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1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4.xml" ContentType="application/vnd.openxmlformats-officedocument.spreadsheetml.worksheet+xml"/>
  <Override PartName="/xl/sharedStrings.xml" ContentType="application/vnd.openxmlformats-officedocument.spreadsheetml.sharedStrings+xml"/>
  <Override PartName="/xl/worksheets/sheet3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tyles.xml" ContentType="application/vnd.openxmlformats-officedocument.spreadsheetml.style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.xml" ContentType="application/vnd.openxmlformats-officedocument.drawing+xml"/>
  <Override PartName="/xl/worksheets/sheet4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4000" windowHeight="9735" tabRatio="952" firstSheet="4" activeTab="21"/>
  </bookViews>
  <sheets>
    <sheet name="PPTO ACUED" sheetId="6" state="hidden" r:id="rId1"/>
    <sheet name="HUI-PIT-ACU-PRES" sheetId="115" r:id="rId2"/>
    <sheet name="BOCATOMA" sheetId="51" r:id="rId3"/>
    <sheet name="ADUCCION 1" sheetId="41" r:id="rId4"/>
    <sheet name="CAM 1" sheetId="63" r:id="rId5"/>
    <sheet name="DES" sheetId="108" r:id="rId6"/>
    <sheet name="OPT.ADXN.AC.16&quot;" sheetId="189" r:id="rId7"/>
    <sheet name="CAM 2" sheetId="110" r:id="rId8"/>
    <sheet name="ADUXN 2" sheetId="113" r:id="rId9"/>
    <sheet name="DES 2" sheetId="109" state="hidden" r:id="rId10"/>
    <sheet name="ADUCCION 2" sheetId="99" state="hidden" r:id="rId11"/>
    <sheet name="TUB INT NO" sheetId="111" state="hidden" r:id="rId12"/>
    <sheet name="CERRA" sheetId="102" r:id="rId13"/>
    <sheet name="ANX.VENT.24&quot;" sheetId="114" r:id="rId14"/>
    <sheet name="ANX.PURG. 24&quot;" sheetId="83" r:id="rId15"/>
    <sheet name="TUBERIA ITER" sheetId="190" state="hidden" r:id="rId16"/>
    <sheet name="ANX.VENT.16&quot;" sheetId="165" r:id="rId17"/>
    <sheet name="ANX.PURG. 16&quot;" sheetId="170" r:id="rId18"/>
    <sheet name="VIADUCTO" sheetId="155" r:id="rId19"/>
    <sheet name="PASO ESP" sheetId="191" r:id="rId20"/>
    <sheet name="TUBERIA INTER " sheetId="291" r:id="rId21"/>
    <sheet name="VALV.SEC." sheetId="192" r:id="rId22"/>
    <sheet name="VALV.SEC. (2)" sheetId="292" state="hidden" r:id="rId23"/>
    <sheet name="APU" sheetId="38" state="hidden" r:id="rId24"/>
    <sheet name="10.8" sheetId="132" state="hidden" r:id="rId25"/>
    <sheet name="10.8s" sheetId="164" state="hidden" r:id="rId26"/>
    <sheet name="11.29" sheetId="101" state="hidden" r:id="rId27"/>
    <sheet name="11.30" sheetId="150" state="hidden" r:id="rId28"/>
    <sheet name="11.31" sheetId="151" state="hidden" r:id="rId29"/>
    <sheet name="11.32" sheetId="152" state="hidden" r:id="rId30"/>
    <sheet name="Cant Acueducto" sheetId="22" state="hidden" r:id="rId31"/>
    <sheet name="APU PURGAS Y VENT" sheetId="37" state="hidden" r:id="rId32"/>
    <sheet name="CANTOBRA RED DISTR" sheetId="25" state="hidden" r:id="rId33"/>
    <sheet name="PPTO ALCANT" sheetId="7" state="hidden" r:id="rId34"/>
    <sheet name="Resumen Sanitario" sheetId="11" state="hidden" r:id="rId35"/>
    <sheet name="Sanitario" sheetId="8" state="hidden" r:id="rId36"/>
    <sheet name="TRAMOS Sanitario" sheetId="9" state="hidden" r:id="rId37"/>
    <sheet name="POZOS Sanitario" sheetId="10" state="hidden" r:id="rId38"/>
    <sheet name="MCantera" sheetId="30" state="hidden" r:id="rId39"/>
    <sheet name="Tuberia" sheetId="31" state="hidden" r:id="rId40"/>
    <sheet name="%AIU" sheetId="287" state="hidden" r:id="rId41"/>
    <sheet name="INTERVENTORIA" sheetId="253" state="hidden" r:id="rId42"/>
    <sheet name="FM" sheetId="254" state="hidden" r:id="rId43"/>
    <sheet name="SUELDOS" sheetId="255" state="hidden" r:id="rId44"/>
    <sheet name="Jornales" sheetId="34" state="hidden" r:id="rId45"/>
    <sheet name="PRECIOS CASETAS PTAP 2014" sheetId="5" state="hidden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_______________A1640033" localSheetId="40">#REF!</definedName>
    <definedName name="_________________A1640033">#REF!</definedName>
    <definedName name="________________A1640006">#REF!</definedName>
    <definedName name="________________A16403">#REF!</definedName>
    <definedName name="_______________A164063">#REF!</definedName>
    <definedName name="______________A16400">#REF!</definedName>
    <definedName name="______________A16463">#REF!</definedName>
    <definedName name="_____________A163163">#REF!</definedName>
    <definedName name="_____________A1640016">#REF!</definedName>
    <definedName name="_____________A1640033">#REF!</definedName>
    <definedName name="_____________A164004">#REF!</definedName>
    <definedName name="_____________A1640336">#REF!</definedName>
    <definedName name="_____________A164132">#REF!</definedName>
    <definedName name="_____________A1641336">#REF!</definedName>
    <definedName name="____________A1640009">#REF!</definedName>
    <definedName name="____________A1640010">#REF!</definedName>
    <definedName name="____________A164003">#REF!</definedName>
    <definedName name="____________A16401">#REF!</definedName>
    <definedName name="____________A164033">#REF!</definedName>
    <definedName name="____________A16409105">#REF!</definedName>
    <definedName name="____________A164163">#REF!</definedName>
    <definedName name="____________A164164">#REF!</definedName>
    <definedName name="___________A16163">#REF!</definedName>
    <definedName name="___________A164002">#REF!</definedName>
    <definedName name="___________A164006">#REF!</definedName>
    <definedName name="___________A164033">#REF!</definedName>
    <definedName name="___________A16409106">#REF!</definedName>
    <definedName name="___________A1641326">#REF!</definedName>
    <definedName name="___________A17409B">#REF!</definedName>
    <definedName name="__________A1640163">#REF!</definedName>
    <definedName name="__________A16409103">#REF!</definedName>
    <definedName name="__________A164963">#REF!</definedName>
    <definedName name="_________A1640006">#REF!</definedName>
    <definedName name="_________A164003">#REF!</definedName>
    <definedName name="_________A1640084">#REF!</definedName>
    <definedName name="_________A16401305">#REF!</definedName>
    <definedName name="_________A1640336">#REF!</definedName>
    <definedName name="_________A16409">#REF!</definedName>
    <definedName name="_________a1640910">#REF!</definedName>
    <definedName name="_________A164104">#REF!</definedName>
    <definedName name="_________A164113">#REF!</definedName>
    <definedName name="_________A16499467A">#REF!</definedName>
    <definedName name="_________A164996">#REF!</definedName>
    <definedName name="________A15403">#REF!</definedName>
    <definedName name="________A16400">#REF!</definedName>
    <definedName name="________A1640163">#REF!</definedName>
    <definedName name="________A164106">#REF!</definedName>
    <definedName name="________A164136">#REF!</definedName>
    <definedName name="________A164163">#REF!</definedName>
    <definedName name="_______A1640049">#REF!</definedName>
    <definedName name="_______A1640106">#REF!</definedName>
    <definedName name="_______A164012">#REF!</definedName>
    <definedName name="_______A16401306">#REF!</definedName>
    <definedName name="_______A16402">#REF!</definedName>
    <definedName name="_______A16406">#REF!</definedName>
    <definedName name="_______A16409A">#REF!</definedName>
    <definedName name="_______A400303">#REF!</definedName>
    <definedName name="______A16400">#REF!</definedName>
    <definedName name="______A164003A">#REF!</definedName>
    <definedName name="______A1640085">#REF!</definedName>
    <definedName name="______a164010">#REF!</definedName>
    <definedName name="______A16409A">#REF!</definedName>
    <definedName name="______A16410">#REF!</definedName>
    <definedName name="______A16436">#REF!</definedName>
    <definedName name="______A300406">#REF!</definedName>
    <definedName name="_____A16400">#REF!</definedName>
    <definedName name="_____A164006">#REF!</definedName>
    <definedName name="_____A164009A">#REF!</definedName>
    <definedName name="_____A1649946A">#REF!</definedName>
    <definedName name="____A16400">#REF!</definedName>
    <definedName name="____A164003">#REF!</definedName>
    <definedName name="____A164013">#REF!</definedName>
    <definedName name="____A1649945B">#REF!</definedName>
    <definedName name="___A16400">#REF!</definedName>
    <definedName name="___A16409B">#REF!</definedName>
    <definedName name="___A16410">#REF!</definedName>
    <definedName name="__A16400">#REF!</definedName>
    <definedName name="__A164006">#REF!</definedName>
    <definedName name="_A16400">#REF!</definedName>
    <definedName name="_A164003">#REF!</definedName>
    <definedName name="_A164006">#REF!</definedName>
    <definedName name="_A164163">#REF!</definedName>
    <definedName name="_Fill" hidden="1">#REF!</definedName>
    <definedName name="_xlnm._FilterDatabase" localSheetId="24" hidden="1">'10.8'!$A$5:$G$5</definedName>
    <definedName name="_xlnm._FilterDatabase" localSheetId="25" hidden="1">'10.8s'!$A$5:$G$5</definedName>
    <definedName name="_xlnm._FilterDatabase" localSheetId="26" hidden="1">'11.29'!$A$5:$G$5</definedName>
    <definedName name="_xlnm._FilterDatabase" localSheetId="27" hidden="1">'11.30'!$A$5:$G$5</definedName>
    <definedName name="_xlnm._FilterDatabase" localSheetId="28" hidden="1">'11.31'!$A$5:$G$5</definedName>
    <definedName name="_xlnm._FilterDatabase" localSheetId="29" hidden="1">'11.32'!$A$5:$G$5</definedName>
    <definedName name="_xlnm._FilterDatabase" localSheetId="23" hidden="1">APU!$A$1:$G$2862</definedName>
    <definedName name="_xlnm._FilterDatabase" localSheetId="31" hidden="1">'APU PURGAS Y VENT'!$H$13:$J$91</definedName>
    <definedName name="_xlnm._FilterDatabase" localSheetId="4" hidden="1">'CAM 1'!#REF!</definedName>
    <definedName name="_xlnm._FilterDatabase" localSheetId="38" hidden="1">MCantera!#REF!</definedName>
    <definedName name="_xlnm._FilterDatabase" localSheetId="34" hidden="1">'Resumen Sanitario'!$A$51:$A$126</definedName>
    <definedName name="_xlnm._FilterDatabase" localSheetId="35" hidden="1">Sanitario!$A$13:$AR$214</definedName>
    <definedName name="_xlnm._FilterDatabase" localSheetId="36" hidden="1">'TRAMOS Sanitario'!$A$4:$N$59</definedName>
    <definedName name="_xlnm._FilterDatabase" localSheetId="39" hidden="1">Tuberia!$A$1:$H$1548</definedName>
    <definedName name="_MM1" localSheetId="40">#REF!</definedName>
    <definedName name="_MM1">#REF!</definedName>
    <definedName name="_MM2">#REF!</definedName>
    <definedName name="_MM3">#REF!</definedName>
    <definedName name="_MM4">#REF!</definedName>
    <definedName name="_Ref384286008" localSheetId="32">'CANTOBRA RED DISTR'!$A$44</definedName>
    <definedName name="_Ref384286758" localSheetId="32">'CANTOBRA RED DISTR'!$A$1</definedName>
    <definedName name="_Ref384387030" localSheetId="32">'CANTOBRA RED DISTR'!$A$45</definedName>
    <definedName name="_Ref384387032" localSheetId="32">'CANTOBRA RED DISTR'!$A$188</definedName>
    <definedName name="A" localSheetId="40">'[1]%AIU'!$F$61</definedName>
    <definedName name="A" localSheetId="24">'[2]%AIU'!$F$65</definedName>
    <definedName name="A" localSheetId="25">'[2]%AIU'!$F$65</definedName>
    <definedName name="A" localSheetId="26">'[2]%AIU'!$F$65</definedName>
    <definedName name="A" localSheetId="27">'[2]%AIU'!$F$65</definedName>
    <definedName name="A" localSheetId="28">'[2]%AIU'!$F$65</definedName>
    <definedName name="A" localSheetId="29">'[2]%AIU'!$F$65</definedName>
    <definedName name="A" localSheetId="23">'[2]%AIU'!$F$65</definedName>
    <definedName name="A" localSheetId="4">'[2]%AIU'!$F$65</definedName>
    <definedName name="A">#REF!</definedName>
    <definedName name="A_impresión_IM" localSheetId="40">#REF!</definedName>
    <definedName name="A_impresión_IM">#REF!</definedName>
    <definedName name="AAA">[3]CUADRILLAS!$J$16:$J$40</definedName>
    <definedName name="ACTIVIDADES">[3]ACTIVIDADES!$A$3:$I$1285</definedName>
    <definedName name="AFEGH3ERH" localSheetId="40">#REF!</definedName>
    <definedName name="AFEGH3ERH">#REF!</definedName>
    <definedName name="ALICIA">#REF!</definedName>
    <definedName name="APU">'[4]LISTADO PRECIOS'!$A$2:$D$625</definedName>
    <definedName name="APUS" localSheetId="40">[5]APUS.LIST!$A$1:$D$422</definedName>
    <definedName name="apus">'[6]LISTA APU'!$C$1:$F$741</definedName>
    <definedName name="_xlnm.Print_Area" localSheetId="24">'10.8'!$B$1:$J$61</definedName>
    <definedName name="_xlnm.Print_Area" localSheetId="25">'10.8s'!$B$1:$J$61</definedName>
    <definedName name="_xlnm.Print_Area" localSheetId="26">'11.29'!$B$1:$J$61</definedName>
    <definedName name="_xlnm.Print_Area" localSheetId="27">'11.30'!$B$1:$J$61</definedName>
    <definedName name="_xlnm.Print_Area" localSheetId="28">'11.31'!$B$1:$J$61</definedName>
    <definedName name="_xlnm.Print_Area" localSheetId="29">'11.32'!$B$1:$J$61</definedName>
    <definedName name="_xlnm.Print_Area" localSheetId="3">'ADUCCION 1'!$B$1:$H$26</definedName>
    <definedName name="_xlnm.Print_Area" localSheetId="8">'ADUXN 2'!$B$1:$H$48</definedName>
    <definedName name="_xlnm.Print_Area" localSheetId="17">'ANX.PURG. 16"'!$B$1:$H$46</definedName>
    <definedName name="_xlnm.Print_Area" localSheetId="14">'ANX.PURG. 24"'!$B$1:$H$50</definedName>
    <definedName name="_xlnm.Print_Area" localSheetId="16">'ANX.VENT.16"'!$B$1:$H$37</definedName>
    <definedName name="_xlnm.Print_Area" localSheetId="13">'ANX.VENT.24"'!$B$1:$H$76</definedName>
    <definedName name="_xlnm.Print_Area" localSheetId="23">APU!$B$1:$I$6152</definedName>
    <definedName name="_xlnm.Print_Area" localSheetId="31">'APU PURGAS Y VENT'!$A$10:$G$91</definedName>
    <definedName name="_xlnm.Print_Area" localSheetId="2">BOCATOMA!$B$1:$H$31</definedName>
    <definedName name="_xlnm.Print_Area" localSheetId="4">'CAM 1'!$B$1:$H$43</definedName>
    <definedName name="_xlnm.Print_Area" localSheetId="7">'CAM 2'!$B$1:$H$38</definedName>
    <definedName name="_xlnm.Print_Area" localSheetId="30">'Cant Acueducto'!$A$1:$K$244</definedName>
    <definedName name="_xlnm.Print_Area" localSheetId="12">CERRA!$B$1:$H$26</definedName>
    <definedName name="_xlnm.Print_Area" localSheetId="5">DES!$B$1:$H$58</definedName>
    <definedName name="_xlnm.Print_Area" localSheetId="1">'HUI-PIT-ACU-PRES'!$A$1:$G$51</definedName>
    <definedName name="_xlnm.Print_Area" localSheetId="44">Jornales!$A$3:$G$79</definedName>
    <definedName name="_xlnm.Print_Area" localSheetId="38">MCantera!$B$2:$D$22</definedName>
    <definedName name="_xlnm.Print_Area" localSheetId="6">'OPT.ADXN.AC.16"'!$B$1:$H$18</definedName>
    <definedName name="_xlnm.Print_Area" localSheetId="19">'PASO ESP'!$B$1:$H$16</definedName>
    <definedName name="_xlnm.Print_Area" localSheetId="37">'POZOS Sanitario'!$A$2:$D$71</definedName>
    <definedName name="_xlnm.Print_Area" localSheetId="0">'PPTO ACUED'!$A$1:$G$76</definedName>
    <definedName name="_xlnm.Print_Area" localSheetId="33">'PPTO ALCANT'!$A$1:$G$94</definedName>
    <definedName name="_xlnm.Print_Area" localSheetId="34">'Resumen Sanitario'!$A$2:$F$27,'Resumen Sanitario'!$A$30:$F$44,'Resumen Sanitario'!$A$128:$C$168,'Resumen Sanitario'!$B$52:$L$124</definedName>
    <definedName name="_xlnm.Print_Area" localSheetId="35">Sanitario!$A$1:$AS$218</definedName>
    <definedName name="_xlnm.Print_Area" localSheetId="36">'TRAMOS Sanitario'!$A$4:$C$59</definedName>
    <definedName name="_xlnm.Print_Area" localSheetId="39">Tuberia!$A$1:$H$1426</definedName>
    <definedName name="_xlnm.Print_Area" localSheetId="20">'TUBERIA INTER '!$B$1:$H$32</definedName>
    <definedName name="_xlnm.Print_Area" localSheetId="15">'TUBERIA ITER'!$B$1:$H$34</definedName>
    <definedName name="_xlnm.Print_Area" localSheetId="21">VALV.SEC.!$B$1:$H$56</definedName>
    <definedName name="_xlnm.Print_Area" localSheetId="18">VIADUCTO!$B$1:$H$34</definedName>
    <definedName name="_xlnm.Print_Area">#N/A</definedName>
    <definedName name="AS">#REF!</definedName>
    <definedName name="ASD" localSheetId="40">#REF!</definedName>
    <definedName name="ASD">#REF!</definedName>
    <definedName name="asda" localSheetId="40">#REF!</definedName>
    <definedName name="asda">#REF!</definedName>
    <definedName name="asdasd" localSheetId="24">'[7]POZOS Sanitario'!#REF!</definedName>
    <definedName name="asdasd" localSheetId="25">'[7]POZOS Sanitario'!#REF!</definedName>
    <definedName name="asdasd" localSheetId="26">'[8]POZOS Sanitario'!#REF!</definedName>
    <definedName name="asdasd" localSheetId="27">'[8]POZOS Sanitario'!#REF!</definedName>
    <definedName name="asdasd" localSheetId="28">'[8]POZOS Sanitario'!#REF!</definedName>
    <definedName name="asdasd" localSheetId="29">'[8]POZOS Sanitario'!#REF!</definedName>
    <definedName name="asdasd" localSheetId="8">'[8]POZOS Sanitario'!#REF!</definedName>
    <definedName name="asdasd" localSheetId="17">'[8]POZOS Sanitario'!#REF!</definedName>
    <definedName name="asdasd" localSheetId="16">'[9]POZOS Sanitario'!#REF!</definedName>
    <definedName name="asdasd" localSheetId="13">'[9]POZOS Sanitario'!#REF!</definedName>
    <definedName name="asdasd" localSheetId="7">'[7]POZOS Sanitario'!#REF!</definedName>
    <definedName name="asdasd" localSheetId="12">'[8]POZOS Sanitario'!#REF!</definedName>
    <definedName name="asdasd" localSheetId="9">'[7]POZOS Sanitario'!#REF!</definedName>
    <definedName name="asdasd" localSheetId="1">'[8]POZOS Sanitario'!#REF!</definedName>
    <definedName name="asdasd" localSheetId="41">#REF!</definedName>
    <definedName name="asdasd" localSheetId="6">'[8]POZOS Sanitario'!#REF!</definedName>
    <definedName name="asdasd" localSheetId="19">'[7]POZOS Sanitario'!#REF!</definedName>
    <definedName name="asdasd" localSheetId="11">'[7]POZOS Sanitario'!#REF!</definedName>
    <definedName name="asdasd" localSheetId="20">'[7]POZOS Sanitario'!#REF!</definedName>
    <definedName name="asdasd" localSheetId="15">'[7]POZOS Sanitario'!#REF!</definedName>
    <definedName name="asdasd" localSheetId="21">'[8]POZOS Sanitario'!#REF!</definedName>
    <definedName name="asdasd" localSheetId="22">'[8]POZOS Sanitario'!#REF!</definedName>
    <definedName name="asdasd" localSheetId="18">'[7]POZOS Sanitario'!#REF!</definedName>
    <definedName name="asdasd">'[8]POZOS Sanitario'!#REF!</definedName>
    <definedName name="basico" localSheetId="40" hidden="1">#REF!</definedName>
    <definedName name="basico" hidden="1">#REF!</definedName>
    <definedName name="BuiltIn_Print_Area">#REF!</definedName>
    <definedName name="BuiltIn_Print_Titles">#REF!</definedName>
    <definedName name="ColumnaIndice" localSheetId="40">{"Fuente","4";"Distancia","5";"Valor Material en Mina","6";"Valor Material en Municipio","7"}</definedName>
    <definedName name="ColumnaIndice" localSheetId="24">{"Fuente","4";"Distancia","5";"Valor Material en Mina","6";"Valor Material en Municipio","7"}</definedName>
    <definedName name="ColumnaIndice" localSheetId="25">{"Fuente","4";"Distancia","5";"Valor Material en Mina","6";"Valor Material en Municipio","7"}</definedName>
    <definedName name="ColumnaIndice" localSheetId="26">{"Fuente","4";"Distancia","5";"Valor Material en Mina","6";"Valor Material en Municipio","7"}</definedName>
    <definedName name="ColumnaIndice" localSheetId="27">{"Fuente","4";"Distancia","5";"Valor Material en Mina","6";"Valor Material en Municipio","7"}</definedName>
    <definedName name="ColumnaIndice" localSheetId="28">{"Fuente","4";"Distancia","5";"Valor Material en Mina","6";"Valor Material en Municipio","7"}</definedName>
    <definedName name="ColumnaIndice" localSheetId="29">{"Fuente","4";"Distancia","5";"Valor Material en Mina","6";"Valor Material en Municipio","7"}</definedName>
    <definedName name="ColumnaIndice" localSheetId="3">{"Fuente","4";"Distancia","5";"Valor Material en Mina","6";"Valor Material en Municipio","7"}</definedName>
    <definedName name="ColumnaIndice" localSheetId="10">{"Fuente","4";"Distancia","5";"Valor Material en Mina","6";"Valor Material en Municipio","7"}</definedName>
    <definedName name="ColumnaIndice" localSheetId="8">{"Fuente","4";"Distancia","5";"Valor Material en Mina","6";"Valor Material en Municipio","7"}</definedName>
    <definedName name="ColumnaIndice" localSheetId="17">{"Fuente","4";"Distancia","5";"Valor Material en Mina","6";"Valor Material en Municipio","7"}</definedName>
    <definedName name="ColumnaIndice" localSheetId="14">{"Fuente","4";"Distancia","5";"Valor Material en Mina","6";"Valor Material en Municipio","7"}</definedName>
    <definedName name="ColumnaIndice" localSheetId="16">{"Fuente","4";"Distancia","5";"Valor Material en Mina","6";"Valor Material en Municipio","7"}</definedName>
    <definedName name="ColumnaIndice" localSheetId="13">{"Fuente","4";"Distancia","5";"Valor Material en Mina","6";"Valor Material en Municipio","7"}</definedName>
    <definedName name="ColumnaIndice" localSheetId="23">{"Fuente","4";"Distancia","5";"Valor Material en Mina","6";"Valor Material en Municipio","7"}</definedName>
    <definedName name="ColumnaIndice" localSheetId="2">{"Fuente","4";"Distancia","5";"Valor Material en Mina","6";"Valor Material en Municipio","7"}</definedName>
    <definedName name="ColumnaIndice" localSheetId="4">{"Fuente","4";"Distancia","5";"Valor Material en Mina","6";"Valor Material en Municipio","7"}</definedName>
    <definedName name="ColumnaIndice" localSheetId="7">{"Fuente","4";"Distancia","5";"Valor Material en Mina","6";"Valor Material en Municipio","7"}</definedName>
    <definedName name="ColumnaIndice" localSheetId="30">{"Fuente","4";"Distancia","5";"Valor Material en Mina","6";"Valor Material en Municipio","7"}</definedName>
    <definedName name="ColumnaIndice" localSheetId="12">{"Fuente","4";"Distancia","5";"Valor Material en Mina","6";"Valor Material en Municipio","7"}</definedName>
    <definedName name="ColumnaIndice" localSheetId="5">{"Fuente","4";"Distancia","5";"Valor Material en Mina","6";"Valor Material en Municipio","7"}</definedName>
    <definedName name="ColumnaIndice" localSheetId="9">{"Fuente","4";"Distancia","5";"Valor Material en Mina","6";"Valor Material en Municipio","7"}</definedName>
    <definedName name="ColumnaIndice" localSheetId="1">{"Fuente","4";"Distancia","5";"Valor Material en Mina","6";"Valor Material en Municipio","7"}</definedName>
    <definedName name="ColumnaIndice" localSheetId="6">{"Fuente","4";"Distancia","5";"Valor Material en Mina","6";"Valor Material en Municipio","7"}</definedName>
    <definedName name="ColumnaIndice" localSheetId="19">{"Fuente","4";"Distancia","5";"Valor Material en Mina","6";"Valor Material en Municipio","7"}</definedName>
    <definedName name="ColumnaIndice" localSheetId="37">{"Fuente","4";"Distancia","5";"Valor Material en Mina","6";"Valor Material en Municipio","7"}</definedName>
    <definedName name="ColumnaIndice" localSheetId="34">{"Fuente","4";"Distancia","5";"Valor Material en Mina","6";"Valor Material en Municipio","7"}</definedName>
    <definedName name="ColumnaIndice" localSheetId="36">{"Fuente","4";"Distancia","5";"Valor Material en Mina","6";"Valor Material en Municipio","7"}</definedName>
    <definedName name="ColumnaIndice" localSheetId="11">{"Fuente","4";"Distancia","5";"Valor Material en Mina","6";"Valor Material en Municipio","7"}</definedName>
    <definedName name="ColumnaIndice" localSheetId="20">{"Fuente","4";"Distancia","5";"Valor Material en Mina","6";"Valor Material en Municipio","7"}</definedName>
    <definedName name="ColumnaIndice" localSheetId="15">{"Fuente","4";"Distancia","5";"Valor Material en Mina","6";"Valor Material en Municipio","7"}</definedName>
    <definedName name="ColumnaIndice" localSheetId="21">{"Fuente","4";"Distancia","5";"Valor Material en Mina","6";"Valor Material en Municipio","7"}</definedName>
    <definedName name="ColumnaIndice" localSheetId="22">{"Fuente","4";"Distancia","5";"Valor Material en Mina","6";"Valor Material en Municipio","7"}</definedName>
    <definedName name="ColumnaIndice" localSheetId="18">{"Fuente","4";"Distancia","5";"Valor Material en Mina","6";"Valor Material en Municipio","7"}</definedName>
    <definedName name="ColumnaIndice">{"Fuente","4";"Distancia","5";"Valor Material en Mina","6";"Valor Material en Municipio","7"}</definedName>
    <definedName name="contador" hidden="1">1</definedName>
    <definedName name="CPoblado" hidden="1">""</definedName>
    <definedName name="curva">"Chart 11"</definedName>
    <definedName name="d" localSheetId="40">#REF!</definedName>
    <definedName name="d">#REF!</definedName>
    <definedName name="dasd">#REF!</definedName>
    <definedName name="dd" localSheetId="40">#REF!</definedName>
    <definedName name="dd">#REF!</definedName>
    <definedName name="DFG">#REF!</definedName>
    <definedName name="dfsf" localSheetId="40">#REF!</definedName>
    <definedName name="dfsf">#REF!</definedName>
    <definedName name="diam">[10]diametros!$A:$B</definedName>
    <definedName name="Director" localSheetId="40">#REF!</definedName>
    <definedName name="Director">#REF!</definedName>
    <definedName name="dsfdg">#REF!</definedName>
    <definedName name="DSFS">#REF!</definedName>
    <definedName name="ELEC" localSheetId="40">#REF!</definedName>
    <definedName name="ELEC">#REF!</definedName>
    <definedName name="ERG" localSheetId="40">#REF!</definedName>
    <definedName name="ERG">#REF!</definedName>
    <definedName name="EWQEQ" localSheetId="24">'[7]POZOS Sanitario'!#REF!</definedName>
    <definedName name="EWQEQ" localSheetId="25">'[7]POZOS Sanitario'!#REF!</definedName>
    <definedName name="EWQEQ" localSheetId="26">'[8]POZOS Sanitario'!#REF!</definedName>
    <definedName name="EWQEQ" localSheetId="27">'[8]POZOS Sanitario'!#REF!</definedName>
    <definedName name="EWQEQ" localSheetId="28">'[8]POZOS Sanitario'!#REF!</definedName>
    <definedName name="EWQEQ" localSheetId="29">'[8]POZOS Sanitario'!#REF!</definedName>
    <definedName name="EWQEQ" localSheetId="8">'[8]POZOS Sanitario'!#REF!</definedName>
    <definedName name="EWQEQ" localSheetId="17">'[8]POZOS Sanitario'!#REF!</definedName>
    <definedName name="EWQEQ" localSheetId="16">'[9]POZOS Sanitario'!#REF!</definedName>
    <definedName name="EWQEQ" localSheetId="13">'[9]POZOS Sanitario'!#REF!</definedName>
    <definedName name="EWQEQ" localSheetId="7">'[7]POZOS Sanitario'!#REF!</definedName>
    <definedName name="EWQEQ" localSheetId="12">'[8]POZOS Sanitario'!#REF!</definedName>
    <definedName name="EWQEQ" localSheetId="9">'[7]POZOS Sanitario'!#REF!</definedName>
    <definedName name="EWQEQ" localSheetId="1">'[8]POZOS Sanitario'!#REF!</definedName>
    <definedName name="EWQEQ" localSheetId="41">#REF!</definedName>
    <definedName name="EWQEQ" localSheetId="6">'[8]POZOS Sanitario'!#REF!</definedName>
    <definedName name="EWQEQ" localSheetId="19">'[7]POZOS Sanitario'!#REF!</definedName>
    <definedName name="EWQEQ" localSheetId="11">'[7]POZOS Sanitario'!#REF!</definedName>
    <definedName name="EWQEQ" localSheetId="20">'[7]POZOS Sanitario'!#REF!</definedName>
    <definedName name="EWQEQ" localSheetId="15">'[7]POZOS Sanitario'!#REF!</definedName>
    <definedName name="EWQEQ" localSheetId="21">'[8]POZOS Sanitario'!#REF!</definedName>
    <definedName name="EWQEQ" localSheetId="22">'[8]POZOS Sanitario'!#REF!</definedName>
    <definedName name="EWQEQ" localSheetId="18">'[7]POZOS Sanitario'!#REF!</definedName>
    <definedName name="EWQEQ">'[8]POZOS Sanitario'!#REF!</definedName>
    <definedName name="FD" localSheetId="40">#REF!</definedName>
    <definedName name="FD">#REF!</definedName>
    <definedName name="Ferney">#REF!</definedName>
    <definedName name="FET4U54">#REF!</definedName>
    <definedName name="FG">#REF!</definedName>
    <definedName name="FINANCIERA">#REF!</definedName>
    <definedName name="FREACOM" localSheetId="41">#REF!</definedName>
    <definedName name="FREACOM">'TRAMOS Sanitario'!$O$6:$R$11</definedName>
    <definedName name="GBEH" localSheetId="40">#REF!</definedName>
    <definedName name="GBEH">#REF!</definedName>
    <definedName name="GE4H" localSheetId="40">#REF!</definedName>
    <definedName name="GE4H">#REF!</definedName>
    <definedName name="hello">#REF!</definedName>
    <definedName name="HERRAMIENTA">'[11]HERRAMIENTAS Y EQUIPOS'!$C$2:$H$140</definedName>
    <definedName name="hh2014DB" localSheetId="40">#REF!</definedName>
    <definedName name="hh2014DB">#REF!</definedName>
    <definedName name="hhhhhh">#REF!</definedName>
    <definedName name="I" localSheetId="40">'[1]%AIU'!$F$62</definedName>
    <definedName name="I" localSheetId="24">'[2]%AIU'!$F$66</definedName>
    <definedName name="I" localSheetId="25">'[2]%AIU'!$F$66</definedName>
    <definedName name="I" localSheetId="26">'[2]%AIU'!$F$66</definedName>
    <definedName name="I" localSheetId="27">'[2]%AIU'!$F$66</definedName>
    <definedName name="I" localSheetId="28">'[2]%AIU'!$F$66</definedName>
    <definedName name="I" localSheetId="29">'[2]%AIU'!$F$66</definedName>
    <definedName name="I" localSheetId="23">'[2]%AIU'!$F$66</definedName>
    <definedName name="I" localSheetId="4">'[2]%AIU'!$F$66</definedName>
    <definedName name="I">#REF!</definedName>
    <definedName name="INS" localSheetId="40">[4]INSUMOS!$A$1:$D$428</definedName>
    <definedName name="INS">[12]INSUMOS!$A$1:$D$427</definedName>
    <definedName name="INSTITUCIONAL" localSheetId="40">#REF!</definedName>
    <definedName name="INSTITUCIONAL">#REF!</definedName>
    <definedName name="INSUMOS" localSheetId="24">[2]Insumos!$B:$D</definedName>
    <definedName name="INSUMOS" localSheetId="25">[2]Insumos!$B:$D</definedName>
    <definedName name="INSUMOS" localSheetId="26">[2]Insumos!$B:$D</definedName>
    <definedName name="INSUMOS" localSheetId="27">[2]Insumos!$B:$D</definedName>
    <definedName name="INSUMOS" localSheetId="28">[2]Insumos!$B:$D</definedName>
    <definedName name="INSUMOS" localSheetId="29">[2]Insumos!$B:$D</definedName>
    <definedName name="INSUMOS" localSheetId="23">[2]Insumos!$B:$D</definedName>
    <definedName name="INSUMOS" localSheetId="4">[2]Insumos!$B:$D</definedName>
    <definedName name="INSUMOS">#REF!</definedName>
    <definedName name="int">0.08</definedName>
    <definedName name="JURIDICO" localSheetId="40">#REF!</definedName>
    <definedName name="JURIDICO">#REF!</definedName>
    <definedName name="jyj" localSheetId="40">'[8]POZOS Sanitario'!#REF!</definedName>
    <definedName name="jyj" localSheetId="25">'[8]POZOS Sanitario'!#REF!</definedName>
    <definedName name="jyj" localSheetId="26">'[8]POZOS Sanitario'!#REF!</definedName>
    <definedName name="jyj" localSheetId="27">'[8]POZOS Sanitario'!#REF!</definedName>
    <definedName name="jyj" localSheetId="28">'[8]POZOS Sanitario'!#REF!</definedName>
    <definedName name="jyj" localSheetId="29">'[8]POZOS Sanitario'!#REF!</definedName>
    <definedName name="jyj" localSheetId="8">'[8]POZOS Sanitario'!#REF!</definedName>
    <definedName name="jyj" localSheetId="17">'[8]POZOS Sanitario'!#REF!</definedName>
    <definedName name="jyj" localSheetId="16">'[9]POZOS Sanitario'!#REF!</definedName>
    <definedName name="jyj" localSheetId="13">'[9]POZOS Sanitario'!#REF!</definedName>
    <definedName name="jyj" localSheetId="7">'[7]POZOS Sanitario'!#REF!</definedName>
    <definedName name="jyj" localSheetId="12">'[8]POZOS Sanitario'!#REF!</definedName>
    <definedName name="jyj" localSheetId="9">'[7]POZOS Sanitario'!#REF!</definedName>
    <definedName name="jyj" localSheetId="1">'[8]POZOS Sanitario'!#REF!</definedName>
    <definedName name="jyj" localSheetId="41">#REF!</definedName>
    <definedName name="jyj" localSheetId="6">'[8]POZOS Sanitario'!#REF!</definedName>
    <definedName name="jyj" localSheetId="19">'[7]POZOS Sanitario'!#REF!</definedName>
    <definedName name="jyj" localSheetId="11">'[7]POZOS Sanitario'!#REF!</definedName>
    <definedName name="jyj" localSheetId="20">'[7]POZOS Sanitario'!#REF!</definedName>
    <definedName name="jyj" localSheetId="15">'[7]POZOS Sanitario'!#REF!</definedName>
    <definedName name="jyj" localSheetId="21">'[8]POZOS Sanitario'!#REF!</definedName>
    <definedName name="jyj" localSheetId="22">'[8]POZOS Sanitario'!#REF!</definedName>
    <definedName name="jyj" localSheetId="18">'[7]POZOS Sanitario'!#REF!</definedName>
    <definedName name="jyj">'[8]POZOS Sanitario'!#REF!</definedName>
    <definedName name="jytj" localSheetId="40">'[8]POZOS Sanitario'!#REF!</definedName>
    <definedName name="jytj" localSheetId="24">'[7]POZOS Sanitario'!#REF!</definedName>
    <definedName name="jytj" localSheetId="25">'[7]POZOS Sanitario'!#REF!</definedName>
    <definedName name="jytj" localSheetId="26">'[8]POZOS Sanitario'!#REF!</definedName>
    <definedName name="jytj" localSheetId="27">'[8]POZOS Sanitario'!#REF!</definedName>
    <definedName name="jytj" localSheetId="28">'[8]POZOS Sanitario'!#REF!</definedName>
    <definedName name="jytj" localSheetId="29">'[8]POZOS Sanitario'!#REF!</definedName>
    <definedName name="jytj" localSheetId="8">'[8]POZOS Sanitario'!#REF!</definedName>
    <definedName name="jytj" localSheetId="17">'[8]POZOS Sanitario'!#REF!</definedName>
    <definedName name="jytj" localSheetId="16">'[9]POZOS Sanitario'!#REF!</definedName>
    <definedName name="jytj" localSheetId="13">'[9]POZOS Sanitario'!#REF!</definedName>
    <definedName name="jytj" localSheetId="7">'[7]POZOS Sanitario'!#REF!</definedName>
    <definedName name="jytj" localSheetId="12">'[8]POZOS Sanitario'!#REF!</definedName>
    <definedName name="jytj" localSheetId="9">'[7]POZOS Sanitario'!#REF!</definedName>
    <definedName name="jytj" localSheetId="1">'[8]POZOS Sanitario'!#REF!</definedName>
    <definedName name="jytj" localSheetId="41">#REF!</definedName>
    <definedName name="jytj" localSheetId="6">'[8]POZOS Sanitario'!#REF!</definedName>
    <definedName name="jytj" localSheetId="19">'[7]POZOS Sanitario'!#REF!</definedName>
    <definedName name="jytj" localSheetId="11">'[7]POZOS Sanitario'!#REF!</definedName>
    <definedName name="jytj" localSheetId="20">'[7]POZOS Sanitario'!#REF!</definedName>
    <definedName name="jytj" localSheetId="15">'[7]POZOS Sanitario'!#REF!</definedName>
    <definedName name="jytj" localSheetId="21">'[8]POZOS Sanitario'!#REF!</definedName>
    <definedName name="jytj" localSheetId="22">'[8]POZOS Sanitario'!#REF!</definedName>
    <definedName name="jytj" localSheetId="18">'[7]POZOS Sanitario'!#REF!</definedName>
    <definedName name="jytj">'[8]POZOS Sanitario'!#REF!</definedName>
    <definedName name="l" localSheetId="40">#REF!</definedName>
    <definedName name="l">#REF!</definedName>
    <definedName name="LIMPIO">#REF!</definedName>
    <definedName name="lina">#REF!</definedName>
    <definedName name="LIST">'[4]LISTADO PRECIOS'!$A$2:$D$691</definedName>
    <definedName name="List_cuadrillas">[13]Salarios!$D$4:$P$4</definedName>
    <definedName name="LISTA" localSheetId="40">'[5]LISTA APU'!$A$2:$D$1614</definedName>
    <definedName name="lista">'[14]LISTADO PRECIOS'!$B$1:$E$132</definedName>
    <definedName name="lista_apu">'[15]LISTA APU'!$A$1:$D$204</definedName>
    <definedName name="LISTAPRECIOS">'[16]LISTADO PRECIOS'!$B$1:$D$1007</definedName>
    <definedName name="liuo" localSheetId="24">'[7]POZOS Sanitario'!#REF!</definedName>
    <definedName name="liuo" localSheetId="25">'[7]POZOS Sanitario'!#REF!</definedName>
    <definedName name="liuo" localSheetId="26">'[8]POZOS Sanitario'!#REF!</definedName>
    <definedName name="liuo" localSheetId="27">'[8]POZOS Sanitario'!#REF!</definedName>
    <definedName name="liuo" localSheetId="28">'[8]POZOS Sanitario'!#REF!</definedName>
    <definedName name="liuo" localSheetId="29">'[8]POZOS Sanitario'!#REF!</definedName>
    <definedName name="liuo" localSheetId="8">'[8]POZOS Sanitario'!#REF!</definedName>
    <definedName name="liuo" localSheetId="17">'[8]POZOS Sanitario'!#REF!</definedName>
    <definedName name="liuo" localSheetId="16">'[9]POZOS Sanitario'!#REF!</definedName>
    <definedName name="liuo" localSheetId="13">'[9]POZOS Sanitario'!#REF!</definedName>
    <definedName name="liuo" localSheetId="7">'[7]POZOS Sanitario'!#REF!</definedName>
    <definedName name="liuo" localSheetId="12">'[8]POZOS Sanitario'!#REF!</definedName>
    <definedName name="liuo" localSheetId="9">'[7]POZOS Sanitario'!#REF!</definedName>
    <definedName name="liuo" localSheetId="1">'[8]POZOS Sanitario'!#REF!</definedName>
    <definedName name="liuo" localSheetId="41">#REF!</definedName>
    <definedName name="liuo" localSheetId="6">'[8]POZOS Sanitario'!#REF!</definedName>
    <definedName name="liuo" localSheetId="19">'[7]POZOS Sanitario'!#REF!</definedName>
    <definedName name="liuo" localSheetId="11">'[7]POZOS Sanitario'!#REF!</definedName>
    <definedName name="liuo" localSheetId="20">'[7]POZOS Sanitario'!#REF!</definedName>
    <definedName name="liuo" localSheetId="15">'[7]POZOS Sanitario'!#REF!</definedName>
    <definedName name="liuo" localSheetId="21">'[8]POZOS Sanitario'!#REF!</definedName>
    <definedName name="liuo" localSheetId="22">'[8]POZOS Sanitario'!#REF!</definedName>
    <definedName name="liuo" localSheetId="18">'[7]POZOS Sanitario'!#REF!</definedName>
    <definedName name="liuo">'[8]POZOS Sanitario'!#REF!</definedName>
    <definedName name="lllllll" localSheetId="40">#REF!</definedName>
    <definedName name="lllllll">#REF!</definedName>
    <definedName name="ManoDeObra" localSheetId="24">[2]ManoDeObra!$B:$E</definedName>
    <definedName name="ManoDeObra" localSheetId="25">[2]ManoDeObra!$B:$E</definedName>
    <definedName name="ManoDeObra" localSheetId="26">[2]ManoDeObra!$B:$E</definedName>
    <definedName name="ManoDeObra" localSheetId="27">[2]ManoDeObra!$B:$E</definedName>
    <definedName name="ManoDeObra" localSheetId="28">[2]ManoDeObra!$B:$E</definedName>
    <definedName name="ManoDeObra" localSheetId="29">[2]ManoDeObra!$B:$E</definedName>
    <definedName name="ManoDeObra" localSheetId="23">[2]ManoDeObra!$B:$E</definedName>
    <definedName name="ManoDeObra" localSheetId="4">[2]ManoDeObra!$B:$E</definedName>
    <definedName name="ManoDeObra">#REF!</definedName>
    <definedName name="Material" localSheetId="40">'[17]TRAMOS Sanitario'!$Q$6:$Q$7</definedName>
    <definedName name="Material" localSheetId="24">'[2]TRAMOS Sanitario'!$Q$6:$Q$7</definedName>
    <definedName name="Material" localSheetId="25">'[2]TRAMOS Sanitario'!$Q$6:$Q$7</definedName>
    <definedName name="Material" localSheetId="26">'[2]TRAMOS Sanitario'!$Q$6:$Q$7</definedName>
    <definedName name="Material" localSheetId="27">'[2]TRAMOS Sanitario'!$Q$6:$Q$7</definedName>
    <definedName name="Material" localSheetId="28">'[2]TRAMOS Sanitario'!$Q$6:$Q$7</definedName>
    <definedName name="Material" localSheetId="29">'[2]TRAMOS Sanitario'!$Q$6:$Q$7</definedName>
    <definedName name="Material" localSheetId="3">'[18]TRAMOS Sanitario'!$Q$6:$Q$7</definedName>
    <definedName name="Material" localSheetId="10">'[19]TRAMOS Sanitario'!$Q$6:$Q$7</definedName>
    <definedName name="Material" localSheetId="8">'[19]TRAMOS Sanitario'!$Q$6:$Q$7</definedName>
    <definedName name="Material" localSheetId="17">'[19]TRAMOS Sanitario'!$Q$6:$Q$7</definedName>
    <definedName name="Material" localSheetId="14">'[19]TRAMOS Sanitario'!$Q$6:$Q$7</definedName>
    <definedName name="Material" localSheetId="16">'[19]TRAMOS Sanitario'!$Q$6:$Q$7</definedName>
    <definedName name="Material" localSheetId="13">'[19]TRAMOS Sanitario'!$Q$6:$Q$7</definedName>
    <definedName name="Material" localSheetId="23">'[2]TRAMOS Sanitario'!$Q$6:$Q$7</definedName>
    <definedName name="Material" localSheetId="2">'[18]TRAMOS Sanitario'!$Q$6:$Q$7</definedName>
    <definedName name="Material" localSheetId="4">'[2]TRAMOS Sanitario'!$Q$6:$Q$7</definedName>
    <definedName name="Material" localSheetId="7">'[20]TRAMOS Sanitario'!$Q$6:$Q$7</definedName>
    <definedName name="Material" localSheetId="12">'[18]TRAMOS Sanitario'!$Q$6:$Q$7</definedName>
    <definedName name="Material" localSheetId="5">'[20]TRAMOS Sanitario'!$Q$6:$Q$7</definedName>
    <definedName name="Material" localSheetId="9">'[20]TRAMOS Sanitario'!$Q$6:$Q$7</definedName>
    <definedName name="Material" localSheetId="1">'[8]TRAMOS Sanitario'!$Q$6:$Q$7</definedName>
    <definedName name="Material" localSheetId="41">#REF!</definedName>
    <definedName name="Material" localSheetId="6">'[19]TRAMOS Sanitario'!$Q$6:$Q$7</definedName>
    <definedName name="Material" localSheetId="19">'[20]TRAMOS Sanitario'!$Q$6:$Q$7</definedName>
    <definedName name="Material" localSheetId="11">'[20]TRAMOS Sanitario'!$Q$6:$Q$7</definedName>
    <definedName name="Material" localSheetId="20">'[20]TRAMOS Sanitario'!$Q$6:$Q$7</definedName>
    <definedName name="Material" localSheetId="15">'[20]TRAMOS Sanitario'!$Q$6:$Q$7</definedName>
    <definedName name="Material" localSheetId="21">'[19]TRAMOS Sanitario'!$Q$6:$Q$7</definedName>
    <definedName name="Material" localSheetId="22">'[19]TRAMOS Sanitario'!$Q$6:$Q$7</definedName>
    <definedName name="Material" localSheetId="18">'[20]TRAMOS Sanitario'!$Q$6:$Q$7</definedName>
    <definedName name="Material">'TRAMOS Sanitario'!$Q$6:$Q$7</definedName>
    <definedName name="MATERIALES2">'[11]LISTA DE MATERIALES'!$A$2:$E$394</definedName>
    <definedName name="MM" localSheetId="40">#REF!</definedName>
    <definedName name="MM">#REF!</definedName>
    <definedName name="OBRA">[21]Insum!$C$281:$H$305</definedName>
    <definedName name="PINTURA" localSheetId="40">#REF!</definedName>
    <definedName name="PINTURA">#REF!</definedName>
    <definedName name="POZOS" localSheetId="40">'[1]POZOS Sanitario'!#REF!</definedName>
    <definedName name="POZOS" localSheetId="24">'[2]POZOS Sanitario'!$E$4:$E$9</definedName>
    <definedName name="POZOS" localSheetId="25">'[2]POZOS Sanitario'!$E$4:$E$9</definedName>
    <definedName name="POZOS" localSheetId="26">'[2]POZOS Sanitario'!$E$4:$E$9</definedName>
    <definedName name="POZOS" localSheetId="27">'[2]POZOS Sanitario'!$E$4:$E$9</definedName>
    <definedName name="POZOS" localSheetId="28">'[2]POZOS Sanitario'!$E$4:$E$9</definedName>
    <definedName name="POZOS" localSheetId="29">'[2]POZOS Sanitario'!$E$4:$E$9</definedName>
    <definedName name="POZOS" localSheetId="3">'[18]POZOS Sanitario'!#REF!</definedName>
    <definedName name="POZOS" localSheetId="10">'[19]POZOS Sanitario'!#REF!</definedName>
    <definedName name="POZOS" localSheetId="8">'[19]POZOS Sanitario'!#REF!</definedName>
    <definedName name="POZOS" localSheetId="17">'[19]POZOS Sanitario'!#REF!</definedName>
    <definedName name="POZOS" localSheetId="14">'[19]POZOS Sanitario'!#REF!</definedName>
    <definedName name="POZOS" localSheetId="16">'[19]POZOS Sanitario'!#REF!</definedName>
    <definedName name="POZOS" localSheetId="13">'[19]POZOS Sanitario'!#REF!</definedName>
    <definedName name="POZOS" localSheetId="23">'[2]POZOS Sanitario'!$E$4:$E$9</definedName>
    <definedName name="POZOS" localSheetId="2">'[18]POZOS Sanitario'!#REF!</definedName>
    <definedName name="POZOS" localSheetId="4">'[2]POZOS Sanitario'!$E$4:$E$9</definedName>
    <definedName name="POZOS" localSheetId="7">'[20]POZOS Sanitario'!#REF!</definedName>
    <definedName name="POZOS" localSheetId="12">'[18]POZOS Sanitario'!#REF!</definedName>
    <definedName name="POZOS" localSheetId="5">'[20]POZOS Sanitario'!#REF!</definedName>
    <definedName name="POZOS" localSheetId="9">'[20]POZOS Sanitario'!#REF!</definedName>
    <definedName name="POZOS" localSheetId="1">'[8]POZOS Sanitario'!#REF!</definedName>
    <definedName name="POZOS" localSheetId="41">#REF!</definedName>
    <definedName name="POZOS" localSheetId="6">'[19]POZOS Sanitario'!#REF!</definedName>
    <definedName name="POZOS" localSheetId="19">'[20]POZOS Sanitario'!#REF!</definedName>
    <definedName name="POZOS" localSheetId="11">'[20]POZOS Sanitario'!#REF!</definedName>
    <definedName name="POZOS" localSheetId="20">'[20]POZOS Sanitario'!#REF!</definedName>
    <definedName name="POZOS" localSheetId="15">'[20]POZOS Sanitario'!#REF!</definedName>
    <definedName name="POZOS" localSheetId="21">'[19]POZOS Sanitario'!#REF!</definedName>
    <definedName name="POZOS" localSheetId="22">'[19]POZOS Sanitario'!#REF!</definedName>
    <definedName name="POZOS" localSheetId="18">'[20]POZOS Sanitario'!#REF!</definedName>
    <definedName name="POZOS">'POZOS Sanitario'!#REF!</definedName>
    <definedName name="PRECIOS">[5]PRECIOS!$A$9:$D$1158</definedName>
    <definedName name="PRINT_AREA">#N/A</definedName>
    <definedName name="PRINT_AREA_MI">#N/A</definedName>
    <definedName name="PRINT_TITLES">#N/A</definedName>
    <definedName name="PRINT_TITLES_MI">#N/A</definedName>
    <definedName name="qa">#REF!</definedName>
    <definedName name="qf">#REF!</definedName>
    <definedName name="qw">#REF!</definedName>
    <definedName name="RDG">#REF!</definedName>
    <definedName name="S">#REF!</definedName>
    <definedName name="Salarios">[13]Salarios!$A$4:$P$13</definedName>
    <definedName name="sdasd" localSheetId="40">#REF!</definedName>
    <definedName name="sdasd">#REF!</definedName>
    <definedName name="sdfg">#REF!</definedName>
    <definedName name="sefhykukl7u5tefdsbf890">#REF!</definedName>
    <definedName name="seguimiento">0.04</definedName>
    <definedName name="sfdga">#REF!</definedName>
    <definedName name="SistemasPlazos" hidden="1">1</definedName>
    <definedName name="solver_eng" localSheetId="20" hidden="1">1</definedName>
    <definedName name="solver_neg" localSheetId="20" hidden="1">1</definedName>
    <definedName name="solver_num" localSheetId="20" hidden="1">0</definedName>
    <definedName name="solver_opt" localSheetId="20" hidden="1">'TUBERIA INTER '!$F$11</definedName>
    <definedName name="solver_typ" localSheetId="20" hidden="1">1</definedName>
    <definedName name="solver_val" localSheetId="20" hidden="1">0</definedName>
    <definedName name="solver_ver" localSheetId="20" hidden="1">3</definedName>
    <definedName name="ss" localSheetId="40">#REF!</definedName>
    <definedName name="ss">#REF!</definedName>
    <definedName name="SSSSS">'[22]LISTA DE MATERIALES'!$A$3:$A$191</definedName>
    <definedName name="sw" localSheetId="40">#REF!</definedName>
    <definedName name="sw">#REF!</definedName>
    <definedName name="TANQUE" localSheetId="41">#REF!</definedName>
    <definedName name="TANQUE">#REF!</definedName>
    <definedName name="terr">'[23]Cant. Adxn 1'!$C$2:$D$149</definedName>
    <definedName name="TIPO_DE_VIA">'[24]TIPO DE VIA'!$A$2:$P$1000</definedName>
    <definedName name="Tipo_Via" localSheetId="40">[17]Sanitario!$F$4:$F$11</definedName>
    <definedName name="Tipo_Via" localSheetId="24">[2]Sanitario!$F$4:$F$11</definedName>
    <definedName name="Tipo_Via" localSheetId="25">[2]Sanitario!$F$4:$F$11</definedName>
    <definedName name="Tipo_Via" localSheetId="26">[2]Sanitario!$F$4:$F$11</definedName>
    <definedName name="Tipo_Via" localSheetId="27">[2]Sanitario!$F$4:$F$11</definedName>
    <definedName name="Tipo_Via" localSheetId="28">[2]Sanitario!$F$4:$F$11</definedName>
    <definedName name="Tipo_Via" localSheetId="29">[2]Sanitario!$F$4:$F$11</definedName>
    <definedName name="Tipo_Via" localSheetId="3">[18]Sanitario!$F$4:$F$11</definedName>
    <definedName name="Tipo_Via" localSheetId="10">[19]Sanitario!$F$4:$F$11</definedName>
    <definedName name="Tipo_Via" localSheetId="8">[19]Sanitario!$F$4:$F$11</definedName>
    <definedName name="Tipo_Via" localSheetId="17">[19]Sanitario!$F$4:$F$11</definedName>
    <definedName name="Tipo_Via" localSheetId="14">[19]Sanitario!$F$4:$F$11</definedName>
    <definedName name="Tipo_Via" localSheetId="16">[19]Sanitario!$F$4:$F$11</definedName>
    <definedName name="Tipo_Via" localSheetId="13">[19]Sanitario!$F$4:$F$11</definedName>
    <definedName name="Tipo_Via" localSheetId="23">[2]Sanitario!$F$4:$F$11</definedName>
    <definedName name="Tipo_Via" localSheetId="2">[18]Sanitario!$F$4:$F$11</definedName>
    <definedName name="Tipo_Via" localSheetId="4">[2]Sanitario!$F$4:$F$11</definedName>
    <definedName name="Tipo_Via" localSheetId="7">[20]Sanitario!$F$4:$F$11</definedName>
    <definedName name="Tipo_Via" localSheetId="12">[18]Sanitario!$F$4:$F$11</definedName>
    <definedName name="Tipo_Via" localSheetId="5">[20]Sanitario!$F$4:$F$11</definedName>
    <definedName name="Tipo_Via" localSheetId="9">[20]Sanitario!$F$4:$F$11</definedName>
    <definedName name="Tipo_Via" localSheetId="1">[8]Sanitario!$F$4:$F$11</definedName>
    <definedName name="Tipo_Via" localSheetId="41">#REF!</definedName>
    <definedName name="Tipo_Via" localSheetId="6">[19]Sanitario!$F$4:$F$11</definedName>
    <definedName name="Tipo_Via" localSheetId="19">[20]Sanitario!$F$4:$F$11</definedName>
    <definedName name="Tipo_Via" localSheetId="11">[20]Sanitario!$F$4:$F$11</definedName>
    <definedName name="Tipo_Via" localSheetId="20">[20]Sanitario!$F$4:$F$11</definedName>
    <definedName name="Tipo_Via" localSheetId="15">[20]Sanitario!$F$4:$F$11</definedName>
    <definedName name="Tipo_Via" localSheetId="21">[19]Sanitario!$F$4:$F$11</definedName>
    <definedName name="Tipo_Via" localSheetId="22">[19]Sanitario!$F$4:$F$11</definedName>
    <definedName name="Tipo_Via" localSheetId="18">[20]Sanitario!$F$4:$F$11</definedName>
    <definedName name="Tipo_Via">Sanitario!$F$4:$F$11</definedName>
    <definedName name="_xlnm.Print_Titles" localSheetId="16">'ANX.VENT.16"'!$1:$3</definedName>
    <definedName name="_xlnm.Print_Titles" localSheetId="13">'ANX.VENT.24"'!$1:$4</definedName>
    <definedName name="_xlnm.Print_Titles" localSheetId="33">'PPTO ALCANT'!$3:$4</definedName>
    <definedName name="_xlnm.Print_Titles" localSheetId="34">'Resumen Sanitario'!$B:$B</definedName>
    <definedName name="_xlnm.Print_Titles" localSheetId="35">Sanitario!$A:$C,Sanitario!$1:$14</definedName>
    <definedName name="_xlnm.Print_Titles" localSheetId="39">Tuberia!$1:$6</definedName>
    <definedName name="_xlnm.Print_Titles">#N/A</definedName>
    <definedName name="Títulos_a_imprimir_IM" localSheetId="40">#REF!</definedName>
    <definedName name="Títulos_a_imprimir_IM">#REF!</definedName>
    <definedName name="TRAMO" localSheetId="40">'[17]TRAMOS Sanitario'!$P$6:$P$7</definedName>
    <definedName name="TRAMO" localSheetId="24">'[2]TRAMOS Sanitario'!$P$6:$P$7</definedName>
    <definedName name="TRAMO" localSheetId="25">'[2]TRAMOS Sanitario'!$P$6:$P$7</definedName>
    <definedName name="TRAMO" localSheetId="26">'[2]TRAMOS Sanitario'!$P$6:$P$7</definedName>
    <definedName name="TRAMO" localSheetId="27">'[2]TRAMOS Sanitario'!$P$6:$P$7</definedName>
    <definedName name="TRAMO" localSheetId="28">'[2]TRAMOS Sanitario'!$P$6:$P$7</definedName>
    <definedName name="TRAMO" localSheetId="29">'[2]TRAMOS Sanitario'!$P$6:$P$7</definedName>
    <definedName name="TRAMO" localSheetId="3">'[18]TRAMOS Sanitario'!$P$6:$P$7</definedName>
    <definedName name="TRAMO" localSheetId="10">'[19]TRAMOS Sanitario'!$P$6:$P$7</definedName>
    <definedName name="TRAMO" localSheetId="8">'[19]TRAMOS Sanitario'!$P$6:$P$7</definedName>
    <definedName name="TRAMO" localSheetId="17">'[19]TRAMOS Sanitario'!$P$6:$P$7</definedName>
    <definedName name="TRAMO" localSheetId="14">'[19]TRAMOS Sanitario'!$P$6:$P$7</definedName>
    <definedName name="TRAMO" localSheetId="16">'[19]TRAMOS Sanitario'!$P$6:$P$7</definedName>
    <definedName name="TRAMO" localSheetId="13">'[19]TRAMOS Sanitario'!$P$6:$P$7</definedName>
    <definedName name="TRAMO" localSheetId="23">'[2]TRAMOS Sanitario'!$P$6:$P$7</definedName>
    <definedName name="TRAMO" localSheetId="2">'[18]TRAMOS Sanitario'!$P$6:$P$7</definedName>
    <definedName name="TRAMO" localSheetId="4">'[2]TRAMOS Sanitario'!$P$6:$P$7</definedName>
    <definedName name="TRAMO" localSheetId="7">'[20]TRAMOS Sanitario'!$P$6:$P$7</definedName>
    <definedName name="TRAMO" localSheetId="12">'[18]TRAMOS Sanitario'!$P$6:$P$7</definedName>
    <definedName name="TRAMO" localSheetId="5">'[20]TRAMOS Sanitario'!$P$6:$P$7</definedName>
    <definedName name="TRAMO" localSheetId="9">'[20]TRAMOS Sanitario'!$P$6:$P$7</definedName>
    <definedName name="TRAMO" localSheetId="1">'[8]TRAMOS Sanitario'!$P$6:$P$7</definedName>
    <definedName name="TRAMO" localSheetId="41">#REF!</definedName>
    <definedName name="TRAMO" localSheetId="6">'[19]TRAMOS Sanitario'!$P$6:$P$7</definedName>
    <definedName name="TRAMO" localSheetId="19">'[20]TRAMOS Sanitario'!$P$6:$P$7</definedName>
    <definedName name="TRAMO" localSheetId="11">'[20]TRAMOS Sanitario'!$P$6:$P$7</definedName>
    <definedName name="TRAMO" localSheetId="20">'[20]TRAMOS Sanitario'!$P$6:$P$7</definedName>
    <definedName name="TRAMO" localSheetId="15">'[20]TRAMOS Sanitario'!$P$6:$P$7</definedName>
    <definedName name="TRAMO" localSheetId="21">'[19]TRAMOS Sanitario'!$P$6:$P$7</definedName>
    <definedName name="TRAMO" localSheetId="22">'[19]TRAMOS Sanitario'!$P$6:$P$7</definedName>
    <definedName name="TRAMO" localSheetId="18">'[20]TRAMOS Sanitario'!$P$6:$P$7</definedName>
    <definedName name="TRAMO">'TRAMOS Sanitario'!$P$6:$P$7</definedName>
    <definedName name="TRANSPORTE">[11]TRANSPORTE!$C$2:$H$14</definedName>
    <definedName name="TUBOS" localSheetId="24">[2]Tuberia!$B$6:$H$1711</definedName>
    <definedName name="TUBOS" localSheetId="25">[2]Tuberia!$B$6:$H$1711</definedName>
    <definedName name="TUBOS" localSheetId="26">[2]Tuberia!$B$6:$H$1711</definedName>
    <definedName name="TUBOS" localSheetId="27">[2]Tuberia!$B$6:$H$1711</definedName>
    <definedName name="TUBOS" localSheetId="28">[2]Tuberia!$B$6:$H$1711</definedName>
    <definedName name="TUBOS" localSheetId="29">[2]Tuberia!$B$6:$H$1711</definedName>
    <definedName name="TUBOS" localSheetId="23">[2]Tuberia!$B$6:$H$1711</definedName>
    <definedName name="TUBOS" localSheetId="4">[2]Tuberia!$B$6:$H$1711</definedName>
    <definedName name="TUBOS">Tuberia!$B$6:$H$1711</definedName>
    <definedName name="U" localSheetId="40">'[1]%AIU'!$F$63</definedName>
    <definedName name="U" localSheetId="24">'[2]%AIU'!$F$67</definedName>
    <definedName name="U" localSheetId="25">'[2]%AIU'!$F$67</definedName>
    <definedName name="U" localSheetId="26">'[2]%AIU'!$F$67</definedName>
    <definedName name="U" localSheetId="27">'[2]%AIU'!$F$67</definedName>
    <definedName name="U" localSheetId="28">'[2]%AIU'!$F$67</definedName>
    <definedName name="U" localSheetId="29">'[2]%AIU'!$F$67</definedName>
    <definedName name="U" localSheetId="23">'[2]%AIU'!$F$67</definedName>
    <definedName name="U" localSheetId="4">'[2]%AIU'!$F$67</definedName>
    <definedName name="U">#REF!</definedName>
    <definedName name="VALCUADRILLA">[11]Cuadrillas!$A$21:$I$44</definedName>
    <definedName name="WEGW" localSheetId="40">#REF!</definedName>
    <definedName name="WEGW">#REF!</definedName>
    <definedName name="ZANJA_PEAD">'[24]0.BASE DE DATOS'!$A$2:$B$10</definedName>
    <definedName name="ZANJA_PVC">'[24]0.BASE DE DATOS'!$D$2:$E$12</definedName>
  </definedNames>
  <calcPr calcId="145621"/>
</workbook>
</file>

<file path=xl/calcChain.xml><?xml version="1.0" encoding="utf-8"?>
<calcChain xmlns="http://schemas.openxmlformats.org/spreadsheetml/2006/main">
  <c r="G61" i="292" l="1"/>
  <c r="H61" i="292" s="1"/>
  <c r="E61" i="292"/>
  <c r="D61" i="292"/>
  <c r="B61" i="292"/>
  <c r="G60" i="292"/>
  <c r="H60" i="292" s="1"/>
  <c r="E60" i="292"/>
  <c r="D60" i="292"/>
  <c r="B60" i="292"/>
  <c r="G59" i="292"/>
  <c r="H59" i="292" s="1"/>
  <c r="E59" i="292"/>
  <c r="D59" i="292"/>
  <c r="G58" i="292"/>
  <c r="H58" i="292" s="1"/>
  <c r="E58" i="292"/>
  <c r="D58" i="292"/>
  <c r="B58" i="292"/>
  <c r="G57" i="292"/>
  <c r="H57" i="292" s="1"/>
  <c r="E57" i="292"/>
  <c r="D57" i="292"/>
  <c r="B57" i="292"/>
  <c r="G56" i="292"/>
  <c r="H56" i="292" s="1"/>
  <c r="E56" i="292"/>
  <c r="D56" i="292"/>
  <c r="B56" i="292"/>
  <c r="G55" i="292"/>
  <c r="H55" i="292" s="1"/>
  <c r="E55" i="292"/>
  <c r="D55" i="292"/>
  <c r="B55" i="292"/>
  <c r="G54" i="292"/>
  <c r="H54" i="292" s="1"/>
  <c r="E54" i="292"/>
  <c r="D54" i="292"/>
  <c r="B54" i="292"/>
  <c r="G53" i="292"/>
  <c r="H53" i="292" s="1"/>
  <c r="E53" i="292"/>
  <c r="D53" i="292"/>
  <c r="B53" i="292"/>
  <c r="G52" i="292"/>
  <c r="H52" i="292" s="1"/>
  <c r="E52" i="292"/>
  <c r="D52" i="292"/>
  <c r="B52" i="292"/>
  <c r="G51" i="292"/>
  <c r="H51" i="292" s="1"/>
  <c r="E51" i="292"/>
  <c r="D51" i="292"/>
  <c r="B51" i="292"/>
  <c r="C50" i="292"/>
  <c r="E50" i="292" s="1"/>
  <c r="G49" i="292"/>
  <c r="H49" i="292" s="1"/>
  <c r="E49" i="292"/>
  <c r="D49" i="292"/>
  <c r="G48" i="292"/>
  <c r="H48" i="292" s="1"/>
  <c r="E48" i="292"/>
  <c r="D48" i="292"/>
  <c r="G47" i="292"/>
  <c r="H47" i="292" s="1"/>
  <c r="E47" i="292"/>
  <c r="D47" i="292"/>
  <c r="G46" i="292"/>
  <c r="H46" i="292" s="1"/>
  <c r="E46" i="292"/>
  <c r="D46" i="292"/>
  <c r="G42" i="292"/>
  <c r="F42" i="292"/>
  <c r="E42" i="292"/>
  <c r="D42" i="292"/>
  <c r="G41" i="292"/>
  <c r="F41" i="292"/>
  <c r="E41" i="292"/>
  <c r="D41" i="292"/>
  <c r="G40" i="292"/>
  <c r="F40" i="292"/>
  <c r="E40" i="292"/>
  <c r="D40" i="292"/>
  <c r="G39" i="292"/>
  <c r="F39" i="292"/>
  <c r="E39" i="292"/>
  <c r="D39" i="292"/>
  <c r="G38" i="292"/>
  <c r="F38" i="292"/>
  <c r="E38" i="292"/>
  <c r="D38" i="292"/>
  <c r="G37" i="292"/>
  <c r="F37" i="292"/>
  <c r="E37" i="292"/>
  <c r="D37" i="292"/>
  <c r="C36" i="292"/>
  <c r="G36" i="292" s="1"/>
  <c r="H36" i="292" s="1"/>
  <c r="C35" i="292"/>
  <c r="G35" i="292" s="1"/>
  <c r="H35" i="292" s="1"/>
  <c r="C34" i="292"/>
  <c r="E34" i="292" s="1"/>
  <c r="C33" i="292"/>
  <c r="G33" i="292" s="1"/>
  <c r="H33" i="292" s="1"/>
  <c r="C32" i="292"/>
  <c r="G32" i="292" s="1"/>
  <c r="H32" i="292" s="1"/>
  <c r="C31" i="292"/>
  <c r="G31" i="292" s="1"/>
  <c r="H31" i="292" s="1"/>
  <c r="C30" i="292"/>
  <c r="G30" i="292" s="1"/>
  <c r="H30" i="292" s="1"/>
  <c r="G28" i="292"/>
  <c r="E28" i="292"/>
  <c r="D28" i="292"/>
  <c r="G26" i="292"/>
  <c r="F26" i="292"/>
  <c r="E26" i="292"/>
  <c r="D26" i="292"/>
  <c r="G24" i="292"/>
  <c r="F24" i="292"/>
  <c r="E24" i="292"/>
  <c r="D24" i="292"/>
  <c r="G23" i="292"/>
  <c r="F23" i="292"/>
  <c r="F28" i="292" s="1"/>
  <c r="E23" i="292"/>
  <c r="D23" i="292"/>
  <c r="G21" i="292"/>
  <c r="E21" i="292"/>
  <c r="D21" i="292"/>
  <c r="G18" i="292"/>
  <c r="F18" i="292"/>
  <c r="E18" i="292"/>
  <c r="D18" i="292"/>
  <c r="G17" i="292"/>
  <c r="F17" i="292"/>
  <c r="E17" i="292"/>
  <c r="D17" i="292"/>
  <c r="G16" i="292"/>
  <c r="F16" i="292"/>
  <c r="E16" i="292"/>
  <c r="D16" i="292"/>
  <c r="G14" i="292"/>
  <c r="F14" i="292"/>
  <c r="F21" i="292" s="1"/>
  <c r="E14" i="292"/>
  <c r="D14" i="292"/>
  <c r="H21" i="292" l="1"/>
  <c r="H26" i="292"/>
  <c r="H28" i="292"/>
  <c r="H37" i="292"/>
  <c r="H40" i="292"/>
  <c r="H41" i="292"/>
  <c r="H17" i="292"/>
  <c r="H18" i="292"/>
  <c r="H42" i="292"/>
  <c r="E30" i="292"/>
  <c r="E31" i="292"/>
  <c r="G34" i="292"/>
  <c r="H34" i="292" s="1"/>
  <c r="H14" i="292"/>
  <c r="D30" i="292"/>
  <c r="D31" i="292"/>
  <c r="H24" i="292"/>
  <c r="H39" i="292"/>
  <c r="D36" i="292"/>
  <c r="H16" i="292"/>
  <c r="H23" i="292"/>
  <c r="D34" i="292"/>
  <c r="D35" i="292"/>
  <c r="H38" i="292"/>
  <c r="D50" i="292"/>
  <c r="D32" i="292"/>
  <c r="E35" i="292"/>
  <c r="G50" i="292"/>
  <c r="H50" i="292" s="1"/>
  <c r="H62" i="292" s="1"/>
  <c r="E32" i="292"/>
  <c r="D33" i="292"/>
  <c r="E36" i="292"/>
  <c r="E33" i="292"/>
  <c r="H43" i="292" l="1"/>
  <c r="H64" i="292" s="1"/>
  <c r="J27" i="190" l="1"/>
  <c r="K27" i="190" s="1"/>
  <c r="J93" i="5" l="1"/>
  <c r="F93" i="5" s="1"/>
  <c r="G93" i="5" s="1"/>
  <c r="J91" i="5"/>
  <c r="F91" i="5" s="1"/>
  <c r="G91" i="5" s="1"/>
  <c r="J88" i="5"/>
  <c r="F88" i="5" s="1"/>
  <c r="G88" i="5" s="1"/>
  <c r="J86" i="5"/>
  <c r="F86" i="5" s="1"/>
  <c r="G86" i="5" s="1"/>
  <c r="J83" i="5"/>
  <c r="F83" i="5" s="1"/>
  <c r="G83" i="5" s="1"/>
  <c r="J80" i="5"/>
  <c r="F80" i="5" s="1"/>
  <c r="G80" i="5" s="1"/>
  <c r="J78" i="5"/>
  <c r="F78" i="5" s="1"/>
  <c r="G78" i="5" s="1"/>
  <c r="J75" i="5"/>
  <c r="F75" i="5" s="1"/>
  <c r="G75" i="5" s="1"/>
  <c r="J74" i="5"/>
  <c r="F74" i="5" s="1"/>
  <c r="G74" i="5" s="1"/>
  <c r="J69" i="5"/>
  <c r="F69" i="5" s="1"/>
  <c r="G69" i="5" s="1"/>
  <c r="J68" i="5"/>
  <c r="F68" i="5" s="1"/>
  <c r="G68" i="5" s="1"/>
  <c r="J65" i="5"/>
  <c r="F65" i="5" s="1"/>
  <c r="G65" i="5" s="1"/>
  <c r="J63" i="5"/>
  <c r="F63" i="5" s="1"/>
  <c r="G63" i="5" s="1"/>
  <c r="J59" i="5"/>
  <c r="F59" i="5" s="1"/>
  <c r="G59" i="5" s="1"/>
  <c r="J57" i="5"/>
  <c r="F57" i="5" s="1"/>
  <c r="G57" i="5" s="1"/>
  <c r="J53" i="5"/>
  <c r="F53" i="5" s="1"/>
  <c r="G53" i="5" s="1"/>
  <c r="J49" i="5"/>
  <c r="F49" i="5" s="1"/>
  <c r="G49" i="5" s="1"/>
  <c r="J45" i="5"/>
  <c r="F45" i="5" s="1"/>
  <c r="G45" i="5" s="1"/>
  <c r="J44" i="5"/>
  <c r="F44" i="5" s="1"/>
  <c r="G44" i="5" s="1"/>
  <c r="J43" i="5"/>
  <c r="F43" i="5" s="1"/>
  <c r="G43" i="5" s="1"/>
  <c r="J42" i="5"/>
  <c r="F42" i="5" s="1"/>
  <c r="G42" i="5" s="1"/>
  <c r="J41" i="5"/>
  <c r="F41" i="5" s="1"/>
  <c r="G41" i="5" s="1"/>
  <c r="J39" i="5"/>
  <c r="F39" i="5" s="1"/>
  <c r="G39" i="5" s="1"/>
  <c r="J34" i="5"/>
  <c r="F34" i="5" s="1"/>
  <c r="G34" i="5" s="1"/>
  <c r="J33" i="5"/>
  <c r="F33" i="5" s="1"/>
  <c r="G33" i="5" s="1"/>
  <c r="J32" i="5"/>
  <c r="F32" i="5" s="1"/>
  <c r="G32" i="5" s="1"/>
  <c r="J31" i="5"/>
  <c r="F31" i="5" s="1"/>
  <c r="G31" i="5" s="1"/>
  <c r="J30" i="5"/>
  <c r="F30" i="5" s="1"/>
  <c r="G30" i="5" s="1"/>
  <c r="J25" i="5"/>
  <c r="F25" i="5" s="1"/>
  <c r="G25" i="5" s="1"/>
  <c r="J22" i="5"/>
  <c r="F22" i="5" s="1"/>
  <c r="G22" i="5" s="1"/>
  <c r="J21" i="5"/>
  <c r="F21" i="5" s="1"/>
  <c r="G21" i="5" s="1"/>
  <c r="J20" i="5"/>
  <c r="F20" i="5" s="1"/>
  <c r="G20" i="5" s="1"/>
  <c r="J19" i="5"/>
  <c r="F19" i="5" s="1"/>
  <c r="G19" i="5" s="1"/>
  <c r="J18" i="5"/>
  <c r="F18" i="5" s="1"/>
  <c r="G18" i="5" s="1"/>
  <c r="J13" i="5"/>
  <c r="F13" i="5" s="1"/>
  <c r="G13" i="5" s="1"/>
  <c r="J12" i="5"/>
  <c r="F12" i="5" s="1"/>
  <c r="G12" i="5" s="1"/>
  <c r="J11" i="5"/>
  <c r="F11" i="5" s="1"/>
  <c r="G11" i="5" s="1"/>
  <c r="V65" i="255"/>
  <c r="V64" i="255"/>
  <c r="V63" i="255"/>
  <c r="V62" i="255"/>
  <c r="V61" i="255"/>
  <c r="V60" i="255"/>
  <c r="V59" i="255"/>
  <c r="V58" i="255"/>
  <c r="V57" i="255"/>
  <c r="V56" i="255"/>
  <c r="V55" i="255"/>
  <c r="V54" i="255"/>
  <c r="V53" i="255"/>
  <c r="V52" i="255"/>
  <c r="V51" i="255"/>
  <c r="V50" i="255"/>
  <c r="V49" i="255"/>
  <c r="V48" i="255"/>
  <c r="V47" i="255"/>
  <c r="V46" i="255"/>
  <c r="V45" i="255"/>
  <c r="V44" i="255"/>
  <c r="V43" i="255"/>
  <c r="V42" i="255"/>
  <c r="V41" i="255"/>
  <c r="V40" i="255"/>
  <c r="V39" i="255"/>
  <c r="G15" i="253" s="1"/>
  <c r="V38" i="255"/>
  <c r="G14" i="253" s="1"/>
  <c r="H14" i="253" s="1"/>
  <c r="V37" i="255"/>
  <c r="G13" i="253" s="1"/>
  <c r="H13" i="253" s="1"/>
  <c r="V36" i="255"/>
  <c r="V35" i="255"/>
  <c r="V34" i="255"/>
  <c r="V33" i="255"/>
  <c r="V32" i="255"/>
  <c r="V31" i="255"/>
  <c r="V30" i="255"/>
  <c r="V29" i="255"/>
  <c r="G11" i="253" s="1"/>
  <c r="H11" i="253" s="1"/>
  <c r="V28" i="255"/>
  <c r="V27" i="255"/>
  <c r="V26" i="255"/>
  <c r="V25" i="255"/>
  <c r="V24" i="255"/>
  <c r="V23" i="255"/>
  <c r="G12" i="253" s="1"/>
  <c r="H12" i="253" s="1"/>
  <c r="V22" i="255"/>
  <c r="V21" i="255"/>
  <c r="V20" i="255"/>
  <c r="V19" i="255"/>
  <c r="V18" i="255"/>
  <c r="V17" i="255"/>
  <c r="V16" i="255"/>
  <c r="V15" i="255"/>
  <c r="G8" i="253" s="1"/>
  <c r="V14" i="255"/>
  <c r="V13" i="255"/>
  <c r="V12" i="255"/>
  <c r="V11" i="255"/>
  <c r="V10" i="255"/>
  <c r="G4" i="253" s="1"/>
  <c r="H4" i="253" s="1"/>
  <c r="V9" i="255"/>
  <c r="V8" i="255"/>
  <c r="I51" i="254"/>
  <c r="I42" i="254"/>
  <c r="I26" i="254"/>
  <c r="I19" i="254"/>
  <c r="H7" i="253"/>
  <c r="H6" i="253"/>
  <c r="H5" i="253"/>
  <c r="F60" i="287"/>
  <c r="F55" i="287"/>
  <c r="F35" i="287"/>
  <c r="F31" i="287"/>
  <c r="F21" i="287"/>
  <c r="F16" i="287"/>
  <c r="F6" i="287"/>
  <c r="E141" i="37"/>
  <c r="E140" i="37"/>
  <c r="E143" i="37" s="1"/>
  <c r="E138" i="37"/>
  <c r="E135" i="37"/>
  <c r="E134" i="37"/>
  <c r="E133" i="37"/>
  <c r="N108" i="37"/>
  <c r="N107" i="37"/>
  <c r="N106" i="37"/>
  <c r="N105" i="37"/>
  <c r="E105" i="37"/>
  <c r="N104" i="37"/>
  <c r="E104" i="37"/>
  <c r="E107" i="37" s="1"/>
  <c r="N103" i="37"/>
  <c r="N101" i="37"/>
  <c r="N100" i="37"/>
  <c r="N99" i="37"/>
  <c r="E99" i="37"/>
  <c r="N98" i="37"/>
  <c r="E98" i="37"/>
  <c r="E97" i="37"/>
  <c r="N96" i="37"/>
  <c r="N95" i="37"/>
  <c r="E95" i="37"/>
  <c r="E102" i="37" s="1"/>
  <c r="N94" i="37"/>
  <c r="N93" i="37"/>
  <c r="E65" i="37"/>
  <c r="E64" i="37"/>
  <c r="E67" i="37" s="1"/>
  <c r="E59" i="37"/>
  <c r="E58" i="37"/>
  <c r="E57" i="37"/>
  <c r="E55" i="37"/>
  <c r="E62" i="37" s="1"/>
  <c r="M49" i="37"/>
  <c r="M48" i="37"/>
  <c r="M47" i="37"/>
  <c r="M46" i="37"/>
  <c r="M44" i="37"/>
  <c r="M40" i="37"/>
  <c r="M39" i="37"/>
  <c r="M38" i="37"/>
  <c r="M37" i="37"/>
  <c r="M36" i="37"/>
  <c r="M35" i="37"/>
  <c r="M34" i="37"/>
  <c r="L28" i="37"/>
  <c r="L27" i="37"/>
  <c r="L26" i="37"/>
  <c r="J25" i="37"/>
  <c r="L25" i="37" s="1"/>
  <c r="K261" i="22"/>
  <c r="K259" i="22"/>
  <c r="G263" i="22" s="1"/>
  <c r="K263" i="22" s="1"/>
  <c r="K244" i="22"/>
  <c r="K243" i="22"/>
  <c r="K242" i="22"/>
  <c r="AN237" i="22"/>
  <c r="AM237" i="22"/>
  <c r="AL237" i="22"/>
  <c r="AK237" i="22"/>
  <c r="AJ237" i="22"/>
  <c r="AI237" i="22"/>
  <c r="AH237" i="22"/>
  <c r="AG237" i="22"/>
  <c r="AF237" i="22"/>
  <c r="AE237" i="22"/>
  <c r="AD237" i="22"/>
  <c r="AC237" i="22"/>
  <c r="AB237" i="22"/>
  <c r="AA237" i="22"/>
  <c r="Z237" i="22"/>
  <c r="Y237" i="22"/>
  <c r="X237" i="22"/>
  <c r="W237" i="22"/>
  <c r="V237" i="22"/>
  <c r="U237" i="22"/>
  <c r="T237" i="22"/>
  <c r="S237" i="22"/>
  <c r="R237" i="22"/>
  <c r="Q237" i="22"/>
  <c r="R234" i="22"/>
  <c r="S234" i="22" s="1"/>
  <c r="K224" i="22"/>
  <c r="K221" i="22"/>
  <c r="K220" i="22"/>
  <c r="K219" i="22"/>
  <c r="K214" i="22"/>
  <c r="K213" i="22"/>
  <c r="T212" i="22"/>
  <c r="V211" i="22"/>
  <c r="P212" i="22" s="1"/>
  <c r="T211" i="22"/>
  <c r="V210" i="22"/>
  <c r="O212" i="22" s="1"/>
  <c r="T210" i="22"/>
  <c r="T207" i="22"/>
  <c r="K207" i="22"/>
  <c r="T206" i="22"/>
  <c r="T205" i="22"/>
  <c r="T204" i="22"/>
  <c r="K204" i="22"/>
  <c r="K201" i="22"/>
  <c r="T200" i="22"/>
  <c r="K200" i="22"/>
  <c r="T199" i="22"/>
  <c r="K199" i="22"/>
  <c r="T198" i="22"/>
  <c r="K198" i="22"/>
  <c r="T197" i="22"/>
  <c r="K197" i="22"/>
  <c r="K194" i="22"/>
  <c r="O191" i="22"/>
  <c r="O193" i="22" s="1"/>
  <c r="P193" i="22" s="1"/>
  <c r="K191" i="22"/>
  <c r="K190" i="22"/>
  <c r="K189" i="22"/>
  <c r="K186" i="22"/>
  <c r="O185" i="22"/>
  <c r="Q183" i="22"/>
  <c r="R183" i="22" s="1"/>
  <c r="K180" i="22"/>
  <c r="K179" i="22"/>
  <c r="K178" i="22"/>
  <c r="K175" i="22"/>
  <c r="K174" i="22"/>
  <c r="K173" i="22"/>
  <c r="K172" i="22"/>
  <c r="K171" i="22"/>
  <c r="K170" i="22"/>
  <c r="K167" i="22"/>
  <c r="K166" i="22"/>
  <c r="K165" i="22"/>
  <c r="K161" i="22"/>
  <c r="O158" i="22"/>
  <c r="K158" i="22"/>
  <c r="K156" i="22"/>
  <c r="K155" i="22"/>
  <c r="K154" i="22"/>
  <c r="K152" i="22"/>
  <c r="K151" i="22"/>
  <c r="K150" i="22"/>
  <c r="K149" i="22"/>
  <c r="K146" i="22"/>
  <c r="K145" i="22"/>
  <c r="K144" i="22"/>
  <c r="K142" i="22"/>
  <c r="K141" i="22"/>
  <c r="K140" i="22"/>
  <c r="Q139" i="22"/>
  <c r="R139" i="22" s="1"/>
  <c r="N139" i="22"/>
  <c r="K139" i="22"/>
  <c r="K136" i="22"/>
  <c r="K133" i="22"/>
  <c r="K130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3" i="22"/>
  <c r="K112" i="22"/>
  <c r="K109" i="22"/>
  <c r="K108" i="22"/>
  <c r="K107" i="22"/>
  <c r="K104" i="22"/>
  <c r="K99" i="22"/>
  <c r="K98" i="22"/>
  <c r="K97" i="22"/>
  <c r="K96" i="22"/>
  <c r="K95" i="22"/>
  <c r="K88" i="22"/>
  <c r="K87" i="22"/>
  <c r="K86" i="22"/>
  <c r="K75" i="22"/>
  <c r="K74" i="22"/>
  <c r="K73" i="22"/>
  <c r="K72" i="22"/>
  <c r="K71" i="22"/>
  <c r="K70" i="22"/>
  <c r="K67" i="22"/>
  <c r="K59" i="22"/>
  <c r="K54" i="22"/>
  <c r="K50" i="22"/>
  <c r="K49" i="22"/>
  <c r="K48" i="22"/>
  <c r="K45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Q39" i="22"/>
  <c r="R39" i="22" s="1"/>
  <c r="K37" i="22"/>
  <c r="R35" i="22"/>
  <c r="K30" i="22"/>
  <c r="K27" i="22"/>
  <c r="K26" i="22"/>
  <c r="K24" i="22"/>
  <c r="K25" i="22" s="1"/>
  <c r="K21" i="22"/>
  <c r="K20" i="22"/>
  <c r="R10" i="22"/>
  <c r="K10" i="22"/>
  <c r="R9" i="22"/>
  <c r="K9" i="22"/>
  <c r="K8" i="22"/>
  <c r="K6" i="22"/>
  <c r="E57" i="152"/>
  <c r="D57" i="152"/>
  <c r="E56" i="152"/>
  <c r="D56" i="152"/>
  <c r="E55" i="152"/>
  <c r="D55" i="152"/>
  <c r="E54" i="152"/>
  <c r="D54" i="152"/>
  <c r="E53" i="152"/>
  <c r="D53" i="152"/>
  <c r="E52" i="152"/>
  <c r="D52" i="152"/>
  <c r="E51" i="152"/>
  <c r="D51" i="152"/>
  <c r="G48" i="152"/>
  <c r="H48" i="152" s="1"/>
  <c r="G47" i="152"/>
  <c r="H47" i="152" s="1"/>
  <c r="G46" i="152"/>
  <c r="H46" i="152" s="1"/>
  <c r="G45" i="152"/>
  <c r="H45" i="152" s="1"/>
  <c r="G44" i="152"/>
  <c r="H44" i="152" s="1"/>
  <c r="G43" i="152"/>
  <c r="F43" i="152"/>
  <c r="F40" i="152"/>
  <c r="H40" i="152" s="1"/>
  <c r="D40" i="152"/>
  <c r="F39" i="152"/>
  <c r="H39" i="152" s="1"/>
  <c r="D39" i="152"/>
  <c r="F38" i="152"/>
  <c r="H38" i="152" s="1"/>
  <c r="D38" i="152"/>
  <c r="F37" i="152"/>
  <c r="H37" i="152" s="1"/>
  <c r="D37" i="152"/>
  <c r="F36" i="152"/>
  <c r="H36" i="152" s="1"/>
  <c r="D36" i="152"/>
  <c r="F35" i="152"/>
  <c r="H35" i="152" s="1"/>
  <c r="D35" i="152"/>
  <c r="F34" i="152"/>
  <c r="H34" i="152" s="1"/>
  <c r="D34" i="152"/>
  <c r="F33" i="152"/>
  <c r="H33" i="152" s="1"/>
  <c r="D33" i="152"/>
  <c r="F32" i="152"/>
  <c r="H32" i="152" s="1"/>
  <c r="D32" i="152"/>
  <c r="F31" i="152"/>
  <c r="H31" i="152" s="1"/>
  <c r="D31" i="152"/>
  <c r="F30" i="152"/>
  <c r="H30" i="152" s="1"/>
  <c r="D30" i="152"/>
  <c r="F29" i="152"/>
  <c r="H29" i="152" s="1"/>
  <c r="D29" i="152"/>
  <c r="F28" i="152"/>
  <c r="H28" i="152" s="1"/>
  <c r="D28" i="152"/>
  <c r="F25" i="152"/>
  <c r="H25" i="152" s="1"/>
  <c r="D25" i="152"/>
  <c r="F24" i="152"/>
  <c r="H24" i="152" s="1"/>
  <c r="D24" i="152"/>
  <c r="F23" i="152"/>
  <c r="H23" i="152" s="1"/>
  <c r="D23" i="152"/>
  <c r="F22" i="152"/>
  <c r="H22" i="152" s="1"/>
  <c r="D22" i="152"/>
  <c r="F21" i="152"/>
  <c r="H21" i="152" s="1"/>
  <c r="D21" i="152"/>
  <c r="F20" i="152"/>
  <c r="H20" i="152" s="1"/>
  <c r="D20" i="152"/>
  <c r="D19" i="152"/>
  <c r="I16" i="152"/>
  <c r="E16" i="152"/>
  <c r="E57" i="151"/>
  <c r="D57" i="151"/>
  <c r="E56" i="151"/>
  <c r="D56" i="151"/>
  <c r="E55" i="151"/>
  <c r="D55" i="151"/>
  <c r="E54" i="151"/>
  <c r="D54" i="151"/>
  <c r="E53" i="151"/>
  <c r="D53" i="151"/>
  <c r="E52" i="151"/>
  <c r="D52" i="151"/>
  <c r="E51" i="151"/>
  <c r="D51" i="151"/>
  <c r="G48" i="151"/>
  <c r="H48" i="151" s="1"/>
  <c r="G47" i="151"/>
  <c r="H47" i="151" s="1"/>
  <c r="G46" i="151"/>
  <c r="H46" i="151" s="1"/>
  <c r="G45" i="151"/>
  <c r="H45" i="151" s="1"/>
  <c r="G44" i="151"/>
  <c r="H44" i="151" s="1"/>
  <c r="G43" i="151"/>
  <c r="F43" i="151"/>
  <c r="F40" i="151"/>
  <c r="H40" i="151" s="1"/>
  <c r="D40" i="151"/>
  <c r="F39" i="151"/>
  <c r="H39" i="151" s="1"/>
  <c r="D39" i="151"/>
  <c r="F38" i="151"/>
  <c r="H38" i="151" s="1"/>
  <c r="D38" i="151"/>
  <c r="F37" i="151"/>
  <c r="H37" i="151" s="1"/>
  <c r="D37" i="151"/>
  <c r="F36" i="151"/>
  <c r="H36" i="151" s="1"/>
  <c r="D36" i="151"/>
  <c r="F35" i="151"/>
  <c r="H35" i="151" s="1"/>
  <c r="D35" i="151"/>
  <c r="F34" i="151"/>
  <c r="H34" i="151" s="1"/>
  <c r="D34" i="151"/>
  <c r="F33" i="151"/>
  <c r="H33" i="151" s="1"/>
  <c r="D33" i="151"/>
  <c r="F32" i="151"/>
  <c r="H32" i="151" s="1"/>
  <c r="D32" i="151"/>
  <c r="F31" i="151"/>
  <c r="H31" i="151" s="1"/>
  <c r="D31" i="151"/>
  <c r="F30" i="151"/>
  <c r="H30" i="151" s="1"/>
  <c r="D30" i="151"/>
  <c r="F29" i="151"/>
  <c r="H29" i="151" s="1"/>
  <c r="D29" i="151"/>
  <c r="F28" i="151"/>
  <c r="H28" i="151" s="1"/>
  <c r="D28" i="151"/>
  <c r="F25" i="151"/>
  <c r="H25" i="151" s="1"/>
  <c r="D25" i="151"/>
  <c r="F24" i="151"/>
  <c r="H24" i="151" s="1"/>
  <c r="D24" i="151"/>
  <c r="F23" i="151"/>
  <c r="H23" i="151" s="1"/>
  <c r="D23" i="151"/>
  <c r="F22" i="151"/>
  <c r="H22" i="151" s="1"/>
  <c r="D22" i="151"/>
  <c r="F21" i="151"/>
  <c r="H21" i="151" s="1"/>
  <c r="D21" i="151"/>
  <c r="F20" i="151"/>
  <c r="H20" i="151" s="1"/>
  <c r="D20" i="151"/>
  <c r="D19" i="151"/>
  <c r="I16" i="151"/>
  <c r="E16" i="151"/>
  <c r="E57" i="150"/>
  <c r="D57" i="150"/>
  <c r="E56" i="150"/>
  <c r="D56" i="150"/>
  <c r="E55" i="150"/>
  <c r="D55" i="150"/>
  <c r="E54" i="150"/>
  <c r="D54" i="150"/>
  <c r="E53" i="150"/>
  <c r="D53" i="150"/>
  <c r="E52" i="150"/>
  <c r="D52" i="150"/>
  <c r="E51" i="150"/>
  <c r="D51" i="150"/>
  <c r="G48" i="150"/>
  <c r="H48" i="150" s="1"/>
  <c r="G47" i="150"/>
  <c r="H47" i="150" s="1"/>
  <c r="G46" i="150"/>
  <c r="H46" i="150" s="1"/>
  <c r="G45" i="150"/>
  <c r="H45" i="150" s="1"/>
  <c r="G44" i="150"/>
  <c r="H44" i="150" s="1"/>
  <c r="G43" i="150"/>
  <c r="F43" i="150"/>
  <c r="F40" i="150"/>
  <c r="H40" i="150" s="1"/>
  <c r="D40" i="150"/>
  <c r="F39" i="150"/>
  <c r="H39" i="150" s="1"/>
  <c r="D39" i="150"/>
  <c r="F38" i="150"/>
  <c r="H38" i="150" s="1"/>
  <c r="D38" i="150"/>
  <c r="F37" i="150"/>
  <c r="H37" i="150" s="1"/>
  <c r="D37" i="150"/>
  <c r="F36" i="150"/>
  <c r="H36" i="150" s="1"/>
  <c r="D36" i="150"/>
  <c r="F35" i="150"/>
  <c r="H35" i="150" s="1"/>
  <c r="D35" i="150"/>
  <c r="F34" i="150"/>
  <c r="H34" i="150" s="1"/>
  <c r="D34" i="150"/>
  <c r="F33" i="150"/>
  <c r="H33" i="150" s="1"/>
  <c r="D33" i="150"/>
  <c r="F32" i="150"/>
  <c r="H32" i="150" s="1"/>
  <c r="D32" i="150"/>
  <c r="F31" i="150"/>
  <c r="H31" i="150" s="1"/>
  <c r="D31" i="150"/>
  <c r="F30" i="150"/>
  <c r="H30" i="150" s="1"/>
  <c r="D30" i="150"/>
  <c r="F29" i="150"/>
  <c r="H29" i="150" s="1"/>
  <c r="D29" i="150"/>
  <c r="F28" i="150"/>
  <c r="H28" i="150" s="1"/>
  <c r="D28" i="150"/>
  <c r="F25" i="150"/>
  <c r="H25" i="150" s="1"/>
  <c r="D25" i="150"/>
  <c r="F24" i="150"/>
  <c r="H24" i="150" s="1"/>
  <c r="D24" i="150"/>
  <c r="F23" i="150"/>
  <c r="H23" i="150" s="1"/>
  <c r="D23" i="150"/>
  <c r="F22" i="150"/>
  <c r="H22" i="150" s="1"/>
  <c r="D22" i="150"/>
  <c r="F21" i="150"/>
  <c r="H21" i="150" s="1"/>
  <c r="D21" i="150"/>
  <c r="F20" i="150"/>
  <c r="H20" i="150" s="1"/>
  <c r="D20" i="150"/>
  <c r="D19" i="150"/>
  <c r="I16" i="150"/>
  <c r="E16" i="150"/>
  <c r="E57" i="101"/>
  <c r="D57" i="101"/>
  <c r="E56" i="101"/>
  <c r="D56" i="101"/>
  <c r="E55" i="101"/>
  <c r="D55" i="101"/>
  <c r="E54" i="101"/>
  <c r="D54" i="101"/>
  <c r="E53" i="101"/>
  <c r="D53" i="101"/>
  <c r="E52" i="101"/>
  <c r="D52" i="101"/>
  <c r="E51" i="101"/>
  <c r="D51" i="10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F43" i="101"/>
  <c r="F40" i="101"/>
  <c r="H40" i="101" s="1"/>
  <c r="D40" i="101"/>
  <c r="F39" i="101"/>
  <c r="H39" i="101" s="1"/>
  <c r="D39" i="101"/>
  <c r="F38" i="101"/>
  <c r="H38" i="101" s="1"/>
  <c r="D38" i="101"/>
  <c r="F37" i="101"/>
  <c r="H37" i="101" s="1"/>
  <c r="D37" i="101"/>
  <c r="F36" i="101"/>
  <c r="H36" i="101" s="1"/>
  <c r="D36" i="101"/>
  <c r="F35" i="101"/>
  <c r="H35" i="101" s="1"/>
  <c r="D35" i="101"/>
  <c r="F34" i="101"/>
  <c r="H34" i="101" s="1"/>
  <c r="D34" i="101"/>
  <c r="F33" i="101"/>
  <c r="H33" i="101" s="1"/>
  <c r="D33" i="101"/>
  <c r="F32" i="101"/>
  <c r="H32" i="101" s="1"/>
  <c r="D32" i="101"/>
  <c r="F31" i="101"/>
  <c r="H31" i="101" s="1"/>
  <c r="D31" i="101"/>
  <c r="F30" i="101"/>
  <c r="H30" i="101" s="1"/>
  <c r="D30" i="101"/>
  <c r="F29" i="101"/>
  <c r="H29" i="101" s="1"/>
  <c r="D29" i="101"/>
  <c r="F28" i="101"/>
  <c r="H28" i="101" s="1"/>
  <c r="D28" i="101"/>
  <c r="F25" i="101"/>
  <c r="H25" i="101" s="1"/>
  <c r="D25" i="101"/>
  <c r="F24" i="101"/>
  <c r="H24" i="101" s="1"/>
  <c r="D24" i="101"/>
  <c r="F23" i="101"/>
  <c r="H23" i="101" s="1"/>
  <c r="D23" i="101"/>
  <c r="F22" i="101"/>
  <c r="H22" i="101" s="1"/>
  <c r="D22" i="101"/>
  <c r="F21" i="101"/>
  <c r="H21" i="101" s="1"/>
  <c r="D21" i="101"/>
  <c r="F20" i="101"/>
  <c r="H20" i="101" s="1"/>
  <c r="D20" i="101"/>
  <c r="D19" i="101"/>
  <c r="I16" i="101"/>
  <c r="E16" i="101"/>
  <c r="E57" i="164"/>
  <c r="D57" i="164"/>
  <c r="E56" i="164"/>
  <c r="D56" i="164"/>
  <c r="E55" i="164"/>
  <c r="D55" i="164"/>
  <c r="E54" i="164"/>
  <c r="D54" i="164"/>
  <c r="E53" i="164"/>
  <c r="D53" i="164"/>
  <c r="G52" i="164"/>
  <c r="G53" i="164" s="1"/>
  <c r="E52" i="164"/>
  <c r="D52" i="164"/>
  <c r="E51" i="164"/>
  <c r="D51" i="164"/>
  <c r="G48" i="164"/>
  <c r="H48" i="164" s="1"/>
  <c r="G47" i="164"/>
  <c r="H47" i="164" s="1"/>
  <c r="G46" i="164"/>
  <c r="H46" i="164" s="1"/>
  <c r="G45" i="164"/>
  <c r="H45" i="164" s="1"/>
  <c r="G44" i="164"/>
  <c r="H44" i="164" s="1"/>
  <c r="G43" i="164"/>
  <c r="F43" i="164"/>
  <c r="F40" i="164"/>
  <c r="H40" i="164" s="1"/>
  <c r="D40" i="164"/>
  <c r="F39" i="164"/>
  <c r="H39" i="164" s="1"/>
  <c r="D39" i="164"/>
  <c r="F38" i="164"/>
  <c r="H38" i="164" s="1"/>
  <c r="D38" i="164"/>
  <c r="F37" i="164"/>
  <c r="H37" i="164" s="1"/>
  <c r="D37" i="164"/>
  <c r="F36" i="164"/>
  <c r="H36" i="164" s="1"/>
  <c r="D36" i="164"/>
  <c r="F35" i="164"/>
  <c r="H35" i="164" s="1"/>
  <c r="D35" i="164"/>
  <c r="F34" i="164"/>
  <c r="H34" i="164" s="1"/>
  <c r="D34" i="164"/>
  <c r="F33" i="164"/>
  <c r="H33" i="164" s="1"/>
  <c r="D33" i="164"/>
  <c r="F32" i="164"/>
  <c r="H32" i="164" s="1"/>
  <c r="D32" i="164"/>
  <c r="F31" i="164"/>
  <c r="H31" i="164" s="1"/>
  <c r="D31" i="164"/>
  <c r="F30" i="164"/>
  <c r="H30" i="164" s="1"/>
  <c r="D30" i="164"/>
  <c r="F29" i="164"/>
  <c r="H29" i="164" s="1"/>
  <c r="D29" i="164"/>
  <c r="F28" i="164"/>
  <c r="H28" i="164" s="1"/>
  <c r="D28" i="164"/>
  <c r="F25" i="164"/>
  <c r="H25" i="164" s="1"/>
  <c r="D25" i="164"/>
  <c r="F24" i="164"/>
  <c r="H24" i="164" s="1"/>
  <c r="D24" i="164"/>
  <c r="F23" i="164"/>
  <c r="H23" i="164" s="1"/>
  <c r="D23" i="164"/>
  <c r="F22" i="164"/>
  <c r="H22" i="164" s="1"/>
  <c r="D22" i="164"/>
  <c r="F21" i="164"/>
  <c r="H21" i="164" s="1"/>
  <c r="D21" i="164"/>
  <c r="F20" i="164"/>
  <c r="H20" i="164" s="1"/>
  <c r="D20" i="164"/>
  <c r="D19" i="164"/>
  <c r="I16" i="164"/>
  <c r="E16" i="164"/>
  <c r="E57" i="132"/>
  <c r="D57" i="132"/>
  <c r="E56" i="132"/>
  <c r="D56" i="132"/>
  <c r="E55" i="132"/>
  <c r="D55" i="132"/>
  <c r="E54" i="132"/>
  <c r="D54" i="132"/>
  <c r="E53" i="132"/>
  <c r="D53" i="132"/>
  <c r="G52" i="132"/>
  <c r="G53" i="132" s="1"/>
  <c r="E52" i="132"/>
  <c r="D52" i="132"/>
  <c r="E51" i="132"/>
  <c r="D51" i="132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F43" i="132"/>
  <c r="F40" i="132"/>
  <c r="H40" i="132" s="1"/>
  <c r="D40" i="132"/>
  <c r="F39" i="132"/>
  <c r="H39" i="132" s="1"/>
  <c r="D39" i="132"/>
  <c r="F38" i="132"/>
  <c r="H38" i="132" s="1"/>
  <c r="D38" i="132"/>
  <c r="F37" i="132"/>
  <c r="H37" i="132" s="1"/>
  <c r="D37" i="132"/>
  <c r="F36" i="132"/>
  <c r="H36" i="132" s="1"/>
  <c r="D36" i="132"/>
  <c r="F35" i="132"/>
  <c r="H35" i="132" s="1"/>
  <c r="D35" i="132"/>
  <c r="F34" i="132"/>
  <c r="H34" i="132" s="1"/>
  <c r="D34" i="132"/>
  <c r="F33" i="132"/>
  <c r="H33" i="132" s="1"/>
  <c r="D33" i="132"/>
  <c r="F32" i="132"/>
  <c r="H32" i="132" s="1"/>
  <c r="D32" i="132"/>
  <c r="F31" i="132"/>
  <c r="H31" i="132" s="1"/>
  <c r="D31" i="132"/>
  <c r="F30" i="132"/>
  <c r="H30" i="132" s="1"/>
  <c r="D30" i="132"/>
  <c r="F29" i="132"/>
  <c r="H29" i="132" s="1"/>
  <c r="D29" i="132"/>
  <c r="F28" i="132"/>
  <c r="H28" i="132" s="1"/>
  <c r="D28" i="132"/>
  <c r="F25" i="132"/>
  <c r="H25" i="132" s="1"/>
  <c r="D25" i="132"/>
  <c r="F24" i="132"/>
  <c r="H24" i="132" s="1"/>
  <c r="D24" i="132"/>
  <c r="F23" i="132"/>
  <c r="H23" i="132" s="1"/>
  <c r="D23" i="132"/>
  <c r="F22" i="132"/>
  <c r="H22" i="132" s="1"/>
  <c r="D22" i="132"/>
  <c r="F21" i="132"/>
  <c r="H21" i="132" s="1"/>
  <c r="D21" i="132"/>
  <c r="F20" i="132"/>
  <c r="H20" i="132" s="1"/>
  <c r="D20" i="132"/>
  <c r="D19" i="132"/>
  <c r="I16" i="132"/>
  <c r="E16" i="132"/>
  <c r="E30" i="190"/>
  <c r="D30" i="190"/>
  <c r="E29" i="190"/>
  <c r="D29" i="190"/>
  <c r="E27" i="190"/>
  <c r="D27" i="190"/>
  <c r="E22" i="190"/>
  <c r="D22" i="190"/>
  <c r="E21" i="190"/>
  <c r="D21" i="190"/>
  <c r="E20" i="190"/>
  <c r="D20" i="190"/>
  <c r="E18" i="190"/>
  <c r="D18" i="190"/>
  <c r="E17" i="190"/>
  <c r="D17" i="190"/>
  <c r="E15" i="190"/>
  <c r="D15" i="190"/>
  <c r="E14" i="190"/>
  <c r="D14" i="190"/>
  <c r="F12" i="190"/>
  <c r="F21" i="190" s="1"/>
  <c r="F20" i="190" s="1"/>
  <c r="F15" i="190" s="1"/>
  <c r="E12" i="190"/>
  <c r="D12" i="190"/>
  <c r="G32" i="111"/>
  <c r="H32" i="111" s="1"/>
  <c r="G31" i="111"/>
  <c r="H31" i="111" s="1"/>
  <c r="G29" i="111"/>
  <c r="F29" i="111"/>
  <c r="G24" i="111"/>
  <c r="F24" i="111"/>
  <c r="G23" i="111"/>
  <c r="F23" i="111"/>
  <c r="G22" i="111"/>
  <c r="F22" i="111"/>
  <c r="G20" i="111"/>
  <c r="H20" i="111" s="1"/>
  <c r="G19" i="111"/>
  <c r="F19" i="111"/>
  <c r="G16" i="111"/>
  <c r="F16" i="111"/>
  <c r="G15" i="111"/>
  <c r="F15" i="111"/>
  <c r="G14" i="111"/>
  <c r="F14" i="111"/>
  <c r="G12" i="111"/>
  <c r="F12" i="111"/>
  <c r="F45" i="99"/>
  <c r="F25" i="99" s="1"/>
  <c r="C45" i="99"/>
  <c r="C44" i="99"/>
  <c r="C43" i="99"/>
  <c r="C42" i="99"/>
  <c r="G35" i="99"/>
  <c r="H35" i="99" s="1"/>
  <c r="H32" i="99"/>
  <c r="C25" i="99"/>
  <c r="G18" i="99"/>
  <c r="H18" i="99" s="1"/>
  <c r="G16" i="99"/>
  <c r="H16" i="99" s="1"/>
  <c r="G15" i="99"/>
  <c r="H15" i="99" s="1"/>
  <c r="G14" i="99"/>
  <c r="H14" i="99" s="1"/>
  <c r="G54" i="109"/>
  <c r="H54" i="109" s="1"/>
  <c r="G53" i="109"/>
  <c r="H53" i="109" s="1"/>
  <c r="G52" i="109"/>
  <c r="H52" i="109" s="1"/>
  <c r="G49" i="109"/>
  <c r="H49" i="109" s="1"/>
  <c r="G48" i="109"/>
  <c r="H48" i="109" s="1"/>
  <c r="G47" i="109"/>
  <c r="H47" i="109" s="1"/>
  <c r="G46" i="109"/>
  <c r="H46" i="109" s="1"/>
  <c r="G45" i="109"/>
  <c r="H45" i="109" s="1"/>
  <c r="G44" i="109"/>
  <c r="H44" i="109" s="1"/>
  <c r="G39" i="109"/>
  <c r="H39" i="109" s="1"/>
  <c r="G37" i="109"/>
  <c r="H37" i="109" s="1"/>
  <c r="G36" i="109"/>
  <c r="H36" i="109" s="1"/>
  <c r="G35" i="109"/>
  <c r="H35" i="109" s="1"/>
  <c r="G33" i="109"/>
  <c r="H33" i="109" s="1"/>
  <c r="G32" i="109"/>
  <c r="H32" i="109" s="1"/>
  <c r="G31" i="109"/>
  <c r="H31" i="109" s="1"/>
  <c r="G30" i="109"/>
  <c r="H30" i="109" s="1"/>
  <c r="G29" i="109"/>
  <c r="H29" i="109" s="1"/>
  <c r="G27" i="109"/>
  <c r="F27" i="109"/>
  <c r="G25" i="109"/>
  <c r="H25" i="109" s="1"/>
  <c r="G23" i="109"/>
  <c r="H23" i="109" s="1"/>
  <c r="G22" i="109"/>
  <c r="F22" i="109"/>
  <c r="G20" i="109"/>
  <c r="F20" i="109"/>
  <c r="G19" i="109"/>
  <c r="F19" i="109"/>
  <c r="G16" i="109"/>
  <c r="F16" i="109"/>
  <c r="G15" i="109"/>
  <c r="F15" i="109"/>
  <c r="G14" i="109"/>
  <c r="F14" i="109"/>
  <c r="G12" i="109"/>
  <c r="H12" i="109" s="1"/>
  <c r="E168" i="6"/>
  <c r="E167" i="6"/>
  <c r="E166" i="6"/>
  <c r="E164" i="6"/>
  <c r="E163" i="6"/>
  <c r="H27" i="109" l="1"/>
  <c r="F53" i="151"/>
  <c r="H53" i="151" s="1"/>
  <c r="F51" i="164"/>
  <c r="H51" i="164" s="1"/>
  <c r="T213" i="22"/>
  <c r="U211" i="22" s="1"/>
  <c r="U213" i="22" s="1"/>
  <c r="F56" i="132"/>
  <c r="H56" i="132" s="1"/>
  <c r="F57" i="150"/>
  <c r="H57" i="150" s="1"/>
  <c r="H43" i="152"/>
  <c r="I48" i="152" s="1"/>
  <c r="H23" i="111"/>
  <c r="K202" i="22"/>
  <c r="G210" i="22" s="1"/>
  <c r="K210" i="22" s="1"/>
  <c r="K51" i="22"/>
  <c r="F52" i="150"/>
  <c r="H52" i="150" s="1"/>
  <c r="H16" i="109"/>
  <c r="H43" i="101"/>
  <c r="I48" i="101" s="1"/>
  <c r="U240" i="22"/>
  <c r="H12" i="111"/>
  <c r="H20" i="109"/>
  <c r="F54" i="150"/>
  <c r="H54" i="150" s="1"/>
  <c r="F56" i="150"/>
  <c r="H56" i="150" s="1"/>
  <c r="F52" i="151"/>
  <c r="H52" i="151" s="1"/>
  <c r="F54" i="151"/>
  <c r="H54" i="151" s="1"/>
  <c r="F56" i="151"/>
  <c r="H56" i="151" s="1"/>
  <c r="H43" i="132"/>
  <c r="I48" i="132" s="1"/>
  <c r="F57" i="151"/>
  <c r="H57" i="151" s="1"/>
  <c r="F57" i="132"/>
  <c r="H57" i="132" s="1"/>
  <c r="T202" i="22"/>
  <c r="U202" i="22" s="1"/>
  <c r="K76" i="22"/>
  <c r="K147" i="22"/>
  <c r="K157" i="22"/>
  <c r="T208" i="22"/>
  <c r="U208" i="22" s="1"/>
  <c r="H19" i="109"/>
  <c r="H14" i="111"/>
  <c r="H22" i="109"/>
  <c r="H14" i="109"/>
  <c r="H22" i="111"/>
  <c r="H24" i="111"/>
  <c r="H29" i="111"/>
  <c r="H34" i="111" s="1"/>
  <c r="I40" i="101"/>
  <c r="F52" i="132"/>
  <c r="H52" i="132" s="1"/>
  <c r="F55" i="132"/>
  <c r="H55" i="132" s="1"/>
  <c r="F52" i="164"/>
  <c r="H52" i="164" s="1"/>
  <c r="F53" i="164"/>
  <c r="H53" i="164" s="1"/>
  <c r="F55" i="164"/>
  <c r="H55" i="164" s="1"/>
  <c r="F57" i="164"/>
  <c r="H57" i="164" s="1"/>
  <c r="F51" i="101"/>
  <c r="H51" i="101" s="1"/>
  <c r="F53" i="101"/>
  <c r="H53" i="101" s="1"/>
  <c r="F55" i="101"/>
  <c r="H55" i="101" s="1"/>
  <c r="F57" i="101"/>
  <c r="H57" i="101" s="1"/>
  <c r="F51" i="150"/>
  <c r="H51" i="150" s="1"/>
  <c r="F51" i="151"/>
  <c r="H51" i="151" s="1"/>
  <c r="F52" i="152"/>
  <c r="H52" i="152" s="1"/>
  <c r="F54" i="152"/>
  <c r="H54" i="152" s="1"/>
  <c r="F56" i="152"/>
  <c r="H56" i="152" s="1"/>
  <c r="F53" i="150"/>
  <c r="H53" i="150" s="1"/>
  <c r="F55" i="150"/>
  <c r="H55" i="150" s="1"/>
  <c r="G16" i="253"/>
  <c r="H16" i="253" s="1"/>
  <c r="H15" i="253"/>
  <c r="G9" i="253"/>
  <c r="H9" i="253" s="1"/>
  <c r="H8" i="253"/>
  <c r="O101" i="37"/>
  <c r="R185" i="22"/>
  <c r="S185" i="22" s="1"/>
  <c r="O210" i="22"/>
  <c r="O211" i="22"/>
  <c r="O96" i="37"/>
  <c r="O108" i="37"/>
  <c r="F48" i="287"/>
  <c r="F62" i="287" s="1"/>
  <c r="F66" i="287" s="1"/>
  <c r="I57" i="254"/>
  <c r="G18" i="253" s="1"/>
  <c r="K129" i="22"/>
  <c r="R138" i="22" s="1"/>
  <c r="P210" i="22"/>
  <c r="P211" i="22"/>
  <c r="M29" i="37"/>
  <c r="M50" i="37"/>
  <c r="H15" i="111"/>
  <c r="H19" i="111"/>
  <c r="H15" i="109"/>
  <c r="H56" i="109"/>
  <c r="H16" i="111"/>
  <c r="I40" i="164"/>
  <c r="F51" i="132"/>
  <c r="H51" i="132" s="1"/>
  <c r="F54" i="132"/>
  <c r="H54" i="132" s="1"/>
  <c r="F52" i="101"/>
  <c r="H52" i="101" s="1"/>
  <c r="F54" i="101"/>
  <c r="H54" i="101" s="1"/>
  <c r="F56" i="101"/>
  <c r="H56" i="101" s="1"/>
  <c r="F55" i="151"/>
  <c r="H55" i="151" s="1"/>
  <c r="F53" i="132"/>
  <c r="H53" i="132" s="1"/>
  <c r="H43" i="164"/>
  <c r="I48" i="164" s="1"/>
  <c r="F54" i="164"/>
  <c r="H54" i="164" s="1"/>
  <c r="F56" i="164"/>
  <c r="H56" i="164" s="1"/>
  <c r="I40" i="150"/>
  <c r="H43" i="150"/>
  <c r="I48" i="150" s="1"/>
  <c r="F51" i="152"/>
  <c r="H51" i="152" s="1"/>
  <c r="F53" i="152"/>
  <c r="H53" i="152" s="1"/>
  <c r="F55" i="152"/>
  <c r="H55" i="152" s="1"/>
  <c r="F57" i="152"/>
  <c r="H57" i="152" s="1"/>
  <c r="I40" i="151"/>
  <c r="H43" i="151"/>
  <c r="I48" i="151" s="1"/>
  <c r="R184" i="22"/>
  <c r="S39" i="22"/>
  <c r="Q42" i="22"/>
  <c r="Q47" i="22"/>
  <c r="R238" i="22"/>
  <c r="T234" i="22"/>
  <c r="P47" i="22"/>
  <c r="P49" i="22"/>
  <c r="P42" i="22"/>
  <c r="Q49" i="22"/>
  <c r="P48" i="22"/>
  <c r="Q238" i="22"/>
  <c r="Q48" i="22"/>
  <c r="I40" i="132"/>
  <c r="I40" i="152"/>
  <c r="U210" i="22" l="1"/>
  <c r="U209" i="22" s="1"/>
  <c r="R186" i="22"/>
  <c r="I57" i="150"/>
  <c r="F19" i="150" s="1"/>
  <c r="H19" i="150" s="1"/>
  <c r="I25" i="150" s="1"/>
  <c r="I59" i="150" s="1"/>
  <c r="I57" i="151"/>
  <c r="F19" i="151" s="1"/>
  <c r="H19" i="151" s="1"/>
  <c r="I25" i="151" s="1"/>
  <c r="I59" i="151" s="1"/>
  <c r="H41" i="109"/>
  <c r="H58" i="109" s="1"/>
  <c r="I57" i="152"/>
  <c r="F19" i="152" s="1"/>
  <c r="H19" i="152" s="1"/>
  <c r="I25" i="152" s="1"/>
  <c r="I59" i="152" s="1"/>
  <c r="H17" i="253"/>
  <c r="H18" i="253" s="1"/>
  <c r="H19" i="253" s="1"/>
  <c r="H20" i="253" s="1"/>
  <c r="H26" i="111"/>
  <c r="H36" i="111" s="1"/>
  <c r="I57" i="164"/>
  <c r="F19" i="164" s="1"/>
  <c r="H19" i="164" s="1"/>
  <c r="I25" i="164" s="1"/>
  <c r="I59" i="164" s="1"/>
  <c r="I57" i="101"/>
  <c r="F19" i="101" s="1"/>
  <c r="H19" i="101" s="1"/>
  <c r="I25" i="101" s="1"/>
  <c r="I59" i="101" s="1"/>
  <c r="R42" i="22"/>
  <c r="R47" i="22"/>
  <c r="T39" i="22"/>
  <c r="R49" i="22"/>
  <c r="U234" i="22"/>
  <c r="S238" i="22"/>
  <c r="R48" i="22"/>
  <c r="I57" i="132"/>
  <c r="F19" i="132" s="1"/>
  <c r="H19" i="132" s="1"/>
  <c r="I25" i="132" s="1"/>
  <c r="G29" i="99" l="1"/>
  <c r="H29" i="99" s="1"/>
  <c r="G27" i="99"/>
  <c r="H27" i="99" s="1"/>
  <c r="G30" i="190"/>
  <c r="H30" i="190" s="1"/>
  <c r="G14" i="190"/>
  <c r="H14" i="190" s="1"/>
  <c r="G40" i="99"/>
  <c r="H40" i="99" s="1"/>
  <c r="H46" i="99" s="1"/>
  <c r="I59" i="132"/>
  <c r="V234" i="22"/>
  <c r="T238" i="22"/>
  <c r="S47" i="22"/>
  <c r="U39" i="22"/>
  <c r="S42" i="22"/>
  <c r="S48" i="22"/>
  <c r="S49" i="22"/>
  <c r="G27" i="190" l="1"/>
  <c r="H27" i="190" s="1"/>
  <c r="G29" i="190"/>
  <c r="H29" i="190" s="1"/>
  <c r="H32" i="190" s="1"/>
  <c r="G15" i="190"/>
  <c r="H15" i="190" s="1"/>
  <c r="G22" i="190"/>
  <c r="H22" i="190" s="1"/>
  <c r="G28" i="99"/>
  <c r="H28" i="99" s="1"/>
  <c r="G20" i="190"/>
  <c r="H20" i="190" s="1"/>
  <c r="W234" i="22"/>
  <c r="U238" i="22"/>
  <c r="V39" i="22"/>
  <c r="T42" i="22"/>
  <c r="T47" i="22"/>
  <c r="T49" i="22"/>
  <c r="T48" i="22"/>
  <c r="G21" i="190" l="1"/>
  <c r="H21" i="190" s="1"/>
  <c r="W39" i="22"/>
  <c r="U42" i="22"/>
  <c r="U47" i="22"/>
  <c r="U49" i="22"/>
  <c r="U48" i="22"/>
  <c r="V238" i="22"/>
  <c r="X234" i="22"/>
  <c r="G18" i="190" l="1"/>
  <c r="H18" i="190" s="1"/>
  <c r="G25" i="99"/>
  <c r="H25" i="99" s="1"/>
  <c r="G24" i="99"/>
  <c r="H24" i="99" s="1"/>
  <c r="G21" i="99"/>
  <c r="H21" i="99" s="1"/>
  <c r="G19" i="99"/>
  <c r="H19" i="99" s="1"/>
  <c r="Y234" i="22"/>
  <c r="W238" i="22"/>
  <c r="V42" i="22"/>
  <c r="V47" i="22"/>
  <c r="X39" i="22"/>
  <c r="V48" i="22"/>
  <c r="V49" i="22"/>
  <c r="G17" i="190" l="1"/>
  <c r="H17" i="190" s="1"/>
  <c r="W47" i="22"/>
  <c r="Y39" i="22"/>
  <c r="W42" i="22"/>
  <c r="W48" i="22"/>
  <c r="W49" i="22"/>
  <c r="Z234" i="22"/>
  <c r="X238" i="22"/>
  <c r="AA234" i="22" l="1"/>
  <c r="Y238" i="22"/>
  <c r="Z39" i="22"/>
  <c r="X42" i="22"/>
  <c r="X47" i="22"/>
  <c r="X48" i="22"/>
  <c r="X49" i="22"/>
  <c r="Z238" i="22" l="1"/>
  <c r="AB234" i="22"/>
  <c r="AA39" i="22"/>
  <c r="Y42" i="22"/>
  <c r="Y47" i="22"/>
  <c r="Y48" i="22"/>
  <c r="Y49" i="22"/>
  <c r="G12" i="99" l="1"/>
  <c r="H12" i="99" s="1"/>
  <c r="H37" i="99" s="1"/>
  <c r="H48" i="99" s="1"/>
  <c r="AC234" i="22"/>
  <c r="AA238" i="22"/>
  <c r="Z42" i="22"/>
  <c r="Z47" i="22"/>
  <c r="AB39" i="22"/>
  <c r="Z49" i="22"/>
  <c r="Z48" i="22"/>
  <c r="AD234" i="22" l="1"/>
  <c r="AB238" i="22"/>
  <c r="AA47" i="22"/>
  <c r="AC39" i="22"/>
  <c r="AA42" i="22"/>
  <c r="AA48" i="22"/>
  <c r="AA49" i="22"/>
  <c r="G12" i="190"/>
  <c r="H12" i="190" s="1"/>
  <c r="H24" i="190" s="1"/>
  <c r="AD39" i="22" l="1"/>
  <c r="AB42" i="22"/>
  <c r="AB47" i="22"/>
  <c r="AB49" i="22"/>
  <c r="AB48" i="22"/>
  <c r="H34" i="190"/>
  <c r="AE234" i="22"/>
  <c r="AC238" i="22"/>
  <c r="AE39" i="22" l="1"/>
  <c r="AC42" i="22"/>
  <c r="AC47" i="22"/>
  <c r="AC48" i="22"/>
  <c r="AC49" i="22"/>
  <c r="AD238" i="22"/>
  <c r="AF234" i="22"/>
  <c r="AG234" i="22" l="1"/>
  <c r="AE238" i="22"/>
  <c r="AD42" i="22"/>
  <c r="AD47" i="22"/>
  <c r="AF39" i="22"/>
  <c r="AD49" i="22"/>
  <c r="AD48" i="22"/>
  <c r="AH234" i="22" l="1"/>
  <c r="AF238" i="22"/>
  <c r="AE47" i="22"/>
  <c r="AG39" i="22"/>
  <c r="AE42" i="22"/>
  <c r="AE48" i="22"/>
  <c r="AE49" i="22"/>
  <c r="AI234" i="22" l="1"/>
  <c r="AG238" i="22"/>
  <c r="AH39" i="22"/>
  <c r="AF42" i="22"/>
  <c r="AF47" i="22"/>
  <c r="AF48" i="22"/>
  <c r="AF49" i="22"/>
  <c r="AH238" i="22" l="1"/>
  <c r="AJ234" i="22"/>
  <c r="AI39" i="22"/>
  <c r="AG42" i="22"/>
  <c r="AG47" i="22"/>
  <c r="AG49" i="22"/>
  <c r="AG48" i="22"/>
  <c r="AK234" i="22" l="1"/>
  <c r="AI238" i="22"/>
  <c r="AH42" i="22"/>
  <c r="AH47" i="22"/>
  <c r="AJ39" i="22"/>
  <c r="AH48" i="22"/>
  <c r="AH49" i="22"/>
  <c r="AI47" i="22" l="1"/>
  <c r="AJ47" i="22" s="1"/>
  <c r="AI42" i="22"/>
  <c r="W44" i="22" s="1"/>
  <c r="Y44" i="22" s="1"/>
  <c r="AI49" i="22"/>
  <c r="AJ49" i="22" s="1"/>
  <c r="AI48" i="22"/>
  <c r="AJ48" i="22" s="1"/>
  <c r="AL234" i="22"/>
  <c r="AJ238" i="22"/>
  <c r="K41" i="22" l="1"/>
  <c r="K40" i="22"/>
  <c r="K42" i="22"/>
  <c r="AM234" i="22"/>
  <c r="AK238" i="22"/>
  <c r="AJ50" i="22"/>
  <c r="AJ51" i="22" s="1"/>
  <c r="AL238" i="22" l="1"/>
  <c r="AN234" i="22"/>
  <c r="S240" i="22" l="1"/>
  <c r="AM238" i="22"/>
  <c r="AN240" i="22" s="1"/>
  <c r="K235" i="22" l="1"/>
  <c r="K234" i="22"/>
  <c r="K233" i="22"/>
</calcChain>
</file>

<file path=xl/sharedStrings.xml><?xml version="1.0" encoding="utf-8"?>
<sst xmlns="http://schemas.openxmlformats.org/spreadsheetml/2006/main" count="23027" uniqueCount="6290">
  <si>
    <t>SOCIEDAD DE ACUEDUCTOS, ALCANTARILLADOS y ASEO</t>
  </si>
  <si>
    <t>AGUAS DEL HUILA S.A. – E.S.P</t>
  </si>
  <si>
    <t>Líderes en el Sector de Agua Potable y Saneamiento Básico</t>
  </si>
  <si>
    <t>Calle 21  1C -17    Teléfonos 75 31 81 - Fax  75 13 91 Neiva – Huila</t>
  </si>
  <si>
    <t>WEB: www.aguasdelhuila.gov.co</t>
  </si>
  <si>
    <t>ÍTEM</t>
  </si>
  <si>
    <t>DESCRIPCIÓN</t>
  </si>
  <si>
    <t>UNIDAD</t>
  </si>
  <si>
    <t>V/UNITARIO</t>
  </si>
  <si>
    <t>DESVIO Y RETORNO DE FUENTE</t>
  </si>
  <si>
    <t>LOCALIZACIÓN Y REPLANTEO</t>
  </si>
  <si>
    <t>Localización y replanteo</t>
  </si>
  <si>
    <t>EXCAVACIONES</t>
  </si>
  <si>
    <t>Excavaciones.  Incluye: mano de obra, materiales y equipo.</t>
  </si>
  <si>
    <t>4.1</t>
  </si>
  <si>
    <t>Excavación a todo costo en material común manual.</t>
  </si>
  <si>
    <t>Excavación a todo factor manual.</t>
  </si>
  <si>
    <t>Excavación a todo costo en conglomerado manual.</t>
  </si>
  <si>
    <t>Excavación a todo costo en roca (compresor y explosivos).</t>
  </si>
  <si>
    <t>Excavación Mecánica a todo factor.</t>
  </si>
  <si>
    <t>HIERROS</t>
  </si>
  <si>
    <t>CONCRETOS</t>
  </si>
  <si>
    <t>Incluye: Producción, materiales, mano de obra, curado, equipo, herramientas y todo lo relacionado para la correcta ejecución de la obra.</t>
  </si>
  <si>
    <t>Concreto para solado de 2000 PSI a todo costo.</t>
  </si>
  <si>
    <t>Concreto de 2500 PSI a todo costo.</t>
  </si>
  <si>
    <t>Concreto Ciclópeo  de 2500 PSI a todo costo para presa y enrocados.</t>
  </si>
  <si>
    <t>Concreto de 3000 PSI a todo costo.</t>
  </si>
  <si>
    <t>Concreto de 3500 PSI a todo costo.</t>
  </si>
  <si>
    <t>CONCRETOS Y FORMALETA</t>
  </si>
  <si>
    <t>Incluye: Producción, formaleta, vaciado, materiales, mano de obra, curado, desencofrada, equipo, herramientas y todo lo relacionado para la correcta ejecución de la obra.</t>
  </si>
  <si>
    <t>Formaleta en madera para estructuras.</t>
  </si>
  <si>
    <t>RELLENOS</t>
  </si>
  <si>
    <t>Relleno, tapado y apisonado a todo factor, incluye: material seleccionado de la misma excavación, equipos, herramientas y mano de obra.</t>
  </si>
  <si>
    <t>Recebo compactado en capas de 20 cm. Proctor modificado 95%, a todo factor, incluye: recebo, equipos, herramientas y mano de obra.</t>
  </si>
  <si>
    <t>MORTEROS</t>
  </si>
  <si>
    <t>Suministro e Instalación de Mortero Relación 1:3.</t>
  </si>
  <si>
    <t>Suministro e Instalación de Mortero Relación 1:4.</t>
  </si>
  <si>
    <t>PANETES</t>
  </si>
  <si>
    <t xml:space="preserve">Pañetes a todo costo, incluye: suministro de materiales, producción, aplicación, mano de obra, herramienta y todo lo relacionado para la correcta ejecución de la obra. </t>
  </si>
  <si>
    <t>Pañete interior y exterior.</t>
  </si>
  <si>
    <t>Pañete interior para tanques de agua esmaltado e impermeabilizado.</t>
  </si>
  <si>
    <t>TAPA EN CONCRETO</t>
  </si>
  <si>
    <t>ZAPATAS</t>
  </si>
  <si>
    <t>Zapata de 1.70 x 1.70 x 0.30 m.  a todo costo en concreto reforzado en hierro de 5/8", separados cada 0.20 m. de 3000 PSI.  Incluye: materiales, mano de obra, formaleta, vaciado y todo lo relacionado para la correcta ejecución de la obra.</t>
  </si>
  <si>
    <t>COLUMNA Y VIGA</t>
  </si>
  <si>
    <t>Viga a todo costo en concreto reforzado en hierro de 5/8" para 6 unidades de varilla principal y flejes de 3/8", separados cada 0.10 m. de 3000 PSI, sección de 0.30 x 0.30 m.  Incluye: materiales, mano de obra, formaleta, vaciado y todo lo relacionado para la correcta ejecución de la obra.</t>
  </si>
  <si>
    <t>CAJILLA</t>
  </si>
  <si>
    <t xml:space="preserve">Suministro e Instalación de Cajilla de protección para válvulas de 0.6 X 0.6 X 0.6 m. libres. Espesor: 0.10 m., en concreto simple de 3000 PSI, tapa en concreto reforzado en hierro de 3/8", separados cada 0.15 m. en ambos sentidos a todo costo.  Incluye: suministro de materiales, uso de equipos y herramienta, instalación de accesorios, suministro e instalación de cadena de 3/8", candado de 3", portacandado y todo lo necesario para la correcta ejecución de la obra. </t>
  </si>
  <si>
    <t xml:space="preserve">Suministro e Instalación de Cajilla de protección para válvulas de 0.8 X 0.8 X 1.0 m. libres. Espesor de muros: 0.20 m., en concreto simple de 3000 PSI, tapa en dos cuerpos de e= 0.15 m. en concreto reforzado en hierro de 1/2", separados cada 0.10 m. en ambos sentidos a todo costo.  Incluye: suministro de materiales, uso de equipos y herramienta, instalación de accesorios y todo lo necesario para la correcta ejecución de la obra. </t>
  </si>
  <si>
    <t>VÁLVULAS</t>
  </si>
  <si>
    <t>VIADUCTOS</t>
  </si>
  <si>
    <t>Pozo de Inspección menores a 2.00 metros de altura, desde la cota batea.</t>
  </si>
  <si>
    <t>Pozo de Inspección de 2.00  a 4.00 metros de altura, desde la cota batea.</t>
  </si>
  <si>
    <t>Pozo de Inspección de altura mayor a 4.00 metros de altura, desde la cota batea.</t>
  </si>
  <si>
    <t>PRECIOS UNITARIOS PLANTAS HIDRÁULICAS</t>
  </si>
  <si>
    <t>Excavación a todo costo en material común.</t>
  </si>
  <si>
    <t>Excavación a todo factor.</t>
  </si>
  <si>
    <t>Excavación a todo costo en conglomerado.</t>
  </si>
  <si>
    <t>Excavación a todo costo en roca.</t>
  </si>
  <si>
    <t>Excavación Mecánica.</t>
  </si>
  <si>
    <t>Hierro de 60000 PSI a todo costo; incluye: Suministro, corte, amarre, figurado, colocación y desperdicios.</t>
  </si>
  <si>
    <t>MAMPOSTERÍA</t>
  </si>
  <si>
    <t>Suministro e Instalación</t>
  </si>
  <si>
    <t>Muro en ladrillo tolete común</t>
  </si>
  <si>
    <t>PINTURA</t>
  </si>
  <si>
    <t>Vinilo sobre pañete</t>
  </si>
  <si>
    <t>PUERTAS Y VENTANAS</t>
  </si>
  <si>
    <t>Puerta metálica en lámina Cr. Cal. 20 de 2 x 1 m.  Incluye: anticorrosivo y pintura  a base de aceite tres manos, luceta incorporada, chapa con bocallave y dos juegos de llaves.</t>
  </si>
  <si>
    <t>Suministro e Instalación Ventana de 2x1 m. con reja metálica en lámina Cal. 20, dos naves. Incluye: anticorrosivo y pintura  a base de aceite tres manos.</t>
  </si>
  <si>
    <t>CUBIERTA</t>
  </si>
  <si>
    <t>Perfil galvanizado 115 mm. Cal. 18.</t>
  </si>
  <si>
    <t>Teja asbesto cemento No.6</t>
  </si>
  <si>
    <t xml:space="preserve">Tapa de 1.2 x 1.2 m.  Espesor:0.10 m., en concreto de 3000 PSI, hierro reforzado de 3/8", separados cada 0.15 m. en ambos sentidos a todo costo con marco metálico.  Incluye: suministro de materiales, uso de equipos y herramienta, instalación de accesorios, suministro e instalación de cadena de 3/8", candado de 3", portacandado y todo lo necesario para la correcta ejecución de la obra. </t>
  </si>
  <si>
    <t xml:space="preserve">Aro Tapa para entrada y salda del tanque.  Incluye: suministro de materiales, uso de equipos y herramienta y todo lo necesario para la correcta ejecución de la obra. </t>
  </si>
  <si>
    <t>Columna a todo costo en concreto reforzado en hierro de 1/2" para8 unidades de varilla principal y flejes de 3/8", separados cada 0.18 m. de 3000 PSI, sección de 0.30 x 0.30 m.  Incluye: materiales, mano de obra, formaleta, vaciado y todo lo relacionado para la correcta ejecución de la obra.</t>
  </si>
  <si>
    <t>gl</t>
  </si>
  <si>
    <t>m2</t>
  </si>
  <si>
    <t>m</t>
  </si>
  <si>
    <t>m3</t>
  </si>
  <si>
    <t>kg</t>
  </si>
  <si>
    <t>un</t>
  </si>
  <si>
    <t>Tubo</t>
  </si>
  <si>
    <t>Concreto para solado de 2000 psi a todo costo.</t>
  </si>
  <si>
    <t>Concreto de 2500 psi a todo costo.</t>
  </si>
  <si>
    <t>Instalación Tubería PVC de  2"</t>
  </si>
  <si>
    <t>Instalación Tubería PVC de  3"</t>
  </si>
  <si>
    <t>Instalación Tubería PVC de  4"</t>
  </si>
  <si>
    <t>Instalación Tubería PVC de  6"</t>
  </si>
  <si>
    <t>Instalación Tubería PVC de  8"</t>
  </si>
  <si>
    <t>PRESUPUESTO GENERAL</t>
  </si>
  <si>
    <t>ITEMS</t>
  </si>
  <si>
    <t xml:space="preserve">UNIDAD </t>
  </si>
  <si>
    <t>CANTIDAD</t>
  </si>
  <si>
    <t>V/ TOTAL</t>
  </si>
  <si>
    <t>BOCATOMA</t>
  </si>
  <si>
    <t>Localización y replanteo Bocatoma</t>
  </si>
  <si>
    <t>2.3.1</t>
  </si>
  <si>
    <t>3.8.1</t>
  </si>
  <si>
    <t>5.2.1</t>
  </si>
  <si>
    <t>5.2.2</t>
  </si>
  <si>
    <t>5.2.3</t>
  </si>
  <si>
    <t>ACERO DE REFUERZO</t>
  </si>
  <si>
    <t>6.1.1</t>
  </si>
  <si>
    <t>6.2.1</t>
  </si>
  <si>
    <t>6.3.1</t>
  </si>
  <si>
    <t>ml</t>
  </si>
  <si>
    <t>6.4.1</t>
  </si>
  <si>
    <t>6.4.2</t>
  </si>
  <si>
    <t>6.7.1</t>
  </si>
  <si>
    <t>6.8.1</t>
  </si>
  <si>
    <t>6.9.1</t>
  </si>
  <si>
    <t>1.1.1</t>
  </si>
  <si>
    <t>1.2.1</t>
  </si>
  <si>
    <t>1.3.1</t>
  </si>
  <si>
    <t>1.3.2</t>
  </si>
  <si>
    <t>1.3.3</t>
  </si>
  <si>
    <t>1.4.1</t>
  </si>
  <si>
    <t>1.4.2</t>
  </si>
  <si>
    <t>Desvío y Retorno de Fuente.  Para fuente de  20 a 100 l/s. Ancho Bocatoma 6.0 m</t>
  </si>
  <si>
    <t>Concreto de 4000 psi impermeabilizado a todo costo y formaleta.</t>
  </si>
  <si>
    <t>Concreto para solado de 2000 psi a todo costo. Incluye transporte de materiales a lomo de mula hasta 10 km</t>
  </si>
  <si>
    <t>Concreto de 4000 psi a todo costo y formaleta. Incluye transporte de materiales a lomo de mula - hasta 10 km</t>
  </si>
  <si>
    <t>Concreto de 4000 psi impermeabilizado a todo costo y formaleta. Incluye transporte de materiales a lomo de mula - hasta 10 km</t>
  </si>
  <si>
    <t>1.5.1</t>
  </si>
  <si>
    <t>Acero de refuerzo de 60000 psi a todo costo; incluye: Suministro, corte, amarre, figurado, colocación y desperdicios.</t>
  </si>
  <si>
    <t>1.6.1</t>
  </si>
  <si>
    <t>CONCRETO SIMPLE</t>
  </si>
  <si>
    <t>CONCRETO ESTRUCTURAL (CON FORMALETA)</t>
  </si>
  <si>
    <t>1.5.2</t>
  </si>
  <si>
    <t>1.7.1</t>
  </si>
  <si>
    <t>Filtro 0.40 m x 0.50 m Tubería de 4", Gravilla de 3/4" y geotextil NT1800</t>
  </si>
  <si>
    <t>RELLENOS Y FILTROS</t>
  </si>
  <si>
    <t>1.8.1</t>
  </si>
  <si>
    <t>Recebo compactado en capas de 15 cm. Proctor modificado 95%, a todo factor, incluye: recebo, equipos, herramientas y mano de obra.</t>
  </si>
  <si>
    <t>Acero de refuerzo de 60000 psi a todo costo; incluye: Suministro, corte, amarre, figurado, colocación y desperdicios. Incluye transporte de materiales a lomo de mula - hasta 10 km</t>
  </si>
  <si>
    <t>Recebo compactado en capas de 15 cm. Proctor modificado 95%, a todo factor, incluye: recebo, equipos, herramientas y mano de obra.Incluye transporte de materiales a lomo de mula - hasta 10 km</t>
  </si>
  <si>
    <t>Filtro 0.40 m x 0.50 m Tubería de 4", Gravilla de 3/4" y geotextil NT1800. Incluye transporte de materiales a lomo de mula - hasta 10 km</t>
  </si>
  <si>
    <t>1.7.2</t>
  </si>
  <si>
    <t>MUROS DE CONTENCIÓN</t>
  </si>
  <si>
    <t>Gaviones en malla tipo Maccaferri o similar de 2.0 m x 1.0 m x 1.0 m con tratamiento de plastificado y/o anticorrosivo, con relleno de piedras de tamaño de 4"a 10" de alto peso específico.</t>
  </si>
  <si>
    <t>1.9.1</t>
  </si>
  <si>
    <t>VÁLVULAS DE COMPUERTA</t>
  </si>
  <si>
    <t>1.10.1</t>
  </si>
  <si>
    <t>Suministro e Instalación de Columna de maniobra CRM</t>
  </si>
  <si>
    <t>Suministro e Instalación de Tapa HF D=0.60 m para Inspección con llave de seguridad</t>
  </si>
  <si>
    <t>2.1.1</t>
  </si>
  <si>
    <t>2.2.1</t>
  </si>
  <si>
    <t>METÁLICAS</t>
  </si>
  <si>
    <t>1.6.2</t>
  </si>
  <si>
    <t>Cinta PVC Sika V-15  a todo costo. Incluye transporte, corte, colocación y desperdicio.</t>
  </si>
  <si>
    <t>1.5.3</t>
  </si>
  <si>
    <t>2.4.1</t>
  </si>
  <si>
    <t>Suministro y compactación de Arena de Peña, a todo factor, incluye: material, equipos, herramientas y mano de obra.Incluye transporte de materiales a lomo de mula - hasta 10 km</t>
  </si>
  <si>
    <t>Suministro y compactación de Arena de Peña, a todo factor, incluye: material, equipos, herramientas y mano de obra.</t>
  </si>
  <si>
    <t>2.5.1</t>
  </si>
  <si>
    <t>SUMINISTRO DE TUBERIA PVC</t>
  </si>
  <si>
    <t xml:space="preserve">LOCALIZACIÓN Y REPLANTEO  </t>
  </si>
  <si>
    <t>Instalación de tubería PVC. Incluye: arreglo del fondo de la zanja, bajada y empalme del tubo, lubricante, instalación de accesorios y demás elementos necesarios para la correcta ejecución de la obra.</t>
  </si>
  <si>
    <t>3.1.1</t>
  </si>
  <si>
    <t>INSTALACIÓN DE TUBERIA PVC ALCANTARILLADO</t>
  </si>
  <si>
    <t>SUMINISTRO DE TUBERIA PVC ALCANTARILLADO</t>
  </si>
  <si>
    <t>Instalación de tubería  PVC de 6"</t>
  </si>
  <si>
    <t>Instalación de tubería  PVC de 8"</t>
  </si>
  <si>
    <t>Instalación de tubería  PVC de 10"</t>
  </si>
  <si>
    <t>Instalación de tubería  PVC de 12"</t>
  </si>
  <si>
    <t>Suministro de tubería  PVC de 6"  (160 mm)</t>
  </si>
  <si>
    <t>Suministro de tubería  PVC de 8" (200 mm)</t>
  </si>
  <si>
    <t>Suministro de tubería  PVC de 10" (250 mm)</t>
  </si>
  <si>
    <t xml:space="preserve">Suministro de Kit Silla Yee de 8" X 6" </t>
  </si>
  <si>
    <t xml:space="preserve">Suministro de Kit Silla Yee de 10" X 6" </t>
  </si>
  <si>
    <t>OTROS ACCESORIOS</t>
  </si>
  <si>
    <t>3.2.1</t>
  </si>
  <si>
    <t>3.2.2</t>
  </si>
  <si>
    <t>3.2.3</t>
  </si>
  <si>
    <t>3.3.1</t>
  </si>
  <si>
    <t>3.3.2</t>
  </si>
  <si>
    <t>3.4.1</t>
  </si>
  <si>
    <t>3.4.2</t>
  </si>
  <si>
    <t>3.5.1</t>
  </si>
  <si>
    <t>3.6.1</t>
  </si>
  <si>
    <t>3.7.1</t>
  </si>
  <si>
    <t>3.7.2</t>
  </si>
  <si>
    <t>3.7.3</t>
  </si>
  <si>
    <t>3.9.1</t>
  </si>
  <si>
    <t>3.10.1</t>
  </si>
  <si>
    <t>3.11.1</t>
  </si>
  <si>
    <t>CAJAS PARA VÁLVULAS</t>
  </si>
  <si>
    <t>3.9.2</t>
  </si>
  <si>
    <t>3.12.1</t>
  </si>
  <si>
    <t>3.9.3</t>
  </si>
  <si>
    <t>3.13.1</t>
  </si>
  <si>
    <t>Localización y replanteo de redes</t>
  </si>
  <si>
    <t>4.1.1</t>
  </si>
  <si>
    <t>4.2.1</t>
  </si>
  <si>
    <t>4.2.2</t>
  </si>
  <si>
    <t>4.2.3</t>
  </si>
  <si>
    <t>INSTALACIÓN TUBERÍA DE ACUEDUCTO</t>
  </si>
  <si>
    <t>4.3.2</t>
  </si>
  <si>
    <t>4.4.1</t>
  </si>
  <si>
    <t>4.4.2</t>
  </si>
  <si>
    <t>4.4.4</t>
  </si>
  <si>
    <t>4.5.1</t>
  </si>
  <si>
    <t>4.6.1</t>
  </si>
  <si>
    <t>4.4.5</t>
  </si>
  <si>
    <t>Sumin. e Instal. de Válvula Ventosa de 2" EB</t>
  </si>
  <si>
    <t>4.7.1</t>
  </si>
  <si>
    <t>4.7.2</t>
  </si>
  <si>
    <t>4.7.3</t>
  </si>
  <si>
    <t>4.7.5</t>
  </si>
  <si>
    <t>4.8.1</t>
  </si>
  <si>
    <t>Válvula de Compuerta EB 3" ( 75 mm) CRM</t>
  </si>
  <si>
    <t>4.9.1</t>
  </si>
  <si>
    <t>4.9.2</t>
  </si>
  <si>
    <t>4.9.3</t>
  </si>
  <si>
    <t>5.3.1</t>
  </si>
  <si>
    <t>5.3.2</t>
  </si>
  <si>
    <t>5.4.1</t>
  </si>
  <si>
    <t>5.4.2</t>
  </si>
  <si>
    <t>5.7.1</t>
  </si>
  <si>
    <t>Concreto Ciclópeo  50% piedra - 50% Concreto de 3000 psi a todo costo.</t>
  </si>
  <si>
    <t>Concreto Ciclópeo  50% piedra - 50% Concreto de 3000 psi a todo costo. Incluye transporte de materiales a lomo de mula hasta 10 km</t>
  </si>
  <si>
    <t>5.1.1</t>
  </si>
  <si>
    <t>7.1.1</t>
  </si>
  <si>
    <t>7.2.1</t>
  </si>
  <si>
    <t>7.2.2</t>
  </si>
  <si>
    <t>7.2.3</t>
  </si>
  <si>
    <t>7.3.1</t>
  </si>
  <si>
    <t>7.3.2</t>
  </si>
  <si>
    <t>7.4.1</t>
  </si>
  <si>
    <t>7.4.2</t>
  </si>
  <si>
    <t>7.6.2</t>
  </si>
  <si>
    <t>7.7.1</t>
  </si>
  <si>
    <t>7.8.1</t>
  </si>
  <si>
    <t>6.2.2</t>
  </si>
  <si>
    <t>6.2.3</t>
  </si>
  <si>
    <t>6.8.2</t>
  </si>
  <si>
    <t>6.10.1</t>
  </si>
  <si>
    <t>Niple Pasamuro HD ELXEB L = 0.50 a 1.00 m D 10"</t>
  </si>
  <si>
    <t>7.4.3</t>
  </si>
  <si>
    <t>7.5.1</t>
  </si>
  <si>
    <t>m³</t>
  </si>
  <si>
    <t>m²</t>
  </si>
  <si>
    <t>DEMOLICIÓN Y RECONSTRUCCIÓN DE PAVIMENTOS Y ANDENES</t>
  </si>
  <si>
    <t>7.6.1</t>
  </si>
  <si>
    <t>7.9.1</t>
  </si>
  <si>
    <t>7.9.2</t>
  </si>
  <si>
    <t>7.9.3</t>
  </si>
  <si>
    <t>7.10.1</t>
  </si>
  <si>
    <t>7.10.2</t>
  </si>
  <si>
    <t>7.10.3</t>
  </si>
  <si>
    <t>Demolición de Pavimento Rígido</t>
  </si>
  <si>
    <t>Demolición de Andenes</t>
  </si>
  <si>
    <t>Reconstrucción Pavimento rígido en (MR 43 kg/cm2)</t>
  </si>
  <si>
    <t>Reconstrucción Anden concreto 17.5 MPa  e = 0.10 m</t>
  </si>
  <si>
    <t>SUMINISTRO E INSTALACIÓN ACOMETIDAS DOMICILIARIAS</t>
  </si>
  <si>
    <t xml:space="preserve">Suministro e Instalación de acometida domiciliaria de 1/2" desde red de  3".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</si>
  <si>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4".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</si>
  <si>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6". Incluye: cajilla, tapa, accesorios, micromedidor, PF+UAD, registros de corte e incorporación, collar de derivación  y todo lo relacionado para la correcta ejecución de la obra. </t>
  </si>
  <si>
    <t>Escalón en Acero de refuerzo de 1" a todo costo; incluye: Suministro, corte, amarre, figurado, colocación y desperdicios.</t>
  </si>
  <si>
    <t>Sikadur 32 - Primer</t>
  </si>
  <si>
    <t>Anclaje de 1/2", incluye perforación, epóxico Sikadur 42 Anclaje o similar, instalación de varilla.</t>
  </si>
  <si>
    <t>5.7.2</t>
  </si>
  <si>
    <t>Soporte  Guía Vástago N° 1</t>
  </si>
  <si>
    <t>Soporte  Guía Vástago N° 2</t>
  </si>
  <si>
    <t>Guía Vástago N° 1</t>
  </si>
  <si>
    <t>Guía Vástago N° 2</t>
  </si>
  <si>
    <t>Sumin. e Instal. de válvula Compuerta de 8" con vástago y volante</t>
  </si>
  <si>
    <t>Niple Pasamuro HD ELXEB L = 0 a 0.50 m D 6"</t>
  </si>
  <si>
    <t>Niple Pasamuro HD ELXEB L = 0.50 a 1.00 m D 8"</t>
  </si>
  <si>
    <t>5.5.1</t>
  </si>
  <si>
    <t>5.6.1</t>
  </si>
  <si>
    <t>DESCRIPCION</t>
  </si>
  <si>
    <t>V/TOTAL</t>
  </si>
  <si>
    <t>SUMINISTRO DE TUBERIAS Y ACCESORIOS</t>
  </si>
  <si>
    <t>Suministro Kit Silla Yee en PVC. Incluye: abrazadera, empaque de caucho y transporte.</t>
  </si>
  <si>
    <t xml:space="preserve">POZOS DE INSPECCION </t>
  </si>
  <si>
    <t>TOTAL SUMINISTRO DE TUBERÍA</t>
  </si>
  <si>
    <t xml:space="preserve">TOTAL COSTOS DIRECTOS </t>
  </si>
  <si>
    <t xml:space="preserve">Suministro e Instalación Válvula Compuerta Vástago No Ascendente 3" ( 75 mm) SRM </t>
  </si>
  <si>
    <t xml:space="preserve">Suministro e Instalación Hidrante Tipo Milán 3" EL  PVC o JH PVC </t>
  </si>
  <si>
    <t>RED DE ALCANTARILLADO</t>
  </si>
  <si>
    <t>Tipo Tuberia</t>
  </si>
  <si>
    <t>Base Mínima</t>
  </si>
  <si>
    <t>Factor de Carga</t>
  </si>
  <si>
    <t>Fraccion</t>
  </si>
  <si>
    <t>Tipo Superficie</t>
  </si>
  <si>
    <t>PVC</t>
  </si>
  <si>
    <t>Zona Verde</t>
  </si>
  <si>
    <t>Concreto</t>
  </si>
  <si>
    <t>Andén</t>
  </si>
  <si>
    <t>Afirmado</t>
  </si>
  <si>
    <t>Adoquín</t>
  </si>
  <si>
    <t>Pav. Flexible</t>
  </si>
  <si>
    <t>caras</t>
  </si>
  <si>
    <t>Pav. Rígido</t>
  </si>
  <si>
    <t>usos</t>
  </si>
  <si>
    <t>2.2a</t>
  </si>
  <si>
    <t>sobreancho</t>
  </si>
  <si>
    <t>base pozo</t>
  </si>
  <si>
    <t>%entib</t>
  </si>
  <si>
    <t>hmin</t>
  </si>
  <si>
    <t>Pozos</t>
  </si>
  <si>
    <t>Tramo</t>
  </si>
  <si>
    <t>Longitud</t>
  </si>
  <si>
    <t>Pendiente</t>
  </si>
  <si>
    <t>Cota Rasante</t>
  </si>
  <si>
    <t>Cota Clave</t>
  </si>
  <si>
    <t>FC</t>
  </si>
  <si>
    <t>Diámetro</t>
  </si>
  <si>
    <t>Tipo Tubería</t>
  </si>
  <si>
    <t>h</t>
  </si>
  <si>
    <t>b</t>
  </si>
  <si>
    <t>Base</t>
  </si>
  <si>
    <t>Excavación</t>
  </si>
  <si>
    <t>Fracción Factor de Carga</t>
  </si>
  <si>
    <t>Área de Segmento</t>
  </si>
  <si>
    <t>Atraque (Gravilla)</t>
  </si>
  <si>
    <t>Relleno a</t>
  </si>
  <si>
    <t>Relleno b</t>
  </si>
  <si>
    <t>Relleno c</t>
  </si>
  <si>
    <t>Relleno 1 (Gravilla)</t>
  </si>
  <si>
    <t>Relleno 2 (Recebo)</t>
  </si>
  <si>
    <t>Retiro</t>
  </si>
  <si>
    <t>Relleno 3 
Mat. Común</t>
  </si>
  <si>
    <t>Excavación
h &lt; 2 m</t>
  </si>
  <si>
    <t>Excavación
2 m &lt; h &lt; 4 m</t>
  </si>
  <si>
    <t>Excavación
h &gt; 4 m</t>
  </si>
  <si>
    <t>Recebo</t>
  </si>
  <si>
    <t>Altura Excavacion Pozo</t>
  </si>
  <si>
    <t>Altura en e=0,375m       h &gt; 4,00m</t>
  </si>
  <si>
    <t xml:space="preserve">Altura cono,placas </t>
  </si>
  <si>
    <t>Altura de cilindro e=0,25m</t>
  </si>
  <si>
    <t>Placa con tapa de 1.70m</t>
  </si>
  <si>
    <t>Reconexión de Pozo</t>
  </si>
  <si>
    <t>Entibado 1 (Apuntalam. Madera)</t>
  </si>
  <si>
    <t>Entibado 2 (Discontinuo Madera)</t>
  </si>
  <si>
    <t>Entibado 3 (Contínuo Madera)</t>
  </si>
  <si>
    <t>Entibado 4 (Metálico)</t>
  </si>
  <si>
    <t>msnm</t>
  </si>
  <si>
    <t>Pulg.</t>
  </si>
  <si>
    <r>
      <t>m</t>
    </r>
    <r>
      <rPr>
        <sz val="10"/>
        <color indexed="8"/>
        <rFont val="Calibri"/>
        <family val="2"/>
      </rPr>
      <t>³</t>
    </r>
    <r>
      <rPr>
        <sz val="10"/>
        <color indexed="8"/>
        <rFont val="Calibri"/>
        <family val="2"/>
      </rPr>
      <t>/ml</t>
    </r>
  </si>
  <si>
    <r>
      <t>m</t>
    </r>
    <r>
      <rPr>
        <vertAlign val="superscript"/>
        <sz val="10"/>
        <color indexed="8"/>
        <rFont val="Calibri"/>
        <family val="2"/>
      </rPr>
      <t>3</t>
    </r>
  </si>
  <si>
    <t>Longitud (m)</t>
  </si>
  <si>
    <t>Relleno 1 Arena Lav Rio</t>
  </si>
  <si>
    <t>VÍA</t>
  </si>
  <si>
    <t>DIÁMETRO</t>
  </si>
  <si>
    <t>LONG.</t>
  </si>
  <si>
    <t>Anden</t>
  </si>
  <si>
    <t>DATOS BÁSICOS - TRAMOS DE LA RED DE ALCANTARILLADO SANITARIO</t>
  </si>
  <si>
    <t>POZO INICIAL</t>
  </si>
  <si>
    <t>POZO FINAL</t>
  </si>
  <si>
    <t>LONGITUD</t>
  </si>
  <si>
    <t>PENDIENTE</t>
  </si>
  <si>
    <t>RASANTE INICIAL</t>
  </si>
  <si>
    <t>RASANTE FINAL</t>
  </si>
  <si>
    <t>BATEA INICIAL</t>
  </si>
  <si>
    <t>BATEA FINAL</t>
  </si>
  <si>
    <t>ZONA</t>
  </si>
  <si>
    <t>CONDICIÓN</t>
  </si>
  <si>
    <t>DOMICILIARIAS</t>
  </si>
  <si>
    <t>MATERIAL</t>
  </si>
  <si>
    <t>%</t>
  </si>
  <si>
    <t>Tramo Reemplazo</t>
  </si>
  <si>
    <t>Tramo Nuevo</t>
  </si>
  <si>
    <t xml:space="preserve">NOTA : </t>
  </si>
  <si>
    <t xml:space="preserve">Para el cálculo de la cantidad de conexiones domiciliarias su tomaron 8 metros de separación una de otra, una por cada costado de la vía. </t>
  </si>
  <si>
    <t>Sin embargo, según el tipo de zona, le corresponden diferentes porcentajes de frecuencia, así:  En zona verde 50%, adoquín, andén y afirmado 70%, pavimentos rígido o flexible, 90%.</t>
  </si>
  <si>
    <t>CLAVE INICIAL</t>
  </si>
  <si>
    <t>CLAVE FINAL</t>
  </si>
  <si>
    <t>Viaducto</t>
  </si>
  <si>
    <t>Subfluvial</t>
  </si>
  <si>
    <t>CONDICIONES DE POZOS DE INSPECCIÓN - ALC. SANITARIO</t>
  </si>
  <si>
    <t>ID</t>
  </si>
  <si>
    <t>RASANTE</t>
  </si>
  <si>
    <t>BATEA</t>
  </si>
  <si>
    <t>Pozo Nuevo</t>
  </si>
  <si>
    <t>MEMORIA DE CÁLCULO CANTIDADES DE OBRA REDES DE ALCANTARILLADO</t>
  </si>
  <si>
    <t>Resumen de Excavaciones</t>
  </si>
  <si>
    <t>Total</t>
  </si>
  <si>
    <t>h &lt; 2.00 m</t>
  </si>
  <si>
    <t>2.00 &lt; h &lt; 4.00 m</t>
  </si>
  <si>
    <t>h &gt; 4.00 m</t>
  </si>
  <si>
    <t>EXCAVACION REDES</t>
  </si>
  <si>
    <r>
      <t>m</t>
    </r>
    <r>
      <rPr>
        <sz val="10"/>
        <color indexed="8"/>
        <rFont val="Calibri"/>
        <family val="2"/>
      </rPr>
      <t>³</t>
    </r>
  </si>
  <si>
    <t>EXCAVACION DOMICILIARIAS</t>
  </si>
  <si>
    <t>EXCAVACIONES TOTALES</t>
  </si>
  <si>
    <r>
      <t>m</t>
    </r>
    <r>
      <rPr>
        <b/>
        <sz val="10"/>
        <color indexed="8"/>
        <rFont val="Calibri"/>
        <family val="2"/>
      </rPr>
      <t>³</t>
    </r>
  </si>
  <si>
    <t>Resumen de Cantidades</t>
  </si>
  <si>
    <t>Red Ppal.</t>
  </si>
  <si>
    <t>Acometidas</t>
  </si>
  <si>
    <t>menos otros</t>
  </si>
  <si>
    <t>TOTAL</t>
  </si>
  <si>
    <t>RETIRO DE SOBRANTES</t>
  </si>
  <si>
    <t>RELLENO EN MATERIAL COMÚN</t>
  </si>
  <si>
    <t>SUBBASE  GRANULAR SBG4</t>
  </si>
  <si>
    <t xml:space="preserve">BASE GRANULAR BG4 </t>
  </si>
  <si>
    <t>PAVIMENTO FLEXIBLE h=0.10 m</t>
  </si>
  <si>
    <t>PAVIMENTO RÍGIDO h=0.15 m</t>
  </si>
  <si>
    <t>ANDÉN h=0.10 m</t>
  </si>
  <si>
    <t>ADOQUÍN h=0.08 m</t>
  </si>
  <si>
    <t>CILINDRO DE POZO DE 0.375 m</t>
  </si>
  <si>
    <t>CILINDRO DE POZO DE 0.250 m</t>
  </si>
  <si>
    <t>PLACA DE 170, TAPA Y ARO DE 0.70 m</t>
  </si>
  <si>
    <t>PLACAS DE FONDO 1.70 m</t>
  </si>
  <si>
    <t>ENTIBADO TIPO 1 (APUNTAL MADERA)</t>
  </si>
  <si>
    <r>
      <t>m</t>
    </r>
    <r>
      <rPr>
        <vertAlign val="superscript"/>
        <sz val="10"/>
        <color indexed="8"/>
        <rFont val="Calibri"/>
        <family val="2"/>
      </rPr>
      <t>2</t>
    </r>
  </si>
  <si>
    <t>ENTIBADO TIPO 2 (DISCONT MADERA)</t>
  </si>
  <si>
    <t>ENTIBADO TIPO 3 (CONT. MADERA)</t>
  </si>
  <si>
    <t>ENTIBADO TIPO 4 (METALICO)</t>
  </si>
  <si>
    <t>EXCAVACIONES RED PRINCIPAL SANITARIA A INTERVENIR</t>
  </si>
  <si>
    <t>TIPO</t>
  </si>
  <si>
    <t>MAQUINA</t>
  </si>
  <si>
    <t>MANO</t>
  </si>
  <si>
    <t>SUBTOTAL</t>
  </si>
  <si>
    <t>EXCAVACIONES DOMICILIARIAS</t>
  </si>
  <si>
    <t>TUBERIA EN PVC</t>
  </si>
  <si>
    <t>LONGITUD DE TUBERIA POR TIPO DE ACABADO DE PISO</t>
  </si>
  <si>
    <t>VOLUMEN DE PISOS</t>
  </si>
  <si>
    <t>Diám. (")</t>
  </si>
  <si>
    <t>Long. Total</t>
  </si>
  <si>
    <t>ANCHO DE EXCAVACIÓN</t>
  </si>
  <si>
    <r>
      <t>Pav. Rígido 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</si>
  <si>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Pav. Flexible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</si>
  <si>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Adoquín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</si>
  <si>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Andén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</si>
  <si>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Subbase
(m</t>
    </r>
    <r>
      <rPr>
        <b/>
        <sz val="10"/>
        <color indexed="8"/>
        <rFont val="Calibri"/>
        <family val="2"/>
      </rPr>
      <t>³)</t>
    </r>
  </si>
  <si>
    <t>Base
(m³)</t>
  </si>
  <si>
    <t>m de tubería</t>
  </si>
  <si>
    <t>(m)</t>
  </si>
  <si>
    <t>TUBERIA RED PPAL</t>
  </si>
  <si>
    <t>TUBERIA DOMICILIARIAS</t>
  </si>
  <si>
    <t>TOTAL PVC</t>
  </si>
  <si>
    <t>TUBERIA EN CONCRETO</t>
  </si>
  <si>
    <t>VOLUMEN</t>
  </si>
  <si>
    <t>Pav. Rígido (m)</t>
  </si>
  <si>
    <t>Pav. Flexible (m)</t>
  </si>
  <si>
    <t>Adoquín (m)</t>
  </si>
  <si>
    <t>Andén (m)</t>
  </si>
  <si>
    <t>Afirmado (m)</t>
  </si>
  <si>
    <t>Zona Verde (m)</t>
  </si>
  <si>
    <t>Long. Total (m)</t>
  </si>
  <si>
    <t>ANCHO DE EXCAVACIÓN
(m)</t>
  </si>
  <si>
    <t>TOTAL CONCRETO</t>
  </si>
  <si>
    <t>ALIVIOS</t>
  </si>
  <si>
    <t>CANTIDADES DE OBRA - DOMICILIARIAS</t>
  </si>
  <si>
    <t>Conexiones Domiciliarias 10"</t>
  </si>
  <si>
    <t>POZO</t>
  </si>
  <si>
    <t>ALIVIO</t>
  </si>
  <si>
    <t>VOLUMEN CONCRETO SIMPLE (28 Kpa)</t>
  </si>
  <si>
    <t>Conexiones Domiciliarias 12"</t>
  </si>
  <si>
    <t>NOTAS:</t>
  </si>
  <si>
    <t>Conexiones Domiciliarias 16"</t>
  </si>
  <si>
    <t>Las conexiones domiciliarias no requieren LOCALIZACIÓN Y REPLANTEO</t>
  </si>
  <si>
    <t>Total Conexiones domiciliarias</t>
  </si>
  <si>
    <t>El porcentaje de excavación contemplado es de 80% a máquina y 20% a mano</t>
  </si>
  <si>
    <t>Longitud media de cada acometida</t>
  </si>
  <si>
    <t>La longitud de cinta presupuestada contempla la sectorización de las obras y aplica solamente para la red de alcantarillado (no contempla las conexiones domiciliarias)</t>
  </si>
  <si>
    <t>Tubería de 160 mm Domiciliarias</t>
  </si>
  <si>
    <t>Caja de Inspección 0.60 m X 0.60 m</t>
  </si>
  <si>
    <t>Excavación Cajas</t>
  </si>
  <si>
    <t>Ancho zanja para acometida</t>
  </si>
  <si>
    <t>Profundidad media zanja para acometida</t>
  </si>
  <si>
    <t>Excavación Tubería Domiciliarias</t>
  </si>
  <si>
    <t>Altura relleno gravilla</t>
  </si>
  <si>
    <t>Relleno en Gravilla</t>
  </si>
  <si>
    <t>Relleno en Recebo</t>
  </si>
  <si>
    <t>Altura Subbase Granular</t>
  </si>
  <si>
    <t>Relleno en SubBase Granular</t>
  </si>
  <si>
    <t>Porcentaje Vías en Pavimento Flexible</t>
  </si>
  <si>
    <t>Porcentaje Vías en Afirmado</t>
  </si>
  <si>
    <t>Altura Base Granular</t>
  </si>
  <si>
    <t>Relleno en Base Granular</t>
  </si>
  <si>
    <t>Pavimento Flexible h=0.15 m</t>
  </si>
  <si>
    <r>
      <t>m</t>
    </r>
    <r>
      <rPr>
        <sz val="10"/>
        <color indexed="8"/>
        <rFont val="Calibri"/>
        <family val="2"/>
      </rPr>
      <t>²</t>
    </r>
  </si>
  <si>
    <t>Demolición Pavimento Flexible h=0.15 m</t>
  </si>
  <si>
    <t>Andén h=0.10 m</t>
  </si>
  <si>
    <t>Demolición Andén h=0.10 m</t>
  </si>
  <si>
    <t>Cantidad</t>
  </si>
  <si>
    <t>Concreto Simple de 280 kg/cm²</t>
  </si>
  <si>
    <t>Acero</t>
  </si>
  <si>
    <t>Impermeabilizante para Concreto (2.5% de kg de cemento)</t>
  </si>
  <si>
    <t>Altura en e=0.375m       h &gt; 4.00m</t>
  </si>
  <si>
    <t>Conexiones Domiciliarias 20"</t>
  </si>
  <si>
    <t>Conexiones Domiciliarias 8"</t>
  </si>
  <si>
    <t>Conexiones Domiciliarias 14"</t>
  </si>
  <si>
    <t>Conexiones Domiciliarias 18"</t>
  </si>
  <si>
    <t>Conexiones Domiciliarias 24"</t>
  </si>
  <si>
    <t xml:space="preserve">Ancho de Andén </t>
  </si>
  <si>
    <t>1.2.2</t>
  </si>
  <si>
    <t>1.3.4</t>
  </si>
  <si>
    <t>ENTIBADOS</t>
  </si>
  <si>
    <t>CARGUE Y RETIRO DE SOBRANTES</t>
  </si>
  <si>
    <t>CAJAS DE INSPECCIÓN</t>
  </si>
  <si>
    <t>Entibado tipo 1 (Apuntalamiento en madera)</t>
  </si>
  <si>
    <t>Entibado tipo 1A (Discontinuo en madera)</t>
  </si>
  <si>
    <t>Entibado tipo 2 (Continuo en madera)</t>
  </si>
  <si>
    <t>Entibado tipo 3 (Metálico)</t>
  </si>
  <si>
    <t>Subbase granular SBG4. A todo factor, incluye: subbase granular, equipos, herramientas y mano de obra.</t>
  </si>
  <si>
    <t>1.4.3</t>
  </si>
  <si>
    <t>Recolección, cargue de material sobrante en volqueta hasta botadero distancia menor a 3 Km. Incluye: herramienta menor, transporte, mano de obra, derechos de botadero y todo lo necesario para la correcta ejecución de la obra.</t>
  </si>
  <si>
    <t>INSTALACIÓN DE TUBERIAS EN PVC PARA ALCANTARILLADO</t>
  </si>
  <si>
    <t>1.6.3</t>
  </si>
  <si>
    <t>1.6.4</t>
  </si>
  <si>
    <t>1.6.5</t>
  </si>
  <si>
    <t>Instalación de tubería y accesorios de PVC. Incluye: localización, replanteo, arreglo del fondo de la zanja, bajada y empalme del Tubo, uso de herramienta y mano de obra, lubricante, arena lavada de río y gravilla según diseño, compactado a mano y todo lo necesario para la correcta ejecución de la obra, para tuberías de:</t>
  </si>
  <si>
    <t xml:space="preserve">RELLENO EN RECEBO </t>
  </si>
  <si>
    <t>RELLENO EN GRAVILLA (20%)</t>
  </si>
  <si>
    <t>ARENA LAVADA DE RÍO (20%)</t>
  </si>
  <si>
    <t>Suministro hasta el sitio de las obras de tuberias PVC para alcantarillado, colectores y domiciliarias de L= 6.0 m</t>
  </si>
  <si>
    <t>1.6.6</t>
  </si>
  <si>
    <t>Construcción de pozo de inspección a todo costo, en ladrillo según diseño, espesor de 0,25 m. Incluye: formaleta,  producción, mezcla, vaciado, desencofrado, cañuelas pulidas en concreto puro, escalones en hierro  de 3/4" separados cada 0,30 m. De menos de 2 m. desde la cota batea del tubo a la cota rasante, no llevara cono de reducción y se rematará con una placa en concreto armado de 20 kg. en hierro de 1/2", de diámetro interno 1,20 m. y espesor 0,20 m. y suministro e instalación de aro base y tapa HF tráfico pesado, mano de obra, curado, desencofrada, equipo, herramientas y todo lo relacionado para la correcta ejecución de la obra.</t>
  </si>
  <si>
    <t xml:space="preserve">Suministro e Instalación de Caja domiciliaria para alcantarillado a todo costo en ladrillo tolete recocido, de dimensión de 0.6 X 0.6 m. libres, espesor de 0.10 m. Tapa en concreto reforzado en hierro de 3/8" separados cada 0.15 m. en ambos sentidos, base de 0.9 X 0.9 X 0.15 m. Superficie y cañuela esmaltadas en concreto puro y muros con pañete impermeabilizado. Incluye: producción, formaleta, vaciado, desencofrado y todo lo necesario para la correcta ejecución de la obra. </t>
  </si>
  <si>
    <t>SUBTOTAL OBRA CIVIL BOCATOMA</t>
  </si>
  <si>
    <t>SUBTOTAL SUMINISTROS BOCATOMA</t>
  </si>
  <si>
    <t>TOTAL OBRA CIVIL + SUMINISTROS BOCATOMA</t>
  </si>
  <si>
    <t>SUBTOTAL OBRA CIVIL ADUCCIÓN</t>
  </si>
  <si>
    <t>2.4.2</t>
  </si>
  <si>
    <t>2.4.3</t>
  </si>
  <si>
    <t>SUBTOTAL OBRA CIVIL CONDUCCIÓN</t>
  </si>
  <si>
    <t>TOTAL OBRA CIVIL + SUMINISTROS CONDUCCIÓN</t>
  </si>
  <si>
    <t>SUBTOTAL SUMINISTROS CONDUCCIÓN</t>
  </si>
  <si>
    <t>TOTAL PLANTA TRATAMIENTO AGUA POTABLE</t>
  </si>
  <si>
    <t>VÁLVULAS E HIDRANTES</t>
  </si>
  <si>
    <t>7.9.4</t>
  </si>
  <si>
    <t>TOTAL COSTOS DIRECTOS OBRA CIVIL ACUEDUCTO</t>
  </si>
  <si>
    <t>TOTAL SUMINISTRO DE TUBERÍA PARA ACUEDUCTO</t>
  </si>
  <si>
    <t>TOTAL COSTOS DIRECTOS  ACUEDUCTO</t>
  </si>
  <si>
    <t>CUADRO RESUMEN</t>
  </si>
  <si>
    <t>OBRA CIVIL</t>
  </si>
  <si>
    <t>TOTAL OBRA CIVIL</t>
  </si>
  <si>
    <t>SUMINISTROS DE TUBERÍA Y ACCESORIOS</t>
  </si>
  <si>
    <t>TOTAL ACUEDUCTO</t>
  </si>
  <si>
    <t>SUBTOTAL OBRA CIVIL REDES ALCANTARILLADO</t>
  </si>
  <si>
    <t>SUBTOTAL SUMINISTROS REDES ALCANTARILLADO</t>
  </si>
  <si>
    <t>1.9.2</t>
  </si>
  <si>
    <t>1.9.3</t>
  </si>
  <si>
    <t>1.9.4</t>
  </si>
  <si>
    <t>1.9.5</t>
  </si>
  <si>
    <t>1.9.6</t>
  </si>
  <si>
    <t>1.9.7</t>
  </si>
  <si>
    <t>2.10.2</t>
  </si>
  <si>
    <t>TOTAL OBRA CIVIL + SUMINISTROS REDES ALCANTARILLADO</t>
  </si>
  <si>
    <t>TOTAL VIADUCTOS</t>
  </si>
  <si>
    <t>TOTAL COSTOS DIRECTOS OBRA CIVIL ALCANTARILLADO</t>
  </si>
  <si>
    <t>TOTAL ALCANTARILLADO</t>
  </si>
  <si>
    <t>ALCANTARILLADO</t>
  </si>
  <si>
    <t>GRAN TOTAL COSTOS DIRECTO ACUEDUCTO Y ALCANTARILLADO</t>
  </si>
  <si>
    <t>TOTAL SUMINISTRO TUBERIAS</t>
  </si>
  <si>
    <t>TOTAL COSTOS DIRECTOS:</t>
  </si>
  <si>
    <t>TOTAL COSTOS INDIRECTOS</t>
  </si>
  <si>
    <t>TOTAL COSTOS DEL PROYECTO:</t>
  </si>
  <si>
    <t>TOTAL INTERVENTORIA</t>
  </si>
  <si>
    <t>TOTAL COSTOS OBRA + SUMINISTROS + AIU+ INTERVENTORIA</t>
  </si>
  <si>
    <t>VALOR TOTAL DEL PROYECTO</t>
  </si>
  <si>
    <t>TOTAL SUMINISTROS ALCANTARILLADO</t>
  </si>
  <si>
    <t>TOTAL OBRA CIVIL ALCANTARILLADO</t>
  </si>
  <si>
    <t>LONGITUD (m)</t>
  </si>
  <si>
    <t>ALTURA (m)</t>
  </si>
  <si>
    <t>TOTAL (m3)</t>
  </si>
  <si>
    <t>ANCHO (m)</t>
  </si>
  <si>
    <t>RECEBO</t>
  </si>
  <si>
    <t>TOTAL (kg)</t>
  </si>
  <si>
    <t>TOTAL (m)</t>
  </si>
  <si>
    <t>ACERO DE REFUERZO fy 60,000 psi</t>
  </si>
  <si>
    <t>MEMORIA DE CANTIDADES DE OBRA - ACUEDUCTO</t>
  </si>
  <si>
    <t>ACTIVIDAD</t>
  </si>
  <si>
    <t>CAPÍTULO</t>
  </si>
  <si>
    <t xml:space="preserve">% </t>
  </si>
  <si>
    <t>ITEM</t>
  </si>
  <si>
    <t>CANTIDAD (un)</t>
  </si>
  <si>
    <t>CANTIDAD (kg)</t>
  </si>
  <si>
    <t>Localización y replanteo con Comisión de Topografía.</t>
  </si>
  <si>
    <t>2.1 LOCALIZACIÓN Y REPLANTEO</t>
  </si>
  <si>
    <t>2.2 EXCAVACIONES</t>
  </si>
  <si>
    <t>2.2.2</t>
  </si>
  <si>
    <t>2.2.3</t>
  </si>
  <si>
    <t>TOTAL (un)</t>
  </si>
  <si>
    <t>1.6 METÁLICAS</t>
  </si>
  <si>
    <t>2.4 RELLENOS Y FILTROS</t>
  </si>
  <si>
    <t>3.1 LOCALIZACIÓN Y REPLANTEO</t>
  </si>
  <si>
    <t>3.2 EXCAVACIONES</t>
  </si>
  <si>
    <t>3.3 CONCRETO SIMPLE</t>
  </si>
  <si>
    <t>3.4 CONCRETO ESTRUCTURAL</t>
  </si>
  <si>
    <t>3.5 METÁLICAS</t>
  </si>
  <si>
    <t>3.6 ACERO DE REFUERZO (kg)</t>
  </si>
  <si>
    <t>plano estrct</t>
  </si>
  <si>
    <t>3.7 RELLENOS Y FILTROS</t>
  </si>
  <si>
    <t>ANCLAJES Y ENCOFRADOS</t>
  </si>
  <si>
    <t>4.10.1</t>
  </si>
  <si>
    <t>4.10.2</t>
  </si>
  <si>
    <t>4.10.3</t>
  </si>
  <si>
    <t>4.10.4</t>
  </si>
  <si>
    <t>4.10.5</t>
  </si>
  <si>
    <t>4.10.6</t>
  </si>
  <si>
    <t>4.11.1</t>
  </si>
  <si>
    <t>4.11.2</t>
  </si>
  <si>
    <t>4.11.3</t>
  </si>
  <si>
    <t>4.12.1</t>
  </si>
  <si>
    <t>4.12.2</t>
  </si>
  <si>
    <t>4.12.3</t>
  </si>
  <si>
    <t>4.12.4</t>
  </si>
  <si>
    <t>4.1 LOCALIZACIÓN Y REPLANTEO</t>
  </si>
  <si>
    <t>4.2 EXCAVACIONES</t>
  </si>
  <si>
    <t>4.3.1</t>
  </si>
  <si>
    <t>TOTAL SUMINISTROS</t>
  </si>
  <si>
    <t>UNIDAD (un)</t>
  </si>
  <si>
    <t>CANT</t>
  </si>
  <si>
    <t>VOLUMEN (m3)</t>
  </si>
  <si>
    <t>1. BOCATOMA</t>
  </si>
  <si>
    <t>GLOBAL</t>
  </si>
  <si>
    <t>TOTAL (gl)</t>
  </si>
  <si>
    <t>5.1 LOCALIZACIÓN Y REPLANTEO</t>
  </si>
  <si>
    <t>5.2 EXCAVACIONES</t>
  </si>
  <si>
    <t>5.3 CONCRETO SIMPLE</t>
  </si>
  <si>
    <t>5.4 CONCRETO ESTRUCTURAL</t>
  </si>
  <si>
    <t>5.5 METÁLICAS</t>
  </si>
  <si>
    <t>5.6 ACERO DE REFUERZO (kg)</t>
  </si>
  <si>
    <t>Plano</t>
  </si>
  <si>
    <t>5.8.1</t>
  </si>
  <si>
    <t>INSTALACIÓN TUBERÍA DE ALCANTARILLADO</t>
  </si>
  <si>
    <t>5.9.1</t>
  </si>
  <si>
    <t>VÁLVULAS DE COMPUERTA Y OTROS ACCESORIOS</t>
  </si>
  <si>
    <t>TUBOS</t>
  </si>
  <si>
    <t>6.5.1</t>
  </si>
  <si>
    <t>6.6.1</t>
  </si>
  <si>
    <t>7.1 LOCALIZACIÓN Y REPLANTEO</t>
  </si>
  <si>
    <t>7.2 EXCAVACIONES</t>
  </si>
  <si>
    <t>SEPARACIÓN</t>
  </si>
  <si>
    <t>LADOS</t>
  </si>
  <si>
    <t>LONG TUBO</t>
  </si>
  <si>
    <t>No TUBOS</t>
  </si>
  <si>
    <t>ANÁLISIS DE PRECIOS UNITARIOS</t>
  </si>
  <si>
    <t>DESVIO Y RETORNO DE FUENTE. FUENTE DE 20 A 100 l/s</t>
  </si>
  <si>
    <t>EQUIPO</t>
  </si>
  <si>
    <t>TARIFA/DÍA</t>
  </si>
  <si>
    <t>RENDIMIENTO</t>
  </si>
  <si>
    <t>VALOR</t>
  </si>
  <si>
    <t>HERRAMIENTA MENOR</t>
  </si>
  <si>
    <t>%mo</t>
  </si>
  <si>
    <t>MOTOBOMBA</t>
  </si>
  <si>
    <t>hr</t>
  </si>
  <si>
    <t>MATERIALES</t>
  </si>
  <si>
    <t>VALOR UNITARIO</t>
  </si>
  <si>
    <t>% DESPERDICIO</t>
  </si>
  <si>
    <t>BOLSASUELOS</t>
  </si>
  <si>
    <t>TRANSPORTE MATERIAL</t>
  </si>
  <si>
    <t>DISTANCIA</t>
  </si>
  <si>
    <t>MANO DE OBRA</t>
  </si>
  <si>
    <t>JORNAL</t>
  </si>
  <si>
    <t>FACT. PRESTAC</t>
  </si>
  <si>
    <t>JORNAL TOTAL</t>
  </si>
  <si>
    <t>OFICIAL ESPECIALIZADO</t>
  </si>
  <si>
    <t>OFICIAL</t>
  </si>
  <si>
    <t>AYUDANTE</t>
  </si>
  <si>
    <t>COSTOS DIRECTOS</t>
  </si>
  <si>
    <t>LOCALIZACIÓN Y REPLANTEO BOCATOMA</t>
  </si>
  <si>
    <t>ESTACIÓN ELECTRÓNICA TOTAL</t>
  </si>
  <si>
    <t>CINTA MÉTRICA METÁLICA</t>
  </si>
  <si>
    <t>ESTACA DE MADERA</t>
  </si>
  <si>
    <t>COMISIÓN DE TOPOGRAFÍA</t>
  </si>
  <si>
    <t>día</t>
  </si>
  <si>
    <t>EXCAVACIÓN A TODO FACTOR MANUAL</t>
  </si>
  <si>
    <r>
      <t>m</t>
    </r>
    <r>
      <rPr>
        <b/>
        <sz val="11"/>
        <color indexed="8"/>
        <rFont val="Calibri"/>
        <family val="2"/>
      </rPr>
      <t>³</t>
    </r>
  </si>
  <si>
    <t>EXCAVACIÓN EN CONGLOMERADO A TODO COSTO MANUAL</t>
  </si>
  <si>
    <t>EXCAVACIÓN A TODO COSTO EN ROCA (COMPRESOR Y EXPLOSIVOS)</t>
  </si>
  <si>
    <t>COMPRESOR</t>
  </si>
  <si>
    <t>%DESPERDICIO</t>
  </si>
  <si>
    <t>PÓLVORA NEGRA</t>
  </si>
  <si>
    <t>lb</t>
  </si>
  <si>
    <t>AYUDANTE COMPRESOR</t>
  </si>
  <si>
    <t xml:space="preserve">ITEM </t>
  </si>
  <si>
    <t>CONCRETO PARA SOLADO DE 2000 PSI A TODO COSTO. INCLUYE TRANSPORTE DE MATERIALES A LOMO DE MULA HASTA 10 km</t>
  </si>
  <si>
    <t>TARIFA/HORA</t>
  </si>
  <si>
    <t>MEZCLADORA A GASOLINA DE 2 BULTOS</t>
  </si>
  <si>
    <t>CEMENTO GRIS</t>
  </si>
  <si>
    <t>ARENA LAVADA DE PEÑA</t>
  </si>
  <si>
    <t>GRAVA 1/2"</t>
  </si>
  <si>
    <t>AGUA</t>
  </si>
  <si>
    <t>l</t>
  </si>
  <si>
    <t>TRANSPORTE DE MATERIALES A LOMO DE MULA (10 km 100 kg MÁX)</t>
  </si>
  <si>
    <t>vj</t>
  </si>
  <si>
    <t>CONCRETO CICLÓPEO 50% PIEDRA - 50% CONCRETO F'C 3000 PSI A TODO COSTO -  INCLUYE TRANSPORTE A LOMO DE MULA HASTA 10 km</t>
  </si>
  <si>
    <t>VIBRADOR PARA CONCRETO</t>
  </si>
  <si>
    <t>FORMALETA (CAMILLA)</t>
  </si>
  <si>
    <t>PIEDRA MEDIA ZONGA</t>
  </si>
  <si>
    <t>CONCRETO DE 4000 PSI A TODO COSTO Y FORMALETA. INCLUYE TRANSPORTE DE MATERIALES A LOMO DE MULA HASTA 10 km</t>
  </si>
  <si>
    <t>REPISA ORDINARIO 3 m</t>
  </si>
  <si>
    <t>PUNTILLA CON CABEZA 1"</t>
  </si>
  <si>
    <t>SEPAROL (15KG)</t>
  </si>
  <si>
    <t>CONCRETO DE 4000 PSI IMPERMEABILIZADO A TODO COSTO Y FORMALETA. INCLUYE TRANSPORTE DE MATERIALES A LOMO DE MULA HASTA 10 km</t>
  </si>
  <si>
    <t>PLASTOCRETE DM O SIMILAR</t>
  </si>
  <si>
    <t>CINTA PVC SIKA V-15 A TODO COSTO. INCLUYE TRANSPORTE, CORTE, COLOCACIÓN Y DESPERDICIO</t>
  </si>
  <si>
    <t>CINTA PVC V-15 SIKA O SIMILAR</t>
  </si>
  <si>
    <t xml:space="preserve">1.6.1   </t>
  </si>
  <si>
    <t>ACERO DE REFUERZO fy 60,000 psi A TODO COSTO; INCLUYE SUMINISTRO CORTE AMARRE FIGURADO COLOCACIÓN Y DESPERDICIOS - INCLUYE TRANSPORTE A LOMO DE MULA HASTA 10 km</t>
  </si>
  <si>
    <t>CORTADORA Y DOBLADORA</t>
  </si>
  <si>
    <t>ALAMBRE NEGRO No.18</t>
  </si>
  <si>
    <t xml:space="preserve">1.7.2   </t>
  </si>
  <si>
    <t>RELLENO, TAPADO Y APISONADO A TODO FACTOR CONMATERIAL SELECCIONADO DE LA MISMA EXCAVACIÓN, INCLUYE EQUIPOS, HERRAMIENTAS Y MANO DE OBRA</t>
  </si>
  <si>
    <t>COMPACTADOR TIPO SALTARÍN</t>
  </si>
  <si>
    <t>TUBERÍA PVC PARA DRENAJE D 100  mm</t>
  </si>
  <si>
    <t>GRAVA 3/4"</t>
  </si>
  <si>
    <t>GEOTEXTIL PAVCO NO TEJIDO 1800</t>
  </si>
  <si>
    <t>GAVIONES EN MALLA TIPO MACCAFERRI O SIMILAR DE 2.0 m X 1.0 m X 1.0 m CON TRATAMIENTO DE PLASTIFICADO Y/O ANTICORROSIVO, CON RELLENO PIEDRA DE 4"A 10"</t>
  </si>
  <si>
    <t>MALLA GAVIONES PLASTIF MACCAFERRI</t>
  </si>
  <si>
    <t>ALAMBRE NEGRO NO.18</t>
  </si>
  <si>
    <t>COMPUERTA LATERAL DESLIZANTE CON SELLO DE BRONCE (RECTANGULAR) 6"</t>
  </si>
  <si>
    <t>COMPUERTA LATERAL DESLIZANTE CON SELLO DE BRONCE (RECTANGULAR) 8"</t>
  </si>
  <si>
    <t>COLUMNA DE MANIOBRA CRM</t>
  </si>
  <si>
    <t>VÁSTAGO PARA COMPUERTA 6"-8"</t>
  </si>
  <si>
    <t>SOPORTE GUIA VÁSTAGO N° 1</t>
  </si>
  <si>
    <t>SOPORTE GUIA VÁSTAGO N° 2</t>
  </si>
  <si>
    <t>GUIA VÁSTAGO N° 1</t>
  </si>
  <si>
    <t>GUIA VÁSTAGO N° 2</t>
  </si>
  <si>
    <t>SUMINISTRO E INSTALACIÓN DE TAPA HF D 0.60 m PARA INSPECCIÓN CON LLAVE DE SEGURIDAD</t>
  </si>
  <si>
    <t>TAPA POZO INSP. Ø 0.61 m CON LLAVE DE SEGURIDAD</t>
  </si>
  <si>
    <t>INSTALACIÓN TUBERÍA PVC DIAMETRO DE 8"</t>
  </si>
  <si>
    <t>EQUIPO DE PRUEBA HIDROSTÁTICA</t>
  </si>
  <si>
    <t>LUBRICANTES PARA TUBERÍA (500 g)</t>
  </si>
  <si>
    <t>TAPÓN PRUEBA ALCANTARILLADO 8"</t>
  </si>
  <si>
    <t>LOCALIZACIÓN Y REPLANTEO REDES CON COMISIÓN DE TOPOGRAFÍA</t>
  </si>
  <si>
    <t>EXCAVACIÓN A TODO COSTO EN MATERIAL COMÚN MANUAL</t>
  </si>
  <si>
    <t>2.3.1     4.3.1     6.10.1     7.3.1</t>
  </si>
  <si>
    <t>SUMINISTRO Y COMPACTACIÓN ARENA DE PEÑA A TODO FACTOR  INCLUYE MATERIAL EQUIPOS HERRAMIENTAS Y MANO DE OBRA. INCLUYE TRANSPORTE MATERIAL LOMO DE MULA HASTA 10 km</t>
  </si>
  <si>
    <t>ARENA DE PEÑA</t>
  </si>
  <si>
    <t xml:space="preserve">3.1.1     </t>
  </si>
  <si>
    <t>VÁLVULA DE COMPUERTA ELÁSTICA (AVVA C-500) 6" ( 150 mm) CRM</t>
  </si>
  <si>
    <t>MORTERO F'm 21 MPa (210 kg/cm2) MEZCLADO EN OBRA</t>
  </si>
  <si>
    <t>INSTALACIÓN TUBERÍA PVC DIAMETRO DE 6" (160 mm)</t>
  </si>
  <si>
    <t>CONCRETO F'C 21 MPa (210 kg/cm2) MEZCLADO EN OBRA</t>
  </si>
  <si>
    <t>TUBERÍA EN HIERRO GALVANIZADO 2 1/2"</t>
  </si>
  <si>
    <t>LOCALIZACIÓN Y REPLANTEO DE REDES</t>
  </si>
  <si>
    <t>TRANSPORTE DE MATERIALES A LOMO DE MULA (5 km 100 kg MÁX)</t>
  </si>
  <si>
    <t xml:space="preserve">VÁLVULA VENTOSA (CÁMARA SENCILLA) 2" BRIDA </t>
  </si>
  <si>
    <t>CONCRETO PARA SOLADO DE 2000 PSI A TODO COSTO</t>
  </si>
  <si>
    <t xml:space="preserve">CONCRETO CICLÓPEO 50% PIEDRA - 50% CONCRETO F'C 3000 PSI A TODO COSTO </t>
  </si>
  <si>
    <t>CONCRETO DE 4000 PSI IMPERMEABILIZADO A TODO COSTO Y FORMALETA.</t>
  </si>
  <si>
    <t>SIKADUR-32 PRIMER</t>
  </si>
  <si>
    <t>ESCALÓN EN ACERO DE REFUERZO DE 1" A TODO COSTO; INCLUYE SUMINISTRO, CORTE, FIGURADO, COLOCACIÓN Y DESPERDICIOS</t>
  </si>
  <si>
    <t>ESCALONES EN VARILLA 1" corrugada</t>
  </si>
  <si>
    <t xml:space="preserve">ACERO DE REFUERZO fy 60,000 psi A TODO COSTO; INCLUYE SUMINISTRO CORTE AMARRE FIGURADO COLOCACIÓN Y DESPERDICIOS </t>
  </si>
  <si>
    <t>ANCLAJE DE 1/2" INCLUYE PERFORACIÓN SIKADUR ANCLAJE O SIMILAR INSTAL VARILLA</t>
  </si>
  <si>
    <t>EQUIPO DE PERFORACIÓN</t>
  </si>
  <si>
    <t>SIKADUR 42 ANCLAJE</t>
  </si>
  <si>
    <t>VARILLA 1/2"</t>
  </si>
  <si>
    <t>VÁLVULA DE COMPUERTA ELÁSTICA (AVVA C-500) 4" ( 100 mm) CRM</t>
  </si>
  <si>
    <t>VÁSTAGO PARA COMPUERTA 2"-4"</t>
  </si>
  <si>
    <t>LOCALIZACIÓN Y REPLANTEO PARA ESTRUCTURAS DE CONCRETO</t>
  </si>
  <si>
    <r>
      <t>m</t>
    </r>
    <r>
      <rPr>
        <b/>
        <sz val="11"/>
        <color indexed="8"/>
        <rFont val="Calibri"/>
        <family val="2"/>
      </rPr>
      <t>²</t>
    </r>
  </si>
  <si>
    <t xml:space="preserve">VÁLVULA DE COMPUERTA VÁSTAGO NO ASCENDENTE 3" ( 75 mm) SRM </t>
  </si>
  <si>
    <t>VÁLVULA REDUCTORA DE PRESIÓN 3"</t>
  </si>
  <si>
    <t xml:space="preserve">HIDRANTE TIPO MILÁN 3" EXTREMO LISO  PVC O EXTREMO JH PVC </t>
  </si>
  <si>
    <t>SUMINISTRO Y COMPACTACIÓN ARENA DE PEÑA A TODO FACTOR  INCLUYE MATERIAL EQUIPOS HERRAMIENTAS Y MANO DE OBRA</t>
  </si>
  <si>
    <t>DEMOLICIÓN DE PAVIMENTO RÍGIDO</t>
  </si>
  <si>
    <t>CORTADORA PAVIMENTO CONCRETO</t>
  </si>
  <si>
    <t>DEMOLICIÓN DE ANDENES</t>
  </si>
  <si>
    <t>RECONSTRUCCIÓN PAVIMENTO RÍGIDO (MR 43 kg/cm2)</t>
  </si>
  <si>
    <t>REGLA VIBRADORA</t>
  </si>
  <si>
    <t>PAVIMENTO RÍGIDO (MR 43 kg/cm2)</t>
  </si>
  <si>
    <t>COLLAR DE DERIVACIÓN DE 2" X 1/2"</t>
  </si>
  <si>
    <t>REGISTRO DE INCORPORACIÓN 1/2"</t>
  </si>
  <si>
    <t>ADAPTADOR MACHO PF+UAD 1/2"</t>
  </si>
  <si>
    <t>TUBERÍA PF + UAD 1/2"</t>
  </si>
  <si>
    <t>RACOR HG 1/2"</t>
  </si>
  <si>
    <t>REGISTRO DE CORTE 1/2"</t>
  </si>
  <si>
    <t>REGISTRO DE BOLA 1/2"</t>
  </si>
  <si>
    <t>MEDIDOR VOLUMÉTRICO DE 1/2"</t>
  </si>
  <si>
    <t>CAJILLA PARA MEDIDOR CON TAPA H.F. PARA EXTERIORES</t>
  </si>
  <si>
    <t>CINTA TEFLÓN</t>
  </si>
  <si>
    <t>ACOMETIDA DOMICILIARIA 3" x 1/2" - INCLUYE PF+UAD L = 10 m, COLLAR, REGISTROS, MEDIDOR, CAJA Y TAPA</t>
  </si>
  <si>
    <t>COLLAR DE DERIVACIÓN DE 3" X 1/2"</t>
  </si>
  <si>
    <t>ACOMETIDA DOMICILIARIA 4" x 1/2" - INCLUYE PF+UAD L = 10 m, COLLAR, REGISTROS, MEDIDOR, CAJA Y TAPA</t>
  </si>
  <si>
    <t>COLLAR DE DERIVACIÓN DE 4" X 1/2"</t>
  </si>
  <si>
    <t>ACOMETIDA DOMICILIARIA 6" x 1/2" - INCLUYE PF+UAD L = 10 m, COLLAR, REGISTROS, MEDIDOR, CAJA Y TAPA</t>
  </si>
  <si>
    <t>COLLAR DE DERIVACIÓN DE 6" X 1/2"</t>
  </si>
  <si>
    <t>ALC-1.2.1</t>
  </si>
  <si>
    <t>RETRO EXCAVADORA HITACHI X200-SIMILAR</t>
  </si>
  <si>
    <t>ALC-1.3.1</t>
  </si>
  <si>
    <t>ENTIBADO TIPO 1 (APUNTALAMIENTO EN MADERA)</t>
  </si>
  <si>
    <t>TABLA BURRA ORDINARIO 0.25 m</t>
  </si>
  <si>
    <t>MADERA ROLLIZA d=10 cm</t>
  </si>
  <si>
    <t>ALC-1.3.2</t>
  </si>
  <si>
    <t>ENTIBADO TIPO 1A (DISCONTINUO EN MADERA)</t>
  </si>
  <si>
    <t>PUNTILLA CON CABEZA 3"</t>
  </si>
  <si>
    <t>CAMIÓN 5 ton máx</t>
  </si>
  <si>
    <t>ALC-1.3.3</t>
  </si>
  <si>
    <t>ENTIBADO TIPO 2 (CONTINUO EN MADERA)</t>
  </si>
  <si>
    <t>ALC-1.3.4</t>
  </si>
  <si>
    <t>ENTIBADO TIPO 3 (METÁLICO)</t>
  </si>
  <si>
    <t>LÁMINA ALFAJOR 3/16" (1 m X 3 m)</t>
  </si>
  <si>
    <t>SOPORTE TELESCÓPICO METÁLICO</t>
  </si>
  <si>
    <t>CERCHA METÁLICA SOPORTE</t>
  </si>
  <si>
    <t>ALC-1.4.3</t>
  </si>
  <si>
    <t>SUBBASE GRANULAR SBG4 (NORMA ET-2005 IDU)</t>
  </si>
  <si>
    <t>ALC-1.5.1</t>
  </si>
  <si>
    <t>VOLQUETA 5 m3 (3 km)</t>
  </si>
  <si>
    <t>ALC-1.6.3</t>
  </si>
  <si>
    <t>INSTALACIÓN TUBERÍA PVC DIÁMETRO 250 mm (10")</t>
  </si>
  <si>
    <t>TAPÓN PRUEBA ALCANTARILLADO 16"</t>
  </si>
  <si>
    <t>ALC-1.6.4</t>
  </si>
  <si>
    <t>ALC-1.6.5</t>
  </si>
  <si>
    <t>INSTALACIÓN TUBERÍA PVC DIÁMETRO 400 mm (16")</t>
  </si>
  <si>
    <t>ALC-1.6.6</t>
  </si>
  <si>
    <t>ALC-1.7.1</t>
  </si>
  <si>
    <t>POZO DE INSPECCIÓN MENOR A 2.0 m DESDE COTA BATEA</t>
  </si>
  <si>
    <t>PLACA BASE Y CUBIERTA POZO 170 cm ARO TAPA</t>
  </si>
  <si>
    <t>CILINDRO 0.25 m LADRILLO</t>
  </si>
  <si>
    <t>NOTA : LOS MATERIALES SON COMPONENTES DEL POZO QUE YA INCLUYEN LA MANO DE OBRA DE CADA UNO</t>
  </si>
  <si>
    <t>ALC-1.7.2</t>
  </si>
  <si>
    <t>POZO DE INSPECCIÓN DE 2.0 m A 4.0 m DESDE COTA BATEA</t>
  </si>
  <si>
    <t>CILINDRO 0.25 m LADRILLO &gt; 2.0 m</t>
  </si>
  <si>
    <t xml:space="preserve">OPTIMIZACIÓN SISTEMA DE ACUEDUCTO CASCO URBANO DEL MUNICIPIO DE PITALITO - DEPARTAMENTO DEL HUILA </t>
  </si>
  <si>
    <t xml:space="preserve">OPTIMIZACIÓN SISTEMA DE ALCANTARILLADO CASCO URBANO DEL MUNICIPIO DE PITALITO - DEPARTAMENTO DEL HUILA </t>
  </si>
  <si>
    <t>IPC 2013 1.94 + IPC ABRIL 2014 2.72 = 4.66</t>
  </si>
  <si>
    <t>FECHA:  AÑO  2012</t>
  </si>
  <si>
    <t>Subgerencia Técnica y Operativa</t>
  </si>
  <si>
    <t>N-36</t>
  </si>
  <si>
    <t>N-35</t>
  </si>
  <si>
    <t>N-34</t>
  </si>
  <si>
    <t>N-33</t>
  </si>
  <si>
    <t>N-32</t>
  </si>
  <si>
    <t>N-31</t>
  </si>
  <si>
    <t>N-30</t>
  </si>
  <si>
    <t>N-29</t>
  </si>
  <si>
    <t>N-28</t>
  </si>
  <si>
    <t>N-27</t>
  </si>
  <si>
    <t>N-26</t>
  </si>
  <si>
    <t>N-25</t>
  </si>
  <si>
    <t>N-24</t>
  </si>
  <si>
    <t>N-23</t>
  </si>
  <si>
    <t>N-22</t>
  </si>
  <si>
    <t>N-21</t>
  </si>
  <si>
    <t>N-20</t>
  </si>
  <si>
    <t>N-19</t>
  </si>
  <si>
    <t>N-18</t>
  </si>
  <si>
    <t>N-17</t>
  </si>
  <si>
    <t>N-16</t>
  </si>
  <si>
    <t>N-15</t>
  </si>
  <si>
    <t>N-14</t>
  </si>
  <si>
    <t>N-12</t>
  </si>
  <si>
    <t>N-13</t>
  </si>
  <si>
    <t>N-10</t>
  </si>
  <si>
    <t>N-9</t>
  </si>
  <si>
    <t>N-8</t>
  </si>
  <si>
    <t>N-7</t>
  </si>
  <si>
    <t>N-5</t>
  </si>
  <si>
    <t>N-4</t>
  </si>
  <si>
    <t>N-3</t>
  </si>
  <si>
    <t>N-1</t>
  </si>
  <si>
    <t>D E S C R I P C I O N</t>
  </si>
  <si>
    <t>TUBERIAS</t>
  </si>
  <si>
    <t>TUBERIAS EN PVC</t>
  </si>
  <si>
    <t xml:space="preserve">Tubería 10 pulg. PVC RDE 26 </t>
  </si>
  <si>
    <t>1.1.2</t>
  </si>
  <si>
    <t>Tubería 14 pulg. PVC RDE 26</t>
  </si>
  <si>
    <t>1.1.3</t>
  </si>
  <si>
    <t>Tubería 16 pulg. PVC RDE 26</t>
  </si>
  <si>
    <t>1.1.4</t>
  </si>
  <si>
    <t>Tubería 24 pulg. PVC RDE 26</t>
  </si>
  <si>
    <t>TUBERIAS EN CCP DE 150 PSI.</t>
  </si>
  <si>
    <t>Tubería  18 pulg. CCP</t>
  </si>
  <si>
    <t>Tubería  20 pulg. CCP</t>
  </si>
  <si>
    <t>1.2.3</t>
  </si>
  <si>
    <t>Tubería  24 pulg. CCP</t>
  </si>
  <si>
    <t>1.2.4</t>
  </si>
  <si>
    <t>Tubería  30 pulg. CCP</t>
  </si>
  <si>
    <t>VALVULAS</t>
  </si>
  <si>
    <t>VÁLVULA DE COMPUERTA -CIERRE TEMPORAL</t>
  </si>
  <si>
    <t>Válvula de Compuerta  3" HD Vástago No Ascendente.</t>
  </si>
  <si>
    <t xml:space="preserve">un </t>
  </si>
  <si>
    <t>2.1.2</t>
  </si>
  <si>
    <t>Válvula de Compuerta  8" HD Vástago No Ascendente.</t>
  </si>
  <si>
    <t>2.1.3</t>
  </si>
  <si>
    <t>Válvula de Compuerta  10" HD Vástago No Ascendente.</t>
  </si>
  <si>
    <t>2.1.4</t>
  </si>
  <si>
    <t>Válvula de Compuerta  14" HD Vástago No Ascendente.</t>
  </si>
  <si>
    <t>2.1.5</t>
  </si>
  <si>
    <t>Válvula de Compuerta  16" HD Vástago No Ascendente.</t>
  </si>
  <si>
    <t>2.1.6</t>
  </si>
  <si>
    <t>Válvula tipo mariposa  18" HD</t>
  </si>
  <si>
    <t>2.1.7</t>
  </si>
  <si>
    <t>Válvula tipo mariposa  20" HD</t>
  </si>
  <si>
    <t>2.1.8</t>
  </si>
  <si>
    <t>Válvula tipo mariposa  24" HD</t>
  </si>
  <si>
    <t>2.1.9</t>
  </si>
  <si>
    <t>Válvula tipo mariposa  30" HD</t>
  </si>
  <si>
    <t>VALVULAS DE COMPUERTA - CIERRE PERMANENTE</t>
  </si>
  <si>
    <t xml:space="preserve">2.2.1 </t>
  </si>
  <si>
    <t>Válvula de Compuerta  2" HD Vástago No Ascendente.</t>
  </si>
  <si>
    <t>Válvula de Compuerta  4" HD Vástago No Ascendente.</t>
  </si>
  <si>
    <t>2.2.4</t>
  </si>
  <si>
    <t>Válvula de Compuerta  6" HD Vástago No Ascendente.</t>
  </si>
  <si>
    <t>2.2.5</t>
  </si>
  <si>
    <t>2.2.6</t>
  </si>
  <si>
    <t>2.2.7</t>
  </si>
  <si>
    <t>2.2.8</t>
  </si>
  <si>
    <t xml:space="preserve">HIDRANTES   </t>
  </si>
  <si>
    <t>Hidrantes tipo Milán</t>
  </si>
  <si>
    <t>MACROMEDIDORES</t>
  </si>
  <si>
    <t>MACROMEDIDORES ULTRASÓNICOS</t>
  </si>
  <si>
    <t>Macromedidor 10 pulg. de diámetro.</t>
  </si>
  <si>
    <t>3.1.2</t>
  </si>
  <si>
    <t>Macromedidor 12 pulg. de diámetro.</t>
  </si>
  <si>
    <t>3.1.3</t>
  </si>
  <si>
    <t>Macromedidor 14 pulg. de diámetro.</t>
  </si>
  <si>
    <t>3.1.4</t>
  </si>
  <si>
    <t>Macromedidor 16 pulg. de diámetro.</t>
  </si>
  <si>
    <t>3.1.5</t>
  </si>
  <si>
    <t>Macromedidor 30 pulg. de diámetro.</t>
  </si>
  <si>
    <t xml:space="preserve">Tubería 3 pulg. PVC RDE 26 </t>
  </si>
  <si>
    <t>Tubería 4 pulg. PVC RDE 26</t>
  </si>
  <si>
    <t>Tubería 6 pulg. PVC RDE 26</t>
  </si>
  <si>
    <t>Tubería 10 pulg. PVC RDE 26</t>
  </si>
  <si>
    <t>Tubería 8 pulg. PVC RDE 26</t>
  </si>
  <si>
    <t>1.1.5</t>
  </si>
  <si>
    <t>CÁLCULO DE SALARIOS Y JORNALES  - TRABAJADORES DE LA CONSTRUCCIÓN - 2014</t>
  </si>
  <si>
    <t xml:space="preserve">SALARIO  </t>
  </si>
  <si>
    <t>MÍNIMO</t>
  </si>
  <si>
    <t>TRES (3) MÍNIMOS</t>
  </si>
  <si>
    <t>Salario Mensual</t>
  </si>
  <si>
    <t>A</t>
  </si>
  <si>
    <t>Subsidio de Transporte</t>
  </si>
  <si>
    <t>B</t>
  </si>
  <si>
    <t>Total Mensual</t>
  </si>
  <si>
    <t>C</t>
  </si>
  <si>
    <t>Anual (A/30 x 365)</t>
  </si>
  <si>
    <t>D</t>
  </si>
  <si>
    <t>Anual con Subsidio de Transporte</t>
  </si>
  <si>
    <t>E</t>
  </si>
  <si>
    <t>CONCEPTO</t>
  </si>
  <si>
    <t>BASE</t>
  </si>
  <si>
    <t>FACTOR</t>
  </si>
  <si>
    <t>SALARIO</t>
  </si>
  <si>
    <t>Salario Anual</t>
  </si>
  <si>
    <t>Auxilio de Transporte</t>
  </si>
  <si>
    <t>PRESTACIONES</t>
  </si>
  <si>
    <t>Cesantía Anual</t>
  </si>
  <si>
    <t>Intereses Cesantía</t>
  </si>
  <si>
    <t>Cesantía</t>
  </si>
  <si>
    <t>Vacaciones (15 días)</t>
  </si>
  <si>
    <t>Prima (30 días)</t>
  </si>
  <si>
    <t>DOTACIONES</t>
  </si>
  <si>
    <t>Botas y Overol</t>
  </si>
  <si>
    <t>Seguro Colectivo</t>
  </si>
  <si>
    <t>SEGURIDAD SOCIAL</t>
  </si>
  <si>
    <t>Pensión</t>
  </si>
  <si>
    <t>Salud</t>
  </si>
  <si>
    <t>Riesgos profesionales</t>
  </si>
  <si>
    <t>APORTES SENA</t>
  </si>
  <si>
    <t>Aporte Ordinario</t>
  </si>
  <si>
    <t>Fondo Ind Construcción</t>
  </si>
  <si>
    <t>OTROS APORTES</t>
  </si>
  <si>
    <t>ICBF</t>
  </si>
  <si>
    <t>Subsidio Familiar</t>
  </si>
  <si>
    <t>VALOR REAL SALARIO MÍN. AÑO</t>
  </si>
  <si>
    <t>VALOR REAL SALARIO MÍN. MENSUAL</t>
  </si>
  <si>
    <t>VALOR REAL SALARIO MÍN. DIARIO</t>
  </si>
  <si>
    <t>DIAS EFECTIVOS LABORADOS</t>
  </si>
  <si>
    <t>Días Festivos (No domingos)</t>
  </si>
  <si>
    <t>Días Incapacidad</t>
  </si>
  <si>
    <t>Días Permiso</t>
  </si>
  <si>
    <t>Días Lluvia</t>
  </si>
  <si>
    <t>Días Incumplimiento terceros</t>
  </si>
  <si>
    <t>Ley María</t>
  </si>
  <si>
    <t>Calamidad Doméstica</t>
  </si>
  <si>
    <t>TOTAL NO LABORADOS</t>
  </si>
  <si>
    <t>TOTAL DÍAS LABORADOS AÑO</t>
  </si>
  <si>
    <t>TOTAL DÍAS LABORADOS MES</t>
  </si>
  <si>
    <t>RELACION DIAS MES / DIAS LABORADO</t>
  </si>
  <si>
    <t>VALOR TEORICO SALARIO MÍN. JORNAL</t>
  </si>
  <si>
    <t>FACTOR DE INCREMENTO TOTAL</t>
  </si>
  <si>
    <t>VALOR REAL SALARIO MÍN. JORNAL</t>
  </si>
  <si>
    <t>G</t>
  </si>
  <si>
    <t>H</t>
  </si>
  <si>
    <t>VR JORNAL AYUDANTE (Albañilería)</t>
  </si>
  <si>
    <t>Vr. Jornal Ayudante</t>
  </si>
  <si>
    <t>J</t>
  </si>
  <si>
    <t>Vr. Hora Ayudante</t>
  </si>
  <si>
    <t>VR JORNAL OFICIAL (Albañilería)</t>
  </si>
  <si>
    <t>Vr. Jornal Oficial</t>
  </si>
  <si>
    <t>K</t>
  </si>
  <si>
    <t>Vr. Hora Oficial</t>
  </si>
  <si>
    <t>VR JORNAL AYUDANTE (Instal H, E, COMP)</t>
  </si>
  <si>
    <t>Vr. Jornal Ayudante Instalaciones</t>
  </si>
  <si>
    <t>Vr. Hora Ayudante Instalaciones</t>
  </si>
  <si>
    <t>VR JORNAL OFICIAL ESPECIALIZADO</t>
  </si>
  <si>
    <t>Vr. Jornal Oficial Instalaciones</t>
  </si>
  <si>
    <t>Vr. Hora Oficial Instalaciones</t>
  </si>
  <si>
    <t>VR JORNAL AYUDANTE (Pintura)</t>
  </si>
  <si>
    <t>Vr. Jornal Ayudante Pintura</t>
  </si>
  <si>
    <t>Vr. Hora Ayudante Pintura</t>
  </si>
  <si>
    <t>VR JORNAL OFICIAL (Pintura)</t>
  </si>
  <si>
    <t>Vr. Jornal Oficial Pintura</t>
  </si>
  <si>
    <t>Vr. Hora Oficial Pintura</t>
  </si>
  <si>
    <t>VR JORNAL AYUDANTE (Carpinterías)</t>
  </si>
  <si>
    <t>Vr. Jornal Ayudante Carpinterías</t>
  </si>
  <si>
    <t>Vr. Hora Ayudante Carpinterías</t>
  </si>
  <si>
    <t>VR JORNAL TECNICO TERMOFUSIÓN</t>
  </si>
  <si>
    <t>Vr. Jornal Oficial Carpinterías</t>
  </si>
  <si>
    <t>Vr. Hora Oficial Carpinterías</t>
  </si>
  <si>
    <t>VR JORNAL TECNICO ROTURAS</t>
  </si>
  <si>
    <t>CÁLCULO DE AIU</t>
  </si>
  <si>
    <t>COSTOS ADMINISTRATIVOS</t>
  </si>
  <si>
    <t>a.</t>
  </si>
  <si>
    <t>Sueldo y prestaciones sociales de:</t>
  </si>
  <si>
    <t>Jefe administrativo</t>
  </si>
  <si>
    <t>Almacenista</t>
  </si>
  <si>
    <t>Contador</t>
  </si>
  <si>
    <t>Pagador</t>
  </si>
  <si>
    <t>Secretaria</t>
  </si>
  <si>
    <t>Mensajero</t>
  </si>
  <si>
    <t>Jefe de compras</t>
  </si>
  <si>
    <t>Conductor</t>
  </si>
  <si>
    <t>Celadores</t>
  </si>
  <si>
    <t>b.</t>
  </si>
  <si>
    <t>Direccion de obra</t>
  </si>
  <si>
    <t>Ingeniero jefe o director de obra</t>
  </si>
  <si>
    <t>Ingeniero residente</t>
  </si>
  <si>
    <t>Ingeniero SISO</t>
  </si>
  <si>
    <t>Profesional ambiental</t>
  </si>
  <si>
    <t xml:space="preserve">c. </t>
  </si>
  <si>
    <t>Instalaciones provisionales</t>
  </si>
  <si>
    <t>Oficina principal</t>
  </si>
  <si>
    <t>Oficina en el frente de trabajo</t>
  </si>
  <si>
    <t>Almacenes</t>
  </si>
  <si>
    <t>Laboratorio de ensayo de materiales</t>
  </si>
  <si>
    <t>Campamento de obreros</t>
  </si>
  <si>
    <t>Puesto de primeros auxilios</t>
  </si>
  <si>
    <t>Instalacion de letrinas, duchas, lavamanos, etc.</t>
  </si>
  <si>
    <t>Instalacion de telefonos provisionales</t>
  </si>
  <si>
    <t>Instalaciones para computadores</t>
  </si>
  <si>
    <t xml:space="preserve">d. </t>
  </si>
  <si>
    <t>Estudios especiales</t>
  </si>
  <si>
    <t>Consulta legales</t>
  </si>
  <si>
    <t>Consulta a especialistas</t>
  </si>
  <si>
    <t>Ensayos de laboratorio</t>
  </si>
  <si>
    <t>e.</t>
  </si>
  <si>
    <t>Gastos varios</t>
  </si>
  <si>
    <t>Depreciacion de muebles, archivadores, maquinas de oficina</t>
  </si>
  <si>
    <t>Comunicaciones telefonicas, telegraficas, correos</t>
  </si>
  <si>
    <t>Papeleria (planos, ploteo,hojas oficio cartas,sobre manila, fotocopias, papel de fax,)</t>
  </si>
  <si>
    <t>Registro fotografico y videos.</t>
  </si>
  <si>
    <t>Mantenimiento de campamentos y oficinas</t>
  </si>
  <si>
    <t>Valor del consumo de agua</t>
  </si>
  <si>
    <t>Valor del consumo de energia y alumbrado</t>
  </si>
  <si>
    <t>Compra de dotacion: capas, botas, cascos, etc</t>
  </si>
  <si>
    <t>Materiales de consumo, herramienta menor y fungibles</t>
  </si>
  <si>
    <t>Desmantelamiento de instalaciones provisionales y limpieza final de la obra.</t>
  </si>
  <si>
    <t>Gastos Bancarios</t>
  </si>
  <si>
    <t>COSTOS DE LEGALIZACION DEL CONTRATO, IMPUESTOS Y SEGUROS</t>
  </si>
  <si>
    <t>Impuesto para La Paz</t>
  </si>
  <si>
    <t>Publicacion</t>
  </si>
  <si>
    <t>Impuesto de timbre</t>
  </si>
  <si>
    <t>Retencion en la fuente</t>
  </si>
  <si>
    <t>Garantias</t>
  </si>
  <si>
    <t>Garantia de la propuesta</t>
  </si>
  <si>
    <t>Garantias de propuesta, cumplimiento,anticipo,prestaciones, estabilidad</t>
  </si>
  <si>
    <t>Garantia pago responsabilidad civil extracontractual</t>
  </si>
  <si>
    <t>TOTAL ADMINISTRACION (A)</t>
  </si>
  <si>
    <t>IMPREVISTOS (I)</t>
  </si>
  <si>
    <t>UTILIDAD (U)</t>
  </si>
  <si>
    <t>TOTAL ADMINISTRACIÓN, UTILIDAD E IMPREVISTOS  (AIU)</t>
  </si>
  <si>
    <t>No. APU</t>
  </si>
  <si>
    <t>2.8.4</t>
  </si>
  <si>
    <t>2.8.8</t>
  </si>
  <si>
    <t>ARENA LAVADA DE RÍO</t>
  </si>
  <si>
    <t>HIPOCLORITO DE SODIO</t>
  </si>
  <si>
    <t>3.2.2.2</t>
  </si>
  <si>
    <t>3.2.2.4</t>
  </si>
  <si>
    <t>ESLINGA Y MALACATE</t>
  </si>
  <si>
    <t>3.14.3</t>
  </si>
  <si>
    <t>3.20.1</t>
  </si>
  <si>
    <t>CAJA PARA MEDIDOR</t>
  </si>
  <si>
    <t>3.22.2</t>
  </si>
  <si>
    <t>COLLAR DE DERIVACIÓN DE 2 1/2" X 1/2"</t>
  </si>
  <si>
    <t>3.22.10</t>
  </si>
  <si>
    <t>4.2.6</t>
  </si>
  <si>
    <t>TAPÓN PRUEBA ALCANTARILLADO 24"</t>
  </si>
  <si>
    <t>TAPÓN PRUEBA ALCANTARILLADO 48"</t>
  </si>
  <si>
    <t>VOLQUETA 5 m3 (2.5 km)</t>
  </si>
  <si>
    <t>4.7.13</t>
  </si>
  <si>
    <t>5.1.7</t>
  </si>
  <si>
    <t>5.1.12</t>
  </si>
  <si>
    <t>5.1.14</t>
  </si>
  <si>
    <t>5.5.7</t>
  </si>
  <si>
    <t>6.4.3</t>
  </si>
  <si>
    <t>6.5.2</t>
  </si>
  <si>
    <t>6.5.3</t>
  </si>
  <si>
    <t>6.5.4</t>
  </si>
  <si>
    <t>6.6.2</t>
  </si>
  <si>
    <t>6.6.3</t>
  </si>
  <si>
    <t>6.6.4</t>
  </si>
  <si>
    <t>6.6.5</t>
  </si>
  <si>
    <t>6.7.2</t>
  </si>
  <si>
    <t>LÁMINA ALFAJOR 3/16" (1 M X 3 M)</t>
  </si>
  <si>
    <t>SOLDADURA MIG</t>
  </si>
  <si>
    <t>ÁNGULO DE 3" X 3/8" X 11 m</t>
  </si>
  <si>
    <t>6.7.3</t>
  </si>
  <si>
    <t>6.7.4</t>
  </si>
  <si>
    <t>6.8.3</t>
  </si>
  <si>
    <t>7.1.4</t>
  </si>
  <si>
    <t>8.2.2</t>
  </si>
  <si>
    <t>8.2.3</t>
  </si>
  <si>
    <t>8.2.4</t>
  </si>
  <si>
    <t>8.2.5</t>
  </si>
  <si>
    <t>RECEBO COMPACTADO EN CAPAS DE 15 cm PROCTOR MODIFICADO A 95% A TODO FACTOR . INCLUYE RECEBO EQUIPOS HERRAMIENTAS Y MANO DE OBRA</t>
  </si>
  <si>
    <t>ESCALONES EN VARILLA 3/4" corrugada</t>
  </si>
  <si>
    <t>GRAVA 1"</t>
  </si>
  <si>
    <t>gr</t>
  </si>
  <si>
    <t>LISTA DE INSUMOS - MATERIALES DE CANTERA</t>
  </si>
  <si>
    <t>CÓDIGO</t>
  </si>
  <si>
    <t>Valor / m3</t>
  </si>
  <si>
    <t>Valor Bruto / m3</t>
  </si>
  <si>
    <t>factor</t>
  </si>
  <si>
    <t>viaje 6m3</t>
  </si>
  <si>
    <t xml:space="preserve">ARENA DE PEÑA </t>
  </si>
  <si>
    <t>BASE GRANULAR</t>
  </si>
  <si>
    <t>BASE ASFALTICA 80 100 MDC 1 EN SITIO</t>
  </si>
  <si>
    <t>BASE ASFALTICA 80 100 MDC 2 EN SITIO</t>
  </si>
  <si>
    <t>BASE ASFALTICA 80 100 MDC 3 EN SITIO</t>
  </si>
  <si>
    <t>TRITURADO HASTA 1"</t>
  </si>
  <si>
    <t>SUB-BASE GRANULAR</t>
  </si>
  <si>
    <t>Nota : El valor de los Materiales incluyen IVA (16%) y transporte desde la fuente  o centro de acopio</t>
  </si>
  <si>
    <t>hasta el casco urbano</t>
  </si>
  <si>
    <t>PRECIOS SUMINISTRO DE TUBERIAS DE ALCANTARILLADO</t>
  </si>
  <si>
    <t>TUBERÍA</t>
  </si>
  <si>
    <t>VALOR ANTES DE IVA</t>
  </si>
  <si>
    <t>DESCARGUE Y TRANSPORTE</t>
  </si>
  <si>
    <t>IVA</t>
  </si>
  <si>
    <t>$ COL</t>
  </si>
  <si>
    <t>ACTIVIDADES PRELIMINARES - VER PRESUPUESTO OBRA</t>
  </si>
  <si>
    <t>EXCAVACIONES Y RELLENOS - VER PRESUPUESTO OBRA</t>
  </si>
  <si>
    <t>CONDUCCIONES Y REDES DE ACUEDUCTO</t>
  </si>
  <si>
    <t>SUMINISTRO TUBERÍA EN PVC</t>
  </si>
  <si>
    <t>SUMINISTRO TUBERÍA PVC PRESIÓN SOLDAR</t>
  </si>
  <si>
    <t>3.1.1.1</t>
  </si>
  <si>
    <t>TUBERÍA PVC PRESIÓN SOLDAR RDE 9</t>
  </si>
  <si>
    <t>3.1.1.1.1</t>
  </si>
  <si>
    <t>TUBERÍA PVC PRESIÓN SOLDAR RDE 9 D 1/2" (16.60 mm)</t>
  </si>
  <si>
    <t>3.1.1.2</t>
  </si>
  <si>
    <t>TUBERÍA PVC PRESIÓN SOLDAR RDE 11</t>
  </si>
  <si>
    <t>3.1.1.2.1</t>
  </si>
  <si>
    <t>TUBERÍA PVC PRESIÓN SOLDAR RDE 11 D 3/4" (21.81 mm)</t>
  </si>
  <si>
    <t>3.1.1.3</t>
  </si>
  <si>
    <t>TUBERÍA PVC PRESIÓN SOLDAR RDE 13.5</t>
  </si>
  <si>
    <t>3.1.1.3.1</t>
  </si>
  <si>
    <t>TUBERÍA PVC PRESIÓN SOLDAR RDE 13.5 D 1/2" (18.18 mm)</t>
  </si>
  <si>
    <t>3.1.1.3.2</t>
  </si>
  <si>
    <t>TUBERÍA PVC PRESIÓN SOLDAR RDE 13.5 D 1" (28.48 mm)</t>
  </si>
  <si>
    <t>3.1.1.4</t>
  </si>
  <si>
    <t>TUBERÍA PVC PRESIÓN SOLDAR RDE 21</t>
  </si>
  <si>
    <t>3.1.1.4.1</t>
  </si>
  <si>
    <t>TUBERÍA PVC PRESIÓN SOLDAR RDE 21 D 3/4" (23.63 mm)</t>
  </si>
  <si>
    <t>3.1.1.4.2</t>
  </si>
  <si>
    <t>TUBERÍA PVC PRESIÓN SOLDAR RDE 21 D 1" (30.20 mm)</t>
  </si>
  <si>
    <t>3.1.1.4.3</t>
  </si>
  <si>
    <t>TUBERÍA PVC PRESIÓN SOLDAR RDE 21 D 1 1/4" (38.14 mm)</t>
  </si>
  <si>
    <t>3.1.1.4.4</t>
  </si>
  <si>
    <t>TUBERÍA PVC PRESIÓN SOLDAR RDE 21 D 1 1/2" (43.68 mm)</t>
  </si>
  <si>
    <t>3.1.1.4.5</t>
  </si>
  <si>
    <t>TUBERÍA PVC PRESIÓN SOLDAR RDE 21 D 2" (54.58 mm)</t>
  </si>
  <si>
    <t>3.1.1.4.6</t>
  </si>
  <si>
    <t>TUBERÍA PVC PRESIÓN SOLDAR RDE 21 D 2 1/2" (66.07 mm)</t>
  </si>
  <si>
    <t>3.1.1.4.7</t>
  </si>
  <si>
    <t>TUBERÍA PVC PRESIÓN SOLDAR RDE 21 D 3" (80.42 mm)</t>
  </si>
  <si>
    <t>3.1.1.4.8</t>
  </si>
  <si>
    <t>TUBERÍA PVC PRESIÓN SOLDAR RDE 21 D 4" (103.42 mm)</t>
  </si>
  <si>
    <t>3.1.1.4.9</t>
  </si>
  <si>
    <t>TUBERÍA PVC PRESIÓN SOLDAR RDE 21 D 6" (152.22 mm)</t>
  </si>
  <si>
    <t>3.1.1.5</t>
  </si>
  <si>
    <t>TUBERÍA PVC PRESIÓN SOLDAR RDE 26</t>
  </si>
  <si>
    <t>3.1.1.5.1</t>
  </si>
  <si>
    <t>TUBERÍA PVC PRESIÓN SOLDAR RDE 26 D 2" (55.70 mm)</t>
  </si>
  <si>
    <t>3.1.1.5.2</t>
  </si>
  <si>
    <t>TUBERÍA PVC PRESIÓN SOLDAR RDE 26 D 2 1/2" (67.45 mm)</t>
  </si>
  <si>
    <t>3.1.1.5.3</t>
  </si>
  <si>
    <t>TUBERÍA PVC PRESIÓN SOLDAR RDE 26 D 3" (82.04 mm)</t>
  </si>
  <si>
    <t>3.1.1.5.4</t>
  </si>
  <si>
    <t>TUBERÍA PVC PRESIÓN SOLDAR RDE 26 D 4" (105.52 mm)</t>
  </si>
  <si>
    <t>3.1.1.5.5</t>
  </si>
  <si>
    <t>TUBERÍA PVC PRESIÓN SOLDAR RDE 26 D 6" (155.32 mm)</t>
  </si>
  <si>
    <t>3.1.1.6</t>
  </si>
  <si>
    <t>TUBERÍA PVC PRESIÓN SOLDAR RDE 32.5</t>
  </si>
  <si>
    <t>3.1.1.6.1</t>
  </si>
  <si>
    <t>TUBERÍA PVC PRESIÓN SOLDAR RDE 32.5 D 3" (83.42 mm)</t>
  </si>
  <si>
    <t>3.1.1.6.2</t>
  </si>
  <si>
    <t>TUBERÍA PVC PRESIÓN SOLDAR RDE 32.5 D 4" (107.28 mm)</t>
  </si>
  <si>
    <t>3.1.1.7</t>
  </si>
  <si>
    <t>TUBERÍA PVC PRESIÓN SOLDAR RDE 41</t>
  </si>
  <si>
    <t>3.1.1.7.1</t>
  </si>
  <si>
    <t>TUBERÍA PVC PRESIÓN SOLDAR RDE 41 D 4" (108.72 mm)</t>
  </si>
  <si>
    <t>SUMINISTRO TUBERÍA PVC UNIÓN MECÁNICA</t>
  </si>
  <si>
    <t xml:space="preserve">3.1.2.1 </t>
  </si>
  <si>
    <t>TUBERÍA PVC UNIÓN MECÁNICA RDE 21</t>
  </si>
  <si>
    <t>3.1.2.1.1</t>
  </si>
  <si>
    <t xml:space="preserve">TUBERÍA PVC UNIÓN MECÁNICA RDE 21 D 2" </t>
  </si>
  <si>
    <t>3.1.2.1.2</t>
  </si>
  <si>
    <t>TUBERÍA PVC UNIÓN MECÁNICA RDE 21 D 2 1/2"</t>
  </si>
  <si>
    <t>3.1.2.1.3</t>
  </si>
  <si>
    <t xml:space="preserve">TUBERÍA PVC UNIÓN MECÁNICA RDE 21 D 3" </t>
  </si>
  <si>
    <t>3.1.2.1.4</t>
  </si>
  <si>
    <t>TUBERÍA PVC UNIÓN MECÁNICA RDE 21 D 4"</t>
  </si>
  <si>
    <t>3.1.2.1.5</t>
  </si>
  <si>
    <t>TUBERÍA PVC UNIÓN MECÁNICA RDE 21 D 6"</t>
  </si>
  <si>
    <t>3.1.2.1.6</t>
  </si>
  <si>
    <t>TUBERÍA PVC UNIÓN MECÁNICA RDE 21 D 8"</t>
  </si>
  <si>
    <t>3.1.2.1.7</t>
  </si>
  <si>
    <t>TUBERÍA PVC UNIÓN MECÁNICA RDE 21 D 10"</t>
  </si>
  <si>
    <t>3.1.2.1.8</t>
  </si>
  <si>
    <t>TUBERÍA PVC UNIÓN MECÁNICA RDE 21 D 12"</t>
  </si>
  <si>
    <t>3.1.2.1.9</t>
  </si>
  <si>
    <t>TUBERÍA PVC UNIÓN MECÁNICA RDE 21 D 14"</t>
  </si>
  <si>
    <t>3.1.2.1.10</t>
  </si>
  <si>
    <t>TUBERÍA PVC UNIÓN MECÁNICA RDE 21 D 16"</t>
  </si>
  <si>
    <t>3.1.2.1.11</t>
  </si>
  <si>
    <t>TUBERÍA PVC UNIÓN MECÁNICA RDE 21 D 18"</t>
  </si>
  <si>
    <t>3.1.2.1.12</t>
  </si>
  <si>
    <t>TUBERÍA PVC UNIÓN MECÁNICA RDE 21 D 20"</t>
  </si>
  <si>
    <t>3.1.2.1.13</t>
  </si>
  <si>
    <t>TUBERÍA PVC UNIÓN MECÁNICA RDE 21 D 24"</t>
  </si>
  <si>
    <t>3.1.2.2</t>
  </si>
  <si>
    <t>TUBERÍA PVC UNIÓN MECÁNICA RDE 26</t>
  </si>
  <si>
    <t>3.1.2.2.1</t>
  </si>
  <si>
    <t>TUBERÍA PVC UNIÓN MECÁNICA RDE 26 D 2"</t>
  </si>
  <si>
    <t>3.1.2.2.2</t>
  </si>
  <si>
    <t>TUBERÍA PVC UNIÓN MECÁNICA RDE 26 D 2 1/2"</t>
  </si>
  <si>
    <t>3.1.2.2.3</t>
  </si>
  <si>
    <t>TUBERÍA PVC UNIÓN MECÁNICA RDE 26 D 3"</t>
  </si>
  <si>
    <t>3.1.2.2.4</t>
  </si>
  <si>
    <t>TUBERÍA PVC UNIÓN MECÁNICA RDE 26 D 4"</t>
  </si>
  <si>
    <t>3.1.2.2.5</t>
  </si>
  <si>
    <t>TUBERÍA PVC UNIÓN MECÁNICA RDE 26 D 6"</t>
  </si>
  <si>
    <t>3.1.2.2.6</t>
  </si>
  <si>
    <t>TUBERÍA PVC UNIÓN MECÁNICA RDE 26 D 8"</t>
  </si>
  <si>
    <t>3.1.2.2.7</t>
  </si>
  <si>
    <t>TUBERÍA PVC UNIÓN MECÁNICA RDE 26 D 10"</t>
  </si>
  <si>
    <t>3.1.2.2.8</t>
  </si>
  <si>
    <t>TUBERÍA PVC UNIÓN MECÁNICA RDE 26 D 12"</t>
  </si>
  <si>
    <t>3.1.2.2.9</t>
  </si>
  <si>
    <t>TUBERÍA PVC UNIÓN MECÁNICA RDE 26 D 14"</t>
  </si>
  <si>
    <t>3.1.2.2.10</t>
  </si>
  <si>
    <t>TUBERÍA PVC UNIÓN MECÁNICA RDE 26 D 16"</t>
  </si>
  <si>
    <t>3.1.2.2.11</t>
  </si>
  <si>
    <t>TUBERÍA PVC UNIÓN MECÁNICA RDE 26 D 18"</t>
  </si>
  <si>
    <t>3.1.2.2.12</t>
  </si>
  <si>
    <t>TUBERÍA PVC UNIÓN MECÁNICA RDE 26 D 20"</t>
  </si>
  <si>
    <t>3.1.2.2.13</t>
  </si>
  <si>
    <t>TUBERÍA PVC UNIÓN MECÁNICA RDE 26 D 24"</t>
  </si>
  <si>
    <t>3.1.2.3</t>
  </si>
  <si>
    <t>TUBERÍA PVC UNIÓN MECÁNICA RDE 32.5</t>
  </si>
  <si>
    <t>3.1.2.3.1</t>
  </si>
  <si>
    <t>TUBERÍA PVC UNIÓN MECÁNICA RDE 32.5 D 3"</t>
  </si>
  <si>
    <t>3.1.2.3.2</t>
  </si>
  <si>
    <t>TUBERÍA PVC UNIÓN MECÁNICA RDE 32.5 D 4"</t>
  </si>
  <si>
    <t>3.1.2.3.3</t>
  </si>
  <si>
    <t>TUBERÍA PVC UNIÓN MECÁNICA RDE 32.5 D 6"</t>
  </si>
  <si>
    <t>3.1.2.3.4</t>
  </si>
  <si>
    <t>TUBERÍA PVC UNIÓN MECÁNICA RDE 32.5 D 8"</t>
  </si>
  <si>
    <t>3.1.2.3.5</t>
  </si>
  <si>
    <t>TUBERÍA PVC UNIÓN MECÁNICA RDE 32.5 D 10"</t>
  </si>
  <si>
    <t>3.1.2.3.6</t>
  </si>
  <si>
    <t>TUBERÍA PVC UNIÓN MECÁNICA RDE 32.5 D 12"</t>
  </si>
  <si>
    <t>3.1.2.3.7</t>
  </si>
  <si>
    <t>TUBERÍA PVC UNIÓN MECÁNICA RDE 32.5 D 14"</t>
  </si>
  <si>
    <t>3.1.2.3.8</t>
  </si>
  <si>
    <t>TUBERÍA PVC UNIÓN MECÁNICA RDE 32.5 D 16"</t>
  </si>
  <si>
    <t>3.1.2.3.9</t>
  </si>
  <si>
    <t>TUBERÍA PVC UNIÓN MECÁNICA RDE 32.5 D 18"</t>
  </si>
  <si>
    <t>3.1.2.3.10</t>
  </si>
  <si>
    <t>TUBERÍA PVC UNIÓN MECÁNICA RDE 32.5 D 20"</t>
  </si>
  <si>
    <t>3.1.2.3.11</t>
  </si>
  <si>
    <t>TUBERÍA PVC UNIÓN MECÁNICA RDE 32.5 D 24"</t>
  </si>
  <si>
    <t>3.1.2.4</t>
  </si>
  <si>
    <t>TUBERÍA PVC UNIÓN MECÁNICA RDE 41</t>
  </si>
  <si>
    <t>3.1.2.4.1</t>
  </si>
  <si>
    <t>TUBERÍA PVC UNIÓN MECÁNICA RDE 41 D 4"</t>
  </si>
  <si>
    <t>3.1.2.4.2</t>
  </si>
  <si>
    <t>TUBERÍA PVC UNIÓN MECÁNICA RDE 41 D 6"</t>
  </si>
  <si>
    <t>3.1.2.4.3</t>
  </si>
  <si>
    <t>TUBERÍA PVC UNIÓN MECÁNICA RDE 41 D 8"</t>
  </si>
  <si>
    <t>3.1.2.4.4</t>
  </si>
  <si>
    <t>TUBERÍA PVC UNIÓN MECÁNICA RDE 41 D 10"</t>
  </si>
  <si>
    <t>3.1.2.4.5</t>
  </si>
  <si>
    <t>TUBERÍA PVC UNIÓN MECÁNICA RDE 41 D 12"</t>
  </si>
  <si>
    <t>3.1.2.4.6</t>
  </si>
  <si>
    <t>TUBERÍA PVC UNIÓN MECÁNICA RDE 41 D 14"</t>
  </si>
  <si>
    <t>3.1.2.4.7</t>
  </si>
  <si>
    <t>TUBERÍA PVC UNIÓN MECÁNICA RDE 41 D 16"</t>
  </si>
  <si>
    <t>3.1.2.4.8</t>
  </si>
  <si>
    <t>TUBERÍA PVC UNIÓN MECÁNICA RDE 41 D 18"</t>
  </si>
  <si>
    <t>3.1.2.4.9</t>
  </si>
  <si>
    <t>TUBERÍA PVC UNIÓN MECÁNICA RDE 41 D 20"</t>
  </si>
  <si>
    <t>3.1.2.4.10</t>
  </si>
  <si>
    <t>TUBERÍA PVC UNIÓN MECÁNICA RDE 41 D 24"</t>
  </si>
  <si>
    <t>3.1.2.5</t>
  </si>
  <si>
    <t>TUBERÍA PVC UNIÓN MECÁNICA RDE 9</t>
  </si>
  <si>
    <t>3.1.2.5.2</t>
  </si>
  <si>
    <t>TUBERÍA PVC ESPIGO X ESPIGO RDE 9 D 4"</t>
  </si>
  <si>
    <t>3.1.2.5.3</t>
  </si>
  <si>
    <t>TUBERÍA PVC ESPIGO X ESPIGO RDE 9 D 6"</t>
  </si>
  <si>
    <t>3.1.2.5.4</t>
  </si>
  <si>
    <t>TUBERÍA PVC ESPIGO X ESPIGO RDE 9 D 8"</t>
  </si>
  <si>
    <t>3.1.2.6</t>
  </si>
  <si>
    <t>TUBERÍA DOMICILIARIA PF+UAD</t>
  </si>
  <si>
    <t>3.1.2.6.1</t>
  </si>
  <si>
    <t>TUBERÍA DOMICILIARIA PF+UAD DE 1/2"</t>
  </si>
  <si>
    <t>3.1.2.6.2</t>
  </si>
  <si>
    <t>TUBERÍA DOMICILIARIA PF+UAD DE 3/4"</t>
  </si>
  <si>
    <t>3.1.2.7</t>
  </si>
  <si>
    <t>TUBERÍA PVC UNIÓN MECÁNICA RDE 13.5</t>
  </si>
  <si>
    <t>3.1.2.7.1</t>
  </si>
  <si>
    <t xml:space="preserve">TUBERÍA PVC UNIÓN MECÁNICA RDE 13.5 D 3" </t>
  </si>
  <si>
    <t>INSTALACIÓN TUBERÍA EN PVC - VER PRESUPUESTO DE OBRA</t>
  </si>
  <si>
    <t xml:space="preserve">3.3 </t>
  </si>
  <si>
    <t>SUMINISTRO ACCESORIOS PVC</t>
  </si>
  <si>
    <t xml:space="preserve">3.3.1 </t>
  </si>
  <si>
    <t>SUMINISTRO CODO PVC</t>
  </si>
  <si>
    <t>3.3.1.1</t>
  </si>
  <si>
    <t>SUMINISTRO CODO PRESIÓN SOLDAR</t>
  </si>
  <si>
    <t>3.3.1.1.1</t>
  </si>
  <si>
    <t>CODO 90º</t>
  </si>
  <si>
    <t>3.3.1.1.1.1</t>
  </si>
  <si>
    <t>CODO DE 90º PRESIÓN SOLDAR D 1/2"</t>
  </si>
  <si>
    <t>3.3.1.1.1.2</t>
  </si>
  <si>
    <t>CODO DE 90º PRESIÓN SOLDAR D 3/4"</t>
  </si>
  <si>
    <t>3.3.1.1.1.3</t>
  </si>
  <si>
    <t>CODO DE 90º PRESIÓN SOLDAR D 1"</t>
  </si>
  <si>
    <t>3.3.1.1.1.4</t>
  </si>
  <si>
    <t>CODO DE 90º PRESIÓN SOLDAR D 1 1/4"</t>
  </si>
  <si>
    <t>3.3.1.1.1.5</t>
  </si>
  <si>
    <t>CODO DE 90º PRESIÓN SOLDAR D 1 1/2"</t>
  </si>
  <si>
    <t>3.3.1.1.1.6</t>
  </si>
  <si>
    <t>CODO DE 90º PRESIÓN SOLDAR D 2"</t>
  </si>
  <si>
    <t>3.3.1.1.1.7</t>
  </si>
  <si>
    <t>CODO DE 90º PRESIÓN SOLDAR D 2 1/2"</t>
  </si>
  <si>
    <t>3.3.1.1.1.8</t>
  </si>
  <si>
    <t>CODO DE 90º PRESIÓN SOLDAR D 3"</t>
  </si>
  <si>
    <t>3.3.1.1.1.9</t>
  </si>
  <si>
    <t>CODO DE 90º PRESIÓN SOLDAR D 4"</t>
  </si>
  <si>
    <t>3.3.1.1.2</t>
  </si>
  <si>
    <t>CODO 45º</t>
  </si>
  <si>
    <t>3.3.1.1.2.1</t>
  </si>
  <si>
    <t>CODO DE 45º PRESIÓN SOLDAR D 1/2"</t>
  </si>
  <si>
    <t>3.3.1.1.2.2</t>
  </si>
  <si>
    <t>CODO DE 45º PRESIÓN SOLDAR D 3/4"</t>
  </si>
  <si>
    <t>3.3.1.1.2.3</t>
  </si>
  <si>
    <t>CODO DE 45º PRESIÓN SOLDAR D 1"</t>
  </si>
  <si>
    <t>3.3.1.1.2.4</t>
  </si>
  <si>
    <t>CODO DE 45º PRESIÓN SOLDAR D 1 1/4"</t>
  </si>
  <si>
    <t>3.3.1.1.2.5</t>
  </si>
  <si>
    <t>CODO DE 45º PRESIÓN SOLDAR D 1 1/2"</t>
  </si>
  <si>
    <t>3.3.1.1.2.6</t>
  </si>
  <si>
    <t>CODO DE 45º PRESIÓN SOLDAR D 2"</t>
  </si>
  <si>
    <t>3.3.1.1.2.7</t>
  </si>
  <si>
    <t>CODO DE 45º PRESIÓN SOLDAR D 2 1/2"</t>
  </si>
  <si>
    <t>3.3.1.1.2.8</t>
  </si>
  <si>
    <t>CODO DE 45º PRESIÓN SOLDAR D 3"</t>
  </si>
  <si>
    <t>3.3.1.1.2.9</t>
  </si>
  <si>
    <t>CODO DE 45º PRESIÓN SOLDAR D 4"</t>
  </si>
  <si>
    <t>3.3.1.2</t>
  </si>
  <si>
    <t>SUMINISTRO CODO UNIÓN MECÁNICA PVC</t>
  </si>
  <si>
    <t>3.3.1.2.1</t>
  </si>
  <si>
    <t>CODO PVC GRAN RADIO 90º RDE 21</t>
  </si>
  <si>
    <t>3.3.1.2.1.1</t>
  </si>
  <si>
    <t>CODO PVC GRAN RADIO 90º RDE 21 D 2"</t>
  </si>
  <si>
    <t>3.3.1.2.1.2</t>
  </si>
  <si>
    <t>CODO PVC GRAN RADIO 90º RDE 21 D 2 1/2"</t>
  </si>
  <si>
    <t>3.3.1.2.1.3</t>
  </si>
  <si>
    <t>CODO PVC GRAN RADIO 90º RDE 21 D 3"</t>
  </si>
  <si>
    <t>3.3.1.2.1.4</t>
  </si>
  <si>
    <t>CODO PVC GRAN RADIO 90º RDE 21 D 4"</t>
  </si>
  <si>
    <t>3.3.1.2.1.5</t>
  </si>
  <si>
    <t>CODO PVC GRAN RADIO 90º RDE 21 D 6"</t>
  </si>
  <si>
    <t>3.3.1.2.1.6</t>
  </si>
  <si>
    <t>CODO PVC GRAN RADIO 90º RDE 21 D 8"</t>
  </si>
  <si>
    <t>3.3.1.2.1.7</t>
  </si>
  <si>
    <t>CODO PVC GRAN RADIO 90º RDE 21 D 10"</t>
  </si>
  <si>
    <t>3.3.1.2.1.8</t>
  </si>
  <si>
    <t>CODO PVC GRAN RADIO 90º RDE 21 D 12"</t>
  </si>
  <si>
    <t>3.3.1.2.2</t>
  </si>
  <si>
    <t>CODO PVC GRAN RADIO 45º RDE 21</t>
  </si>
  <si>
    <t>3.3.1.2.2.1</t>
  </si>
  <si>
    <t>CODO PVC GRAN RADIO 45º RDE 21 D 2"</t>
  </si>
  <si>
    <t>3.3.1.2.2.2</t>
  </si>
  <si>
    <t>CODO PVC GRAN RADIO 45º RDE 21 D 2 1/2"</t>
  </si>
  <si>
    <t>3.3.1.2.2.3</t>
  </si>
  <si>
    <t>CODO PVC GRAN RADIO 45º RDE 21 D 3"</t>
  </si>
  <si>
    <t>3.3.1.2.2.4</t>
  </si>
  <si>
    <t>CODO PVC GRAN RADIO 45º RDE 21 D 4"</t>
  </si>
  <si>
    <t>3.3.1.2.2.5</t>
  </si>
  <si>
    <t>CODO PVC GRAN RADIO 45º RDE 21 D 6"</t>
  </si>
  <si>
    <t>3.3.1.2.2.6</t>
  </si>
  <si>
    <t>CODO PVC GRAN RADIO 45º RDE 21 D 8"</t>
  </si>
  <si>
    <t>3.3.1.2.2.7</t>
  </si>
  <si>
    <t>CODO PVC GRAN RADIO 45º RDE 21 D 10"</t>
  </si>
  <si>
    <t>3.3.1.2.2.8</t>
  </si>
  <si>
    <t>CODO PVC GRAN RADIO 45º RDE 21 D 12"</t>
  </si>
  <si>
    <t>3.3.1.2.3</t>
  </si>
  <si>
    <t>CODO PVC GRAN RADIO 22.5º RDE 21</t>
  </si>
  <si>
    <t>3.3.1.2.3.1</t>
  </si>
  <si>
    <t>CODO PVC GRAN RADIO 22.5º RDE 21 D 2"</t>
  </si>
  <si>
    <t>3.3.1.2.3.2</t>
  </si>
  <si>
    <t>CODO PVC GRAN RADIO 22.5º RDE 21 D 2 1/2"</t>
  </si>
  <si>
    <t>3.3.1.2.3.3</t>
  </si>
  <si>
    <t>CODO PVC GRAN RADIO 22.5º RDE 21 D 3"</t>
  </si>
  <si>
    <t>3.3.1.2.3.4</t>
  </si>
  <si>
    <t xml:space="preserve">CODO PVC GRAN RADIO 22.5º RDE 21 D 4" </t>
  </si>
  <si>
    <t>3.3.1.2.3.5</t>
  </si>
  <si>
    <t>CODO PVC GRAN RADIO 22.5º RDE 21 D 6"</t>
  </si>
  <si>
    <t>3.3.1.2.3.6</t>
  </si>
  <si>
    <t>CODO PVC GRAN RADIO 22.5º RDE 21 D 8"</t>
  </si>
  <si>
    <t>3.3.1.2.3.7</t>
  </si>
  <si>
    <t>CODO PVC GRAN RADIO 22.5º RDE 21 D 10"</t>
  </si>
  <si>
    <t>3.3.1.2.3.8</t>
  </si>
  <si>
    <t>CODO PVC GRAN RADIO 22.5º RDE 21 D 12"</t>
  </si>
  <si>
    <t>3.3.1.2.4</t>
  </si>
  <si>
    <t>CODO PVC GRAN RADIO 11.25º RDE 21</t>
  </si>
  <si>
    <t>3.3.1.2.4.1</t>
  </si>
  <si>
    <t>CODO PVC GRAN RADIO 11.25º RDE 21 D 2"</t>
  </si>
  <si>
    <t>3.3.1.2.4.2</t>
  </si>
  <si>
    <t>CODO PVC GRAN RADIO 11.25º RDE 21 D 2 1/2"</t>
  </si>
  <si>
    <t>3.3.1.2.4.3</t>
  </si>
  <si>
    <t>CODO PVC GRAN RADIO 11.25º RDE 21 D 3"</t>
  </si>
  <si>
    <t>3.3.1.2.4.4</t>
  </si>
  <si>
    <t xml:space="preserve">CODO PVC GRAN RADIO 11.25º RDE 21 D 4" </t>
  </si>
  <si>
    <t>3.3.1.2.4.5</t>
  </si>
  <si>
    <t>CODO PVC GRAN RADIO 11.25º RDE 21 D 6"</t>
  </si>
  <si>
    <t>3.3.1.2.4.6</t>
  </si>
  <si>
    <t>CODO PVC GRAN RADIO 11.25º RDE 21 D 8"</t>
  </si>
  <si>
    <t>3.3.1.2.4.7</t>
  </si>
  <si>
    <t>CODO PVC GRAN RADIO 11.25º RDE 21 D 10"</t>
  </si>
  <si>
    <t>3.3.1.2.4.8</t>
  </si>
  <si>
    <t>CODO PVC GRAN RADIO 11.25º RDE 21 D 12"</t>
  </si>
  <si>
    <t>3.3.1.2.5</t>
  </si>
  <si>
    <t>CODO PVC GRAN RADIO 6º RDE 21</t>
  </si>
  <si>
    <t>3.3.1.2.5.1</t>
  </si>
  <si>
    <t>CODO PVC GRAN RADIO 6º RDE 21 D 8"</t>
  </si>
  <si>
    <t>3.3.1.2.5.2</t>
  </si>
  <si>
    <t>CODO PVC GRAN RADIO 6º RDE 21 D 10"</t>
  </si>
  <si>
    <t>3.3.1.2.5.3</t>
  </si>
  <si>
    <t>CODO PVC GRAN RADIO 6º RDE 21 D 12"</t>
  </si>
  <si>
    <t>3.3.1.2.6</t>
  </si>
  <si>
    <t>CODO PVC  RADIO CORTO 90º RDE 21</t>
  </si>
  <si>
    <t>3.3.1.2.6.1</t>
  </si>
  <si>
    <t>CODO PVC RADIO CORTO 90º RDE 21 D 1 1/2"</t>
  </si>
  <si>
    <t>3.3.1.2.6.2</t>
  </si>
  <si>
    <t>CODO PVC RADIO CORTO 90º RDE 21 D 2"</t>
  </si>
  <si>
    <t>3.3.1.2.6.3</t>
  </si>
  <si>
    <t>CODO PVC RADIO CORTO 90º RDE 21 D 2 1/2"</t>
  </si>
  <si>
    <t>3.3.1.2.6.4</t>
  </si>
  <si>
    <t>CODO PVC RADIO CORTO 90º RDE 21 D 3"</t>
  </si>
  <si>
    <t>3.3.1.2.6.5</t>
  </si>
  <si>
    <t xml:space="preserve">CODO PVC RADIO CORTO 90º RDE 21 D 4" </t>
  </si>
  <si>
    <t>3.3.1.2.6.6</t>
  </si>
  <si>
    <t>CODO PVC RADIO CORTO 90º RDE 21 D 6"</t>
  </si>
  <si>
    <t>3.3.1.2.6.7</t>
  </si>
  <si>
    <t>CODO PVC RADIO CORTO 90º RDE 21 D 8"</t>
  </si>
  <si>
    <t>3.3.1.2.7</t>
  </si>
  <si>
    <t>CODO PVC RADIO CORTO 45º</t>
  </si>
  <si>
    <t>3.3.1.2.7.1</t>
  </si>
  <si>
    <t>CODO PVC RADIO CORTO 45º RDE 21 D 2"</t>
  </si>
  <si>
    <t>3.3.1.2.7.2</t>
  </si>
  <si>
    <t>CODO PVC RADIO CORTO 45º RDE 21 D 2 1/2"</t>
  </si>
  <si>
    <t>3.3.1.2.7.3</t>
  </si>
  <si>
    <t>CODO PVC RADIO CORTO 45º RDE 21 D 3"</t>
  </si>
  <si>
    <t>3.3.1.2.7.4</t>
  </si>
  <si>
    <t>CODO PVC RADIO CORTO 45º RDE 21 D 4"</t>
  </si>
  <si>
    <t>3.3.1.2.7.5</t>
  </si>
  <si>
    <t>CODO PVC RADIO CORTO 45º RDE 21 D 6"</t>
  </si>
  <si>
    <t>3.3.1.2.7.6</t>
  </si>
  <si>
    <t>CODO PVC RADIO CORTO 45º RDE 21 D 8"</t>
  </si>
  <si>
    <t>SUMINISTRO COLLAR DE DERIVACION PVC</t>
  </si>
  <si>
    <t>3.3.2.1</t>
  </si>
  <si>
    <t>SUMINISTRO COLLAR DE DERIVACION UNIÓN MECÁNICA</t>
  </si>
  <si>
    <t>3.3.2.1.1</t>
  </si>
  <si>
    <t>3.3.2.1.2</t>
  </si>
  <si>
    <t>COLLAR DE DERIVACIÓN DE 2" X 3/4"</t>
  </si>
  <si>
    <t>3.3.2.1.3</t>
  </si>
  <si>
    <t>3.3.2.1.4</t>
  </si>
  <si>
    <t>COLLAR DE DERIVACIÓN DE 2 1/2" X 3/4"</t>
  </si>
  <si>
    <t>3.3.2.1.5</t>
  </si>
  <si>
    <t>3.3.2.1.6</t>
  </si>
  <si>
    <t>COLLAR DE DERIVACIÓN DE 3" X 3/4"</t>
  </si>
  <si>
    <t>3.3.2.1.7</t>
  </si>
  <si>
    <t>3.3.2.1.8</t>
  </si>
  <si>
    <t>COLLAR DE DERIVACIÓN DE 4" X 3/4"</t>
  </si>
  <si>
    <t>3.3.2.1.9</t>
  </si>
  <si>
    <t>3.3.2.1.10</t>
  </si>
  <si>
    <t>COLLAR DE DERIVACIÓN DE 6" X 3/4"</t>
  </si>
  <si>
    <t>3.3.2.1.11</t>
  </si>
  <si>
    <t>COLLAR DE DERIVACIÓN DE 8" X 1"</t>
  </si>
  <si>
    <t>3.3.3</t>
  </si>
  <si>
    <t>SUMINISTRO ADAPTADOR PVC</t>
  </si>
  <si>
    <t>3.3.3.1</t>
  </si>
  <si>
    <t>SUMINISTRO ADAPTADOR PRESIÓN SOLDAR PVC</t>
  </si>
  <si>
    <t>3.3.3.1.1</t>
  </si>
  <si>
    <t>SUMINISTRO ADAPTADOR MACHO PRESIÓN SOLDAR PVC</t>
  </si>
  <si>
    <t>3.3.3.1.1.1</t>
  </si>
  <si>
    <t>ADAPTADOR MACHO D 1/2"</t>
  </si>
  <si>
    <t>3.3.3.1.1.2</t>
  </si>
  <si>
    <t>ADAPTADOR MACHO D 3/4"</t>
  </si>
  <si>
    <t>3.3.3.1.1.3</t>
  </si>
  <si>
    <t>ADAPTADOR MACHO D 1"</t>
  </si>
  <si>
    <t>3.3.3.1.1.4</t>
  </si>
  <si>
    <t>ADAPTADOR MACHO D 1 1/4"</t>
  </si>
  <si>
    <t>3.3.3.1.1.5</t>
  </si>
  <si>
    <t>ADAPTADOR MACHO D 1 1/2"</t>
  </si>
  <si>
    <t>3.3.3.1.1.6</t>
  </si>
  <si>
    <t>ADAPTADOR MACHO D 2"</t>
  </si>
  <si>
    <t>3.3.3.1.1.7</t>
  </si>
  <si>
    <t>ADAPTADOR MACHO D 2 1/2"</t>
  </si>
  <si>
    <t>3.3.3.1.1.8</t>
  </si>
  <si>
    <t>ADAPTADOR MACHO D 3"</t>
  </si>
  <si>
    <t>3.3.3.1.1.9</t>
  </si>
  <si>
    <t>ADAPTADOR MACHO D 4"</t>
  </si>
  <si>
    <t>3.3.3.1.2</t>
  </si>
  <si>
    <t>SUMINISTRO ADAPTADOR HEMBRA PRESIÓN SOLDAR PVC</t>
  </si>
  <si>
    <t>3.3.3.1.2.1</t>
  </si>
  <si>
    <t>ADAPTADOR HEMBRA D 1/2"</t>
  </si>
  <si>
    <t>3.3.3.1.2.2</t>
  </si>
  <si>
    <t>ADAPTADOR HEMBRA D 3/4"</t>
  </si>
  <si>
    <t>3.3.3.1.2.3</t>
  </si>
  <si>
    <t>ADAPTADOR HEMBRA D 1"</t>
  </si>
  <si>
    <t>3.3.3.1.2.4</t>
  </si>
  <si>
    <t>ADAPTADOR HEMBRA D 1 1/4"</t>
  </si>
  <si>
    <t>3.3.3.1.2.5</t>
  </si>
  <si>
    <t>ADAPTADOR HEMBRA D 1 1/2"</t>
  </si>
  <si>
    <t>3.3.3.1.2.6</t>
  </si>
  <si>
    <t>ADAPTADOR HEMBRA D 2"</t>
  </si>
  <si>
    <t>3.3.3.1.2.7</t>
  </si>
  <si>
    <t>ADAPTADOR HEMBRA D 2 1/2"</t>
  </si>
  <si>
    <t>3.3.3.1.2.8</t>
  </si>
  <si>
    <t>ADAPTADOR HEMBRA D 3"</t>
  </si>
  <si>
    <t>3.3.3.1.2.9</t>
  </si>
  <si>
    <t>ADAPTADOR HEMBRA D 4"</t>
  </si>
  <si>
    <t>3.3.3.2</t>
  </si>
  <si>
    <t>SUMINISTRO ADAPTADOR UNIÓN MECÁNICA PF+UAD</t>
  </si>
  <si>
    <t>3.3.3.2.1</t>
  </si>
  <si>
    <t>SUMINISTRO ADAPTADOR MACHO UNIÓN MECÁNICA PF+UAD D 1/2"</t>
  </si>
  <si>
    <t>3.3.3.2.2</t>
  </si>
  <si>
    <t>SUMINISTRO ADAPTADOR HEMBRA UNIÓN MECÁNICA PF+UAD D 1/2"</t>
  </si>
  <si>
    <t>3.3.3.3</t>
  </si>
  <si>
    <t>SUMINISTRO ADAPTADOR PRESIÓN E. LISO PVC</t>
  </si>
  <si>
    <t>3.3.3.3.1</t>
  </si>
  <si>
    <t>SUMINISTRO ADAPTADOR MACHO PRESIÓN E. LISO PVC</t>
  </si>
  <si>
    <t>3.3.3.3.1.1</t>
  </si>
  <si>
    <t>3.3.3.3.1.2</t>
  </si>
  <si>
    <t>3.3.3.3.1.3</t>
  </si>
  <si>
    <t>3.3.3.3.1.4</t>
  </si>
  <si>
    <t>3.3.3.3.1.5</t>
  </si>
  <si>
    <t>3.3.3.3.1.6</t>
  </si>
  <si>
    <t>3.3.3.3.1.7</t>
  </si>
  <si>
    <t>3.3.3.3.1.8</t>
  </si>
  <si>
    <t>3.3.3.3.1.9</t>
  </si>
  <si>
    <t>3.3.3.3.2</t>
  </si>
  <si>
    <t>SUMINISTRO ADAPTADOR HEMBRA PRESIÓN E. LISO PVC</t>
  </si>
  <si>
    <t>3.3.3.3.2.1</t>
  </si>
  <si>
    <t>3.3.3.3.2.2</t>
  </si>
  <si>
    <t>3.3.3.3.2.3</t>
  </si>
  <si>
    <t>3.3.3.3.2.4</t>
  </si>
  <si>
    <t>3.3.3.3.2.5</t>
  </si>
  <si>
    <t>3.3.3.3.2.6</t>
  </si>
  <si>
    <t>3.3.3.3.2.7</t>
  </si>
  <si>
    <t>3.3.3.3.2.8</t>
  </si>
  <si>
    <t>3.3.3.3.2.9</t>
  </si>
  <si>
    <t>3.3.4</t>
  </si>
  <si>
    <t>SUMINISTRO UNIÓN PVC</t>
  </si>
  <si>
    <t>3.3.4.1</t>
  </si>
  <si>
    <t>SUMINISTRO UNIÓN PRESIÓN SOLDAR</t>
  </si>
  <si>
    <t>3.3.4.1.1</t>
  </si>
  <si>
    <t>UNIÓN PRESIÓN SOLDAR D 1/2"</t>
  </si>
  <si>
    <t>3.3.4.1.2</t>
  </si>
  <si>
    <t>UNIÓN PRESIÓN SOLDAR D 3/4"</t>
  </si>
  <si>
    <t>3.3.4.1.3</t>
  </si>
  <si>
    <t>UNIÓN PRESIÓN SOLDAR D 1"</t>
  </si>
  <si>
    <t>3.3.4.1.4</t>
  </si>
  <si>
    <t>UNIÓN PRESIÓN SOLDAR D 1 1/4"</t>
  </si>
  <si>
    <t>3.3.4.1.5</t>
  </si>
  <si>
    <t>UNIÓN PRESIÓN SOLDAR D 1 1/2"</t>
  </si>
  <si>
    <t>3.3.4.1.6</t>
  </si>
  <si>
    <t>UNIÓN PRESIÓN SOLDAR D 2"</t>
  </si>
  <si>
    <t>3.3.4.1.7</t>
  </si>
  <si>
    <t>UNIÓN PRESIÓN SOLDAR D 2 1/2"</t>
  </si>
  <si>
    <t>3.3.4.1.8</t>
  </si>
  <si>
    <t>UNIÓN PRESIÓN SOLDAR D 3"</t>
  </si>
  <si>
    <t>3.3.4.1.9</t>
  </si>
  <si>
    <t>UNIÓN PRESIÓN SOLDAR D 4"</t>
  </si>
  <si>
    <t xml:space="preserve">3.3.4.2 </t>
  </si>
  <si>
    <t>SUMINISTRO UNIÓN - UNIÓN MECÁNICA</t>
  </si>
  <si>
    <t xml:space="preserve">3.3.4.2.1 </t>
  </si>
  <si>
    <t>UNIÓN - UNIÓN MECÁNICA D 2"</t>
  </si>
  <si>
    <t>3.3.4.2.2</t>
  </si>
  <si>
    <t>UNIÓN - UNIÓN MECÁNICA D 2 1/2"</t>
  </si>
  <si>
    <t>3.3.4.2.3</t>
  </si>
  <si>
    <t>UNIÓN - UNIÓN MECÁNICA D 3"</t>
  </si>
  <si>
    <t>3.3.4.2.4</t>
  </si>
  <si>
    <t>UNIÓN - UNIÓN MECÁNICA D 4"</t>
  </si>
  <si>
    <t>3.3.4.2.5</t>
  </si>
  <si>
    <t>UNIÓN - UNIÓN MECÁNICA D 6"</t>
  </si>
  <si>
    <t>3.3.4.2.6</t>
  </si>
  <si>
    <t>UNIÓN - UNIÓN MECÁNICA D 8"</t>
  </si>
  <si>
    <t>3.3.4.2.7</t>
  </si>
  <si>
    <t>UNIÓN - UNIÓN MECÁNICA D 10"</t>
  </si>
  <si>
    <t>3.3.4.2.8</t>
  </si>
  <si>
    <t>UNIÓN - UNIÓN MECÁNICA D 12"</t>
  </si>
  <si>
    <t>3.3.4.3</t>
  </si>
  <si>
    <t>SUMINISTRO UNIÓN - UNIÓN MECÁNICA RÁPIDA</t>
  </si>
  <si>
    <t>3.3.4.3.1</t>
  </si>
  <si>
    <t>UNIÓN - UNIÓN MECÁNICA RÁPIDA D 2"</t>
  </si>
  <si>
    <t>3.3.4.3.2</t>
  </si>
  <si>
    <t>UNIÓN - UNIÓN MECÁNICA RÁPIDA D 2 1/2"</t>
  </si>
  <si>
    <t>3.3.4.3.3</t>
  </si>
  <si>
    <t>UNIÓN - UNIÓN MECÁNICA RÁPIDA D 3"</t>
  </si>
  <si>
    <t>3.3.4.3.4</t>
  </si>
  <si>
    <t>UNIÓN - UNIÓN MECÁNICA RÁPIDA D 4"</t>
  </si>
  <si>
    <t>3.3.4.3.5</t>
  </si>
  <si>
    <t>UNIÓN - UNIÓN MECÁNICA RÁPIDA D 6"</t>
  </si>
  <si>
    <t>3.3.4.3.6</t>
  </si>
  <si>
    <t>UNIÓN - UNIÓN MECÁNICA RÁPIDA D 8"</t>
  </si>
  <si>
    <t>3.3.4.3.7</t>
  </si>
  <si>
    <t>UNIÓN - UNIÓN MECÁNICA RÁPIDA D 10"</t>
  </si>
  <si>
    <t>3.3.4.3.8</t>
  </si>
  <si>
    <t>UNIÓN - UNIÓN MECÁNICA RÁPIDA D 12"</t>
  </si>
  <si>
    <t>3.3.4.4</t>
  </si>
  <si>
    <t>SUMINISTRO UNIÓN DE REPARACION UNIÓN MECÁNICA</t>
  </si>
  <si>
    <t>3.3.4.4.1</t>
  </si>
  <si>
    <t>UNIÓN DE REPARACIÓN UNIÓN MECÁNICA D 2"</t>
  </si>
  <si>
    <t>3.3.4.4.2</t>
  </si>
  <si>
    <t>UNIÓN DE REPARACIÓN UNIÓN MECÁNICA D 2 1/2"</t>
  </si>
  <si>
    <t>3.3.4.4.3</t>
  </si>
  <si>
    <t>UNIÓN DE REPARACIÓN UNIÓN MECÁNICA D 3"</t>
  </si>
  <si>
    <t>3.3.4.4.4</t>
  </si>
  <si>
    <t>UNIÓN DE REPARACIÓN UNIÓN MECÁNICA D 4"</t>
  </si>
  <si>
    <t>3.3.4.4.5</t>
  </si>
  <si>
    <t>UNIÓN DE REPARACIÓN UNIÓN MECÁNICA D 6"</t>
  </si>
  <si>
    <t>3.3.4.4.6</t>
  </si>
  <si>
    <t>UNIÓN DE REPARACIÓN UNIÓN MECÁNICA D 8"</t>
  </si>
  <si>
    <t>3.3.4.4.7</t>
  </si>
  <si>
    <t>UNIÓN DE REPARACIÓN UNIÓN MECÁNICA D 10"</t>
  </si>
  <si>
    <t>3.3.4.4.8</t>
  </si>
  <si>
    <t>UNIÓN DE REPARACIÓN UNIÓN MECÁNICA D 12"</t>
  </si>
  <si>
    <t>3.3.4.4.9</t>
  </si>
  <si>
    <t>UNIÓN DE REPARACIÓN UNIÓN MECÁNICA CONEXIONES RADIO CORTO D 1 1/2"</t>
  </si>
  <si>
    <t>3.3.4.5</t>
  </si>
  <si>
    <t>SUMINISTRO UNIÓN MECÁNICA PF+UAD</t>
  </si>
  <si>
    <t>3.3.4.5.1</t>
  </si>
  <si>
    <t>UNIÓN MECÁNICA PF + UAD DE 1/2"</t>
  </si>
  <si>
    <t>3.3.4.6</t>
  </si>
  <si>
    <t>SUMINISTRO BRIDA AJUSTABLE PVC SCH 80 150 psi UNIÓN MECÁNICA</t>
  </si>
  <si>
    <t>3.3.4.6.1</t>
  </si>
  <si>
    <t>BRIDA AJUSTABLE PVC UNIÓN MECÁNICA D 3"</t>
  </si>
  <si>
    <t>3.3.4.6.2</t>
  </si>
  <si>
    <t>BRIDA AJUSTABLE PVC UNIÓN MECÁNICA D 4"</t>
  </si>
  <si>
    <t>3.3.4.6.3</t>
  </si>
  <si>
    <t>BRIDA AJUSTABLE PVC UNIÓN MECÁNICA D 6"</t>
  </si>
  <si>
    <t>3.3.4.6.4</t>
  </si>
  <si>
    <t>BRIDA AJUSTABLE PVC UNIÓN MECÁNICA D 8"</t>
  </si>
  <si>
    <t>3.3.4.6.5</t>
  </si>
  <si>
    <t>BRIDA AJUSTABLE PVC UNIÓN MECÁNICA D 10"</t>
  </si>
  <si>
    <t>3.3.4.6.6</t>
  </si>
  <si>
    <t>BRIDA AJUSTABLE PVC UNIÓN MECÁNICA D 12"</t>
  </si>
  <si>
    <t>3.3.5</t>
  </si>
  <si>
    <t>SUMINISTRO UNIVERSAL PVC</t>
  </si>
  <si>
    <t>3.3.5.1</t>
  </si>
  <si>
    <t>SUMINISTRO UNIVERSAL PVC PRESIÓN SOLDAR</t>
  </si>
  <si>
    <t>3.3.5.1.1</t>
  </si>
  <si>
    <t>UNIVERSAL PVC PRESIÓN SOLDAR D 1/2"</t>
  </si>
  <si>
    <t>3.3.5.1.2</t>
  </si>
  <si>
    <t>UNIVERSAL PVC PRESIÓN SOLDAR D 3/4"</t>
  </si>
  <si>
    <t>3.3.5.1.3</t>
  </si>
  <si>
    <t>UNIVERSAL PVC PRESIÓN SOLDAR D 1"</t>
  </si>
  <si>
    <t>3.3.5.1.4</t>
  </si>
  <si>
    <t>UNIVERSAL PVC PRESIÓN SOLDAR D 1 1/4"</t>
  </si>
  <si>
    <t>3.3.5.1.5</t>
  </si>
  <si>
    <t>UNIVERSAL PVC PRESIÓN SOLDAR D 1 1/2"</t>
  </si>
  <si>
    <t>3.3.5.1.6</t>
  </si>
  <si>
    <t>UNIVERSAL PVC PRESIÓN SOLDAR D 2"</t>
  </si>
  <si>
    <t>3.3.6</t>
  </si>
  <si>
    <t>SUMINISTRO BUJE PRESIÓN SOLDAR PVC</t>
  </si>
  <si>
    <t>3.3.6.1</t>
  </si>
  <si>
    <t>SUMINISTRO BUJE SOLDADO PRESIÓN SOLDAR PVC</t>
  </si>
  <si>
    <t>3.3.6.1.1</t>
  </si>
  <si>
    <t>BUJE SOLDADO D 3/4" X 1/2"</t>
  </si>
  <si>
    <t>3.3.6.1.2</t>
  </si>
  <si>
    <t>BUJE SOLDADO D 1" X 1/2"</t>
  </si>
  <si>
    <t>3.3.6.1.3</t>
  </si>
  <si>
    <t>BUJE SOLDADO D 1" X 3/4"</t>
  </si>
  <si>
    <t>3.3.6.1.4</t>
  </si>
  <si>
    <t>BUJE SOLDADO D 1 1/4" X 1/2"</t>
  </si>
  <si>
    <t>3.3.6.1.5</t>
  </si>
  <si>
    <t>BUJE SOLDADO D 1 1/4" X 3/4"</t>
  </si>
  <si>
    <t>3.3.6.1.6</t>
  </si>
  <si>
    <t>BUJE SOLDADO D 1 1/4" X 1"</t>
  </si>
  <si>
    <t>3.3.6.1.7</t>
  </si>
  <si>
    <t>BUJE SOLDADO D 1 1/2" X 1/2"</t>
  </si>
  <si>
    <t>3.3.6.1.8</t>
  </si>
  <si>
    <t>BUJE SOLDADO D 1 1/2" X 3/4 "</t>
  </si>
  <si>
    <t>3.3.6.1.9</t>
  </si>
  <si>
    <t>BUJE SOLDADO D 1 1/2" X 1"</t>
  </si>
  <si>
    <t>3.3.6.1.10</t>
  </si>
  <si>
    <t>BUJE SOLDADO D 1 1/2" X 1 1/4"</t>
  </si>
  <si>
    <t>3.3.6.1.11</t>
  </si>
  <si>
    <t>BUJE SOLDADO D 2" X 1/2"</t>
  </si>
  <si>
    <t>3.3.6.1.12</t>
  </si>
  <si>
    <t>BUJE SOLDADO D 2" X 3/4"</t>
  </si>
  <si>
    <t>3.3.6.1.13</t>
  </si>
  <si>
    <t xml:space="preserve">BUJE SOLDADO D 2" X 1" </t>
  </si>
  <si>
    <t>3.3.6.1.14</t>
  </si>
  <si>
    <t>BUJE SOLDADO D 2" X 1 1/4"</t>
  </si>
  <si>
    <t>3.3.6.1.15</t>
  </si>
  <si>
    <t>BUJE SOLDADO D 2" X 1 1/2"</t>
  </si>
  <si>
    <t>3.3.6.1.16</t>
  </si>
  <si>
    <t>BUJE SOLDADO D 2 1/2" X 1 1/2"</t>
  </si>
  <si>
    <t>3.3.6.1.17</t>
  </si>
  <si>
    <t>BUJE SOLDADO D 2 1/2" X 2"</t>
  </si>
  <si>
    <t>3.3.6.1.18</t>
  </si>
  <si>
    <t>BUJE SOLDADO D 3" X 2"</t>
  </si>
  <si>
    <t>3.3.6.1.19</t>
  </si>
  <si>
    <t>BUJE SOLDADO D 3" X 2 1/2"</t>
  </si>
  <si>
    <t>3.3.6.1.20</t>
  </si>
  <si>
    <t>BUJE SOLDADO D 4" X 2"</t>
  </si>
  <si>
    <t>3.3.6.1.21</t>
  </si>
  <si>
    <t>BUJE SOLDADO D 4" X 2 1/2"</t>
  </si>
  <si>
    <t>3.3.6.1.22</t>
  </si>
  <si>
    <t>BUJE SOLDADO D 4" X 3"</t>
  </si>
  <si>
    <t>3.3.6.2</t>
  </si>
  <si>
    <t>SUMINISTRO BUJE ROSCADO PRESIÓN SOLDAR</t>
  </si>
  <si>
    <t>3.3.6.2.1</t>
  </si>
  <si>
    <t>BUJE ROSCADO D 1/2" X 3/8"</t>
  </si>
  <si>
    <t>3.3.6.2.2</t>
  </si>
  <si>
    <t>BUJE ROSCADO D 3/4" X 1/2</t>
  </si>
  <si>
    <t>3.3.6.2.3</t>
  </si>
  <si>
    <t>BUJE ROSCADO D 1" X 1/2"</t>
  </si>
  <si>
    <t>3.3.6.2.4</t>
  </si>
  <si>
    <t>BUJE ROSCADO D 1" X 3/4"</t>
  </si>
  <si>
    <t>3.3.6.2.5</t>
  </si>
  <si>
    <t>BUJE ROSCADO D 1 1/4" X 1/2"</t>
  </si>
  <si>
    <t>3.3.6.2.6</t>
  </si>
  <si>
    <t>BUJE ROSCADO D 1 1/4" X 3/4"</t>
  </si>
  <si>
    <t>3.3.6.2.7</t>
  </si>
  <si>
    <t>BUJE ROSCADO D 1 1/4" X 1"</t>
  </si>
  <si>
    <t>3.3.6.2.8</t>
  </si>
  <si>
    <t>BUJE ROSCADO D 1 1/2" X 1/2"</t>
  </si>
  <si>
    <t>3.3.6.2.9</t>
  </si>
  <si>
    <t>BUJE ROSCADO D 1 1/2" X 3/4 "</t>
  </si>
  <si>
    <t>3.3.6.2.10</t>
  </si>
  <si>
    <t>BUJE ROSCADO D 1 1/2" X 1"</t>
  </si>
  <si>
    <t>3.3.6.2.11</t>
  </si>
  <si>
    <t>BUJE ROSCADO D 1 1/2" X 1 1/4"</t>
  </si>
  <si>
    <t>3.3.6.2.12</t>
  </si>
  <si>
    <t>BUJE ROSCADO D 2" X 1/2"</t>
  </si>
  <si>
    <t>3.3.6.2.13</t>
  </si>
  <si>
    <t>BUJE ROSCADO D 2" X 3/4"</t>
  </si>
  <si>
    <t>3.3.6.2.14</t>
  </si>
  <si>
    <t>BUJE ROSCADO D 2" X 1"</t>
  </si>
  <si>
    <t>3.3.6.2.15</t>
  </si>
  <si>
    <t>BUJE ROSCADO D 2" X 1 1/4"</t>
  </si>
  <si>
    <t>3.3.6.2.16</t>
  </si>
  <si>
    <t>BUJE ROSCADO D 2" X 1 1/2"</t>
  </si>
  <si>
    <t>3.3.6.2.17</t>
  </si>
  <si>
    <t>BUJE ROSCADO D 3" X 2"</t>
  </si>
  <si>
    <t>3.3.7</t>
  </si>
  <si>
    <t>TEES PVC</t>
  </si>
  <si>
    <t>3.3.7.1</t>
  </si>
  <si>
    <t>TEES SOLDADAS PVC</t>
  </si>
  <si>
    <t>3.3.7.1.1</t>
  </si>
  <si>
    <t>TEE SOLDADA PVC 1/2"</t>
  </si>
  <si>
    <t>3.3.7.1.2</t>
  </si>
  <si>
    <t>TEE SOLDADA PVC 3/4"</t>
  </si>
  <si>
    <t>3.3.7.1.3</t>
  </si>
  <si>
    <t>TEE SOLDADA PVC 1"</t>
  </si>
  <si>
    <t>3.3.7.1.4</t>
  </si>
  <si>
    <t>TEE SOLDADA PVC 1 1/4"</t>
  </si>
  <si>
    <t>3.3.7.1.5</t>
  </si>
  <si>
    <t>TEE SOLDADA PVC 1 1/2"</t>
  </si>
  <si>
    <t>3.3.7.1.6</t>
  </si>
  <si>
    <t>TEE SOLDADA PVC 2"</t>
  </si>
  <si>
    <t>3.3.7.1.7</t>
  </si>
  <si>
    <t>TEE SOLDADA PVC 2 1/2"</t>
  </si>
  <si>
    <t>3.3.7.1.8</t>
  </si>
  <si>
    <t>TEE SOLDADA PVC 3"</t>
  </si>
  <si>
    <t>3.3.7.1.9</t>
  </si>
  <si>
    <t>TEE SOLDADA PVC 4"</t>
  </si>
  <si>
    <t>3.3.7.2</t>
  </si>
  <si>
    <t>TEES SOLDADAS REDUCIDAS EN PVC</t>
  </si>
  <si>
    <t>3.3.7.2.1</t>
  </si>
  <si>
    <t>TEE SOLDADA PVC 3/4" X 1/2"</t>
  </si>
  <si>
    <t>3.3.7.2.2</t>
  </si>
  <si>
    <t>TEE SOLDADA PVC 1" X 1/2"</t>
  </si>
  <si>
    <t>3.3.7.2.3</t>
  </si>
  <si>
    <t>TEE SOLDADA PVC 1" X 3/4"</t>
  </si>
  <si>
    <t>3.3.7.3</t>
  </si>
  <si>
    <t>TEES UNIÓN MECÁNICA PVC</t>
  </si>
  <si>
    <t>3.3.7.3.1</t>
  </si>
  <si>
    <t>TEE PVC 1 1/2" X 1 1/2" U.M.</t>
  </si>
  <si>
    <t>3.3.7.3.2</t>
  </si>
  <si>
    <t>TEE PVC 2" x 2" U.M.</t>
  </si>
  <si>
    <t>3.3.7.3.3</t>
  </si>
  <si>
    <t>TEE PVC 2 1/2" X 2 1/2" U.M.</t>
  </si>
  <si>
    <t>3.3.7.3.4</t>
  </si>
  <si>
    <t>TEE PVC 3" X 3" U.M.</t>
  </si>
  <si>
    <t>3.3.7.3.5</t>
  </si>
  <si>
    <t>TEE PVC 4" X 4" U.M.</t>
  </si>
  <si>
    <t>3.3.7.3.6</t>
  </si>
  <si>
    <t>TEE PVC 6" X 6" U.M.</t>
  </si>
  <si>
    <t>3.3.7.3.7</t>
  </si>
  <si>
    <t>TEE PVC 8" X 8" U.M.</t>
  </si>
  <si>
    <t>3.3.7.4</t>
  </si>
  <si>
    <t>TEES REDUCIDAS UNIÓN MECÁNICA PVC</t>
  </si>
  <si>
    <t>3.3.7.4.1</t>
  </si>
  <si>
    <t>TEE PVC REDUCIDA  2 1/2" X 1 1/2" U.M.</t>
  </si>
  <si>
    <t>3.3.7.4.2</t>
  </si>
  <si>
    <t>TEE PVC REDUCIDA  2 1/2" x 2" U.M.</t>
  </si>
  <si>
    <t>3.3.7.4.3</t>
  </si>
  <si>
    <t>TEE PVC REDUCIDA  3" X 2" U.M.</t>
  </si>
  <si>
    <t>3.3.7.4.4</t>
  </si>
  <si>
    <t>TEE PVC REDUCIDA  3" X 2 1/2" U.M.</t>
  </si>
  <si>
    <t>3.3.7.4.5</t>
  </si>
  <si>
    <t>TEE PVC REDUCIDA  4" X 2" U.M.</t>
  </si>
  <si>
    <t>3.3.7.4.6</t>
  </si>
  <si>
    <t>TEE PVC REDUCIDA  4" X 2 1/2" U.M.</t>
  </si>
  <si>
    <t>3.3.7.4.7</t>
  </si>
  <si>
    <t>TEE PVC REDUCIDA  4" X 3" U.M.</t>
  </si>
  <si>
    <t>3.3.7.4.8</t>
  </si>
  <si>
    <t>TEE PVC REDUCIDA  6" X 3" U.M.</t>
  </si>
  <si>
    <t>3.3.7.4.9</t>
  </si>
  <si>
    <t>TEE PVC REDUCIDA  6" X 4" U.M.</t>
  </si>
  <si>
    <t>3.3.7.4.10</t>
  </si>
  <si>
    <t>TEE PVC REDUCIDA  8" X 4" U.M.</t>
  </si>
  <si>
    <t>3.3.7.4.11</t>
  </si>
  <si>
    <t>TEE PVC REDUCIDA  8" X 6" U.M.</t>
  </si>
  <si>
    <t>3.3.7.5</t>
  </si>
  <si>
    <t>TEES UNIÓN MECÁNICA PVC ENSAMBLADAS</t>
  </si>
  <si>
    <t>3.3.7.5.1</t>
  </si>
  <si>
    <t>TEE PVC U.M. ENSAMBLADA 4" X 4" X 4"</t>
  </si>
  <si>
    <t>3.3.7.5.2</t>
  </si>
  <si>
    <t>TEE PVC U.M. ENSAMBLADA 4" X 4" X 3"</t>
  </si>
  <si>
    <t>3.3.7.5.3</t>
  </si>
  <si>
    <t>TEE PVC U.M. ENSAMBLADA 4" X 4" X 2 1/2"</t>
  </si>
  <si>
    <t>3.3.7.5.4</t>
  </si>
  <si>
    <t>TEE PVC U.M. ENSAMBLADA 4" X 4" X 2"</t>
  </si>
  <si>
    <t>3.3.7.5.5</t>
  </si>
  <si>
    <t>TEE PVC U.M. ENSAMBLADA 4" X 3" X 4"</t>
  </si>
  <si>
    <t>3.3.7.5.6</t>
  </si>
  <si>
    <t>TEE PVC U.M. ENSAMBLADA 4" X 3" X 3"</t>
  </si>
  <si>
    <t>3.3.7.5.7</t>
  </si>
  <si>
    <t>TEE PVC U.M. ENSAMBLADA 4" X 3" X 2 1/2"</t>
  </si>
  <si>
    <t>3.3.7.5.8</t>
  </si>
  <si>
    <t>TEE PVC U.M. ENSAMBLADA 4" X 3" X 2"</t>
  </si>
  <si>
    <t>3.3.7.5.9</t>
  </si>
  <si>
    <t>TEE PVC U.M. ENSAMBLADA 4" X 2 1/2" X 4"</t>
  </si>
  <si>
    <t>3.3.7.5.10</t>
  </si>
  <si>
    <t>TEE PVC U.M. ENSAMBLADA 4" X 2" X 4"</t>
  </si>
  <si>
    <t>3.3.7.5.11</t>
  </si>
  <si>
    <t>TEE PVC U.M. ENSAMBLADA 4" X 2" X 3"</t>
  </si>
  <si>
    <t>3.3.7.5.12</t>
  </si>
  <si>
    <t>TEE PVC U.M. ENSAMBLADA 3" X 3" X 3"</t>
  </si>
  <si>
    <t>3.3.7.5.13</t>
  </si>
  <si>
    <t>TEE PVC U.M. ENSAMBLADA 3" X 3" X 2 1/2"</t>
  </si>
  <si>
    <t>3.3.7.5.14</t>
  </si>
  <si>
    <t>TEE PVC U.M. ENSAMBLADA 3" X 3" X 2"</t>
  </si>
  <si>
    <t>3.3.7.5.15</t>
  </si>
  <si>
    <t>TEE PVC U.M. ENSAMBLADA 3" X 2 1/2" X 3"</t>
  </si>
  <si>
    <t>3.3.7.5.16</t>
  </si>
  <si>
    <t>TEE PVC U.M. ENSAMBLADA 3" X 2 1/2" X 2 1/2"</t>
  </si>
  <si>
    <t>3.3.7.5.17</t>
  </si>
  <si>
    <t>TEE PVC U.M. ENSAMBLADA 3" X 2" X 3"</t>
  </si>
  <si>
    <t>3.3.7.5.18</t>
  </si>
  <si>
    <t>TEE PVC U.M. ENSAMBLADA 3" X 2" X 2 1/2"</t>
  </si>
  <si>
    <t>3.3.7.5.19</t>
  </si>
  <si>
    <t>TEE PVC U.M. ENSAMBLADA 3" X 2" X 2"</t>
  </si>
  <si>
    <t>3.3.7.5.20</t>
  </si>
  <si>
    <t>TEE PVC U.M. ENSAMBLADA 2 1/2" X 2 1/2" X 2 1/2"</t>
  </si>
  <si>
    <t>3.3.7.5.21</t>
  </si>
  <si>
    <t>TEE PVC U.M. ENSAMBLADA 2 1/2" X 2 1/2" X 2"</t>
  </si>
  <si>
    <t>3.3.7.5.22</t>
  </si>
  <si>
    <t>TEE PVC U.M. ENSAMBLADA 2 1/2" X 2" X 2 1/2"</t>
  </si>
  <si>
    <t>3.3.7.5.23</t>
  </si>
  <si>
    <t>TEE PVC U.M. ENSAMBLADA 2 1/2" X 2" X 2"</t>
  </si>
  <si>
    <t>3.3.7.5.24</t>
  </si>
  <si>
    <t>TEE PVC U.M. ENSAMBLADA 2" X 2" X 2"</t>
  </si>
  <si>
    <t>3.3.8</t>
  </si>
  <si>
    <t>TAPÓN PVC PRESIÓN</t>
  </si>
  <si>
    <t>3.3.8.1</t>
  </si>
  <si>
    <t>TAPÓN SOLDADO PVC</t>
  </si>
  <si>
    <t>3.3.8.1.1</t>
  </si>
  <si>
    <t>TAPÓN SOLDADO PVC 1/2"</t>
  </si>
  <si>
    <t>3.3.8.1.2</t>
  </si>
  <si>
    <t>TAPÓN SOLDADO PVC 3/4"</t>
  </si>
  <si>
    <t>3.3.8.1.3</t>
  </si>
  <si>
    <t>TAPÓN SOLDADO PVC 1"</t>
  </si>
  <si>
    <t>3.3.8.1.4</t>
  </si>
  <si>
    <t>TAPÓN SOLDADO PVC 1 1/4"</t>
  </si>
  <si>
    <t>3.3.8.1.5</t>
  </si>
  <si>
    <t>TAPÓN SOLDADO PVC 1 1/2"</t>
  </si>
  <si>
    <t>3.3.8.1.6</t>
  </si>
  <si>
    <t>TAPÓN SOLDADO PVC 2"</t>
  </si>
  <si>
    <t>3.3.8.1.7</t>
  </si>
  <si>
    <t>TAPÓN SOLDADO PVC 2 1/2"</t>
  </si>
  <si>
    <t>3.3.8.1.8</t>
  </si>
  <si>
    <t>TAPÓN SOLDADO PVC 3"</t>
  </si>
  <si>
    <t>3.3.8.1.9</t>
  </si>
  <si>
    <t>TAPÓN SOLDADO PVC 4"</t>
  </si>
  <si>
    <t>3.3.8.2</t>
  </si>
  <si>
    <t>TAPÓN ROSCADO EN PVC</t>
  </si>
  <si>
    <t>3.3.8.2.1</t>
  </si>
  <si>
    <t>TAPÓN ROSCADO PVC 1/2"</t>
  </si>
  <si>
    <t>3.3.8.2.2</t>
  </si>
  <si>
    <t>TAPÓN ROSCADO PVC 3/4"</t>
  </si>
  <si>
    <t>3.3.8.2.3</t>
  </si>
  <si>
    <t>TAPÓN ROSCADO PVC 1"</t>
  </si>
  <si>
    <t>3.3.8.2.4</t>
  </si>
  <si>
    <t>TAPÓN ROSCADO PVC 1 1/4"</t>
  </si>
  <si>
    <t>3.3.8.2.5</t>
  </si>
  <si>
    <t>TAPÓN ROSCADO PVC 1 1/2"</t>
  </si>
  <si>
    <t>3.3.8.2.6</t>
  </si>
  <si>
    <t>TAPÓN ROSCADO PVC 2"</t>
  </si>
  <si>
    <t>3.3.8.2.7</t>
  </si>
  <si>
    <t>TAPÓN ROSCADO PVC 2 1/2"</t>
  </si>
  <si>
    <t>3.3.8.2.8</t>
  </si>
  <si>
    <t>TAPÓN ROSCADO PVC 3"</t>
  </si>
  <si>
    <t>3.3.8.2.9</t>
  </si>
  <si>
    <t>TAPÓN ROSCADO PVC 4"</t>
  </si>
  <si>
    <t>3.3.8.3</t>
  </si>
  <si>
    <t>TAPÓN PVC U.M.</t>
  </si>
  <si>
    <t>3.3.8.3.1</t>
  </si>
  <si>
    <t>TAPÓN U.M. PVC 3"</t>
  </si>
  <si>
    <t>3.3.8.3.2</t>
  </si>
  <si>
    <t>TAPÓN U.M. PVC 4"</t>
  </si>
  <si>
    <t>3.3.8.3.3</t>
  </si>
  <si>
    <t>TAPÓN U.M. PVC 6"</t>
  </si>
  <si>
    <t>3.3.8.3.4</t>
  </si>
  <si>
    <t>TAPÓN U.M. PVC 8"</t>
  </si>
  <si>
    <t>3.3.9</t>
  </si>
  <si>
    <t>REDUCCIÓN PVC U.M.</t>
  </si>
  <si>
    <t>3.3.9.1</t>
  </si>
  <si>
    <t>REDUCCIÓN PVC U.M. 2" X 1 1/2"</t>
  </si>
  <si>
    <t>3.3.9.2</t>
  </si>
  <si>
    <t>REDUCCIÓN PVC U.M. 2 1/2" X 2"</t>
  </si>
  <si>
    <t>3.3.9.3</t>
  </si>
  <si>
    <t>REDUCCIÓN PVC U.M. 3" X 2"</t>
  </si>
  <si>
    <t>3.3.9.4</t>
  </si>
  <si>
    <t>REDUCCIÓN PVC U.M. 3" X 2 1/2"</t>
  </si>
  <si>
    <t>3.3.9.5</t>
  </si>
  <si>
    <t>REDUCCIÓN PVC U.M. 4" X 2"</t>
  </si>
  <si>
    <t>3.3.9.6</t>
  </si>
  <si>
    <t>REDUCCIÓN PVC U.M. 4" X 2 1/2"</t>
  </si>
  <si>
    <t>3.3.9.7</t>
  </si>
  <si>
    <t>REDUCCIÓN PVC U.M. 4" X 3"</t>
  </si>
  <si>
    <t>3.3.9.8</t>
  </si>
  <si>
    <t>REDUCCIÓN PVC U.M. 6" X 4"</t>
  </si>
  <si>
    <t>3.3.9.9</t>
  </si>
  <si>
    <t>REDUCCIÓN PVC U.M. 8" X 6"</t>
  </si>
  <si>
    <t>3.3.10</t>
  </si>
  <si>
    <t>REDUCCIÓN PVC U.M. ENSAMBLADA</t>
  </si>
  <si>
    <t>3.3.10.1</t>
  </si>
  <si>
    <t>REDUCCIÓN PVC U.M. ENSAMBLADA 4" X 3"</t>
  </si>
  <si>
    <t>3.3.10.2</t>
  </si>
  <si>
    <t>REDUCCIÓN PVC U.M. ENSAMBLADA 4" X 2 1/2"</t>
  </si>
  <si>
    <t>3.3.10.3</t>
  </si>
  <si>
    <t>REDUCCIÓN PVC U.M. ENSAMBLADA 4" X 2"</t>
  </si>
  <si>
    <t>3.3.10.4</t>
  </si>
  <si>
    <t>REDUCCIÓN PVC U.M. ENSAMBLADA 3" X 2 1/2"</t>
  </si>
  <si>
    <t>3.3.10.5</t>
  </si>
  <si>
    <t>REDUCCIÓN PVC U.M. ENSAMBLADA 3" X 2"</t>
  </si>
  <si>
    <t>3.3.10.6</t>
  </si>
  <si>
    <t>REDUCCIÓN PVC U.M. ENSAMBLADA 2 1/2" X 2"</t>
  </si>
  <si>
    <t>3.5</t>
  </si>
  <si>
    <t>SUMINISTRO TUBERÍA POLIETILENO - PE 100</t>
  </si>
  <si>
    <t>SUMINISTRO TUBERÍA POLIETILENO - PE 100 PN 6 RDE 26</t>
  </si>
  <si>
    <t>3.5.1.1</t>
  </si>
  <si>
    <t>TUBERÍA POLIETILENO - PE 100 PN 6 RDE 26 D 50 mm</t>
  </si>
  <si>
    <t>3.5.1.2</t>
  </si>
  <si>
    <t>TUBERÍA POLIETILENO - PE 100 PN 6 RDE 26 D 63 mm</t>
  </si>
  <si>
    <t>3.5.1.3</t>
  </si>
  <si>
    <t>TUBERÍA POLIETILENO - PE 100 PN 6 RDE 26 D 75 mm</t>
  </si>
  <si>
    <t>3.5.1.4</t>
  </si>
  <si>
    <t>TUBERÍA POLIETILENO - PE 100 PN 6 RDE 26 D 90 mm</t>
  </si>
  <si>
    <t>3.5.1.5</t>
  </si>
  <si>
    <t>TUBERÍA POLIETILENO - PE 100 PN 6 RDE 26 D 110 mm</t>
  </si>
  <si>
    <t>3.5.1.6</t>
  </si>
  <si>
    <t>TUBERÍA POLIETILENO - PE 100 PN 6 RDE 26 D 160 mm</t>
  </si>
  <si>
    <t>3.5.1.7</t>
  </si>
  <si>
    <t>TUBERÍA POLIETILENO - PE 100 PN 6 RDE 26 D 200 mm</t>
  </si>
  <si>
    <t>3.5.1.8</t>
  </si>
  <si>
    <t>TUBERÍA POLIETILENO - PE 100 PN 6 RDE 26 D 250 mm</t>
  </si>
  <si>
    <t>3.5.1.9</t>
  </si>
  <si>
    <t>TUBERÍA POLIETILENO - PE 100 PN 6 RDE 26 D 315 mm</t>
  </si>
  <si>
    <t>3.5.1.10</t>
  </si>
  <si>
    <t>TUBERÍA POLIETILENO - PE 100 PN 6 RDE 26 D 355 mm</t>
  </si>
  <si>
    <t>3.5.1.11</t>
  </si>
  <si>
    <t>TUBERÍA POLIETILENO - PE 100 PN 6 RDE 26 D 400 mm</t>
  </si>
  <si>
    <t>3.5.2</t>
  </si>
  <si>
    <t>SUMINISTRO TUBERÍA POLIETILENO - PE 100 PN 8 RDE 21</t>
  </si>
  <si>
    <t>3.5.2.1</t>
  </si>
  <si>
    <t>TUBERÍA POLIETILENO - PE 100 PN 8 RDE 21 D 50 mm</t>
  </si>
  <si>
    <t>3.5.2.2</t>
  </si>
  <si>
    <t>TUBERÍA POLIETILENO - PE 100 PN 8 RDE 21 D 63 mm</t>
  </si>
  <si>
    <t>3.5.2.3</t>
  </si>
  <si>
    <t>TUBERÍA POLIETILENO - PE 100 PN 8 RDE 21 D 75 mm</t>
  </si>
  <si>
    <t>3.5.2.4</t>
  </si>
  <si>
    <t>TUBERÍA POLIETILENO - PE 100 PN 8 RDE 21 D 90 mm</t>
  </si>
  <si>
    <t>3.5.2.5</t>
  </si>
  <si>
    <t>TUBERÍA POLIETILENO - PE 100 PN 8 RDE 21 D 110 mm</t>
  </si>
  <si>
    <t>3.5.2.6</t>
  </si>
  <si>
    <t>TUBERÍA POLIETILENO - PE 100 PN 8 RDE 21 D 160 mm</t>
  </si>
  <si>
    <t>3.5.2.7</t>
  </si>
  <si>
    <t>TUBERÍA POLIETILENO - PE 100 PN 8 RDE 21 D 200 mm</t>
  </si>
  <si>
    <t>3.5.2.8</t>
  </si>
  <si>
    <t>TUBERÍA POLIETILENO - PE 100 PN 8 RDE 21 D 250 mm</t>
  </si>
  <si>
    <t>3.5.2.9</t>
  </si>
  <si>
    <t>TUBERÍA POLIETILENO - PE 100 PN 8 RDE 21 D 315 mm</t>
  </si>
  <si>
    <t>3.5.2.10</t>
  </si>
  <si>
    <t>TUBERÍA POLIETILENO - PE 100 PN 8 RDE 21 D 355 mm</t>
  </si>
  <si>
    <t>3.5.2.11</t>
  </si>
  <si>
    <t>TUBERÍA POLIETILENO - PE 100 PN 8 RDE 21 D 400 mm</t>
  </si>
  <si>
    <t>3.5.3</t>
  </si>
  <si>
    <t>SUMINISTRO TUBERÍA POLIETILENO - PE 100 PN 10 RDE 17</t>
  </si>
  <si>
    <t>3.5.3.1</t>
  </si>
  <si>
    <t>TUBERÍA POLIETILENO - PE 100 PN 10 RDE 17 D 63 mm</t>
  </si>
  <si>
    <t>3.5.3.2</t>
  </si>
  <si>
    <t>TUBERÍA POLIETILENO - PE 100 PN 10 RDE 17 D 75 mm</t>
  </si>
  <si>
    <t>3.5.3.3</t>
  </si>
  <si>
    <t>TUBERÍA POLIETILENO - PE 100 PN 10 RDE 17 D 90 mm</t>
  </si>
  <si>
    <t>3.5.3.4</t>
  </si>
  <si>
    <t>TUBERÍA POLIETILENO - PE 100 PN 10 RDE 17 D 110 mm</t>
  </si>
  <si>
    <t>3.5.3.5</t>
  </si>
  <si>
    <t>TUBERÍA POLIETILENO - PE 100 PN 10 RDE 17 D 160 mm</t>
  </si>
  <si>
    <t>3.5.3.6</t>
  </si>
  <si>
    <t>TUBERÍA POLIETILENO - PE 100 PN 10 RDE 17 D 200 mm</t>
  </si>
  <si>
    <t>3.5.3.7</t>
  </si>
  <si>
    <t>TUBERÍA POLIETILENO - PE 100 PN 10 RDE 17 D 250 mm</t>
  </si>
  <si>
    <t>3.5.3.8</t>
  </si>
  <si>
    <t>TUBERÍA POLIETILENO - PE 100 PN 10 RDE 17 D 315 mm</t>
  </si>
  <si>
    <t>3.5.3.9</t>
  </si>
  <si>
    <t>TUBERÍA POLIETILENO - PE 100 PN 10 RDE 17 D 355 mm</t>
  </si>
  <si>
    <t>3.5.3.10</t>
  </si>
  <si>
    <t>TUBERÍA POLIETILENO - PE 100 PN 10 RDE 17 D 400 mm</t>
  </si>
  <si>
    <t>3.5.4</t>
  </si>
  <si>
    <t>SUMINISTRO TUBERÍA POLIETILENO - PE 100 PN 12.5 RDE 14</t>
  </si>
  <si>
    <t>3.5.4.1</t>
  </si>
  <si>
    <t>TUBERÍA POLIETILENO - PE 100 PN 12.5 RDE 14 D 63 mm</t>
  </si>
  <si>
    <t>3.5.4.2</t>
  </si>
  <si>
    <t>TUBERÍA POLIETILENO - PE 100 PN 12.5 RDE 14 D 75 mm</t>
  </si>
  <si>
    <t>3.5.4.3</t>
  </si>
  <si>
    <t>TUBERÍA POLIETILENO - PE 100 PN 12.5 RDE 14 D 90 mm</t>
  </si>
  <si>
    <t>3.5.4.4</t>
  </si>
  <si>
    <t>TUBERÍA POLIETILENO - PE 100 PN 12.5 RDE 14 D 110 mm</t>
  </si>
  <si>
    <t>3.5.4.5</t>
  </si>
  <si>
    <t>TUBERÍA POLIETILENO - PE 100 PN 12.5 RDE 14 D 160 mm</t>
  </si>
  <si>
    <t>3.5.4.6</t>
  </si>
  <si>
    <t>TUBERÍA POLIETILENO - PE 100 PN 12.5 RDE 14 D 200 mm</t>
  </si>
  <si>
    <t>3.5.4.7</t>
  </si>
  <si>
    <t>TUBERÍA POLIETILENO - PE 100 PN 12.5 RDE 14 D 250 mm</t>
  </si>
  <si>
    <t>3.5.4.8</t>
  </si>
  <si>
    <t>TUBERÍA POLIETILENO - PE 100 PN 12.5 RDE 14 D 315 mm</t>
  </si>
  <si>
    <t>3.5.4.9</t>
  </si>
  <si>
    <t>TUBERÍA POLIETILENO - PE 100 PN 12.5 RDE 14 D 355 mm</t>
  </si>
  <si>
    <t>3.5.4.10</t>
  </si>
  <si>
    <t>TUBERÍA POLIETILENO - PE 100 PN 12.5 RDE 14 D 400 mm</t>
  </si>
  <si>
    <t>3.5.5</t>
  </si>
  <si>
    <t>SUMINISTRO TUBERÍA POLIETILENO - PE 100 PN 16 RDE 11</t>
  </si>
  <si>
    <t>3.5.5.1</t>
  </si>
  <si>
    <t>TUBERÍA POLIETILENO - PE 100 PN 16 RDE 11 D 32 mm</t>
  </si>
  <si>
    <t>3.5.5.2</t>
  </si>
  <si>
    <t>TUBERÍA POLIETILENO - PE 100 PN 16 RDE 11 D 40 mm</t>
  </si>
  <si>
    <t>3.5.5.3</t>
  </si>
  <si>
    <t>TUBERÍA POLIETILENO - PE 100 PN 16 RDE 11 D 50 mm</t>
  </si>
  <si>
    <t>3.5.5.4</t>
  </si>
  <si>
    <t>TUBERÍA POLIETILENO - PE 100 PN 16 RDE 11 D 63 mm</t>
  </si>
  <si>
    <t>3.5.5.5</t>
  </si>
  <si>
    <t>TUBERÍA POLIETILENO - PE 100 PN 16 RDE 11 D 75 mm</t>
  </si>
  <si>
    <t>3.5.5.6</t>
  </si>
  <si>
    <t>TUBERÍA POLIETILENO - PE 100 PN 16 RDE 11 D 90 mm</t>
  </si>
  <si>
    <t>3.5.5.7</t>
  </si>
  <si>
    <t>TUBERÍA POLIETILENO - PE 100 PN 16 RDE 11 D 110 mm</t>
  </si>
  <si>
    <t>3.5.5.8</t>
  </si>
  <si>
    <t>TUBERÍA POLIETILENO - PE 100 PN 16 RDE 11 D 160 mm</t>
  </si>
  <si>
    <t>3.5.5.9</t>
  </si>
  <si>
    <t>TUBERÍA POLIETILENO - PE 100 PN 16 RDE 11 D 200 mm</t>
  </si>
  <si>
    <t>3.5.5.10</t>
  </si>
  <si>
    <t>TUBERÍA POLIETILENO - PE 100 PN 16 RDE 11 D 250 mm</t>
  </si>
  <si>
    <t>3.5.5.11</t>
  </si>
  <si>
    <t>TUBERÍA POLIETILENO - PE 100 PN 16 RDE 11 D 315 mm</t>
  </si>
  <si>
    <t>3.5.5.12</t>
  </si>
  <si>
    <t>TUBERÍA POLIETILENO - PE 100 PN 16 RDE 11 D 355 mm</t>
  </si>
  <si>
    <t>3.5.5.13</t>
  </si>
  <si>
    <t>TUBERÍA POLIETILENO - PE 100 PN 16 RDE 11 D 400 mm</t>
  </si>
  <si>
    <t>3.5.6</t>
  </si>
  <si>
    <t>SUMINISTRO TUBERÍA POLIETILENO - PE 40 PN 10 RDE 7.5</t>
  </si>
  <si>
    <t>3.5.6.1</t>
  </si>
  <si>
    <t>TUBERÍA POLIETILENO - PE 40 PN 10 RDE 7.5 D 16 mm</t>
  </si>
  <si>
    <t>3.5.6.2</t>
  </si>
  <si>
    <t>TUBERÍA POLIETILENO - PE 40 PN 10 RDE 7.5 D 20 mm</t>
  </si>
  <si>
    <t>3.5.6.3</t>
  </si>
  <si>
    <t>TUBERÍA POLIETILENO - PE 40 PN 10 RDE 7.5 D 25 mm</t>
  </si>
  <si>
    <t>3.5.6.4</t>
  </si>
  <si>
    <t>TUBERÍA POLIETILENO - PE 40 PN 10 RDE 7.5 D 32 mm</t>
  </si>
  <si>
    <t>3.5.6.5</t>
  </si>
  <si>
    <t>TUBERÍA POLIETILENO - PE 40 PN 10 RDE 7.5 D 40 mm</t>
  </si>
  <si>
    <t>3.5.6.6</t>
  </si>
  <si>
    <t>TUBERÍA POLIETILENO - PE 40 PN 10 RDE 7.5 D 50 mm</t>
  </si>
  <si>
    <t>3.7</t>
  </si>
  <si>
    <t>SUMINISTRO ACCESORIOS POLIETILENO PE-100</t>
  </si>
  <si>
    <t>SUMINISTRO CODO POLIETILENO PE-100 TERMOFUSION</t>
  </si>
  <si>
    <t>3.7.1.1</t>
  </si>
  <si>
    <t>3.7.1.1.1</t>
  </si>
  <si>
    <t>CODO 45º POLIETILENO - PE 100 PN10 TERMOFUSIÓN</t>
  </si>
  <si>
    <t>3.7.1.1.1.1</t>
  </si>
  <si>
    <t>CODO 45º POLIETILENO - PE 100 PN 10 TERMOFUSIÓN D 63 mm</t>
  </si>
  <si>
    <t>3.7.1.1.1.2</t>
  </si>
  <si>
    <t>CODO 45º POLIETILENO - PE 100 PN 10 TERMOFUSIÓN D 75 mm</t>
  </si>
  <si>
    <t>3.7.1.1.1.3</t>
  </si>
  <si>
    <t>CODO 45º POLIETILENO - PE 100 PN 10 TERMOFUSIÓN D 90 mm</t>
  </si>
  <si>
    <t>3.7.1.1.1.4</t>
  </si>
  <si>
    <t>CODO 45º POLIETILENO - PE 100 PN 10 TERMOFUSIÓN D 110 mm</t>
  </si>
  <si>
    <t>3.7.1.1.1.5</t>
  </si>
  <si>
    <t>CODO 45º POLIETILENO - PE 100 PN 10 TERMOFUSIÓN D 160 mm</t>
  </si>
  <si>
    <t>3.7.1.1.1.6</t>
  </si>
  <si>
    <t>CODO 45º POLIETILENO - PE 100 PN 10 TERMOFUSIÓN D 200 mm</t>
  </si>
  <si>
    <t>3.7.1.1.1.7</t>
  </si>
  <si>
    <t>CODO 45º POLIETILENO - PE 100 PN 10 TERMOFUSIÓN D 250 mm</t>
  </si>
  <si>
    <t>3.7.1.1.1.8</t>
  </si>
  <si>
    <t>CODO 45º POLIETILENO - PE 100 PN 10 TERMOFUSIÓN D 315 mm</t>
  </si>
  <si>
    <t>3.7.1.1.1.9</t>
  </si>
  <si>
    <t>CODO 45º POLIETILENO - PE 100 PN 10 TERMOFUSIÓN D 355 mm</t>
  </si>
  <si>
    <t>3.7.1.1.1.10</t>
  </si>
  <si>
    <t>CODO 45º POLIETILENO - PE 100 PN 10 TERMOFUSIÓN D 400 mm</t>
  </si>
  <si>
    <t>3.7.1.1.2</t>
  </si>
  <si>
    <t>CODO 45º POLIETILENO - PE 100 PN16 TERMOFUSIÓN</t>
  </si>
  <si>
    <t>3.7.1.1.2.1</t>
  </si>
  <si>
    <t>CODO 45º POLIETILENO - PE 100 PN 16 TERMOFUSIÓN D 63 mm</t>
  </si>
  <si>
    <t>3.7.1.1.2.2</t>
  </si>
  <si>
    <t>CODO 45º POLIETILENO - PE 100 PN 16 TERMOFUSIÓN D 75 mm</t>
  </si>
  <si>
    <t>3.7.1.1.2.3</t>
  </si>
  <si>
    <t>CODO 45º POLIETILENO - PE 100 PN 16 TERMOFUSIÓN D 90 mm</t>
  </si>
  <si>
    <t>3.7.1.1.2.4</t>
  </si>
  <si>
    <t>CODO 45º POLIETILENO - PE 100 PN 16 TERMOFUSIÓN D 110 mm</t>
  </si>
  <si>
    <t>3.7.1.1.2.5</t>
  </si>
  <si>
    <t>CODO 45º POLIETILENO - PE 100 PN 16 TERMOFUSIÓN D 160 mm</t>
  </si>
  <si>
    <t>3.7.1.1.2.6</t>
  </si>
  <si>
    <t>CODO 45º POLIETILENO - PE 100 PN 16 TERMOFUSIÓN D 200 mm</t>
  </si>
  <si>
    <t>3.7.1.1.2.7</t>
  </si>
  <si>
    <t>CODO 45º POLIETILENO - PE 100 PN 16 TERMOFUSIÓN D 250 mm</t>
  </si>
  <si>
    <t>3.7.1.1.2.8</t>
  </si>
  <si>
    <t>CODO 45º POLIETILENO - PE 100 PN 16 TERMOFUSIÓN D 315 mm</t>
  </si>
  <si>
    <t>3.7.1.1.2.9</t>
  </si>
  <si>
    <t>CODO 45º POLIETILENO - PE 100 PN 16 TERMOFUSIÓN D 355 mm</t>
  </si>
  <si>
    <t>3.7.1.1.2.10</t>
  </si>
  <si>
    <t>CODO 45º POLIETILENO - PE 100 PN 16 TERMOFUSIÓN D 400 mm</t>
  </si>
  <si>
    <t>3.7.1.2</t>
  </si>
  <si>
    <t>3.7.1.2.1</t>
  </si>
  <si>
    <t>CODO 90º POLIETILENO - PE 100 PN16 TERMOFUSIÓN</t>
  </si>
  <si>
    <t>3.7.1.2.1.1</t>
  </si>
  <si>
    <t>CODO 90º POLIETILENO - PE 100 PN 16 TERMOFUSIÓN D 63 mm</t>
  </si>
  <si>
    <t>3.7.1.2.1.2</t>
  </si>
  <si>
    <t>CODO 90º POLIETILENO - PE 100 PN 16 TERMOFUSIÓN D 75 mm</t>
  </si>
  <si>
    <t>3.7.1.2.1.3</t>
  </si>
  <si>
    <t>CODO 90º POLIETILENO - PE 100 PN 16 TERMOFUSIÓN D 90 mm</t>
  </si>
  <si>
    <t>3.7.1.2.1.4</t>
  </si>
  <si>
    <t>CODO 90º POLIETILENO - PE 100 PN 16 TERMOFUSIÓN D 110 mm</t>
  </si>
  <si>
    <t>3.7.1.2.1.5</t>
  </si>
  <si>
    <t>CODO 90º POLIETILENO - PE 100 PN 16 TERMOFUSIÓN D 160 mm</t>
  </si>
  <si>
    <t>3.7.1.2.1.6</t>
  </si>
  <si>
    <t>CODO 90º POLIETILENO - PE 100 PN 16 TERMOFUSIÓN D 200 mm</t>
  </si>
  <si>
    <t>3.7.1.2.1.7</t>
  </si>
  <si>
    <t>CODO 90º POLIETILENO - PE 100 PN 16 TERMOFUSIÓN D 250 mm</t>
  </si>
  <si>
    <t>3.7.1.2.1.8</t>
  </si>
  <si>
    <t>CODO 90º POLIETILENO - PE 100 PN 16 TERMOFUSIÓN D 315 mm</t>
  </si>
  <si>
    <t>3.7.1.2.1.9</t>
  </si>
  <si>
    <t>CODO 90º POLIETILENO - PE 100 PN 16 TERMOFUSIÓN D 355 mm</t>
  </si>
  <si>
    <t>3.7.1.2.1.10</t>
  </si>
  <si>
    <t>CODO 90º POLIETILENO - PE 100 PN 16 TERMOFUSIÓN D 400 mm</t>
  </si>
  <si>
    <t>3.7.1.2.2</t>
  </si>
  <si>
    <t>CODO 90º POLIETILENO - PE 100 PN10 TERMOFUSIÓN</t>
  </si>
  <si>
    <t>3.7.1.2.2.1</t>
  </si>
  <si>
    <t>CODO 90º POLIETILENO - PE 100 PN 10 TERMOFUSIÓN D 63mm</t>
  </si>
  <si>
    <t>3.7.1.2.2.2</t>
  </si>
  <si>
    <t>CODO 90º POLIETILENO - PE 100 PN 10 TERMOFUSIÓN D 75 mm</t>
  </si>
  <si>
    <t>3.7.1.2.2.3</t>
  </si>
  <si>
    <t>CODO 90º POLIETILENO - PE 100 PN 10 TERMOFUSIÓN D 90 mm</t>
  </si>
  <si>
    <t>3.7.1.2.2.4</t>
  </si>
  <si>
    <t>CODO 90º POLIETILENO - PE 100 PN 10 TERMOFUSIÓN D 110 mm</t>
  </si>
  <si>
    <t>3.7.1.2.2.5</t>
  </si>
  <si>
    <t>CODO 90º POLIETILENO - PE 100 PN 10 TERMOFUSIÓN D 160 mm</t>
  </si>
  <si>
    <t>3.7.1.2.2.6</t>
  </si>
  <si>
    <t>CODO 90º POLIETILENO - PE 100 PN 10 TERMOFUSIÓN D 200 mm</t>
  </si>
  <si>
    <t>3.7.1.2.2.7</t>
  </si>
  <si>
    <t>CODO 90º POLIETILENO - PE 100 PN 10 TERMOFUSIÓN D 250 mm</t>
  </si>
  <si>
    <t>3.7.1.2.2.8</t>
  </si>
  <si>
    <t>CODO 90º POLIETILENO - PE 100 PN 10 TERMOFUSIÓN D 315 mm</t>
  </si>
  <si>
    <t>3.7.1.2.2.9</t>
  </si>
  <si>
    <t>CODO 90º POLIETILENO - PE 100 PN 10 TERMOFUSIÓN D 355 mm</t>
  </si>
  <si>
    <t>3.7.1.2.2.10</t>
  </si>
  <si>
    <t>CODO 90º POLIETILENO - PE 100 PN 10 TERMOFUSIÓN D 400 mm</t>
  </si>
  <si>
    <t>SUMINISTRO REDUCCIÓN POLIETILENO - PE 100 TERMOFUSIÓN</t>
  </si>
  <si>
    <t>3.7.2.1</t>
  </si>
  <si>
    <t>REDUCCIÓN POLIETILENO - PE 100 PN16</t>
  </si>
  <si>
    <t>3.7.2.1.1</t>
  </si>
  <si>
    <t>REDUCCIÓN POLIETILENO - PE 100 PN 16 D 110 mm X 63mm</t>
  </si>
  <si>
    <t>3.7.2.1.2</t>
  </si>
  <si>
    <t>REDUCCIÓN POLIETILENO - PE 100 PN 16 D 110 mm X 90 mm</t>
  </si>
  <si>
    <t>3.7.2.1.3</t>
  </si>
  <si>
    <t>REDUCCIÓN POLIETILENO - PE 100 PN 16 D 200 mm X 160 mm</t>
  </si>
  <si>
    <t>3.7.2.1.4</t>
  </si>
  <si>
    <t>REDUCCIÓN POLIETILENO - PE 100 PN 16 D 250 mm X 200 mm</t>
  </si>
  <si>
    <t>3.7.2.2</t>
  </si>
  <si>
    <t>REDUCCIÓN POLIETILENO - PE 100 PN10</t>
  </si>
  <si>
    <t>3.7.2.2.1</t>
  </si>
  <si>
    <t>REDUCCIÓN POLIETILENO - PE 100 PN 10 D 90 mm X 63 mm</t>
  </si>
  <si>
    <t>3.7.2.2.2</t>
  </si>
  <si>
    <t>REDUCCIÓN POLIETILENO - PE 100 PN 10 D 110 mm X 63 mm</t>
  </si>
  <si>
    <t>3.7.2.2.3</t>
  </si>
  <si>
    <t>REDUCCIÓN POLIETILENO - PE 100 PN 10 D 110 mm X 90 mm</t>
  </si>
  <si>
    <t>3.7.2.2.4</t>
  </si>
  <si>
    <t>REDUCCIÓN POLIETILENO - PE 100 PN 10 D 160 mm X 90 mm</t>
  </si>
  <si>
    <t>3.7.2.2.5</t>
  </si>
  <si>
    <t>REDUCCIÓN POLIETILENO - PE 100 PN 10 D 160 mm X 110 mm</t>
  </si>
  <si>
    <t>3.7.2.2.6</t>
  </si>
  <si>
    <t>REDUCCIÓN POLIETILENO - PE 100 PN 10 D 200 mm X 160 mm</t>
  </si>
  <si>
    <t>3.7.2.2.7</t>
  </si>
  <si>
    <t>REDUCCIÓN POLIETILENO - PE 100 PN 10 D 250 mm X 200 mm</t>
  </si>
  <si>
    <t>SUMINISTRO TEE DE POLIETILENO PE-100 TERMOFUSION</t>
  </si>
  <si>
    <t>3.7.3.1</t>
  </si>
  <si>
    <t>TEE DE POLIETILENO - PE 100 PN 16</t>
  </si>
  <si>
    <t>3.7.3.1.1</t>
  </si>
  <si>
    <t>TEE DE POLIETILENO - PE 100 PN 16 D 90 mm</t>
  </si>
  <si>
    <t>3.7.3.1.2</t>
  </si>
  <si>
    <t>TEE DE POLIETILENO - PE 100 PN 16 D 110 mm</t>
  </si>
  <si>
    <t>3.7.3.1.3</t>
  </si>
  <si>
    <t>TEE DE POLIETILENO - PE 100 PN 16 D 200 mm</t>
  </si>
  <si>
    <t>3.7.3.2</t>
  </si>
  <si>
    <t xml:space="preserve">TEE DE POLIETILENO PE-100 PN10 </t>
  </si>
  <si>
    <t>3.7.3.2.1</t>
  </si>
  <si>
    <t>TEE DE POLIETILENO - PE 100 PN 10 D 63mm</t>
  </si>
  <si>
    <t>3.7.3.2.2</t>
  </si>
  <si>
    <t>TEE DE POLIETILENO - PE 100 PN 10 D 90  mm</t>
  </si>
  <si>
    <t>3.7.3.2.3</t>
  </si>
  <si>
    <t>TEE DE POLIETILENO - PE 100 PN 10 D 110 mm</t>
  </si>
  <si>
    <t>3.7.3.2.4</t>
  </si>
  <si>
    <t>TEE DE POLIETILENO - PE 100 PN 10 D 160 mm</t>
  </si>
  <si>
    <t>3.7.3.2.5</t>
  </si>
  <si>
    <t>TEE DE POLIETILENO - PE 100 PN 10 D 200 mm</t>
  </si>
  <si>
    <t>3.7.3.2.6</t>
  </si>
  <si>
    <t>TEE DE POLIETILENO - PE 100 PN 10 D 110 mm X 90 mm</t>
  </si>
  <si>
    <t>3.7.3.2.7</t>
  </si>
  <si>
    <t>TEE DE POLIETILENO - PE 100 PN 10 D 160 mm X 110 mm</t>
  </si>
  <si>
    <t>3.7.3.2.8</t>
  </si>
  <si>
    <t>TEE DE POLIETILENO - PE 100 PN 10 D 200 mm X 160 mm</t>
  </si>
  <si>
    <t>3.7.4</t>
  </si>
  <si>
    <t>SUMINISTRO PORTAFLANCHES POLIETILENO - PE 100 TERMOFUSIÓN</t>
  </si>
  <si>
    <t>3.7.4.1</t>
  </si>
  <si>
    <t>PORTAFLANCHES POLIETILENO - PE 100 PN16</t>
  </si>
  <si>
    <t>3.7.4.1.1</t>
  </si>
  <si>
    <t>PORTAFLANCHES POLIETILENO - PE 100 PN16 D 250 mm</t>
  </si>
  <si>
    <t>3.7.4.2</t>
  </si>
  <si>
    <t>PORTAFLANCHES POLIETILENO - PE 100 PN10</t>
  </si>
  <si>
    <t>3.7.4.2.1</t>
  </si>
  <si>
    <t>PORTAFLANCHES POLIETILENO - PE 100 PN 10 D 63mm</t>
  </si>
  <si>
    <t>3.7.4.2.2</t>
  </si>
  <si>
    <t>PORTAFLANCHES POLIETILENO - PE 100 PN 10 D 90 mm</t>
  </si>
  <si>
    <t>3.7.4.2.3</t>
  </si>
  <si>
    <t>PORTAFLANCHES POLIETILENO - PE 100 PN 10 D 110 mm</t>
  </si>
  <si>
    <t>3.7.4.2.4</t>
  </si>
  <si>
    <t>PORTAFLANCHES POLIETILENO - PE 100 PN 10 D 160 mm</t>
  </si>
  <si>
    <t>3.7.4.2.5</t>
  </si>
  <si>
    <t>PORTAFLANCHES POLIETILENO - PE 100 PN 10 D 200 mm</t>
  </si>
  <si>
    <t>3.7.4.2.6</t>
  </si>
  <si>
    <t>PORTAFLANCHES POLIETILENO - PE 100 PN 10 D 250 mm</t>
  </si>
  <si>
    <t>3.7.5</t>
  </si>
  <si>
    <t>SUMINISTRO UNIÓN POLIETILENO - PE 100 ELECTROFUSIÓN</t>
  </si>
  <si>
    <t>3.7.5.1</t>
  </si>
  <si>
    <t>UNIÓN POLIETILENO - PE 100 PN16</t>
  </si>
  <si>
    <t>3.7.5.1.1</t>
  </si>
  <si>
    <t>UNIÓN POLIETILENO - PE 100 PN 16 D 63mm</t>
  </si>
  <si>
    <t>3.7.5.1.2</t>
  </si>
  <si>
    <t>UNIÓN POLIETILENO - PE 100 PN 16 D 90 mm</t>
  </si>
  <si>
    <t>3.7.5.1.3</t>
  </si>
  <si>
    <t>UNIÓN POLIETILENO - PE 100 PN 16 D 110 mm</t>
  </si>
  <si>
    <t>3.7.5.1.4</t>
  </si>
  <si>
    <t>UNIÓN POLIETILENO - PE 100 PN 16 D 160 mm</t>
  </si>
  <si>
    <t>3.7.5.1.5</t>
  </si>
  <si>
    <t>UNIÓN POLIETILENO - PE 100 PN 16 D 200 mm</t>
  </si>
  <si>
    <t>SUMINISTRO TUBERÍA EN HIERRO GALVANIZADO</t>
  </si>
  <si>
    <t>TUBERÍA EN HIERRO GALVANIZADO 3/8"</t>
  </si>
  <si>
    <t>TUBERÍA EN HIERRO GALVANIZADO 1/2"</t>
  </si>
  <si>
    <t>TUBERÍA EN HIERRO GALVANIZADO 3/4"</t>
  </si>
  <si>
    <t>3.9.4</t>
  </si>
  <si>
    <t>TUBERÍA EN HIERRO GALVANIZADO 1"</t>
  </si>
  <si>
    <t>3.9.5</t>
  </si>
  <si>
    <t>TUBERÍA EN HIERRO GALVANIZADO 1 1/4"</t>
  </si>
  <si>
    <t>3.9.6</t>
  </si>
  <si>
    <t>TUBERÍA EN HIERRO GALVANIZADO 1 1/2"</t>
  </si>
  <si>
    <t>3.9.7</t>
  </si>
  <si>
    <t>TUBERÍA EN HIERRO GALVANIZADO 2"</t>
  </si>
  <si>
    <t>3.9.8</t>
  </si>
  <si>
    <t>3.9.9</t>
  </si>
  <si>
    <t>TUBERÍA EN HIERRO GALVANIZADO 3"</t>
  </si>
  <si>
    <t>3.9.10</t>
  </si>
  <si>
    <t>TUBERÍA EN HIERRO GALVANIZADO 4"</t>
  </si>
  <si>
    <t>SUMINISTRO ACCESORIOS EN HIERRO GALVANIZADO</t>
  </si>
  <si>
    <t>UNIÓN EN HIERRO GALVANIZADO</t>
  </si>
  <si>
    <t>3.11.1.1</t>
  </si>
  <si>
    <t>UNIÓN HG SIMPLE 3/8"</t>
  </si>
  <si>
    <t>3.11.1.2</t>
  </si>
  <si>
    <t>UNIÓN HG SIMPLE 1/2"</t>
  </si>
  <si>
    <t>3.11.1.3</t>
  </si>
  <si>
    <t>UNIÓN HG SIMPLE 3/4"</t>
  </si>
  <si>
    <t>3.11.1.4</t>
  </si>
  <si>
    <t>UNIÓN HG SIMPLE 1"</t>
  </si>
  <si>
    <t>3.11.1.5</t>
  </si>
  <si>
    <t>UNIÓN HG SIMPLE 1 1/4""</t>
  </si>
  <si>
    <t>3.11.1.6</t>
  </si>
  <si>
    <t>UNIÓN HG SIMPLE 1 1/2"</t>
  </si>
  <si>
    <t>3.11.1.7</t>
  </si>
  <si>
    <t>UNIÓN HG SIMPLE 2"</t>
  </si>
  <si>
    <t>3.11.1.8</t>
  </si>
  <si>
    <t>UNIÓN HG SIMPLE 2 1/2"</t>
  </si>
  <si>
    <t>3.11.1.9</t>
  </si>
  <si>
    <t>UNIÓN HG SIMPLE 3"</t>
  </si>
  <si>
    <t>3.11.1.10</t>
  </si>
  <si>
    <t>UNIÓN HG SIMPLE 4"</t>
  </si>
  <si>
    <t>3.11.2</t>
  </si>
  <si>
    <t>UNIÓN UNIVERSAL EN HIERRO GALVANIZADO</t>
  </si>
  <si>
    <t>3.11.2.1</t>
  </si>
  <si>
    <t>UNIÓN UNIVERSAL EN HG DE 3/8"</t>
  </si>
  <si>
    <t>3.11.2.2</t>
  </si>
  <si>
    <t>UNIÓN UNIVERSAL EN HG DE 1/2"</t>
  </si>
  <si>
    <t>3.11.2.3</t>
  </si>
  <si>
    <t>UNIÓN UNIVERSAL EN HG DE 3/4"</t>
  </si>
  <si>
    <t>3.11.2.4</t>
  </si>
  <si>
    <t>UNIÓN UNIVERSAL EN HG DE 1"</t>
  </si>
  <si>
    <t>3.11.2.5</t>
  </si>
  <si>
    <t>UNIÓN UNIVERSAL EN HG DE 1 1/4""</t>
  </si>
  <si>
    <t>3.11.2.6</t>
  </si>
  <si>
    <t>UNIÓN UNIVERSAL EN HG DE 1 1/2"</t>
  </si>
  <si>
    <t>3.11.2.7</t>
  </si>
  <si>
    <t>UNIÓN UNIVERSAL EN HG DE 2"</t>
  </si>
  <si>
    <t>3.11.2.8</t>
  </si>
  <si>
    <t>UNIÓN UNIVERSAL EN HG DE 2 1/2"</t>
  </si>
  <si>
    <t>3.11.2.9</t>
  </si>
  <si>
    <t>UNIÓN UNIVERSAL EN HG DE 3"</t>
  </si>
  <si>
    <t>3.11.2.10</t>
  </si>
  <si>
    <t>UNIÓN UNIVERSAL EN HG DE 4"</t>
  </si>
  <si>
    <t>3.11.3</t>
  </si>
  <si>
    <t>CODO EN HIERRO GALVANIZADO</t>
  </si>
  <si>
    <t>3.11.3.1</t>
  </si>
  <si>
    <t>CODO HG 45°</t>
  </si>
  <si>
    <t>3.11.3.1.1</t>
  </si>
  <si>
    <t>CODO HG 45° 3/8"</t>
  </si>
  <si>
    <t>3.11.3.1.2</t>
  </si>
  <si>
    <t>CODO HG 45° 1/2"</t>
  </si>
  <si>
    <t>3.11.3.1.3</t>
  </si>
  <si>
    <t>CODO HG 45° 3/4"</t>
  </si>
  <si>
    <t>3.11.3.1.4</t>
  </si>
  <si>
    <t>CODO HG 45° 1"</t>
  </si>
  <si>
    <t>3.11.3.1.5</t>
  </si>
  <si>
    <t>CODO HG 45° 1 1/4""</t>
  </si>
  <si>
    <t>3.11.3.1.6</t>
  </si>
  <si>
    <t>CODO HG 45° 1 1/2"</t>
  </si>
  <si>
    <t>3.11.3.1.7</t>
  </si>
  <si>
    <t>CODO HG 45° 2"</t>
  </si>
  <si>
    <t>3.11.3.1.8</t>
  </si>
  <si>
    <t>CODO HG 45° 2 1/2"</t>
  </si>
  <si>
    <t>3.11.3.1.9</t>
  </si>
  <si>
    <t>CODO HG 45° 3"</t>
  </si>
  <si>
    <t>3.11.3.1.10</t>
  </si>
  <si>
    <t>CODO HG 45° 4"</t>
  </si>
  <si>
    <t>3.11.3.2</t>
  </si>
  <si>
    <t>CODO HG 90°</t>
  </si>
  <si>
    <t>3.11.3.2.1</t>
  </si>
  <si>
    <t>CODO HG 90° 3/8"</t>
  </si>
  <si>
    <t>3.11.3.2.2</t>
  </si>
  <si>
    <t>CODO HG 90° 1/2"</t>
  </si>
  <si>
    <t>3.11.3.2.3</t>
  </si>
  <si>
    <t>CODO HG 90° 3/4"</t>
  </si>
  <si>
    <t>3.11.3.2.4</t>
  </si>
  <si>
    <t>CODO HG 90° 1"</t>
  </si>
  <si>
    <t>3.11.3.2.5</t>
  </si>
  <si>
    <t>CODO HG 90° 1 1/4""</t>
  </si>
  <si>
    <t>3.11.3.2.6</t>
  </si>
  <si>
    <t>CODO HG 90° 1 1/2"</t>
  </si>
  <si>
    <t>3.11.3.2.7</t>
  </si>
  <si>
    <t>CODO HG 90° 2"</t>
  </si>
  <si>
    <t>3.11.3.2.8</t>
  </si>
  <si>
    <t>CODO HG 90° 2 1/2"</t>
  </si>
  <si>
    <t>3.11.3.2.9</t>
  </si>
  <si>
    <t>CODO HG 90° 3"</t>
  </si>
  <si>
    <t>3.11.3.2.10</t>
  </si>
  <si>
    <t>CODO HG 90° 4"</t>
  </si>
  <si>
    <t>3.11.4</t>
  </si>
  <si>
    <t>TEE DE HIERRO GALVANIZADO</t>
  </si>
  <si>
    <t>3.11.4.1</t>
  </si>
  <si>
    <t>TEE HG 3/8"</t>
  </si>
  <si>
    <t>3.11.4.2</t>
  </si>
  <si>
    <t>TEE HG 1/2"</t>
  </si>
  <si>
    <t>3.11.4.3</t>
  </si>
  <si>
    <t>TEE HG 3/4"</t>
  </si>
  <si>
    <t>3.11.4.4</t>
  </si>
  <si>
    <t>TEE HG 1"</t>
  </si>
  <si>
    <t>3.11.4.5</t>
  </si>
  <si>
    <t>TEE HG 1 1/4""</t>
  </si>
  <si>
    <t>3.11.4.6</t>
  </si>
  <si>
    <t>TEE HG 1 1/2"</t>
  </si>
  <si>
    <t>3.11.4.7</t>
  </si>
  <si>
    <t>TEE HG 2"</t>
  </si>
  <si>
    <t>3.11.4.8</t>
  </si>
  <si>
    <t>TEE HG 2 1/2"</t>
  </si>
  <si>
    <t>3.11.4.9</t>
  </si>
  <si>
    <t>TEE HG 3"</t>
  </si>
  <si>
    <t>3.11.4.10</t>
  </si>
  <si>
    <t>TEE HG 4"</t>
  </si>
  <si>
    <t>3.11.5</t>
  </si>
  <si>
    <t>TEE REDUCIDA EN HIERRO GALVANIZADO</t>
  </si>
  <si>
    <t>3.11.5.1</t>
  </si>
  <si>
    <t>TEE REDUCIDA 1/2" X 3/8"</t>
  </si>
  <si>
    <t>3.11.5.2</t>
  </si>
  <si>
    <t>TEE REDUCIDA 3/4" X 1/2"</t>
  </si>
  <si>
    <t>3.11.5.3</t>
  </si>
  <si>
    <t>TEE REDUCIDA 1" X 3/4"</t>
  </si>
  <si>
    <t>3.13</t>
  </si>
  <si>
    <t>SUMINISTRO TUBERÍA EN HIERRO DÚCTIL</t>
  </si>
  <si>
    <t>3.13.2</t>
  </si>
  <si>
    <t>col$ /m</t>
  </si>
  <si>
    <t>$ / us$</t>
  </si>
  <si>
    <t>US$ / m</t>
  </si>
  <si>
    <t>3.13.3</t>
  </si>
  <si>
    <t>k7</t>
  </si>
  <si>
    <t>k9</t>
  </si>
  <si>
    <t>c25</t>
  </si>
  <si>
    <t>c30</t>
  </si>
  <si>
    <t>c40</t>
  </si>
  <si>
    <t>3.13.4</t>
  </si>
  <si>
    <t>12"</t>
  </si>
  <si>
    <t>3.13.5</t>
  </si>
  <si>
    <t>14"</t>
  </si>
  <si>
    <t>3.13.6</t>
  </si>
  <si>
    <t>16"</t>
  </si>
  <si>
    <t>3.13.7</t>
  </si>
  <si>
    <t>18"</t>
  </si>
  <si>
    <t>3.13.8</t>
  </si>
  <si>
    <t>20"</t>
  </si>
  <si>
    <t>3.13.9</t>
  </si>
  <si>
    <t>24"</t>
  </si>
  <si>
    <t>3.13.10</t>
  </si>
  <si>
    <t>28"</t>
  </si>
  <si>
    <t>3.13.11</t>
  </si>
  <si>
    <t>32"</t>
  </si>
  <si>
    <t xml:space="preserve">3.15 </t>
  </si>
  <si>
    <t>SUMINISTRO ACCESORIOS EN HIERRO DÚCTIL</t>
  </si>
  <si>
    <t>36"</t>
  </si>
  <si>
    <t xml:space="preserve">3.15.1 </t>
  </si>
  <si>
    <t>TEE HD</t>
  </si>
  <si>
    <t>40"</t>
  </si>
  <si>
    <t>3.15.1.1</t>
  </si>
  <si>
    <t xml:space="preserve">TEE HD EXTREMO LISO </t>
  </si>
  <si>
    <t>3.15.1.1.1</t>
  </si>
  <si>
    <t>TEE HD EXTREMO LISO  2" X 2" ( 50 mm X 50 mm)</t>
  </si>
  <si>
    <t>3.15.1.1.2</t>
  </si>
  <si>
    <t>TEE HD EXTREMO LISO  3" X 2" ( 75 mm X 50 mm)</t>
  </si>
  <si>
    <t>3.15.1.1.3</t>
  </si>
  <si>
    <t>TEE HD EXTREMO LISO  3" X 3" ( 75 mm X 75 mm)</t>
  </si>
  <si>
    <t>3.15.1.1.4</t>
  </si>
  <si>
    <t>TEE HD EXTREMO LISO  4" X 2" ( 100 mm X 50 mm)</t>
  </si>
  <si>
    <t>3.15.1.1.5</t>
  </si>
  <si>
    <t>TEE HD EXTREMO LISO  4" X 3" ( 100 mm X 75 mm)</t>
  </si>
  <si>
    <t>3.15.1.1.6</t>
  </si>
  <si>
    <t>TEE HD EXTREMO LISO  4" X 4" ( 100 mm X 100 mm)</t>
  </si>
  <si>
    <t>3.15.1.1.7</t>
  </si>
  <si>
    <t>TEE HD EXTREMO LISO  6" X 2" ( 150 mm X 50 mm)</t>
  </si>
  <si>
    <t>3.15.1.1.8</t>
  </si>
  <si>
    <t>TEE HD EXTREMO LISO  6" X 3" ( 150 mm X 75 mm)</t>
  </si>
  <si>
    <t>3.15.1.1.9</t>
  </si>
  <si>
    <t>TEE HD EXTREMO LISO  6" X 4" ( 150 mm X 100 mm)</t>
  </si>
  <si>
    <t>3.15.1.1.10</t>
  </si>
  <si>
    <t>TEE HD EXTREMO LISO  6" X 6" ( 150 mm X 150 mm)</t>
  </si>
  <si>
    <t>3.15.1.1.11</t>
  </si>
  <si>
    <t>TEE HD EXTREMO LISO  8" X 2" ( 200 mm X 75 mm)</t>
  </si>
  <si>
    <t>3.15.1.1.12</t>
  </si>
  <si>
    <t>TEE HD EXTREMO LISO  8" X 3" ( 200 mm X 75 mm)</t>
  </si>
  <si>
    <t>3.15.1.1.13</t>
  </si>
  <si>
    <t>TEE HD EXTREMO LISO  8" X 4" ( 200 mm X 100 mm)</t>
  </si>
  <si>
    <t>3.15.1.1.14</t>
  </si>
  <si>
    <t>TEE HD EXTREMO LISO  8" X 6" ( 200 mm X 150 mm)</t>
  </si>
  <si>
    <t>3.15.1.1.15</t>
  </si>
  <si>
    <t>TEE HD EXTREMO LISO  8" X 8" ( 200 mm X 200 mm)</t>
  </si>
  <si>
    <t>3.15.1.1.16</t>
  </si>
  <si>
    <t>TEE HD EXTREMO LISO 10" X 2" ( 250 mm X 75 mm)</t>
  </si>
  <si>
    <t>3.15.1.1.17</t>
  </si>
  <si>
    <t>TEE HD EXTREMO LISO 10" X 3" ( 250 mm X 50 mm)</t>
  </si>
  <si>
    <t>3.15.1.1.18</t>
  </si>
  <si>
    <t>TEE HD EXTREMO LISO 10" X 4" ( 250 mm X 100 mm)</t>
  </si>
  <si>
    <t>3.15.1.1.19</t>
  </si>
  <si>
    <t>TEE HD EXTREMO LISO 10" X 6" ( 250 mm X 150 mm)</t>
  </si>
  <si>
    <t>3.15.1.1.20</t>
  </si>
  <si>
    <t>TEE HD EXTREMO LISO 10" X 8" ( 250 mm X 200 mm)</t>
  </si>
  <si>
    <t>3.15.1.1.21</t>
  </si>
  <si>
    <t>TEE HD EXTREMO LISO 10" X 10" ( 250 mm X 250 mm)</t>
  </si>
  <si>
    <t>3.15.1.1.22</t>
  </si>
  <si>
    <t>TEE HD EXTREMO LISO 12" X 3" ( 300 mm X 75 mm)</t>
  </si>
  <si>
    <t>3.15.1.1.23</t>
  </si>
  <si>
    <t>TEE HD EXTREMO LISO 12" X 4" ( 300 mm X 100 mm)</t>
  </si>
  <si>
    <t>3.15.1.1.24</t>
  </si>
  <si>
    <t>TEE HD EXTREMO LISO 12" X 6" ( 300 mm X 150 mm)</t>
  </si>
  <si>
    <t>3.15.1.1.25</t>
  </si>
  <si>
    <t>TEE HD EXTREMO LISO 12" X 8" ( 300 mm X 200 mm)</t>
  </si>
  <si>
    <t>3.15.1.1.26</t>
  </si>
  <si>
    <t>TEE HD EXTREMO LISO 12" X 10" ( 300 mm X 250 mm)</t>
  </si>
  <si>
    <t>3.15.1.1.27</t>
  </si>
  <si>
    <t>TEE HD EXTREMO LISO 12" X 12" ( 300 mm X 300 mm)</t>
  </si>
  <si>
    <t>3.15.1.1.28</t>
  </si>
  <si>
    <t>TEE HD EXTREMO LISO 14" X 3" ( 350 mm X 75 mm)</t>
  </si>
  <si>
    <t>3.15.1.1.29</t>
  </si>
  <si>
    <t>TEE HD EXTREMO LISO 14" X 4" ( 350 mm X 100 mm)</t>
  </si>
  <si>
    <t>3.15.1.1.30</t>
  </si>
  <si>
    <t>TEE HD EXTREMO LISO 14" X 6" ( 350 mm X 150 mm)</t>
  </si>
  <si>
    <t>3.15.1.1.31</t>
  </si>
  <si>
    <t>TEE HD EXTREMO LISO 14" X 8" ( 350 mm X 200 mm)</t>
  </si>
  <si>
    <t>3.15.1.1.32</t>
  </si>
  <si>
    <t>TEE HD EXTREMO LISO 14" X 10" ( 350 mm X 250 mm)</t>
  </si>
  <si>
    <t>3.15.1.1.33</t>
  </si>
  <si>
    <t>TEE HD EXTREMO LISO 14" X 12" ( 350 mm X 300 mm)</t>
  </si>
  <si>
    <t>3.15.1.1.34</t>
  </si>
  <si>
    <t>TEE HD EXTREMO LISO 14" X 14" ( 350 mm X 350 mm)</t>
  </si>
  <si>
    <t>3.15.1.1.35</t>
  </si>
  <si>
    <t>TEE HD EXTREMO LISO 16" X 4" ( 400 mm X 100 mm)</t>
  </si>
  <si>
    <t>3.15.1.1.36</t>
  </si>
  <si>
    <t>TEE HD EXTREMO LISO 16" X 6" ( 400 mm X 150 mm)</t>
  </si>
  <si>
    <t>3.15.1.1.37</t>
  </si>
  <si>
    <t>TEE HD EXTREMO LISO 16" X 8" ( 400 mm X 200 mm)</t>
  </si>
  <si>
    <t>3.15.1.1.38</t>
  </si>
  <si>
    <t>TEE HD EXTREMO LISO 16" X 10" ( 400 mm X 250 mm)</t>
  </si>
  <si>
    <t>3.15.1.1.39</t>
  </si>
  <si>
    <t>TEE HD EXTREMO LISO 16" X 12" ( 400 mm X 300 mm)</t>
  </si>
  <si>
    <t>3.15.1.1.40</t>
  </si>
  <si>
    <t>TEE HD EXTREMO LISO 16" X 14" ( 400 mm X 350 mm)</t>
  </si>
  <si>
    <t>3.15.1.1.41</t>
  </si>
  <si>
    <t>TEE HD EXTREMO LISO 16" X 16" ( 400 mm X 400 mm)</t>
  </si>
  <si>
    <t>3.15.1.1.42</t>
  </si>
  <si>
    <t>TEE HD EXTREMO LISO 18" X 6" ( 450 mm X 150 mm)</t>
  </si>
  <si>
    <t>3.15.1.1.43</t>
  </si>
  <si>
    <t>TEE HD EXTREMO LISO 18" X 8" ( 450 mm X 200 mm)</t>
  </si>
  <si>
    <t>3.15.1.1.44</t>
  </si>
  <si>
    <t>TEE HD EXTREMO LISO 18" X 10" ( 450 mm X 250 mm)</t>
  </si>
  <si>
    <t>3.15.1.1.45</t>
  </si>
  <si>
    <t>TEE HD EXTREMO LISO 18" X 12" ( 450 mm X 300 mm)</t>
  </si>
  <si>
    <t>3.15.1.1.46</t>
  </si>
  <si>
    <t>TEE HD EXTREMO LISO 18" X 14" ( 450 mm X 350 mm)</t>
  </si>
  <si>
    <t>3.15.1.1.47</t>
  </si>
  <si>
    <t>TEE HD EXTREMO LISO 18" X 16" ( 450 mm X 400 mm)</t>
  </si>
  <si>
    <t>3.15.1.1.48</t>
  </si>
  <si>
    <t>TEE HD EXTREMO LISO 18" X 18" ( 450 mm X 450 mm)</t>
  </si>
  <si>
    <t>3.15.1.1.49</t>
  </si>
  <si>
    <t>TEE HD EXTREMO LISO 20" X 8" ( 500 mm X 200 mm)</t>
  </si>
  <si>
    <t>3.15.1.1.50</t>
  </si>
  <si>
    <t>TEE HD EXTREMO LISO 20" X 10" ( 500 mm X 250 mm)</t>
  </si>
  <si>
    <t>3.15.1.1.51</t>
  </si>
  <si>
    <t>TEE HD EXTREMO LISO 20" X 12" ( 500 mm X 300 mm)</t>
  </si>
  <si>
    <t>3.15.1.1.52</t>
  </si>
  <si>
    <t>TEE HD EXTREMO LISO 20" X 14" ( 500 mm X 350 mm)</t>
  </si>
  <si>
    <t>3.15.1.1.53</t>
  </si>
  <si>
    <t>TEE HD EXTREMO LISO 20" X 16" ( 500 mm X 400 mm)</t>
  </si>
  <si>
    <t>3.15.1.1.54</t>
  </si>
  <si>
    <t>TEE HD EXTREMO LISO 20" X 18" ( 500 mm X 450 mm)</t>
  </si>
  <si>
    <t>3.15.1.1.55</t>
  </si>
  <si>
    <t>TEE HD EXTREMO LISO 20" X 20" ( 500 mm X 500 mm)</t>
  </si>
  <si>
    <t>3.15.1.1.56</t>
  </si>
  <si>
    <t>TEE HD EXTREMO LISO 24" X 8" ( 600 mm X 200 mm)</t>
  </si>
  <si>
    <t>3.15.1.1.57</t>
  </si>
  <si>
    <t>TEE HD EXTREMO LISO 24" X 10" ( 600 mm X 250 mm)</t>
  </si>
  <si>
    <t>3.15.1.1.58</t>
  </si>
  <si>
    <t>TEE HD EXTREMO LISO 24" X 12" ( 600 mm X 300 mm)</t>
  </si>
  <si>
    <t>3.15.1.1.59</t>
  </si>
  <si>
    <t>TEE HD EXTREMO LISO 24" X 14" ( 600 mm X 350 mm)</t>
  </si>
  <si>
    <t>3.15.1.1.60</t>
  </si>
  <si>
    <t>TEE HD EXTREMO LISO 24" X 16" ( 600 mm X 400 mm)</t>
  </si>
  <si>
    <t>3.15.1.1.61</t>
  </si>
  <si>
    <t>TEE HD EXTREMO LISO 24" X 18" ( 600 mm X 450 mm)</t>
  </si>
  <si>
    <t>3.15.1.1.62</t>
  </si>
  <si>
    <t>TEE HD EXTREMO LISO 24" X 20" ( 600 mm X 500 mm)</t>
  </si>
  <si>
    <t>3.15.1.1.63</t>
  </si>
  <si>
    <t>TEE HD EXTREMO LISO 24" X 24" ( 600 mm X 600 mm)</t>
  </si>
  <si>
    <t>3.15.1.2</t>
  </si>
  <si>
    <t>TEE HD JH PVC</t>
  </si>
  <si>
    <t>3.15.1.2.1</t>
  </si>
  <si>
    <t>TEE HD JH PVC 2" X 2" (50 mm X 50 mm)</t>
  </si>
  <si>
    <t>3.15.1.2.2</t>
  </si>
  <si>
    <t>TEE HD JH PVC 3" X 2" (75 mm X 50 mm)</t>
  </si>
  <si>
    <t>3.15.1.2.3</t>
  </si>
  <si>
    <t>TEE HD JH PVC 3" X 3" (75 mm X 75 mm)</t>
  </si>
  <si>
    <t>3.15.1.2.4</t>
  </si>
  <si>
    <t xml:space="preserve">TEE HD JH PVC 4" X 2" ( 100  mm X 50  mm) </t>
  </si>
  <si>
    <t>3.15.1.2.5</t>
  </si>
  <si>
    <t xml:space="preserve">TEE HD JH PVC 4" X 3" ( 100  mm X 75  mm) </t>
  </si>
  <si>
    <t>3.15.1.2.6</t>
  </si>
  <si>
    <t xml:space="preserve">TEE HD JH PVC 4" X 4" ( 100  mm X 100  mm) </t>
  </si>
  <si>
    <t>3.15.1.2.7</t>
  </si>
  <si>
    <t>TEE HD JH PVC 6" X 2" ( 150 mm X 50 mm)</t>
  </si>
  <si>
    <t>3.15.1.2.8</t>
  </si>
  <si>
    <t>TEE HD JH PVC 6" X 3" ( 150 mm X 75 mm)</t>
  </si>
  <si>
    <t>3.15.1.2.9</t>
  </si>
  <si>
    <t>TEE HD JH PVC 6" X 4" ( 150 mm X 100 mm)</t>
  </si>
  <si>
    <t>3.15.1.2.10</t>
  </si>
  <si>
    <t>TEE HD JH PVC 6" X 6" ( 150 mm X 150 mm)</t>
  </si>
  <si>
    <t>3.15.1.2.11</t>
  </si>
  <si>
    <t>TEE HD JH PVC 8" X 2" ( 200 mm X 75 mm)</t>
  </si>
  <si>
    <t>3.15.1.2.12</t>
  </si>
  <si>
    <t>TEE HD JH PVC 8" X 3" ( 200 mm X 75 mm)</t>
  </si>
  <si>
    <t>3.15.1.2.13</t>
  </si>
  <si>
    <t>TEE HD JH PVC 8" X 4" ( 200 mm X 100 mm)</t>
  </si>
  <si>
    <t>3.15.1.2.14</t>
  </si>
  <si>
    <t>TEE HD JH PVC 8" X 6" ( 200 mm X 150 mm)</t>
  </si>
  <si>
    <t>3.15.1.2.15</t>
  </si>
  <si>
    <t>TEE HD JH PVC 8" X 8" ( 200 mm X 200 mm)</t>
  </si>
  <si>
    <t>3.15.1.2.16</t>
  </si>
  <si>
    <t>TEE HD JH PVC 10" X 2" ( 250 mm X 50 mm)</t>
  </si>
  <si>
    <t>3.15.1.2.17</t>
  </si>
  <si>
    <t>TEE HD JH PVC 10" X 3" ( 250 mm X 75 mm)</t>
  </si>
  <si>
    <t>3.15.1.2.18</t>
  </si>
  <si>
    <t>TEE HD JH PVC 10" X 4" ( 250 mm X 100 mm)</t>
  </si>
  <si>
    <t>3.15.1.2.19</t>
  </si>
  <si>
    <t>TEE HD JH PVC 10" X 6" ( 250 mm X 150 mm)</t>
  </si>
  <si>
    <t>3.15.1.2.20</t>
  </si>
  <si>
    <t>TEE HD JH PVC 10" X 8" ( 250 mm X 200 mm)</t>
  </si>
  <si>
    <t>3.15.1.2.21</t>
  </si>
  <si>
    <t>TEE HD JH PVC 10" X 10" ( 250 mm X 250 mm)</t>
  </si>
  <si>
    <t>3.15.1.2.22</t>
  </si>
  <si>
    <t>TEE HD JH PVC 12" X 3" ( 300 mm X 75 mm)</t>
  </si>
  <si>
    <t>3.15.1.2.23</t>
  </si>
  <si>
    <t>TEE HD JH PVC 12" X 4" ( 300 mm X 100 mm)</t>
  </si>
  <si>
    <t>3.15.1.2.24</t>
  </si>
  <si>
    <t>TEE HD JH PVC 12" X 6" ( 300 mm X 150 mm)</t>
  </si>
  <si>
    <t>3.15.1.2.25</t>
  </si>
  <si>
    <t>TEE HD JH PVC 12" X 8" ( 300 mm X 200 mm)</t>
  </si>
  <si>
    <t>3.15.1.2.26</t>
  </si>
  <si>
    <t>TEE HD JH PVC 12" X 10" ( 300 mm X 250 mm)</t>
  </si>
  <si>
    <t>3.15.1.2.27</t>
  </si>
  <si>
    <t>TEE HD JH PVC 12" X 12" ( 300 mm X 300 mm)</t>
  </si>
  <si>
    <t>3.15.1.2.28</t>
  </si>
  <si>
    <t>TEE HD JH PVC 14" X 3" ( 350 mm X 75 mm)</t>
  </si>
  <si>
    <t>3.15.1.2.29</t>
  </si>
  <si>
    <t>TEE HD JH PVC 14" X 4" ( 350 mm X 100 mm)</t>
  </si>
  <si>
    <t>3.15.1.2.30</t>
  </si>
  <si>
    <t>TEE HD JH PVC 14" X 6" ( 350 mm X 150 mm)</t>
  </si>
  <si>
    <t>3.15.1.2.31</t>
  </si>
  <si>
    <t>TEE HD JH PVC 14" X 8" ( 350 mm X 200 mm)</t>
  </si>
  <si>
    <t>3.15.1.2.32</t>
  </si>
  <si>
    <t>TEE HD JH PVC 14" X 10" ( 350 mm X 250 mm)</t>
  </si>
  <si>
    <t>3.15.1.2.33</t>
  </si>
  <si>
    <t>TEE HD JH PVC 14" X 12" ( 350 mm X 300 mm)</t>
  </si>
  <si>
    <t>3.15.1.2.34</t>
  </si>
  <si>
    <t>TEE HD JH PVC 14" X 14" ( 350 mm X 350 mm)</t>
  </si>
  <si>
    <t>3.15.1.2.35</t>
  </si>
  <si>
    <t>TEE HD JH PVC 16" X 4" ( 400 mm X 100 mm)</t>
  </si>
  <si>
    <t>3.15.1.2.36</t>
  </si>
  <si>
    <t>TEE HD JH PVC 16" X 6" ( 400 mm X 150 mm)</t>
  </si>
  <si>
    <t>3.15.1.2.37</t>
  </si>
  <si>
    <t>TEE HD JH PVC 16" X 8" ( 400 mm X 200 mm)</t>
  </si>
  <si>
    <t>3.15.1.2.38</t>
  </si>
  <si>
    <t>TEE HD JH PVC 16" X 10" ( 400 mm X 250 mm)</t>
  </si>
  <si>
    <t>3.15.1.2.39</t>
  </si>
  <si>
    <t>TEE HD JH PVC 16" X 12" ( 400 mm X 300 mm)</t>
  </si>
  <si>
    <t>3.15.1.2.40</t>
  </si>
  <si>
    <t>TEE HD JH PVC 16" X 14" ( 400 mm X 350 mm)</t>
  </si>
  <si>
    <t>3.15.1.2.41</t>
  </si>
  <si>
    <t>TEE HD JH PVC 16" X 16" ( 400 mm X 400 mm)</t>
  </si>
  <si>
    <t>3.15.1.2.42</t>
  </si>
  <si>
    <t>TEE HD JH PVC 18" X 6" ( 450 mm X 150 mm)</t>
  </si>
  <si>
    <t>3.15.1.2.43</t>
  </si>
  <si>
    <t>TEE HD JH PVC 18" X 8" ( 450 mm X 200 mm)</t>
  </si>
  <si>
    <t>3.15.1.2.44</t>
  </si>
  <si>
    <t>TEE HD JH PVC 18" X 10" ( 450 mm X 250 mm)</t>
  </si>
  <si>
    <t>3.15.1.2.45</t>
  </si>
  <si>
    <t>TEE HD JH PVC 18" X 12" ( 450 mm X 300 mm)</t>
  </si>
  <si>
    <t>3.15.1.2.46</t>
  </si>
  <si>
    <t>TEE HD JH PVC 18" X 14" ( 450 mm X 350 mm)</t>
  </si>
  <si>
    <t>3.15.1.2.47</t>
  </si>
  <si>
    <t>TEE HD JH PVC 18" X 16" ( 450 mm X 400 mm)</t>
  </si>
  <si>
    <t>3.15.1.2.48</t>
  </si>
  <si>
    <t>TEE HD JH PVC 18" X 18" ( 450 mm X 450 mm)</t>
  </si>
  <si>
    <t>3.15.1.2.49</t>
  </si>
  <si>
    <t>TEE HD JH PVC 20" X 8" ( 500 mm X 200 mm)</t>
  </si>
  <si>
    <t>3.15.1.2.50</t>
  </si>
  <si>
    <t>TEE HD JH PVC 20" X 10" ( 500 mm X 250 mm)</t>
  </si>
  <si>
    <t>3.15.1.2.51</t>
  </si>
  <si>
    <t>TEE HD JH PVC 20" X 12" ( 500 mm X 300 mm)</t>
  </si>
  <si>
    <t>3.15.1.2.52</t>
  </si>
  <si>
    <t>TEE HD JH PVC 20" X 14" ( 500 mm X 350 mm)</t>
  </si>
  <si>
    <t>3.15.1.2.53</t>
  </si>
  <si>
    <t>TEE HD JH PVC 20" X 16" ( 500 mm X 400 mm)</t>
  </si>
  <si>
    <t>3.15.1.2.54</t>
  </si>
  <si>
    <t>TEE HD JH PVC 20" X 18" ( 500 mm X 450 mm)</t>
  </si>
  <si>
    <t>3.15.1.2.55</t>
  </si>
  <si>
    <t>TEE HD JH PVC 20" X 20" ( 500 mm X 500 mm)</t>
  </si>
  <si>
    <t>3.15.1.2.56</t>
  </si>
  <si>
    <t>TEE HD JH PVC 24" X 8" ( 600 mm X 200 mm)</t>
  </si>
  <si>
    <t>3.15.1.2.57</t>
  </si>
  <si>
    <t>TEE HD JH PVC 24" X 10" ( 600 mm X 250 mm)</t>
  </si>
  <si>
    <t>3.15.1.2.58</t>
  </si>
  <si>
    <t>TEE HD JH PVC 24" X 12" ( 600 mm X 300 mm)</t>
  </si>
  <si>
    <t>3.15.1.2.59</t>
  </si>
  <si>
    <t>TEE HD JH PVC 24" X 14" ( 600 mm X 350 mm)</t>
  </si>
  <si>
    <t>3.15.1.2.60</t>
  </si>
  <si>
    <t>TEE HD JH PVC 24" X 16" ( 600 mm X 400 mm)</t>
  </si>
  <si>
    <t>3.15.1.2.61</t>
  </si>
  <si>
    <t>TEE HD JH PVC 24" X 18" ( 600 mm X 450 mm)</t>
  </si>
  <si>
    <t>3.15.1.2.62</t>
  </si>
  <si>
    <t>TEE HD JH PVC 24" X 20" ( 600 mm X 500 mm)</t>
  </si>
  <si>
    <t>3.15.1.2.63</t>
  </si>
  <si>
    <t>TEE HD JH PVC 24" X 24" ( 600 mm X 600 mm)</t>
  </si>
  <si>
    <t>3.15.1.3</t>
  </si>
  <si>
    <t>TEE HD BRIDA</t>
  </si>
  <si>
    <t>3.15.1.3.1</t>
  </si>
  <si>
    <t>TEE HD BRIDA 2" X 2" (50 mm X 50 mm)</t>
  </si>
  <si>
    <t>3.15.1.3.2</t>
  </si>
  <si>
    <t>TEE HD BRIDA 3" X 2" (75 mm X 50 mm)</t>
  </si>
  <si>
    <t>3.15.1.3.3</t>
  </si>
  <si>
    <t>TEE HD BRIDA 3" X 3" ( 75 mm X 75 mm)</t>
  </si>
  <si>
    <t>3.15.1.3.4</t>
  </si>
  <si>
    <t>TEE HD BRIDA 4" X 2" (100 mm X 50 mm)</t>
  </si>
  <si>
    <t>3.15.1.3.5</t>
  </si>
  <si>
    <t>TEE HD BRIDA 4" X 3" ( 100 mm X 75 mm)</t>
  </si>
  <si>
    <t>3.15.1.3.6</t>
  </si>
  <si>
    <t>TEE HD BRIDA 4" X 4" (100  mm X 100  mm)</t>
  </si>
  <si>
    <t>3.15.1.3.7</t>
  </si>
  <si>
    <t>TEE HD BRIDA 6" X 2" (150  mm X 50  mm)</t>
  </si>
  <si>
    <t>3.15.1.3.8</t>
  </si>
  <si>
    <t>TEE HD BRIDA 6" X 3" ( 150 mm X 75 mm)</t>
  </si>
  <si>
    <t>3.15.1.3.9</t>
  </si>
  <si>
    <t>TEE HD BRIDA 6" X 4" ( 150 mm X 100 mm)</t>
  </si>
  <si>
    <t>3.15.1.3.10</t>
  </si>
  <si>
    <t>TEE HD BRIDA 6" X 6" ( 150 mm X 150 mm)</t>
  </si>
  <si>
    <t>3.15.1.3.11</t>
  </si>
  <si>
    <t>TEE HD BRIDA 8" X 2" ( 200 mm X 75 mm)</t>
  </si>
  <si>
    <t>3.15.1.3.12</t>
  </si>
  <si>
    <t>TEE HD BRIDA 8" X 3" ( 200 mm X 75 mm)</t>
  </si>
  <si>
    <t>3.15.1.3.13</t>
  </si>
  <si>
    <t>TEE HD BRIDA 8" X 4" ( 200 mm X 100 mm)</t>
  </si>
  <si>
    <t>3.15.1.3.14</t>
  </si>
  <si>
    <t>TEE HD BRIDA 8" X 6" ( 200 mm X 150 mm)</t>
  </si>
  <si>
    <t>3.15.1.3.15</t>
  </si>
  <si>
    <t>TEE HD BRIDA 8" X 8" ( 200 mm X 200 mm)</t>
  </si>
  <si>
    <t>3.15.1.3.16</t>
  </si>
  <si>
    <t>TEE HD BRIDA 10" X 2" ( 250 mm X 505 mm)</t>
  </si>
  <si>
    <t>3.15.1.3.17</t>
  </si>
  <si>
    <t>TEE HD BRIDA 10" X 3" ( 250 mm X 75 mm)</t>
  </si>
  <si>
    <t>3.15.1.3.18</t>
  </si>
  <si>
    <t>TEE HD BRIDA 10" X 4" ( 250 mm X 100 mm)</t>
  </si>
  <si>
    <t>3.15.1.3.19</t>
  </si>
  <si>
    <t>TEE HD BRIDA 10" X 6" ( 250 mm X 150 mm)</t>
  </si>
  <si>
    <t>3.15.1.3.20</t>
  </si>
  <si>
    <t>TEE HD BRIDA 10" X 8" ( 250 mm X 200 mm)</t>
  </si>
  <si>
    <t>3.15.1.3.21</t>
  </si>
  <si>
    <t>TEE HD BRIDA 10" X 10" ( 250 mm X 250 mm)</t>
  </si>
  <si>
    <t>3.15.1.3.22</t>
  </si>
  <si>
    <t>TEE HD BRIDA 12" X 3" ( 300 mm X 75 mm)</t>
  </si>
  <si>
    <t>3.15.1.3.23</t>
  </si>
  <si>
    <t>TEE HD BRIDA 12" X 4" ( 300 mm X 100 mm)</t>
  </si>
  <si>
    <t>3.15.1.3.24</t>
  </si>
  <si>
    <t>TEE HD BRIDA 12" X 6" ( 300 mm X 150 mm)</t>
  </si>
  <si>
    <t>3.15.1.3.25</t>
  </si>
  <si>
    <t>TEE HD BRIDA 12" X 8" ( 300 mm X 200 mm)</t>
  </si>
  <si>
    <t>3.15.1.3.26</t>
  </si>
  <si>
    <t>TEE HD BRIDA 12" X 10" ( 300 mm X 250 mm)</t>
  </si>
  <si>
    <t>3.15.1.3.27</t>
  </si>
  <si>
    <t>TEE HD BRIDA 12" X 12" ( 300 mm X 300 mm)</t>
  </si>
  <si>
    <t>3.15.1.3.28</t>
  </si>
  <si>
    <t>TEE HD BRIDA 14" X 3" ( 350 mm X 75 mm)</t>
  </si>
  <si>
    <t>3.15.1.3.29</t>
  </si>
  <si>
    <t>TEE HD BRIDA 14" X 4" ( 350 mm X 100 mm)</t>
  </si>
  <si>
    <t>3.15.1.3.30</t>
  </si>
  <si>
    <t>TEE HD BRIDA 14" X 6" ( 350 mm X 150 mm)</t>
  </si>
  <si>
    <t>3.15.1.3.31</t>
  </si>
  <si>
    <t>TEE HD BRIDA 14" X 8" ( 350 mm X 200 mm)</t>
  </si>
  <si>
    <t>3.15.1.3.32</t>
  </si>
  <si>
    <t>TEE HD BRIDA 14" X 10" ( 350 mm X 250 mm)</t>
  </si>
  <si>
    <t>3.15.1.3.33</t>
  </si>
  <si>
    <t>TEE HD BRIDA 14" X 12" ( 350 mm X 300 mm)</t>
  </si>
  <si>
    <t>3.15.1.3.34</t>
  </si>
  <si>
    <t>TEE HD BRIDA 14" X 14" ( 350 mm X 350 mm)</t>
  </si>
  <si>
    <t>3.15.1.3.35</t>
  </si>
  <si>
    <t>TEE HD BRIDA 16" X 4" ( 400 mm X 100 mm)</t>
  </si>
  <si>
    <t>3.15.1.3.36</t>
  </si>
  <si>
    <t>TEE HD BRIDA 16" X 6" ( 400 mm X 150 mm)</t>
  </si>
  <si>
    <t>3.15.1.3.37</t>
  </si>
  <si>
    <t>TEE HD BRIDA 16" X 8" ( 400 mm X 200 mm)</t>
  </si>
  <si>
    <t>3.15.1.3.38</t>
  </si>
  <si>
    <t>TEE HD BRIDA 16" X 10" ( 400 mm X 250 mm)</t>
  </si>
  <si>
    <t>3.15.1.3.39</t>
  </si>
  <si>
    <t>TEE HD BRIDA 16" X 12" ( 400 mm X 300 mm)</t>
  </si>
  <si>
    <t>3.15.1.3.40</t>
  </si>
  <si>
    <t>TEE HD BRIDA 16" X 14" ( 400 mm X 350 mm)</t>
  </si>
  <si>
    <t>3.15.1.3.41</t>
  </si>
  <si>
    <t>TEE HD BRIDA 16" X 16" ( 400 mm X 400 mm)</t>
  </si>
  <si>
    <t>3.15.1.3.42</t>
  </si>
  <si>
    <t>TEE HD BRIDA 18" X 6" ( 450 mm X 150 mm)</t>
  </si>
  <si>
    <t>3.15.1.3.43</t>
  </si>
  <si>
    <t>TEE HD BRIDA 18" X 8" ( 450 mm X 200 mm)</t>
  </si>
  <si>
    <t>3.15.1.3.44</t>
  </si>
  <si>
    <t>TEE HD BRIDA 18" X 10" ( 450 mm X 250 mm)</t>
  </si>
  <si>
    <t>3.15.1.3.45</t>
  </si>
  <si>
    <t>TEE HD BRIDA 18" X 12" ( 450 mm X 300 mm)</t>
  </si>
  <si>
    <t>3.15.1.3.46</t>
  </si>
  <si>
    <t>TEE HD BRIDA 18" X 14" ( 450 mm X 350 mm)</t>
  </si>
  <si>
    <t>3.15.1.3.47</t>
  </si>
  <si>
    <t>TEE HD BRIDA 18" X 16" ( 450 mm X 400 mm)</t>
  </si>
  <si>
    <t>3.15.1.3.48</t>
  </si>
  <si>
    <t>TEE HD BRIDA 18" X 18" ( 450 mm X 450 mm)</t>
  </si>
  <si>
    <t>3.15.1.3.49</t>
  </si>
  <si>
    <t>TEE HD BRIDA 20" X 8" ( 500 mm X 200 mm)</t>
  </si>
  <si>
    <t>3.15.1.3.50</t>
  </si>
  <si>
    <t>TEE HD BRIDA 20" X 10" ( 500 mm X 250 mm)</t>
  </si>
  <si>
    <t>3.15.1.3.51</t>
  </si>
  <si>
    <t>TEE HD BRIDA 20" X 12" ( 500 mm X 300 mm)</t>
  </si>
  <si>
    <t>3.15.1.3.52</t>
  </si>
  <si>
    <t>TEE HD BRIDA 20" X 14" ( 500 mm X 350 mm)</t>
  </si>
  <si>
    <t>3.15.1.3.53</t>
  </si>
  <si>
    <t>TEE HD BRIDA 20" X 16" ( 500 mm X 400 mm)</t>
  </si>
  <si>
    <t>3.15.1.3.54</t>
  </si>
  <si>
    <t>TEE HD BRIDA 20" X 18" ( 500 mm X 450 mm)</t>
  </si>
  <si>
    <t>3.15.1.3.55</t>
  </si>
  <si>
    <t>TEE HD BRIDA 20" X 20" ( 500 mm X 500 mm)</t>
  </si>
  <si>
    <t>3.15.1.3.56</t>
  </si>
  <si>
    <t>TEE HD BRIDA 24" X 8" ( 600 mm X 200 mm)</t>
  </si>
  <si>
    <t>3.15.1.3.57</t>
  </si>
  <si>
    <t>TEE HD BRIDA 24" X 10" ( 600 mm X 250 mm)</t>
  </si>
  <si>
    <t>3.15.1.3.58</t>
  </si>
  <si>
    <t>TEE HD BRIDA 24" X 12" ( 600 mm X 300 mm)</t>
  </si>
  <si>
    <t>3.15.1.3.59</t>
  </si>
  <si>
    <t>TEE HD BRIDA 24" X 14" ( 600 mm X 350 mm)</t>
  </si>
  <si>
    <t>3.15.1.3.60</t>
  </si>
  <si>
    <t>TEE HD BRIDA 24" X 16" ( 600 mm X 400 mm)</t>
  </si>
  <si>
    <t>3.15.1.3.61</t>
  </si>
  <si>
    <t>TEE HD BRIDA 24" X 18" ( 600 mm X 450 mm)</t>
  </si>
  <si>
    <t>3.15.1.3.62</t>
  </si>
  <si>
    <t>TEE HD BRIDA 24" X 20" ( 600 mm X 500 mm)</t>
  </si>
  <si>
    <t>3.15.1.3.63</t>
  </si>
  <si>
    <t>TEE HD BRIDA 24" X 24" ( 600 mm X 600 mm)</t>
  </si>
  <si>
    <t>3.15.2</t>
  </si>
  <si>
    <t xml:space="preserve"> REDUCCIÓN HD</t>
  </si>
  <si>
    <t>3.15.2.1</t>
  </si>
  <si>
    <t xml:space="preserve">REDUCCIÓN HD CONCÉNTRICA EXTREMO LISO </t>
  </si>
  <si>
    <t>3.15.2.1.1</t>
  </si>
  <si>
    <t>REDUCCIÓN HD CONCÉNTRICA EXTREMO LISO  3" X 2" ( 75 mm X 50 mm)</t>
  </si>
  <si>
    <t>3.15.2.1.2</t>
  </si>
  <si>
    <t>REDUCCIÓN HD CONCÉNTRICA EXTREMO LISO  4" X 2" ( 100 mm X 50 mm)</t>
  </si>
  <si>
    <t>3.15.2.1.3</t>
  </si>
  <si>
    <t>REDUCCIÓN HD CONCÉNTRICA EXTREMO LISO  4" X 3" ( 100 mm X 75 mm)</t>
  </si>
  <si>
    <t>3.15.2.1.4</t>
  </si>
  <si>
    <t>REDUCCIÓN HD CONCÉNTRICA EXTREMO LISO  6" X 2" ( 150 mm X 50 mm)</t>
  </si>
  <si>
    <t>3.15.2.1.5</t>
  </si>
  <si>
    <t>REDUCCIÓN HD CONCÉNTRICA EXTREMO LISO  6" X 3" ( 150 mm X 75 mm)</t>
  </si>
  <si>
    <t>3.15.2.1.6</t>
  </si>
  <si>
    <t>REDUCCIÓN HD CONCÉNTRICA EXTREMO LISO  6" X 4" ( 150 mm X 100 mm)</t>
  </si>
  <si>
    <t>3.15.2.1.7</t>
  </si>
  <si>
    <t>REDUCCIÓN HD CONCÉNTRICA EXTREMO LISO  8" X 2" ( 200 mm X 50 mm)</t>
  </si>
  <si>
    <t>3.15.2.1.8</t>
  </si>
  <si>
    <t>REDUCCIÓN HD CONCÉNTRICA EXTREMO LISO  8" X 3" ( 200 mm X 75 mm)</t>
  </si>
  <si>
    <t>3.15.2.1.9</t>
  </si>
  <si>
    <t>REDUCCIÓN HD CONCÉNTRICA EXTREMO LISO  8" X 4" ( 200 mm X 100 mm)</t>
  </si>
  <si>
    <t>3.15.2.1.10</t>
  </si>
  <si>
    <t>REDUCCIÓN HD CONCÉNTRICA EXTREMO LISO  8" X 6" ( 200 mm X 150 mm)</t>
  </si>
  <si>
    <t>3.15.2.1.11</t>
  </si>
  <si>
    <t>REDUCCIÓN HD CONCÉNTRICA EXTREMO LISO 10" X 3" ( 250 mm X 75 mm)</t>
  </si>
  <si>
    <t>3.15.2.1.12</t>
  </si>
  <si>
    <t>REDUCCIÓN HD CONCÉNTRICA EXTREMO LISO 10" X 4" ( 250 mm X 100 mm)</t>
  </si>
  <si>
    <t>3.15.2.1.13</t>
  </si>
  <si>
    <t>REDUCCIÓN HD CONCÉNTRICA EXTREMO LISO 10" X 6" ( 250 mm X 150 mm)</t>
  </si>
  <si>
    <t>3.15.2.1.14</t>
  </si>
  <si>
    <t>REDUCCIÓN HD CONCÉNTRICA EXTREMO LISO 10" X 8" ( 250 mm X 200 mm)</t>
  </si>
  <si>
    <t>3.15.2.1.15</t>
  </si>
  <si>
    <t>REDUCCIÓN HD CONCÉNTRICA EXTREMO LISO 12" X 3" ( 300 mm X 75 mm)</t>
  </si>
  <si>
    <t>3.15.2.1.16</t>
  </si>
  <si>
    <t>REDUCCIÓN HD CONCÉNTRICA EXTREMO LISO 12" X 4" ( 300 mm X 100 mm)</t>
  </si>
  <si>
    <t>3.15.2.1.17</t>
  </si>
  <si>
    <t>REDUCCIÓN HD CONCÉNTRICA EXTREMO LISO 12" X 6" ( 300 mm X 150 mm)</t>
  </si>
  <si>
    <t>3.15.2.1.18</t>
  </si>
  <si>
    <t>REDUCCIÓN HD CONCÉNTRICA EXTREMO LISO 12" X 8" ( 300 mm X 200 mm)</t>
  </si>
  <si>
    <t>3.15.2.1.19</t>
  </si>
  <si>
    <t>REDUCCIÓN HD CONCÉNTRICA EXTREMO LISO 12" X 10" ( 300 mm X 250 mm)</t>
  </si>
  <si>
    <t>3.15.2.1.20</t>
  </si>
  <si>
    <t>REDUCCIÓN HD CONCÉNTRICA EXTREMO LISO 14" X 4" ( 350 mm X 100 mm)</t>
  </si>
  <si>
    <t>3.15.2.1.21</t>
  </si>
  <si>
    <t>REDUCCIÓN HD CONCÉNTRICA EXTREMO LISO 14" X 6" ( 350 mm X 150 mm)</t>
  </si>
  <si>
    <t>3.15.2.1.22</t>
  </si>
  <si>
    <t>REDUCCIÓN HD CONCÉNTRICA EXTREMO LISO 14" X 8" ( 350 mm X 200 mm)</t>
  </si>
  <si>
    <t>3.15.2.1.23</t>
  </si>
  <si>
    <t>REDUCCIÓN HD CONCÉNTRICA EXTREMO LISO 14" X 10" ( 350 mm X 250 mm)</t>
  </si>
  <si>
    <t>3.15.2.1.24</t>
  </si>
  <si>
    <t>REDUCCIÓN HD CONCÉNTRICA EXTREMO LISO 14" X 12" ( 350 mm X 300 mm)</t>
  </si>
  <si>
    <t>3.15.2.1.25</t>
  </si>
  <si>
    <t>REDUCCIÓN HD CONCÉNTRICA EXTREMO LISO 16" X 6" ( 400 mm X 150 mm)</t>
  </si>
  <si>
    <t>3.15.2.1.26</t>
  </si>
  <si>
    <t>REDUCCIÓN HD CONCÉNTRICA EXTREMO LISO 16" X 8" ( 400 mm X 200 mm)</t>
  </si>
  <si>
    <t>3.15.2.1.27</t>
  </si>
  <si>
    <t>REDUCCIÓN HD CONCÉNTRICA EXTREMO LISO 16" X 10" ( 400 mm X 250 mm)</t>
  </si>
  <si>
    <t>3.15.2.1.28</t>
  </si>
  <si>
    <t>REDUCCIÓN HD CONCÉNTRICA EXTREMO LISO 16" X 12" ( 400 mm X 300 mm)</t>
  </si>
  <si>
    <t>3.15.2.1.29</t>
  </si>
  <si>
    <t>REDUCCIÓN HD CONCÉNTRICA EXTREMO LISO 16" X 14" ( 400 mm X 350 mm)</t>
  </si>
  <si>
    <t>3.15.2.1.30</t>
  </si>
  <si>
    <t>REDUCCIÓN HD CONCÉNTRICA EXTREMO LISO 18" X 10" ( 450 mm X 250 mm)</t>
  </si>
  <si>
    <t>3.15.2.1.31</t>
  </si>
  <si>
    <t>REDUCCIÓN HD CONCÉNTRICA EXTREMO LISO 18" X 12" ( 450 mm X 300 mm)</t>
  </si>
  <si>
    <t>3.15.2.1.32</t>
  </si>
  <si>
    <t>REDUCCIÓN HD CONCÉNTRICA EXTREMO LISO 18" X 14" ( 450 mm X 350 mm)</t>
  </si>
  <si>
    <t>3.15.2.1.33</t>
  </si>
  <si>
    <t>REDUCCIÓN HD CONCÉNTRICA EXTREMO LISO 18" X 16" ( 450 mm X 400 mm)</t>
  </si>
  <si>
    <t>3.15.2.1.34</t>
  </si>
  <si>
    <t>REDUCCIÓN HD CONCÉNTRICA EXTREMO LISO 20" X 8" ( 500 mm X 200 mm)</t>
  </si>
  <si>
    <t>3.15.2.1.35</t>
  </si>
  <si>
    <t>REDUCCIÓN HD CONCÉNTRICA EXTREMO LISO 20" X 10" ( 500 mm X 250 mm)</t>
  </si>
  <si>
    <t>3.15.2.1.36</t>
  </si>
  <si>
    <t>REDUCCIÓN HD CONCÉNTRICA EXTREMO LISO 20" X 12" ( 500 mm X 300 mm)</t>
  </si>
  <si>
    <t>3.15.2.1.37</t>
  </si>
  <si>
    <t>REDUCCIÓN HD CONCÉNTRICA EXTREMO LISO 20" X 14" ( 500 mm X 350 mm)</t>
  </si>
  <si>
    <t>3.15.2.1.38</t>
  </si>
  <si>
    <t>REDUCCIÓN HD CONCÉNTRICA EXTREMO LISO 20" X 16" ( 500 mm X 400 mm)</t>
  </si>
  <si>
    <t>3.15.2.1.39</t>
  </si>
  <si>
    <t>REDUCCIÓN HD CONCÉNTRICA EXTREMO LISO 20" X 18" ( 500 mm X 450 mm)</t>
  </si>
  <si>
    <t>3.15.2.1.40</t>
  </si>
  <si>
    <t>REDUCCIÓN HD CONCÉNTRICA EXTREMO LISO 24" X 12" ( 600 mm X 300 mm)</t>
  </si>
  <si>
    <t>3.15.2.1.41</t>
  </si>
  <si>
    <t>REDUCCIÓN HD CONCÉNTRICA EXTREMO LISO 24" X 14" ( 600 mm X 350 mm)</t>
  </si>
  <si>
    <t>3.15.2.1.42</t>
  </si>
  <si>
    <t>REDUCCIÓN HD CONCÉNTRICA EXTREMO LISO 24" X 16" ( 600 mm X 400 mm)</t>
  </si>
  <si>
    <t>3.15.2.1.43</t>
  </si>
  <si>
    <t>REDUCCIÓN HD CONCÉNTRICA EXTREMO LISO 24" X 18" ( 600 mm X 450 mm)</t>
  </si>
  <si>
    <t>3.15.2.1.44</t>
  </si>
  <si>
    <t>REDUCCIÓN HD CONCÉNTRICA EXTREMO LISO 24" X 20" ( 600 mm X 500 mm)</t>
  </si>
  <si>
    <t>3.15.2.2</t>
  </si>
  <si>
    <t xml:space="preserve"> REDUCCIÓN HD CONCÉNTRICA JH PVC</t>
  </si>
  <si>
    <t>3.15.2.2.1</t>
  </si>
  <si>
    <t>REDUCCIÓN HD CONCÉNTRICA JH PVC 3" X 2" (75  mm X 50  mm)</t>
  </si>
  <si>
    <t>3.15.2.2.2</t>
  </si>
  <si>
    <t>REDUCCIÓN HD CONCÉNTRICA JH PVC 4" X 2" ( 100 mm X 50 mm)</t>
  </si>
  <si>
    <t>3.15.2.2.3</t>
  </si>
  <si>
    <t>REDUCCIÓN HD CONCÉNTRICA JH PVC 4" X 3" (100  mm X 75  mm)</t>
  </si>
  <si>
    <t>3.15.2.2.4</t>
  </si>
  <si>
    <t>REDUCCIÓN HD CONCÉNTRICA JH PVC 6" X 2" ( 150 mm X 50 mm)</t>
  </si>
  <si>
    <t>3.15.2.2.5</t>
  </si>
  <si>
    <t>REDUCCIÓN HD CONCÉNTRICA JH PVC 6" X 3" ( 150 mm X 75 mm)</t>
  </si>
  <si>
    <t>3.15.2.2.6</t>
  </si>
  <si>
    <t>REDUCCIÓN HD CONCÉNTRICA JH PVC 6" X 4" ( 150 mm X 100 mm)</t>
  </si>
  <si>
    <t>3.15.2.2.7</t>
  </si>
  <si>
    <t>REDUCCIÓN HD CONCÉNTRICA JH PVC 8" X 2" ( 200 mm X 50 mm)</t>
  </si>
  <si>
    <t>3.15.2.2.8</t>
  </si>
  <si>
    <t>REDUCCIÓN HD CONCÉNTRICA JH PVC 8" X 3" ( 200 mm X 75 mm)</t>
  </si>
  <si>
    <t>3.15.2.2.9</t>
  </si>
  <si>
    <t>REDUCCIÓN HD CONCÉNTRICA JH PVC 8" X 4" ( 200 mm X 100 mm)</t>
  </si>
  <si>
    <t>3.15.2.2.10</t>
  </si>
  <si>
    <t>REDUCCIÓN HD CONCÉNTRICA JH PVC 8" X 6" ( 200 mm X 150 mm)</t>
  </si>
  <si>
    <t>3.15.2.2.11</t>
  </si>
  <si>
    <t>REDUCCIÓN HD CONCÉNTRICA JH PVC 10" X 3" ( 250 mm X 75 mm)</t>
  </si>
  <si>
    <t>3.15.2.2.12</t>
  </si>
  <si>
    <t>REDUCCIÓN HD CONCÉNTRICA JH PVC 10" X 4" ( 250 mm X 100 mm)</t>
  </si>
  <si>
    <t>3.15.2.2.13</t>
  </si>
  <si>
    <t>REDUCCIÓN HD CONCÉNTRICA JH PVC 10" X 6" ( 250 mm X 150 mm)</t>
  </si>
  <si>
    <t>3.15.2.2.14</t>
  </si>
  <si>
    <t>REDUCCIÓN HD CONCÉNTRICA JH PVC 10" X 8" ( 250 mm X 200 mm)</t>
  </si>
  <si>
    <t>3.15.2.2.15</t>
  </si>
  <si>
    <t>REDUCCIÓN HD CONCÉNTRICA JH PVC 12" X 3" ( 300 mm X 75 mm)</t>
  </si>
  <si>
    <t>3.15.2.2.16</t>
  </si>
  <si>
    <t>REDUCCIÓN HD CONCÉNTRICA JH PVC 12" X 4" ( 300 mm X 100 mm)</t>
  </si>
  <si>
    <t>3.15.2.2.17</t>
  </si>
  <si>
    <t>REDUCCIÓN HD CONCÉNTRICA JH PVC 12" X 6" ( 300 mm X 150 mm)</t>
  </si>
  <si>
    <t>3.15.2.2.18</t>
  </si>
  <si>
    <t>REDUCCIÓN HD CONCÉNTRICA JH PVC 12" X 8" ( 300 mm X 200 mm)</t>
  </si>
  <si>
    <t>3.15.2.2.19</t>
  </si>
  <si>
    <t>REDUCCIÓN HD CONCÉNTRICA JH PVC 12" X 10" ( 300 mm X 250 mm)</t>
  </si>
  <si>
    <t>3.15.2.2.20</t>
  </si>
  <si>
    <t>REDUCCIÓN HD CONCÉNTRICA JH PVC 14" X 4" ( 350 mm X 100 mm)</t>
  </si>
  <si>
    <t>3.15.2.2.21</t>
  </si>
  <si>
    <t>REDUCCIÓN HD CONCÉNTRICA JH PVC 14" X 6" ( 350 mm X 150 mm)</t>
  </si>
  <si>
    <t>3.15.2.2.22</t>
  </si>
  <si>
    <t>REDUCCIÓN HD CONCÉNTRICA JH PVC 14" X 8" ( 350 mm X 200 mm)</t>
  </si>
  <si>
    <t>3.15.2.2.23</t>
  </si>
  <si>
    <t>REDUCCIÓN HD CONCÉNTRICA JH PVC 14" X 10" ( 350 mm X 250 mm)</t>
  </si>
  <si>
    <t>3.15.2.2.24</t>
  </si>
  <si>
    <t>REDUCCIÓN HD CONCÉNTRICA JH PVC 14" X 12" ( 350 mm X 300 mm)</t>
  </si>
  <si>
    <t>3.15.2.2.25</t>
  </si>
  <si>
    <t>REDUCCIÓN HD CONCÉNTRICA JH PVC 16" X 6" ( 400 mm X 150 mm)</t>
  </si>
  <si>
    <t>3.15.2.2.26</t>
  </si>
  <si>
    <t>REDUCCIÓN HD CONCÉNTRICA JH PVC 16" X 8" ( 400 mm X 200 mm)</t>
  </si>
  <si>
    <t>3.15.2.2.27</t>
  </si>
  <si>
    <t>REDUCCIÓN HD CONCÉNTRICA JH PVC 16" X 10" ( 400 mm X 250 mm)</t>
  </si>
  <si>
    <t>3.15.2.2.28</t>
  </si>
  <si>
    <t>REDUCCIÓN HD CONCÉNTRICA JH PVC 16" X 12" ( 400 mm X 300 mm)</t>
  </si>
  <si>
    <t>3.15.2.2.29</t>
  </si>
  <si>
    <t>REDUCCIÓN HD CONCÉNTRICA JH PVC 16" X 14" ( 400 mm X 350 mm)</t>
  </si>
  <si>
    <t>3.15.2.2.30</t>
  </si>
  <si>
    <t>REDUCCIÓN HD CONCÉNTRICA JH PVC 18" X 10" ( 450 mm X 250 mm)</t>
  </si>
  <si>
    <t>3.15.2.2.31</t>
  </si>
  <si>
    <t>REDUCCIÓN HD CONCÉNTRICA JH PVC 18" X 12" ( 450 mm X 300 mm)</t>
  </si>
  <si>
    <t>3.15.2.2.32</t>
  </si>
  <si>
    <t>REDUCCIÓN HD CONCÉNTRICA JH PVC 18" X 14" ( 450 mm X 350 mm)</t>
  </si>
  <si>
    <t>3.15.2.2.33</t>
  </si>
  <si>
    <t>REDUCCIÓN HD CONCÉNTRICA JH PVC 18" X 16" ( 450 mm X 400 mm)</t>
  </si>
  <si>
    <t>3.15.2.2.34</t>
  </si>
  <si>
    <t>REDUCCIÓN HD CONCÉNTRICA JH PVC 20" X 8" ( 500 mm X 200 mm)</t>
  </si>
  <si>
    <t>3.15.2.2.35</t>
  </si>
  <si>
    <t>REDUCCIÓN HD CONCÉNTRICA JH PVC 20" X 10" ( 500 mm X 250 mm)</t>
  </si>
  <si>
    <t>3.15.2.2.36</t>
  </si>
  <si>
    <t>REDUCCIÓN HD CONCÉNTRICA JH PVC 20" X 12" ( 500 mm X 300 mm)</t>
  </si>
  <si>
    <t>3.15.2.2.37</t>
  </si>
  <si>
    <t>REDUCCIÓN HD CONCÉNTRICA JH PVC 20" X 14" ( 500 mm X 350 mm)</t>
  </si>
  <si>
    <t>3.15.2.2.38</t>
  </si>
  <si>
    <t>REDUCCIÓN HD CONCÉNTRICA JH PVC 20" X 16" ( 500 mm X 400 mm)</t>
  </si>
  <si>
    <t>3.15.2.2.39</t>
  </si>
  <si>
    <t>REDUCCIÓN HD CONCÉNTRICA JH PVC 20" X 18" ( 500 mm X 450 mm)</t>
  </si>
  <si>
    <t>3.15.2.2.40</t>
  </si>
  <si>
    <t>REDUCCIÓN HD CONCÉNTRICA JH PVC 24" X 12" ( 600 mm X 300 mm)</t>
  </si>
  <si>
    <t>3.15.2.2.41</t>
  </si>
  <si>
    <t>REDUCCIÓN HD CONCÉNTRICA JH PVC 24" X 14" ( 600 mm X 350 mm)</t>
  </si>
  <si>
    <t>3.15.2.2.42</t>
  </si>
  <si>
    <t>REDUCCIÓN HD CONCÉNTRICA JH PVC 24" X 16" ( 600 mm X 400 mm)</t>
  </si>
  <si>
    <t>3.15.2.2.43</t>
  </si>
  <si>
    <t>REDUCCIÓN HD CONCÉNTRICA JH PVC 24" X 18" ( 600 mm X 450 mm)</t>
  </si>
  <si>
    <t>3.15.2.2.44</t>
  </si>
  <si>
    <t>REDUCCIÓN HD CONCÉNTRICA JH PVC 24" X 20" ( 600 mm X 500 mm)</t>
  </si>
  <si>
    <t>3.15.2.3</t>
  </si>
  <si>
    <t>REDUCCIÓN HD CONCÉNTRICA BRIDADA</t>
  </si>
  <si>
    <t>3.15.2.3.1</t>
  </si>
  <si>
    <t>REDUCCIÓN HD CONCÉNTRICA BRIDADA 3" X 2" ( 75 mm X 50 mm)</t>
  </si>
  <si>
    <t>3.15.2.3.2</t>
  </si>
  <si>
    <t>REDUCCIÓN HD CONCÉNTRICA BRIDADA 4" X 2" ( 100 mm X 50 mm)</t>
  </si>
  <si>
    <t>3.15.2.3.3</t>
  </si>
  <si>
    <t>REDUCCIÓN HD CONCÉNTRICA BRIDADA 4" X 3" ( 100 mm X 75 mm)</t>
  </si>
  <si>
    <t>3.15.2.3.4</t>
  </si>
  <si>
    <t>REDUCCIÓN HD CONCÉNTRICA BRIDADA 6" X 2" ( 150 mm X 50 mm)</t>
  </si>
  <si>
    <t>3.15.2.3.5</t>
  </si>
  <si>
    <t>REDUCCIÓN HD CONCÉNTRICA BRIDADA 6" X 3" ( 150 mm X 75 mm)</t>
  </si>
  <si>
    <t>3.15.2.3.6</t>
  </si>
  <si>
    <t>REDUCCIÓN HD CONCÉNTRICA BRIDADA 6" X 4" ( 150 mm X 100 mm)</t>
  </si>
  <si>
    <t>3.15.2.3.7</t>
  </si>
  <si>
    <t>REDUCCIÓN HD CONCÉNTRICA BRIDADA 8" X 2" ( 200 mm X 50 mm)</t>
  </si>
  <si>
    <t>3.15.2.3.8</t>
  </si>
  <si>
    <t>REDUCCIÓN HD CONCÉNTRICA BRIDADA 8" X 3" ( 200 mm X 75 mm)</t>
  </si>
  <si>
    <t>3.15.2.3.9</t>
  </si>
  <si>
    <t>REDUCCIÓN HD CONCÉNTRICA BRIDADA 8" X 4" ( 200 mm X 100 mm)</t>
  </si>
  <si>
    <t>3.15.2.3.10</t>
  </si>
  <si>
    <t>REDUCCIÓN HD CONCÉNTRICA BRIDADA 8" X 6" ( 200 mm X 150 mm)</t>
  </si>
  <si>
    <t>3.15.2.3.11</t>
  </si>
  <si>
    <t>REDUCCIÓN HD CONCÉNTRICA BRIDADA 10" X 3" ( 250 mm X 75 mm)</t>
  </si>
  <si>
    <t>3.15.2.3.12</t>
  </si>
  <si>
    <t>REDUCCIÓN HD CONCÉNTRICA BRIDADA 10" X 4" ( 250 mm X 100 mm)</t>
  </si>
  <si>
    <t>3.15.2.3.13</t>
  </si>
  <si>
    <t>REDUCCIÓN HD CONCÉNTRICA BRIDADA 10" X 6" ( 250 mm X 150 mm)</t>
  </si>
  <si>
    <t>3.15.2.3.14</t>
  </si>
  <si>
    <t>REDUCCIÓN HD CONCÉNTRICA BRIDADA 10" X 8" ( 250 mm X 200 mm)</t>
  </si>
  <si>
    <t>3.15.2.3.15</t>
  </si>
  <si>
    <t>REDUCCIÓN HD CONCÉNTRICA BRIDADA 12" X 3" ( 300 mm X 75 mm)</t>
  </si>
  <si>
    <t>3.15.2.3.16</t>
  </si>
  <si>
    <t>REDUCCIÓN HD CONCÉNTRICA BRIDADA 12" X 4" ( 300 mm X 100 mm)</t>
  </si>
  <si>
    <t>3.15.2.3.17</t>
  </si>
  <si>
    <t>REDUCCIÓN HD CONCÉNTRICA BRIDADA 12" X 6" ( 300 mm X 150 mm)</t>
  </si>
  <si>
    <t>3.15.2.3.18</t>
  </si>
  <si>
    <t>REDUCCIÓN HD CONCÉNTRICA BRIDADA 12" X 8" ( 300 mm X 200 mm)</t>
  </si>
  <si>
    <t>3.15.2.3.19</t>
  </si>
  <si>
    <t>REDUCCIÓN HD CONCÉNTRICA BRIDADA 12" X 10" ( 300 mm X 250 mm)</t>
  </si>
  <si>
    <t>3.15.2.3.20</t>
  </si>
  <si>
    <t>REDUCCIÓN HD CONCÉNTRICA BRIDADA 14" X 4" ( 350 mm X 100 mm)</t>
  </si>
  <si>
    <t>3.15.2.3.21</t>
  </si>
  <si>
    <t>REDUCCIÓN HD CONCÉNTRICA BRIDADA 14" X 6" ( 350 mm X 150 mm)</t>
  </si>
  <si>
    <t>3.15.2.3.22</t>
  </si>
  <si>
    <t>REDUCCIÓN HD CONCÉNTRICA BRIDADA 14" X 8" ( 350 mm X 200 mm)</t>
  </si>
  <si>
    <t>3.15.2.3.23</t>
  </si>
  <si>
    <t>REDUCCIÓN HD CONCÉNTRICA BRIDADA 14" X 10" ( 350 mm X 250 mm)</t>
  </si>
  <si>
    <t>3.15.2.3.24</t>
  </si>
  <si>
    <t>REDUCCIÓN HD CONCÉNTRICA BRIDADA 14" X 12" ( 350 mm X 300 mm)</t>
  </si>
  <si>
    <t>3.15.2.3.25</t>
  </si>
  <si>
    <t>REDUCCIÓN HD CONCÉNTRICA BRIDADA 16" X 6" ( 400 mm X 150 mm)</t>
  </si>
  <si>
    <t>3.15.2.3.26</t>
  </si>
  <si>
    <t>REDUCCIÓN HD CONCÉNTRICA BRIDADA 16" X 8" ( 400 mm X 200 mm)</t>
  </si>
  <si>
    <t>3.15.2.3.27</t>
  </si>
  <si>
    <t>REDUCCIÓN HD CONCÉNTRICA BRIDADA 16" X 10" ( 400 mm X 250 mm)</t>
  </si>
  <si>
    <t>3.15.2.3.28</t>
  </si>
  <si>
    <t>REDUCCIÓN HD CONCÉNTRICA BRIDADA 16" X 12" ( 400 mm X 300 mm)</t>
  </si>
  <si>
    <t>3.15.2.3.29</t>
  </si>
  <si>
    <t>REDUCCIÓN HD CONCÉNTRICA BRIDADA 16" X 14" ( 400 mm X 350 mm)</t>
  </si>
  <si>
    <t>3.15.2.3.30</t>
  </si>
  <si>
    <t>REDUCCIÓN HD CONCÉNTRICA BRIDADA 18" X 10" ( 450 mm X 250 mm)</t>
  </si>
  <si>
    <t>3.15.2.3.31</t>
  </si>
  <si>
    <t>REDUCCIÓN HD CONCÉNTRICA BRIDADA 18" X 12" ( 450 mm X 300 mm)</t>
  </si>
  <si>
    <t>3.15.2.3.32</t>
  </si>
  <si>
    <t>REDUCCIÓN HD CONCÉNTRICA BRIDADA 18" X 14" ( 450 mm X 350 mm)</t>
  </si>
  <si>
    <t>3.15.2.3.33</t>
  </si>
  <si>
    <t>REDUCCIÓN HD CONCÉNTRICA BRIDADA 18" X 16" ( 450 mm X 400 mm)</t>
  </si>
  <si>
    <t>3.15.2.3.34</t>
  </si>
  <si>
    <t>REDUCCIÓN HD CONCÉNTRICA BRIDADA 20" X 8" ( 500 mm X 200 mm)</t>
  </si>
  <si>
    <t>3.15.2.3.35</t>
  </si>
  <si>
    <t>REDUCCIÓN HD CONCÉNTRICA BRIDADA 20" X 10" ( 500 mm X 250 mm)</t>
  </si>
  <si>
    <t>3.15.2.3.36</t>
  </si>
  <si>
    <t>REDUCCIÓN HD CONCÉNTRICA BRIDADA 20" X 12" ( 500 mm X 300 mm)</t>
  </si>
  <si>
    <t>3.15.2.3.37</t>
  </si>
  <si>
    <t>REDUCCIÓN HD CONCÉNTRICA BRIDADA 20" X 14" ( 500 mm X 350 mm)</t>
  </si>
  <si>
    <t>3.15.2.3.38</t>
  </si>
  <si>
    <t>REDUCCIÓN HD CONCÉNTRICA BRIDADA 20" X 16" ( 500 mm X 400 mm)</t>
  </si>
  <si>
    <t>3.15.2.3.39</t>
  </si>
  <si>
    <t>REDUCCIÓN HD CONCÉNTRICA BRIDADA 20" X 18" ( 500 mm X 450 mm)</t>
  </si>
  <si>
    <t>3.15.2.3.40</t>
  </si>
  <si>
    <t>REDUCCIÓN HD CONCÉNTRICA BRIDADA 24" X 12" ( 600 mm X 300 mm)</t>
  </si>
  <si>
    <t>3.15.2.3.41</t>
  </si>
  <si>
    <t>REDUCCIÓN HD CONCÉNTRICA BRIDADA 24" X 14" ( 600 mm X 350 mm)</t>
  </si>
  <si>
    <t>3.15.2.3.42</t>
  </si>
  <si>
    <t>REDUCCIÓN HD CONCÉNTRICA BRIDADA 24" X 16" ( 600 mm X 400 mm)</t>
  </si>
  <si>
    <t>3.15.2.3.43</t>
  </si>
  <si>
    <t>REDUCCIÓN HD CONCÉNTRICA BRIDADA 24" X 18" ( 600 mm X 450 mm)</t>
  </si>
  <si>
    <t>3.15.2.3.44</t>
  </si>
  <si>
    <t>REDUCCIÓN HD CONCÉNTRICA BRIDADA 24" X 20" ( 600 mm X 500 mm)</t>
  </si>
  <si>
    <t>3.15.2.4</t>
  </si>
  <si>
    <t>REDUCCIÓN EXCÉNTRICAS EXTREMO BRIDA</t>
  </si>
  <si>
    <t>3.15.2.4.1</t>
  </si>
  <si>
    <t>REDUCCIÓN HD EXCÉNTRICA EXTREMO BRIDA 6" X 3" ( 150 mm X 75 mm)</t>
  </si>
  <si>
    <t>3.15.2.4.2</t>
  </si>
  <si>
    <t>REDUCCIÓN HD EXCÉNTRICA EXTREMO BRIDA 6" X 4" ( 150 mm X 100 mm)</t>
  </si>
  <si>
    <t>3.15.2.4.3</t>
  </si>
  <si>
    <t>REDUCCIÓN HD EXCÉNTRICA EXTREMO BRIDA 8" X 4" ( 200 mm X 100 mm)</t>
  </si>
  <si>
    <t>3.15.2.4.4</t>
  </si>
  <si>
    <t>REDUCCIÓN HD EXCÉNTRICA EXTREMO BRIDA 8" X 6" ( 200 mm X 150 mm)</t>
  </si>
  <si>
    <t>3.15.2.4.5</t>
  </si>
  <si>
    <t>REDUCCIÓN HD EXCÉNTRICA EXTREMO BRIDA 10" X 4" ( 250 mm X 100 mm)</t>
  </si>
  <si>
    <t>3.15.2.4.6</t>
  </si>
  <si>
    <t>REDUCCIÓN HD EXCÉNTRICA EXTREMO BRIDA 10" X 6" ( 250 mm X 150 mm)</t>
  </si>
  <si>
    <t>3.15.2.4.7</t>
  </si>
  <si>
    <t>REDUCCIÓN HD EXCÉNTRICA EXTREMO BRIDA 10" X 8" ( 250 mm X 200 mm)</t>
  </si>
  <si>
    <t>3.15.2.4.8</t>
  </si>
  <si>
    <t>REDUCCIÓN HD EXCÉNTRICA EXTREMO BRIDA 12" X 6" ( 300 mm X 150 mm)</t>
  </si>
  <si>
    <t>3.15.2.4.9</t>
  </si>
  <si>
    <t>REDUCCIÓN HD EXCÉNTRICA EXTREMO BRIDA 12" X 10" ( 300 mm X 250 mm)</t>
  </si>
  <si>
    <t>3.15.2.4.10</t>
  </si>
  <si>
    <t>REDUCCIÓN HD EXCÉNTRICA EXTREMO BRIDA 14" X 12" ( 350 mm X 300 mm)</t>
  </si>
  <si>
    <t>3.15.2.4.11</t>
  </si>
  <si>
    <t>REDUCCIÓN HD EXCÉNTRICA EXTREMO BRIDA 20" X 12" ( 500 mm X 300 mm)</t>
  </si>
  <si>
    <t>3.15.3</t>
  </si>
  <si>
    <t>CODO HD</t>
  </si>
  <si>
    <t>3.15.3.1</t>
  </si>
  <si>
    <t xml:space="preserve">CODO HD 90º EXTREMO LISO </t>
  </si>
  <si>
    <t>3.15.3.1.1</t>
  </si>
  <si>
    <t>CODO DE 90º HD 2" ( 50 mm)</t>
  </si>
  <si>
    <t>3.15.3.1.2</t>
  </si>
  <si>
    <t>CODO DE 90º HD 3" ( 75 mm)</t>
  </si>
  <si>
    <t>3.15.3.1.3</t>
  </si>
  <si>
    <t>CODO DE 90º HD 4" ( 100 mm)</t>
  </si>
  <si>
    <t>3.15.3.1.4</t>
  </si>
  <si>
    <t>CODO DE 90º HD 6" ( 150 mm)</t>
  </si>
  <si>
    <t>3.15.3.1.5</t>
  </si>
  <si>
    <t>CODO DE 90º HD 8" ( 200 mm)</t>
  </si>
  <si>
    <t>3.15.3.1.6</t>
  </si>
  <si>
    <t>CODO DE 90º HD 10" ( 250 mm)</t>
  </si>
  <si>
    <t>3.15.3.1.7</t>
  </si>
  <si>
    <t>CODO DE 90º HD 12" ( 300 mm)</t>
  </si>
  <si>
    <t>3.15.3.1.8</t>
  </si>
  <si>
    <t>CODO DE 90º HD 14" ( 350 mm)</t>
  </si>
  <si>
    <t>3.15.3.1.9</t>
  </si>
  <si>
    <t>CODO DE 90º HD 16" ( 400 mm)</t>
  </si>
  <si>
    <t>3.15.3.1.10</t>
  </si>
  <si>
    <t>CODO DE 90º HD 18" ( 450 mm)</t>
  </si>
  <si>
    <t>3.15.3.1.11</t>
  </si>
  <si>
    <t>CODO DE 90º HD 20" ( 500 mm)</t>
  </si>
  <si>
    <t>3.15.3.1.12</t>
  </si>
  <si>
    <t>CODO DE 90º HD 24" ( 500 mm)</t>
  </si>
  <si>
    <t>3.15.3.2</t>
  </si>
  <si>
    <t xml:space="preserve">CODO HD 45º EXTREMO LISO </t>
  </si>
  <si>
    <t>3.15.3.2.1</t>
  </si>
  <si>
    <t>CODO DE 45º HD 2" ( 50 mm)</t>
  </si>
  <si>
    <t>3.15.3.2.2</t>
  </si>
  <si>
    <t>CODO DE 45º HD 3" ( 75 mm)</t>
  </si>
  <si>
    <t>3.15.3.2.3</t>
  </si>
  <si>
    <t>CODO DE 45º HD 4" ( 100 mm)</t>
  </si>
  <si>
    <t>3.15.3.2.4</t>
  </si>
  <si>
    <t>CODO DE 45º HD 6" ( 150 mm)</t>
  </si>
  <si>
    <t>3.15.3.2.5</t>
  </si>
  <si>
    <t>CODO DE 45º HD 8" ( 200 mm)</t>
  </si>
  <si>
    <t>3.15.3.2.6</t>
  </si>
  <si>
    <t>CODO DE 45º HD 10" ( 250 mm)</t>
  </si>
  <si>
    <t>3.15.3.2.7</t>
  </si>
  <si>
    <t>CODO DE 45º HD 12" ( 300 mm)</t>
  </si>
  <si>
    <t>3.15.3.2.8</t>
  </si>
  <si>
    <t>CODO DE 45º HD 14" ( 350 mm)</t>
  </si>
  <si>
    <t>3.15.3.2.9</t>
  </si>
  <si>
    <t>CODO DE 45º HD 16" ( 400 mm)</t>
  </si>
  <si>
    <t>3.15.3.2.10</t>
  </si>
  <si>
    <t>CODO DE 45º HD 18" ( 450 mm)</t>
  </si>
  <si>
    <t>3.15.3.2.11</t>
  </si>
  <si>
    <t>CODO DE 45º HD 20" ( 500 mm)</t>
  </si>
  <si>
    <t>3.15.3.2.12</t>
  </si>
  <si>
    <t>CODO DE 45º HD 24" ( 600 mm)</t>
  </si>
  <si>
    <t>3.15.3.3</t>
  </si>
  <si>
    <t>CODO HD 90º JH PVC</t>
  </si>
  <si>
    <t>3.15.3.3.1</t>
  </si>
  <si>
    <t>CODO DE 90º HD JH PVC 2" ( 50 mm)</t>
  </si>
  <si>
    <t>3.15.3.3.2</t>
  </si>
  <si>
    <t>CODO DE 90º HD JH PVC 3" (75 mm)</t>
  </si>
  <si>
    <t>3.15.3.3.3</t>
  </si>
  <si>
    <t>CODO DE 90º HD JH PVC 4" ( 100 mm)</t>
  </si>
  <si>
    <t>3.15.3.3.4</t>
  </si>
  <si>
    <t>CODO DE 90º HD JH PVC 6" ( 150 mm)</t>
  </si>
  <si>
    <t>3.15.3.3.5</t>
  </si>
  <si>
    <t>CODO DE 90º HD JH PVC 8" ( 200 mm)</t>
  </si>
  <si>
    <t>3.15.3.3.6</t>
  </si>
  <si>
    <t>CODO DE 90º HD JH PVC 10" ( 250 mm)</t>
  </si>
  <si>
    <t>3.15.3.3.7</t>
  </si>
  <si>
    <t>CODO DE 90º HD JH PVC 12" ( 300 mm)</t>
  </si>
  <si>
    <t>3.15.3.3.8</t>
  </si>
  <si>
    <t>CODO DE 90º HD JH PVC 14" ( 350 mm)</t>
  </si>
  <si>
    <t>3.15.3.3.9</t>
  </si>
  <si>
    <t>CODO DE 90º HD JH PVC 16" ( 400 mm)</t>
  </si>
  <si>
    <t>3.15.3.3.10</t>
  </si>
  <si>
    <t>CODO DE 90º HD JH PVC 18" ( 450 mm)</t>
  </si>
  <si>
    <t>3.15.3.3.11</t>
  </si>
  <si>
    <t>CODO DE 90º HD JH PVC 20" ( 500 mm)</t>
  </si>
  <si>
    <t>3.15.3.3.12</t>
  </si>
  <si>
    <t>CODO DE 90º HD JH PVC 24" ( 600 mm)</t>
  </si>
  <si>
    <t>3.15.3.4</t>
  </si>
  <si>
    <t>CODO HD 45º JH PVC</t>
  </si>
  <si>
    <t>3.15.3.4.1</t>
  </si>
  <si>
    <t>CODO DE 45º HD JH PVC 2" (50 mm)</t>
  </si>
  <si>
    <t>3.15.3.4.2</t>
  </si>
  <si>
    <t>CODO DE 45º HD JH PVC 3" (75 mm)</t>
  </si>
  <si>
    <t>3.15.3.4.3</t>
  </si>
  <si>
    <t>CODO DE 45º HD JH PVC 4" ( 100 mm)</t>
  </si>
  <si>
    <t>3.15.3.4.4</t>
  </si>
  <si>
    <t>CODO DE 45º HD JH PVC 6" ( 150 mm)</t>
  </si>
  <si>
    <t>3.15.3.4.5</t>
  </si>
  <si>
    <t>CODO DE 45º HD JH PVC 8" ( 200 mm)</t>
  </si>
  <si>
    <t>3.15.3.4.6</t>
  </si>
  <si>
    <t>CODO DE 45º HD JH PVC 10" ( 250 mm)</t>
  </si>
  <si>
    <t>3.15.3.4.7</t>
  </si>
  <si>
    <t>CODO DE 45º HD JH PVC 12" ( 300 mm)</t>
  </si>
  <si>
    <t>3.15.3.4.8</t>
  </si>
  <si>
    <t>CODO DE 45º HD JH PVC 14" ( 350 mm)</t>
  </si>
  <si>
    <t>3.15.3.4.9</t>
  </si>
  <si>
    <t>CODO DE 45º HD JH PVC 16" ( 400 mm)</t>
  </si>
  <si>
    <t>3.15.3.4.10</t>
  </si>
  <si>
    <t>CODO DE 45º HD JH PVC 18" ( 450 mm)</t>
  </si>
  <si>
    <t>3.15.3.4.11</t>
  </si>
  <si>
    <t>CODO DE 45º HD JH PVC 20" ( 500 mm)</t>
  </si>
  <si>
    <t>3.15.3.4.12</t>
  </si>
  <si>
    <t>CODO DE 45º HD JH PVC 24" ( 600 mm)</t>
  </si>
  <si>
    <t>3.15.3.5</t>
  </si>
  <si>
    <t>CODO HD 90º BRIDA</t>
  </si>
  <si>
    <t xml:space="preserve">3.15.3.5.1 </t>
  </si>
  <si>
    <t xml:space="preserve">CODO 90º HD BRIDA 2" ( 50 mm) </t>
  </si>
  <si>
    <t>3.15.3.5.2</t>
  </si>
  <si>
    <t>CODO 90º HD BRIDA 3" ( 75 mm)</t>
  </si>
  <si>
    <t>3.15.3.5.3</t>
  </si>
  <si>
    <t>CODO 90º HD BRIDA 4" ( 100 mm)</t>
  </si>
  <si>
    <t>3.15.3.5.4</t>
  </si>
  <si>
    <t>CODO 90º HD BRIDA 6" ( 150 mm)</t>
  </si>
  <si>
    <t>3.15.3.5.5</t>
  </si>
  <si>
    <t>CODO 90º HD BRIDA 8" ( 200 mm)</t>
  </si>
  <si>
    <t>3.15.3.5.6</t>
  </si>
  <si>
    <t>CODO 90º HD BRIDA 10" ( 250 mm)</t>
  </si>
  <si>
    <t>3.15.3.5.7</t>
  </si>
  <si>
    <t>CODO 90º HD BRIDA 12" ( 300 mm)</t>
  </si>
  <si>
    <t>3.15.3.5.8</t>
  </si>
  <si>
    <t>CODO 90º HD BRIDA 14" ( 350 mm)</t>
  </si>
  <si>
    <t>3.15.3.5.9</t>
  </si>
  <si>
    <t>CODO 90º HD BRIDA 16" ( 400 mm)</t>
  </si>
  <si>
    <t>3.15.3.5.10</t>
  </si>
  <si>
    <t>CODO 90º HD BRIDA 18" ( 450 mm)</t>
  </si>
  <si>
    <t>3.15.3.5.11</t>
  </si>
  <si>
    <t>CODO 90º HD BRIDA 20" ( 500 mm)</t>
  </si>
  <si>
    <t>3.15.3.5.12</t>
  </si>
  <si>
    <t>CODO 90º HD BRIDA 24" ( 600 mm)</t>
  </si>
  <si>
    <t xml:space="preserve">3.15.3.6 </t>
  </si>
  <si>
    <t>CODO HD 45º BRIDA</t>
  </si>
  <si>
    <t>3.15.3.6.1</t>
  </si>
  <si>
    <t xml:space="preserve">CODO 45º HD BRIDA 2" ( 50 mm) </t>
  </si>
  <si>
    <t>3.15.3.6.2</t>
  </si>
  <si>
    <t>CODO 45º HD BRIDA 3" ( 75 mm)</t>
  </si>
  <si>
    <t>3.15.3.6.3</t>
  </si>
  <si>
    <t>CODO 45º HD BRIDA 4" ( 100 mm)</t>
  </si>
  <si>
    <t>3.15.3.6.4</t>
  </si>
  <si>
    <t>CODO 45º HD BRIDA 6" ( 150 mm)</t>
  </si>
  <si>
    <t>3.15.3.6.5</t>
  </si>
  <si>
    <t>CODO 45º HD BRIDA 8" ( 200 mm)</t>
  </si>
  <si>
    <t>3.15.3.6.6</t>
  </si>
  <si>
    <t>CODO 45º HD BRIDA 10" ( 250 mm)</t>
  </si>
  <si>
    <t>3.15.3.6.7</t>
  </si>
  <si>
    <t>CODO 45º HD BRIDA 12" ( 300 mm)</t>
  </si>
  <si>
    <t>3.15.3.6.8</t>
  </si>
  <si>
    <t>CODO 45º HD BRIDA 14" ( 350 mm)</t>
  </si>
  <si>
    <t>3.15.3.6.9</t>
  </si>
  <si>
    <t>CODO 45º HD BRIDA 16" ( 400 mm)</t>
  </si>
  <si>
    <t>3.15.3.6.10</t>
  </si>
  <si>
    <t>CODO 45º HD BRIDA 18" ( 450 mm)</t>
  </si>
  <si>
    <t>3.15.3.6.11</t>
  </si>
  <si>
    <t>CODO 45º HD BRIDA 20" ( 500 mm)</t>
  </si>
  <si>
    <t>3.15.3.6.12</t>
  </si>
  <si>
    <t>CODO 45º HD BRIDA 24" ( 600 mm)</t>
  </si>
  <si>
    <t>3.15.4</t>
  </si>
  <si>
    <t>UNIONES HD</t>
  </si>
  <si>
    <t>3.15.4.1</t>
  </si>
  <si>
    <t>UNIONES H.D TIPO DRESSER PARA PVC</t>
  </si>
  <si>
    <t>3.15.4.1.1</t>
  </si>
  <si>
    <t>UNIÓN HD DRESSER PARA PVC DE 2" ( 50 mm)</t>
  </si>
  <si>
    <t>3.15.4.1.2</t>
  </si>
  <si>
    <t>UNIÓN HD DRESSER PARA PVC DE 3" ( 75 mm)</t>
  </si>
  <si>
    <t>3.15.4.1.3</t>
  </si>
  <si>
    <t>UNIÓN HD DRESSER PARA PVC DE 4" ( 100 mm)</t>
  </si>
  <si>
    <t>3.15.4.1.4</t>
  </si>
  <si>
    <t>UNIÓN HD DRESSER PARA PVC DE 6" ( 150 mm)</t>
  </si>
  <si>
    <t>3.15.4.1.5</t>
  </si>
  <si>
    <t>UNIÓN HD DRESSER PARA PVC DE 8" ( 200 mm)</t>
  </si>
  <si>
    <t>3.15.4.1.6</t>
  </si>
  <si>
    <t>UNIÓN HD DRESSER PARA PVC DE 10" ( 250 mm)</t>
  </si>
  <si>
    <t>3.15.4.1.7</t>
  </si>
  <si>
    <t>UNIÓN HD DRESSER PARA PVC DE 12" ( 300 mm)</t>
  </si>
  <si>
    <t>3.15.4.1.8</t>
  </si>
  <si>
    <t>UNIÓN HD DRESSER PARA PVC DE 14" ( 350 mm)</t>
  </si>
  <si>
    <t>3.15.4.1.9</t>
  </si>
  <si>
    <t>UNIÓN HD DRESSER PARA PVC DE 16" ( 400 mm)</t>
  </si>
  <si>
    <t>3.15.4.1.10</t>
  </si>
  <si>
    <t>UNIÓN HD DRESSER PARA PVC DE 18" ( 450 mm)</t>
  </si>
  <si>
    <t>3.15.4.1.11</t>
  </si>
  <si>
    <t>UNIÓN HD DRESSER PARA PVC DE 20" ( 500 mm)</t>
  </si>
  <si>
    <t>3.15.4.1.12</t>
  </si>
  <si>
    <t>UNIÓN HD DRESSER PARA PVC DE 24" ( 600 mm)</t>
  </si>
  <si>
    <t>3.15.4.2</t>
  </si>
  <si>
    <t>UNIONES H.D GIBAULT AC CL 25</t>
  </si>
  <si>
    <t>3.15.4.2.1</t>
  </si>
  <si>
    <t>UNIÓN HD GIBAULT AC - CL- 25 2" ( 50 mm)</t>
  </si>
  <si>
    <t>3.15.4.2.2</t>
  </si>
  <si>
    <t>UNIÓN HD GIBAULT AC - CL- 25 3" ( 75 mm)</t>
  </si>
  <si>
    <t>3.15.4.2.3</t>
  </si>
  <si>
    <t>UNIÓN HD GIBAULT AC - CL- 25 4" ( 100 mm)</t>
  </si>
  <si>
    <t>3.15.4.2.4</t>
  </si>
  <si>
    <t>UNIÓN HD GIBAULT AC - CL- 25 6" ( 150 mm)</t>
  </si>
  <si>
    <t>3.15.4.2.5</t>
  </si>
  <si>
    <t>UNIÓN HD GIBAULT AC - CL- 25 8" ( 200 mm)</t>
  </si>
  <si>
    <t>3.15.4.2.6</t>
  </si>
  <si>
    <t>UNIÓN HD GIBAULT AC - CL- 25 10" ( 250 mm)</t>
  </si>
  <si>
    <t>3.15.4.2.7</t>
  </si>
  <si>
    <t>UNIÓN HD GIBAULT AC - CL- 25 12" ( 300 mm)</t>
  </si>
  <si>
    <t>3.15.4.2.8</t>
  </si>
  <si>
    <t>UNIÓN HD GIBAULT AC - CL- 25 14" ( 350 mm)</t>
  </si>
  <si>
    <t>3.15.4.2.9</t>
  </si>
  <si>
    <t>UNIÓN HD GIBAULT AC - CL- 25 16" ( 400 mm)</t>
  </si>
  <si>
    <t>3.15.4.2.10</t>
  </si>
  <si>
    <t>UNIÓN HD GIBAULT AC - CL- 25 18" ( 450 mm)</t>
  </si>
  <si>
    <t>3.15.4.2.11</t>
  </si>
  <si>
    <t>UNIÓN HD GIBAULT AC - CL- 25 20" ( 500 mm)</t>
  </si>
  <si>
    <t>3.15.4.3</t>
  </si>
  <si>
    <t>UNIONES H.D ESPECIALES PARA ACOPLAR A DIFERENTES TIPOS DE TUBERÍA</t>
  </si>
  <si>
    <t>3.15.4.3.1</t>
  </si>
  <si>
    <t>ACOPLE UNIVERSAL</t>
  </si>
  <si>
    <t>3.15.4.3.1.1</t>
  </si>
  <si>
    <t>ACOPLE UNIVERSAL 2" ( 57 mm A 70 mm )</t>
  </si>
  <si>
    <t>3.15.4.3.1.2</t>
  </si>
  <si>
    <t>ACOPLE UNIVERSAL 3" ( 85 mm A 103 mm )</t>
  </si>
  <si>
    <t>3.15.4.3.1.3</t>
  </si>
  <si>
    <t>ACOPLE UNIVERSAL 4" ( 110 mm A 128 mm )</t>
  </si>
  <si>
    <t>3.15.4.3.1.4</t>
  </si>
  <si>
    <t>ACOPLE UNIVERSAL 6" ( 159 mm A 181 mm ) R1</t>
  </si>
  <si>
    <t>3.15.4.3.1.5</t>
  </si>
  <si>
    <t>ACOPLE UNIVERSAL 6" ( 167 mm A 189 mm ) R2</t>
  </si>
  <si>
    <t>3.15.4.3.1.6</t>
  </si>
  <si>
    <t>ACOPLE UNIVERSAL 8" ( 218 mm A 235 mm ) R1</t>
  </si>
  <si>
    <t>3.15.4.3.1.7</t>
  </si>
  <si>
    <t>ACOPLE UNIVERSAL 8" ( 234 mm A 252 mm ) R2</t>
  </si>
  <si>
    <t>3.15.4.3.1.8</t>
  </si>
  <si>
    <t>ACOPLE UNIVERSAL 10" (268 mm A 286 mm) R1</t>
  </si>
  <si>
    <t>3.15.4.3.1.9</t>
  </si>
  <si>
    <t>ACOPLE UNIVERSAL 10" (292 mm A 310 mm) R2</t>
  </si>
  <si>
    <t>3.15.4.3.1.10</t>
  </si>
  <si>
    <t>ACOPLE UNIVERSAL 12" (315 mm A 333 mm) R1</t>
  </si>
  <si>
    <t>3.15.4.3.1.11</t>
  </si>
  <si>
    <t>ACOPLE UNIVERSAL 12" (350 mm A 368 mm) R3</t>
  </si>
  <si>
    <t>3.15.4.3.2</t>
  </si>
  <si>
    <t>BRIDAS H.D</t>
  </si>
  <si>
    <t>3.15.4.3.2.1</t>
  </si>
  <si>
    <t>BRIDA UNIVERSAL POR ACOPLE UNIVERSAL</t>
  </si>
  <si>
    <t>3.15.4.3.2.1.1</t>
  </si>
  <si>
    <t>BRIDA UNIVERSAL X ACOPLE UNIVERSAL 2" ( 57 mm A 70 mm )</t>
  </si>
  <si>
    <t>3.15.4.3.2.1.2</t>
  </si>
  <si>
    <t>BRIDA UNIVERSAL X ACOPLE UNIVERSAL 3" ( 85 mm A 103 mm )</t>
  </si>
  <si>
    <t>3.15.4.3.2.1.3</t>
  </si>
  <si>
    <t>BRIDA UNIVERSAL X ACOPLE UNIVERSAL 4" ( 110 mm A 128 mm )</t>
  </si>
  <si>
    <t>3.15.4.3.2.1.4</t>
  </si>
  <si>
    <t>BRIDA UNIVERSAL X ACOPLE UNIVERSAL 6" ( 159 mm A 181 mm ) R1</t>
  </si>
  <si>
    <t>3.15.4.3.2.1.5</t>
  </si>
  <si>
    <t>BRIDA UNIVERSAL X ACOPLE UNIVERSAL 6" ( 167 mm A 189 mm ) R2</t>
  </si>
  <si>
    <t>3.15.4.3.2.1.6</t>
  </si>
  <si>
    <t>BRIDA UNIVERSAL X ACOPLE UNIVERSAL 8" ( 218 mm A 235 mm ) R1</t>
  </si>
  <si>
    <t>3.15.4.3.2.1.7</t>
  </si>
  <si>
    <t>BRIDA UNIVERSAL X ACOPLE UNIVERSAL 8" ( 234 mm A 252 mm ) R2</t>
  </si>
  <si>
    <t>3.15.4.3.2.1.8</t>
  </si>
  <si>
    <t>BRIDA UNIVERSAL X ACOPLE UNIVERSAL 10" (268 mm A 286 mm) R1</t>
  </si>
  <si>
    <t>3.15.4.3.2.1.9</t>
  </si>
  <si>
    <t>BRIDA UNIVERSAL X ACOPLE UNIVERSAL 10" (292 mm A 310 mm) R2</t>
  </si>
  <si>
    <t>3.15.4.3.2.1.10</t>
  </si>
  <si>
    <t>BRIDA UNIVERSAL X ACOPLE UNIVERSAL 12" (315 mm A 333 mm) R1</t>
  </si>
  <si>
    <t>3.15.4.3.2.1.11</t>
  </si>
  <si>
    <t>BRIDA UNIVERSAL X ACOPLE UNIVERSAL 12" (350 mm A 368 mm) R3</t>
  </si>
  <si>
    <t>3.15.4.3.2.2</t>
  </si>
  <si>
    <t>BRIDAS H.D. LOCAS</t>
  </si>
  <si>
    <t>3.15.4.3.2.2.1</t>
  </si>
  <si>
    <t>BRIDA LOCA DN 2" (63 mm)</t>
  </si>
  <si>
    <t>3.15.4.3.2.2.2</t>
  </si>
  <si>
    <t>BRIDA LOCA DN 2 1/2" (75 mm)</t>
  </si>
  <si>
    <t>3.15.4.3.2.2.3</t>
  </si>
  <si>
    <t>BRIDA LOCA DN 3" (90 mm)</t>
  </si>
  <si>
    <t>3.15.4.3.2.2.4</t>
  </si>
  <si>
    <t>BRIDA LOCA DN 4" (110 mm)</t>
  </si>
  <si>
    <t>3.15.4.3.2.2.5</t>
  </si>
  <si>
    <t>BRIDA LOCA DN 6" (160 mm)</t>
  </si>
  <si>
    <t>3.15.4.3.2.2.6</t>
  </si>
  <si>
    <t>BRIDA LOCA DN 8" (200 mm)</t>
  </si>
  <si>
    <t>3.15.4.3.2.2.7</t>
  </si>
  <si>
    <t>BRIDA LOCA DN 10" (250 mm)</t>
  </si>
  <si>
    <t>3.15.4.3.2.2.8</t>
  </si>
  <si>
    <t>BRIDA LOCA DN 12" (300 mm)</t>
  </si>
  <si>
    <t>SUMINISTRO ACCESORIOS EN HIERRO FUNDIDO</t>
  </si>
  <si>
    <t>3.17.1</t>
  </si>
  <si>
    <t>PASAMUROS DE 0 m A 0.50 m</t>
  </si>
  <si>
    <t>3.17.1.1</t>
  </si>
  <si>
    <t>PASAMURO HF DE Ø=2"  ELXEL L = 0 A 0.50 m</t>
  </si>
  <si>
    <t>3.17.1.2</t>
  </si>
  <si>
    <t>PASAMURO HF DE Ø=2"  ELXER L = 0 A 0.50 m</t>
  </si>
  <si>
    <t>3.17.1.3</t>
  </si>
  <si>
    <t>PASAMURO HF DE Ø=2"  ELXEB L = 0 A 0.50 m</t>
  </si>
  <si>
    <t>3.17.1.4</t>
  </si>
  <si>
    <t>PASAMURO HF DE Ø=2"  EBXEB L = 0 A 0.50 m</t>
  </si>
  <si>
    <t>3.17.1.5</t>
  </si>
  <si>
    <t>PASAMURO HF DE Ø=2"  EBXER L = 0 A 0.50 m</t>
  </si>
  <si>
    <t>3.17.1.6</t>
  </si>
  <si>
    <t>PASAMURO HF DE Ø=2"  ERXER L = 0 A 0.50 m</t>
  </si>
  <si>
    <t>3.17.1.7</t>
  </si>
  <si>
    <t>PASAMURO HF DE Ø=3"  ELXEL L = 0 A 0.50 m</t>
  </si>
  <si>
    <t>3.17.1.8</t>
  </si>
  <si>
    <t>PASAMURO HF DE Ø=3"  ELXER L = 0 A 0.50 m</t>
  </si>
  <si>
    <t>3.17.1.9</t>
  </si>
  <si>
    <t>PASAMURO HF DE Ø=3"  ELXEB L = 0 A 0.50 m</t>
  </si>
  <si>
    <t>3.17.1.10</t>
  </si>
  <si>
    <t>PASAMURO HF DE Ø=3"  EBXEB L = 0 A 0.50 m</t>
  </si>
  <si>
    <t>3.17.1.11</t>
  </si>
  <si>
    <t>PASAMURO HF DE Ø=3"  EBXER L = 0 A 0.50 m</t>
  </si>
  <si>
    <t>3.17.1.12</t>
  </si>
  <si>
    <t>PASAMURO HF DE Ø=3"  ERXER L = 0 A 0.50 m</t>
  </si>
  <si>
    <t>3.17.1.13</t>
  </si>
  <si>
    <t>PASAMURO HF DE Ø=4"  ELXEL L = 0 A 0.50 m</t>
  </si>
  <si>
    <t>3.17.1.14</t>
  </si>
  <si>
    <t>PASAMURO HF DE Ø=4"  ELXER L = 0 A 0.50 m</t>
  </si>
  <si>
    <t>3.17.1.15</t>
  </si>
  <si>
    <t>PASAMURO HF DE Ø=4"  ELXEB L = 0 A 0.50 m</t>
  </si>
  <si>
    <t>3.17.1.16</t>
  </si>
  <si>
    <t>PASAMURO HF DE Ø=4"  EBXEB L = 0 A 0.50 m</t>
  </si>
  <si>
    <t>3.17.1.17</t>
  </si>
  <si>
    <t>PASAMURO HF DE Ø=4"  EBXER L = 0 A 0.50 m</t>
  </si>
  <si>
    <t>3.17.1.18</t>
  </si>
  <si>
    <t>PASAMURO HF DE Ø=4"  ERXER L = 0 A 0.50 m</t>
  </si>
  <si>
    <t>3.17.1.19</t>
  </si>
  <si>
    <t>PASAMURO HF DE Ø=6"  ELXEL L = 0 A 0.50 m</t>
  </si>
  <si>
    <t>3.17.1.20</t>
  </si>
  <si>
    <t>PASAMURO HF DE Ø=6"  ELXER L = 0 A 0.50 m</t>
  </si>
  <si>
    <t>3.17.1.21</t>
  </si>
  <si>
    <t>PASAMURO HF DE Ø=6"  ELXEB L = 0 A 0.50 m</t>
  </si>
  <si>
    <t>3.17.1.22</t>
  </si>
  <si>
    <t>PASAMURO HF DE Ø=6"  EBXEB L = 0 A 0.50 m</t>
  </si>
  <si>
    <t>3.17.1.23</t>
  </si>
  <si>
    <t>PASAMURO HF DE Ø=6"  EBXER L = 0 A 0.50 m</t>
  </si>
  <si>
    <t>3.17.1.24</t>
  </si>
  <si>
    <t>PASAMURO HF DE Ø=6"  ERXER L = 0 A 0.50 m</t>
  </si>
  <si>
    <t>3.17.1.25</t>
  </si>
  <si>
    <t>PASAMURO HF DE Ø=8"  ELXEL L = 0 A 0.50 m</t>
  </si>
  <si>
    <t>3.17.1.26</t>
  </si>
  <si>
    <t>PASAMURO HF DE Ø=8"  ELXER L = 0 A 0.50 m</t>
  </si>
  <si>
    <t>3.17.1.27</t>
  </si>
  <si>
    <t>PASAMURO HF DE Ø=8"  ELXEB L = 0 A 0.50 m</t>
  </si>
  <si>
    <t>3.17.1.28</t>
  </si>
  <si>
    <t>PASAMURO HF DE Ø=8"  EBXEB L = 0 A 0.50 m</t>
  </si>
  <si>
    <t>3.17.1.29</t>
  </si>
  <si>
    <t>PASAMURO HF DE Ø=8"  EBXER L = 0 A 0.50 m</t>
  </si>
  <si>
    <t>3.17.1.30</t>
  </si>
  <si>
    <t>PASAMURO HF DE Ø=8"  ERXER L = 0 A 0.50 m</t>
  </si>
  <si>
    <t>3.17.1.31</t>
  </si>
  <si>
    <t>PASAMURO HF DE Ø=10"  ELXEL L = 0 A 0.50 m</t>
  </si>
  <si>
    <t>3.17.1.32</t>
  </si>
  <si>
    <t>PASAMURO HF DE Ø=10"  ELXER L = 0 A 0.50 m</t>
  </si>
  <si>
    <t>3.17.1.33</t>
  </si>
  <si>
    <t>PASAMURO HF DE Ø=10"  ELXEB L = 0 A 0.50 m</t>
  </si>
  <si>
    <t>3.17.1.34</t>
  </si>
  <si>
    <t>PASAMURO HF DE Ø=10"  EBXEB L = 0 A 0.50 m</t>
  </si>
  <si>
    <t>3.17.1.35</t>
  </si>
  <si>
    <t>PASAMURO HF DE Ø=10"  EBXER L = 0 A 0.50 m</t>
  </si>
  <si>
    <t>3.17.1.36</t>
  </si>
  <si>
    <t>PASAMURO HF DE Ø=10"  ERXER L = 0 A 0.50 m</t>
  </si>
  <si>
    <t>3.17.1.37</t>
  </si>
  <si>
    <t>PASAMURO HF DE Ø=12"  ELXEL L = 0 A 0.50 m</t>
  </si>
  <si>
    <t>3.17.1.38</t>
  </si>
  <si>
    <t>PASAMURO HF DE Ø=12"  ELXER L = 0 A 0.50 m</t>
  </si>
  <si>
    <t>3.17.1.39</t>
  </si>
  <si>
    <t>PASAMURO HF DE Ø=12"  ELXEB L = 0 A 0.50 m</t>
  </si>
  <si>
    <t>3.17.1.40</t>
  </si>
  <si>
    <t>PASAMURO HF DE Ø=12"  EBXEB L = 0 A 0.50 m</t>
  </si>
  <si>
    <t>3.17.1.41</t>
  </si>
  <si>
    <t>PASAMURO HF DE Ø=12"  EBXER L = 0 A 0.50 m</t>
  </si>
  <si>
    <t>3.17.1.42</t>
  </si>
  <si>
    <t>PASAMURO HF DE Ø=12"  ERXER L = 0 A 0.50 m</t>
  </si>
  <si>
    <t>3.17.2</t>
  </si>
  <si>
    <t>PASAMURO DE L= 0.5 m A 1.00 m</t>
  </si>
  <si>
    <t>3.17.2.1</t>
  </si>
  <si>
    <t>PASAMURO HF DE Ø=2"  ELXEL L = 0.50 m A 1.00 m</t>
  </si>
  <si>
    <t>3.17.2.2</t>
  </si>
  <si>
    <t>PASAMURO HF DE Ø=2"  ELXER L = 0.50 m A 1.00 m</t>
  </si>
  <si>
    <t>3.17.2.3</t>
  </si>
  <si>
    <t>PASAMURO HF DE Ø=2"  ELXEB L = 0.50 m A 1.00 m</t>
  </si>
  <si>
    <t>3.17.2.4</t>
  </si>
  <si>
    <t>PASAMURO HF DE Ø=2"  EBXEB L = 0.50 m A 1.00 m</t>
  </si>
  <si>
    <t>3.17.2.5</t>
  </si>
  <si>
    <t>PASAMURO HF DE Ø=2"  EBXER L = 0.50 m A 1.00 m</t>
  </si>
  <si>
    <t>3.17.2.6</t>
  </si>
  <si>
    <t>PASAMURO HF DE Ø=2"  ERXER L = 0.50 m A 1.00 m</t>
  </si>
  <si>
    <t>3.17.2.7</t>
  </si>
  <si>
    <t>PASAMURO HF DE Ø=3"  ELXEL L = 0.50 m A 1.00 m</t>
  </si>
  <si>
    <t>3.17.2.8</t>
  </si>
  <si>
    <t>PASAMURO HF DE Ø=3"  ELXER L = 0.50 m A 1.00 m</t>
  </si>
  <si>
    <t>3.17.2.9</t>
  </si>
  <si>
    <t>PASAMURO HF DE Ø=3"  ELXEB L = 0.50 m A 1.00 m</t>
  </si>
  <si>
    <t>3.17.2.10</t>
  </si>
  <si>
    <t>PASAMURO HF DE Ø=3"  EBXEB L = 0.50 m A 1.00 m</t>
  </si>
  <si>
    <t>3.17.2.11</t>
  </si>
  <si>
    <t>PASAMURO HF DE Ø=3"  EBXER L = 0.50 m A 1.00 m</t>
  </si>
  <si>
    <t>3.17.2.12</t>
  </si>
  <si>
    <t>PASAMURO HF DE Ø=3"  ERXER L = 0.50 m A 1.00 m</t>
  </si>
  <si>
    <t>3.17.2.13</t>
  </si>
  <si>
    <t>PASAMURO HF DE Ø=4"  ELXEL L = 0.50 m A 1.00 m</t>
  </si>
  <si>
    <t>3.17.2.14</t>
  </si>
  <si>
    <t>PASAMURO HF DE Ø=4"  ELXER L = 0.50 m A 1.00 m</t>
  </si>
  <si>
    <t>3.17.2.15</t>
  </si>
  <si>
    <t>PASAMURO HF DE Ø=4"  ELXEB L = 0.50 m A 1.00 m</t>
  </si>
  <si>
    <t>3.17.2.16</t>
  </si>
  <si>
    <t>PASAMURO HF DE Ø=4"  EBXEB L = 0.50 m A 1.00 m</t>
  </si>
  <si>
    <t>3.17.2.17</t>
  </si>
  <si>
    <t>PASAMURO HF DE Ø=4"  EBXER L = 0.50 m A 1.00 m</t>
  </si>
  <si>
    <t>3.17.2.18</t>
  </si>
  <si>
    <t>PASAMURO HF DE Ø=4"  ERXER L = 0.50 m A 1.00 m</t>
  </si>
  <si>
    <t>3.17.2.19</t>
  </si>
  <si>
    <t>PASAMURO HF DE Ø=6"  ELXEL L = 0.50 m A 1.00 m</t>
  </si>
  <si>
    <t>3.17.2.20</t>
  </si>
  <si>
    <t>PASAMURO HF DE Ø=6"  ELXER L = 0.50 m A 1.00 m</t>
  </si>
  <si>
    <t>3.17.2.21</t>
  </si>
  <si>
    <t>PASAMURO HF DE Ø=6"  ELXEB L = 0.50 m A 1.00 m</t>
  </si>
  <si>
    <t>3.17.2.22</t>
  </si>
  <si>
    <t>PASAMURO HF DE Ø=6"  EBXEB L = 0.50 m A 1.00 m</t>
  </si>
  <si>
    <t>3.17.2.23</t>
  </si>
  <si>
    <t>PASAMURO HF DE Ø=6"  EBXER L = 0.50 m A 1.00 m</t>
  </si>
  <si>
    <t>3.17.2.24</t>
  </si>
  <si>
    <t>PASAMURO HF DE Ø=6"  ERXER L = 0.50 m A 1.00 m</t>
  </si>
  <si>
    <t>3.17.2.25</t>
  </si>
  <si>
    <t>PASAMURO HF DE Ø=8"  ELXEL L = 0.50 m A 1.00 m</t>
  </si>
  <si>
    <t>3.17.2.26</t>
  </si>
  <si>
    <t>PASAMURO HF DE Ø=8"  ELXER L = 0.50 m A 1.00 m</t>
  </si>
  <si>
    <t>3.17.2.27</t>
  </si>
  <si>
    <t>PASAMURO HF DE Ø=8"  ELXEB L = 0.50 m A 1.00 m</t>
  </si>
  <si>
    <t>3.17.2.28</t>
  </si>
  <si>
    <t>PASAMURO HF DE Ø=8"  EBXEB L = 0.50 m A 1.00 m</t>
  </si>
  <si>
    <t>3.17.2.29</t>
  </si>
  <si>
    <t>PASAMURO HF DE Ø=8"  EBXER L = 0.50 m A 1.00 m</t>
  </si>
  <si>
    <t>3.17.2.30</t>
  </si>
  <si>
    <t>PASAMURO HF DE Ø=8"  ERXER L = 0.50 m A 1.00 m</t>
  </si>
  <si>
    <t>3.17.2.31</t>
  </si>
  <si>
    <t>PASAMURO HF DE Ø=10"  ELXEL L = 0.50 m A 1.00 m</t>
  </si>
  <si>
    <t>3.17.2.32</t>
  </si>
  <si>
    <t>PASAMURO HF DE Ø=10"  ELXER L = 0.50 m A 1.00 m</t>
  </si>
  <si>
    <t>3.17.2.33</t>
  </si>
  <si>
    <t>PASAMURO HF DE Ø=10"  ELXEB L = 0.50 m A 1.00 m</t>
  </si>
  <si>
    <t>3.17.2.34</t>
  </si>
  <si>
    <t>PASAMURO HF DE Ø=10"  EBXEB L = 0.50 m A 1.00 m</t>
  </si>
  <si>
    <t>3.17.2.35</t>
  </si>
  <si>
    <t>PASAMURO HF DE Ø=10"  EBXER L = 0.50 m A 1.00 m</t>
  </si>
  <si>
    <t>3.17.2.36</t>
  </si>
  <si>
    <t>PASAMURO HF DE Ø=10"  ERXER L = 0.50 m A 1.00 m</t>
  </si>
  <si>
    <t>3.17.2.37</t>
  </si>
  <si>
    <t>PASAMURO HF DE Ø=12"  ELXEL L = 0.50 m A 1.00 m</t>
  </si>
  <si>
    <t>3.17.2.38</t>
  </si>
  <si>
    <t>PASAMURO HF DE Ø=12"  ELXER L = 0.50 m A 1.00 m</t>
  </si>
  <si>
    <t>3.17.2.39</t>
  </si>
  <si>
    <t>PASAMURO HF DE Ø=12"  ELXEB L = 0.50 m A 1.00 m</t>
  </si>
  <si>
    <t>3.17.2.40</t>
  </si>
  <si>
    <t>PASAMURO HF DE Ø=12"  EBXEB L = 0.50 m A 1.00 m</t>
  </si>
  <si>
    <t>3.17.2.41</t>
  </si>
  <si>
    <t>PASAMURO HF DE Ø=12"  EBXER L = 0.50 m A 1.00 m</t>
  </si>
  <si>
    <t>3.17.2.42</t>
  </si>
  <si>
    <t>PASAMURO HF DE Ø=12"  ERXER L = 0.50 m A 1.00 m</t>
  </si>
  <si>
    <t>3.17.3</t>
  </si>
  <si>
    <t xml:space="preserve"> HIDRANTES</t>
  </si>
  <si>
    <t>3.17.3.1</t>
  </si>
  <si>
    <t>HIDRANTE TIPO TRÁFICO 4" EXTREMO LISO  PVC O EXTREMO JH PVC</t>
  </si>
  <si>
    <t>3.17.3.2</t>
  </si>
  <si>
    <t>HIDRANTE TIPO TRÁFICO 6" EXTREMO LISO  PVC O EXTREMO JH PVC</t>
  </si>
  <si>
    <t>3.17.3.3</t>
  </si>
  <si>
    <t>HIDRANTE TIPO TRÁFICO 4" EXTREMO BRIDA</t>
  </si>
  <si>
    <t>3.17.3.4</t>
  </si>
  <si>
    <t>HIDRANTE TIPO TRÁFICO 6" EXTREMO BRIDA</t>
  </si>
  <si>
    <t>3.17.3.5</t>
  </si>
  <si>
    <t>3.17.3.6</t>
  </si>
  <si>
    <t>HIDRANTE TIPO MILÁN 4" EXTREMO LISO  PVC O EXTREMO JH PVC</t>
  </si>
  <si>
    <t>3.17.3.7</t>
  </si>
  <si>
    <t>HIDRANTE TIPO MILÁN 3" EXTREMO BRIDA</t>
  </si>
  <si>
    <t>3.17.3.8</t>
  </si>
  <si>
    <t>HIDRANTE TIPO MILÁN 4" EXTREMO BRIDA</t>
  </si>
  <si>
    <t>3.17.3.9</t>
  </si>
  <si>
    <t>HIDRANTE TIPO POSTE 4" EXTREMO BRIDA</t>
  </si>
  <si>
    <t>3.17.3.10</t>
  </si>
  <si>
    <t>HIDRANTE TIPO POSTE 6" EXTREMO BRIDA</t>
  </si>
  <si>
    <t xml:space="preserve">3.17.4 </t>
  </si>
  <si>
    <t xml:space="preserve">3.17.4.1 </t>
  </si>
  <si>
    <t>VÁLVULAS DE COMPUERTA VÁSTAGO NO ASCENDENTE</t>
  </si>
  <si>
    <t>3.17.4.1.1</t>
  </si>
  <si>
    <t>VÁLVULA COMPUERTA ELÁSTICA (AWWA C-509) EXTREMO LISO  O JUNTA HIDRÁULICA PVC</t>
  </si>
  <si>
    <t>3.17.4.1.1.1</t>
  </si>
  <si>
    <t xml:space="preserve">VÁLVULA DE COMPUERTA VÁSTAGO NO ASCENDENTE 2" ( 50 mm) SRM </t>
  </si>
  <si>
    <t>3.17.4.1.1.2</t>
  </si>
  <si>
    <t>3.17.4.1.1.3</t>
  </si>
  <si>
    <t xml:space="preserve">VÁLVULA DE COMPUERTA VÁSTAGO NO ASCENDENTE 4" ( 100 mm) SRM </t>
  </si>
  <si>
    <t>3.17.4.1.1.4</t>
  </si>
  <si>
    <t>VÁLVULA DE COMPUERTA VÁSTAGO NO ASCENDENTE 6" ( 150 mm) SRM</t>
  </si>
  <si>
    <t>3.17.4.1.1.5</t>
  </si>
  <si>
    <t>VÁLVULA DE COMPUERTA VÁSTAGO NO ASCENDENTE 8" ( 200 mm) SRM</t>
  </si>
  <si>
    <t>3.17.4.1.1.6</t>
  </si>
  <si>
    <t>VÁLVULA DE COMPUERTA VÁSTAGO NO ASCENDENTE 10" (250 mm) SRM</t>
  </si>
  <si>
    <t>3.17.4.1.1.7</t>
  </si>
  <si>
    <t xml:space="preserve">3.17.4.1.2 </t>
  </si>
  <si>
    <t>VÁLVULA COMPUERTA ELÁSTICA (AWWA C-509) EXTREMO BRIDA</t>
  </si>
  <si>
    <t>3.17.4.1.2.1</t>
  </si>
  <si>
    <t>VÁLVULA DE COMPUERTA ELÁSTICA (AVVA C-500) 2" ( 50 mm) CRM</t>
  </si>
  <si>
    <t>3.17.4.1.2.2</t>
  </si>
  <si>
    <t>VÁLVULA DE COMPUERTA ELÁSTICA (AVVA C-500) 3" ( 75 mm) CRM</t>
  </si>
  <si>
    <t>3.17.4.1.2.3</t>
  </si>
  <si>
    <t>3.17.4.1.2.4</t>
  </si>
  <si>
    <t>3.17.4.1.2.5</t>
  </si>
  <si>
    <t>VÁLVULA DE COMPUERTA ELÁSTICA (AVVA C-500) 8" ( 200 mm) CRM</t>
  </si>
  <si>
    <t>3.17.4.1.2.6</t>
  </si>
  <si>
    <t>VÁLVULA DE COMPUERTA ELÁSTICA (AVVA C-500) 10" (250 mm) CRM</t>
  </si>
  <si>
    <t>3.17.4.1.2.7</t>
  </si>
  <si>
    <t>VÁLVULA DE COMPUERTA ELÁSTICA (AVVA C-500) 12" (300 mm) CRM</t>
  </si>
  <si>
    <t>3.17.4.2</t>
  </si>
  <si>
    <t>VÁLVULAS VENTOSAS (ADMISIÓN Y EXPULSIÓN DE AIRE)</t>
  </si>
  <si>
    <t>3.17.4.2.1</t>
  </si>
  <si>
    <t>VÁLVULA VENTOSA (CÁMARA DOBLE) ACCIÓN MÚLTIPLE</t>
  </si>
  <si>
    <t>3.17.4.2.1.1</t>
  </si>
  <si>
    <t>VÁLVULA VENTOSA (CÁMARA DOBLE) 1/2" ROSCA</t>
  </si>
  <si>
    <t>3.17.4.2.1.2</t>
  </si>
  <si>
    <t>VÁLVULA VENTOSA (CÁMARA DOBLE) 3/4" ROSCA</t>
  </si>
  <si>
    <t>3.17.4.2.1.3</t>
  </si>
  <si>
    <t>VÁLVULA VENTOSA (CÁMARA DOBLE) 1" ROSCA</t>
  </si>
  <si>
    <t>3.17.4.2.1.4</t>
  </si>
  <si>
    <t xml:space="preserve">VÁLVULA VENTOSA (CÁMARA DOBLE) 2" BRIDA </t>
  </si>
  <si>
    <t>3.17.4.2.1.5</t>
  </si>
  <si>
    <t>VÁLVULA VENTOSA (CÁMARA DOBLE) 3" BRIDA</t>
  </si>
  <si>
    <t>3.17.4.2.1.6</t>
  </si>
  <si>
    <t>VÁLVULA VENTOSA (CÁMARA DOBLE) 4" BRIDA</t>
  </si>
  <si>
    <t>3.17.4.2.1.7</t>
  </si>
  <si>
    <t>VÁLVULA VENTOSA (CÁMARA DOBLE) 6" BRIDA</t>
  </si>
  <si>
    <t>3.17.4.2.1.8</t>
  </si>
  <si>
    <t>VÁLVULA VENTOSA (CÁMARA DOBLE) 8" BRIDA</t>
  </si>
  <si>
    <t>3.17.4.2.1.9</t>
  </si>
  <si>
    <t>VÁLVULA VENTOSA (CÁMARA DOBLE) 2" BRIDA MÁX 700 psi</t>
  </si>
  <si>
    <t>3.17.4.2.2</t>
  </si>
  <si>
    <t>VÁLVULA VENTOSA (CÁMARA SENCILLA) DOBLE ACCIÓN</t>
  </si>
  <si>
    <t>3.17.4.2.2.1</t>
  </si>
  <si>
    <t>VÁLVULA VENTOSA (CÁMARA SENCILLA) 1/2" ROSCA</t>
  </si>
  <si>
    <t>3.17.4.2.2.2</t>
  </si>
  <si>
    <t>VÁLVULA VENTOSA (CÁMARA SENCILLA) 3/4" ROSCA</t>
  </si>
  <si>
    <t>3.17.4.2.2.3</t>
  </si>
  <si>
    <t>VÁLVULA VENTOSA (CÁMARA SENCILLA) 1" ROSCA</t>
  </si>
  <si>
    <t>3.17.4.2.2.4</t>
  </si>
  <si>
    <t>VÁLVULA VENTOSA (CÁMARA SENCILLA) 1 1/2" ROSCA</t>
  </si>
  <si>
    <t>3.17.4.2.2.5</t>
  </si>
  <si>
    <t>3.17.4.3</t>
  </si>
  <si>
    <t>REGISTRO DE BOLA</t>
  </si>
  <si>
    <t xml:space="preserve">3.17.4.3.1 </t>
  </si>
  <si>
    <t xml:space="preserve">REGISTRO DE BOLA 1/2" </t>
  </si>
  <si>
    <t>3.17.4.3.2</t>
  </si>
  <si>
    <t>REGISTRO DE BOLA 3/4"</t>
  </si>
  <si>
    <t>3.17.4.3.3</t>
  </si>
  <si>
    <t>REGISTRO DE BOLA 1"</t>
  </si>
  <si>
    <t>3.17.4.3.4</t>
  </si>
  <si>
    <t>REGISTRO DE BOLA 1 1/4"</t>
  </si>
  <si>
    <t>3.17.4.3.5</t>
  </si>
  <si>
    <t>REGISTRO DE BOLA 1 1/2"</t>
  </si>
  <si>
    <t>3.17.4.3.6</t>
  </si>
  <si>
    <t xml:space="preserve">REGISTRO DE BOLA 2" </t>
  </si>
  <si>
    <t>3.17.4.3.7</t>
  </si>
  <si>
    <t xml:space="preserve">REGISTRO DE BOLA 3" </t>
  </si>
  <si>
    <t>3.17.4.4</t>
  </si>
  <si>
    <t>VÁLVULA DE FLOTADOR</t>
  </si>
  <si>
    <t>3.17.4.4.1</t>
  </si>
  <si>
    <t>VÁLVULA DE FLOTADOR 1/2"</t>
  </si>
  <si>
    <t>3.17.4.4.2</t>
  </si>
  <si>
    <t>VÁLVULA DE FLOTADOR 3/4"</t>
  </si>
  <si>
    <t>3.17.4.4.3</t>
  </si>
  <si>
    <t>VÁLVULA DE FLOTADOR 1"</t>
  </si>
  <si>
    <t>3.17.4.4.4</t>
  </si>
  <si>
    <t>VÁLVULA DE FLOTADOR 1 1/2"</t>
  </si>
  <si>
    <t>3.17.4.4.5</t>
  </si>
  <si>
    <t>VÁLVULA DE FLOTADOR 2"</t>
  </si>
  <si>
    <t>3.17.4.4.6</t>
  </si>
  <si>
    <t>VÁLVULA DE FLOTADOR 3"</t>
  </si>
  <si>
    <t>3.17.4.5</t>
  </si>
  <si>
    <t>COMPUERTA LATERAL</t>
  </si>
  <si>
    <t>3.17.4.5.1</t>
  </si>
  <si>
    <t>COMPUERTA LATERAL DESLIZANTE CON SELLO DE BRONCE (RECTANGULARES)</t>
  </si>
  <si>
    <t>3.17.4.5.1.1</t>
  </si>
  <si>
    <t>COMPUERTA LATERAL DESLIZANTE CON SELLO DE BRONCE (RECTANGULAR) 4"</t>
  </si>
  <si>
    <t>3.17.4.5.1.2</t>
  </si>
  <si>
    <t>3.17.4.5.1.3</t>
  </si>
  <si>
    <t>3.17.4.5.1.4</t>
  </si>
  <si>
    <t>COMPUERTA LATERAL DESLIZANTE CON SELLO DE BRONCE (RECTANGULAR) 10"</t>
  </si>
  <si>
    <t>3.17.4.5.1.5</t>
  </si>
  <si>
    <t>COMPUERTA LATERAL DESLIZANTE CON SELLO DE BRONCE (RECTANGULAR) 12"</t>
  </si>
  <si>
    <t>3.17.4.5.1.6</t>
  </si>
  <si>
    <t>COMPUERTA LATERAL DESLIZANTE CON SELLO DE BRONCE (RECTANGULAR) 14"</t>
  </si>
  <si>
    <t>3.17.4.5.1.7</t>
  </si>
  <si>
    <t>COMPUERTA LATERAL DESLIZANTE CON SELLO DE BRONCE (RECTANGULAR) 16"</t>
  </si>
  <si>
    <t>3.17.4.5.1.8</t>
  </si>
  <si>
    <t>COMPUERTA LATERAL DESLIZANTE CON SELLO DE BRONCE (RECTANGULAR) 18"</t>
  </si>
  <si>
    <t>3.17.4.5.1.9</t>
  </si>
  <si>
    <t>COMPUERTA LATERAL DESLIZANTE CON SELLO DE BRONCE (RECTANGULAR) 20"</t>
  </si>
  <si>
    <t>3.17.4.5.1.10</t>
  </si>
  <si>
    <t>COMPUERTA LATERAL DESLIZANTE CON SELLO DE BRONCE (RECTANGULAR) 24"</t>
  </si>
  <si>
    <t>3.17.4.5.1.11</t>
  </si>
  <si>
    <t>COMPUERTA LATERAL DESLIZANTE CON SELLO DE BRONCE (RECTANGULAR) 30"</t>
  </si>
  <si>
    <t>3.17.4.5.1.12</t>
  </si>
  <si>
    <t>COMPUERTA LATERAL DESLIZANTE CON SELLO DE BRONCE (RECTANGULAR) 36"</t>
  </si>
  <si>
    <t>3.17.4.5.1.13</t>
  </si>
  <si>
    <t>COMPUERTA LATERAL DESLIZANTE CON SELLO DE BRONCE (RECTANGULAR) 40"</t>
  </si>
  <si>
    <t>3.17.4.5.1.14</t>
  </si>
  <si>
    <t>COMPUERTA LATERAL DESLIZANTE CON SELLO DE BRONCE (RECTANGULAR) 48"</t>
  </si>
  <si>
    <t>3.17.4.5.1.15</t>
  </si>
  <si>
    <t>COMPUERTA LATERAL DESLIZANTE CON SELLO DE BRONCE (RECTANGULAR) 60"</t>
  </si>
  <si>
    <t>3.17.4.5.2</t>
  </si>
  <si>
    <t>COMPUERTA LATERAL DESLIZANTE CON SELLO DE BRONCE (CIRCULAR)</t>
  </si>
  <si>
    <t>3.17.4.5.2.1</t>
  </si>
  <si>
    <t>COMPUERTA LATERAL DESLIZANTE CON SELLO DE BRONCE (CIRCULAR) 4"</t>
  </si>
  <si>
    <t>3.17.4.5.2.2</t>
  </si>
  <si>
    <t>COMPUERTA LATERAL DESLIZANTE CON SELLO DE BRONCE (CIRCULAR) 6"</t>
  </si>
  <si>
    <t>3.17.4.5.2.3</t>
  </si>
  <si>
    <t>COMPUERTA LATERAL DESLIZANTE CON SELLO DE BRONCE (CIRCULAR) 8"</t>
  </si>
  <si>
    <t>3.17.4.5.2.4</t>
  </si>
  <si>
    <t>COMPUERTA LATERAL DESLIZANTE CON SELLO DE BRONCE (CIRCULAR) 10"</t>
  </si>
  <si>
    <t>3.17.4.5.2.5</t>
  </si>
  <si>
    <t>COMPUERTA LATERAL DESLIZANTE CON SELLO DE BRONCE (CIRCULAR) 12"</t>
  </si>
  <si>
    <t>3.17.4.5.2.6</t>
  </si>
  <si>
    <t>COMPUERTA LATERAL DESLIZANTE CON SELLO DE BRONCE (CIRCULAR) 14"</t>
  </si>
  <si>
    <t>3.17.4.5.2.7</t>
  </si>
  <si>
    <t>COMPUERTA LATERAL DESLIZANTE CON SELLO DE BRONCE (CIRCULAR) 16"</t>
  </si>
  <si>
    <t>3.17.4.5.2.8</t>
  </si>
  <si>
    <t>COMPUERTA LATERAL DESLIZANTE CON SELLO DE BRONCE (CIRCULAR) 18"</t>
  </si>
  <si>
    <t>3.17.4.5.2.9</t>
  </si>
  <si>
    <t>COMPUERTA LATERAL DESLIZANTE CON SELLO DE BRONCE (CIRCULAR) 20"</t>
  </si>
  <si>
    <t>3.17.4.5.2.10</t>
  </si>
  <si>
    <t>COMPUERTA LATERAL DESLIZANTE CON SELLO DE BRONCE (CIRCULAR) 24"</t>
  </si>
  <si>
    <t>3.17.4.5.2.11</t>
  </si>
  <si>
    <t>COMPUERTA LATERAL DESLIZANTE CON SELLO DE BRONCE (CIRCULAR) 30"</t>
  </si>
  <si>
    <t>3.17.4.5.2.12</t>
  </si>
  <si>
    <t>COMPUERTA LATERAL DESLIZANTE CON SELLO DE BRONCE (CIRCULAR) 36"</t>
  </si>
  <si>
    <t>3.17.4.5.2.13</t>
  </si>
  <si>
    <t>COMPUERTA LATERAL DESLIZANTE CON SELLO DE BRONCE (CIRCULAR) 40"</t>
  </si>
  <si>
    <t>3.17.4.5.2.14</t>
  </si>
  <si>
    <t>COMPUERTA LATERAL DESLIZANTE CON SELLO DE BRONCE (CIRCULAR) 48"</t>
  </si>
  <si>
    <t>3.17.4.5.2.15</t>
  </si>
  <si>
    <t>COMPUERTA LATERAL DESLIZANTE CON SELLO DE BRONCE (CIRCULAR) 60"</t>
  </si>
  <si>
    <t>3.17.4.5.3</t>
  </si>
  <si>
    <t>ELEMENTOS COMPLEMENTARIOS COMPUERTAS LATERALES DESLIZANTES</t>
  </si>
  <si>
    <t>3.17.4.5.3.1</t>
  </si>
  <si>
    <t>3.17.4.5.3.2</t>
  </si>
  <si>
    <t>3.17.4.5.3.3</t>
  </si>
  <si>
    <t>3.17.4.5.3.4</t>
  </si>
  <si>
    <t>VÁSTAGO PARA COMPUERTA 10"-16"</t>
  </si>
  <si>
    <t>3.17.4.5.3.5</t>
  </si>
  <si>
    <t>VÁSTAGO PARA COMPUERTA 18"-24"</t>
  </si>
  <si>
    <t>3.17.4.5.3.6</t>
  </si>
  <si>
    <t>3.17.4.5.3.7</t>
  </si>
  <si>
    <t>3.17.4.5.3.8</t>
  </si>
  <si>
    <t>3.17.4.5.3.9</t>
  </si>
  <si>
    <t>3.17.4.5.3.10</t>
  </si>
  <si>
    <t>RUEDA DE MANEJO O VOLANTE 2"-3"-4"</t>
  </si>
  <si>
    <t>3.17.4.5.3.11</t>
  </si>
  <si>
    <t>RUEDA DE MANEJO O VOLANTE 6"-8"</t>
  </si>
  <si>
    <t>3.17.4.5.3.12</t>
  </si>
  <si>
    <t>RUEDA DE MANEJO O VOLANTE 10"-12"-14"-16"</t>
  </si>
  <si>
    <t>3.17.4.5.3.13</t>
  </si>
  <si>
    <t>RUEDA DE MANEJO O VOLANTE 18"-20"-24"</t>
  </si>
  <si>
    <t>3.17.4.6</t>
  </si>
  <si>
    <t>VÁLVULA DE RETENCIÓN (CHEQUE) SIN CONTRAPESA</t>
  </si>
  <si>
    <t>3.17.4.6.1</t>
  </si>
  <si>
    <t>VÁLVULA DE RETENCIÓN (CHEQUE) 2"</t>
  </si>
  <si>
    <t>3.17.4.6.2</t>
  </si>
  <si>
    <t>VÁLVULA DE RETENCIÓN (CHEQUE) 3"</t>
  </si>
  <si>
    <t>3.17.4.6.3</t>
  </si>
  <si>
    <t>VÁLVULA DE RETENCIÓN (CHEQUE) 4"</t>
  </si>
  <si>
    <t>3.17.4.6.4</t>
  </si>
  <si>
    <t>VÁLVULA DE RETENCIÓN (CHEQUE) 6"</t>
  </si>
  <si>
    <t>3.17.4.6.5</t>
  </si>
  <si>
    <t>VÁLVULA DE RETENCIÓN (CHEQUE) 8"</t>
  </si>
  <si>
    <t>3.17.4.6.6</t>
  </si>
  <si>
    <t>VÁLVULA DE RETENCIÓN (CHEQUE) 10"</t>
  </si>
  <si>
    <t>3.17.4.6.7</t>
  </si>
  <si>
    <t>VÁLVULA DE RETENCIÓN (CHEQUE) 12"</t>
  </si>
  <si>
    <t>3.17.4.7</t>
  </si>
  <si>
    <t>VÁLVULA DE GLOBO</t>
  </si>
  <si>
    <t>3.17.4.7.1</t>
  </si>
  <si>
    <t>VÁLVULA DE GLOBO 2"</t>
  </si>
  <si>
    <t>3.17.4.7.2</t>
  </si>
  <si>
    <t>VÁLVULA DE GLOBO 3"</t>
  </si>
  <si>
    <t>3.17.4.7.3</t>
  </si>
  <si>
    <t>VÁLVULA DE GLOBO 4"</t>
  </si>
  <si>
    <t>3.17.4.7.4</t>
  </si>
  <si>
    <t>VÁLVULA DE GLOBO 6"</t>
  </si>
  <si>
    <t>3.17.4.7.5</t>
  </si>
  <si>
    <t>VÁLVULA DE GLOBO 8"</t>
  </si>
  <si>
    <t>3.17.4.8</t>
  </si>
  <si>
    <t>COMPUERTA TIPO CHAPALETA</t>
  </si>
  <si>
    <t>3.17.4.8.1</t>
  </si>
  <si>
    <t>COMPUERTA TIPO CHAPALETA 2"</t>
  </si>
  <si>
    <t>3.17.4.8.2</t>
  </si>
  <si>
    <t>COMPUERTA TIPO CHAPALETA 3"</t>
  </si>
  <si>
    <t>3.17.4.8.3</t>
  </si>
  <si>
    <t>COMPUERTA TIPO CHAPALETA 4"</t>
  </si>
  <si>
    <t>3.17.4.8.4</t>
  </si>
  <si>
    <t>COMPUERTA TIPO CHAPALETA 6"</t>
  </si>
  <si>
    <t>3.17.4.8.5</t>
  </si>
  <si>
    <t>COMPUERTA TIPO CHAPALETA 8"</t>
  </si>
  <si>
    <t>3.17.4.8.6</t>
  </si>
  <si>
    <t>COMPUERTA TIPO CHAPALETA 10"</t>
  </si>
  <si>
    <t>3.17.4.8.7</t>
  </si>
  <si>
    <t>COMPUERTA TIPO CHAPALETA 12"</t>
  </si>
  <si>
    <t xml:space="preserve">3.17.4.9 </t>
  </si>
  <si>
    <t>VÁLVULA REDUCTORA DE PRESIÓN</t>
  </si>
  <si>
    <t xml:space="preserve">3.17.4.9.1 </t>
  </si>
  <si>
    <t xml:space="preserve">VÁLVULA REDUCTORA DE PRESIÓN 2" </t>
  </si>
  <si>
    <t>3.17.4.9.2</t>
  </si>
  <si>
    <t>3.17.4.9.3</t>
  </si>
  <si>
    <t>VÁLVULA REDUCTORA DE PRESIÓN 4"</t>
  </si>
  <si>
    <t>3.17.4.9.4</t>
  </si>
  <si>
    <t>VÁLVULA REDUCTORA DE PRESIÓN 6"</t>
  </si>
  <si>
    <t>3.17.4.9.5</t>
  </si>
  <si>
    <t>VÁLVULA REDUCTORA DE PRESIÓN 8"</t>
  </si>
  <si>
    <t>3.17.4.10</t>
  </si>
  <si>
    <t>VÁLVULA DE PIE O DE COLADERA</t>
  </si>
  <si>
    <t>3.17.4.10.1</t>
  </si>
  <si>
    <t>VÁLVULA DE PIE 2"</t>
  </si>
  <si>
    <t>3.17.4.10.2</t>
  </si>
  <si>
    <t>VÁLVULA DE PIE 3"</t>
  </si>
  <si>
    <t>3.17.4.10.3</t>
  </si>
  <si>
    <t>VÁLVULA DE PIE 4"</t>
  </si>
  <si>
    <t>3.17.4.10.4</t>
  </si>
  <si>
    <t>VÁLVULA DE PIE 6"</t>
  </si>
  <si>
    <t>3.17.4.10.5</t>
  </si>
  <si>
    <t>VÁLVULA DE PIE 8"</t>
  </si>
  <si>
    <t>3.17.4.10.6</t>
  </si>
  <si>
    <t>VÁLVULA DE PIE 10"</t>
  </si>
  <si>
    <t>3.17.4.10.7</t>
  </si>
  <si>
    <t>VÁLVULA DE PIE 12"</t>
  </si>
  <si>
    <t>3.17.5</t>
  </si>
  <si>
    <t>OTROS ACCESORIOS HF</t>
  </si>
  <si>
    <t>3.17.5.1</t>
  </si>
  <si>
    <t>VÁLVULA ANTICIPADORA DE ONDA 4"</t>
  </si>
  <si>
    <t>3.17.5.2</t>
  </si>
  <si>
    <t>TAPA PARA POZO DE INSPECCIÓN D = 0.60 m CON LLAVE DE SEGURIDAD</t>
  </si>
  <si>
    <t>3.17.5.3</t>
  </si>
  <si>
    <t>VÁLVULA DE MARIPOSA TIPO WAFER 3"</t>
  </si>
  <si>
    <t>3.17.5.4</t>
  </si>
  <si>
    <t>VÁLVULA DE MARIPOSA TIPO WAFER 6"</t>
  </si>
  <si>
    <t>CAJAS PARA MEDIDOR</t>
  </si>
  <si>
    <t>3.20.2</t>
  </si>
  <si>
    <t>MACROMEDIDOR DE 2"</t>
  </si>
  <si>
    <t>3.24</t>
  </si>
  <si>
    <t>3.24.1</t>
  </si>
  <si>
    <t>REJILLA TIPO CANASTILLA DE 2"</t>
  </si>
  <si>
    <t>3.24.2</t>
  </si>
  <si>
    <t>REJILLA TIPO CANASTILLA DE 3"</t>
  </si>
  <si>
    <t>REDES DE ALCANTARILLADO DE AGUAS NEGRAS Y AGUAS LLUVIAS</t>
  </si>
  <si>
    <t>SUMINISTRO TUBERÍA PVC PARA ALCANTARILLADOS</t>
  </si>
  <si>
    <t>TUBERÍA PVC D 110 mm</t>
  </si>
  <si>
    <t>4.1.2</t>
  </si>
  <si>
    <t>TUBERÍA PVC D 160  mm</t>
  </si>
  <si>
    <t>4.1.3</t>
  </si>
  <si>
    <t>TUBERÍA PVC D 200  mm</t>
  </si>
  <si>
    <t>4.1.4</t>
  </si>
  <si>
    <t>TUBERÍA PVC D 250  mm</t>
  </si>
  <si>
    <t>4.1.5</t>
  </si>
  <si>
    <t>TUBERÍA PVC D 315  mm</t>
  </si>
  <si>
    <t>4.1.6</t>
  </si>
  <si>
    <t>TUBERÍA PVC D 355  mm</t>
  </si>
  <si>
    <t>4.1.7</t>
  </si>
  <si>
    <t>TUBERÍA PVC D 400  mm</t>
  </si>
  <si>
    <t>4.1.8</t>
  </si>
  <si>
    <t>TUBERÍA PVC D 450  mm</t>
  </si>
  <si>
    <t>4.1.9</t>
  </si>
  <si>
    <t>TUBERÍA PVC D 500  mm</t>
  </si>
  <si>
    <t>4.1.10</t>
  </si>
  <si>
    <t>TUBERÍA PVC D 24"</t>
  </si>
  <si>
    <t>4.1.11</t>
  </si>
  <si>
    <t>TUBERÍA PVC D 27"</t>
  </si>
  <si>
    <t>4.1.12</t>
  </si>
  <si>
    <t>TUBERÍA PVC D 30"</t>
  </si>
  <si>
    <t>4.1.13</t>
  </si>
  <si>
    <t>TUBERÍA PVC D 33"</t>
  </si>
  <si>
    <t>4.1.14</t>
  </si>
  <si>
    <t>TUBERÍA PVC D 36"</t>
  </si>
  <si>
    <t>4.1.15</t>
  </si>
  <si>
    <t>TUBERÍA PVC D 39"</t>
  </si>
  <si>
    <t>4.1.16</t>
  </si>
  <si>
    <t>TUBERÍA PVC D 42"</t>
  </si>
  <si>
    <t>4.1.17</t>
  </si>
  <si>
    <t>TUBERÍA PVC D 45"</t>
  </si>
  <si>
    <t>4.1.18</t>
  </si>
  <si>
    <t>TUBERÍA PVC D 48"</t>
  </si>
  <si>
    <t>4.1.19</t>
  </si>
  <si>
    <t>TUBERÍA PVC D 51"</t>
  </si>
  <si>
    <t>4.1.20</t>
  </si>
  <si>
    <t>TUBERÍA PVC D 54"</t>
  </si>
  <si>
    <t>4.1.21</t>
  </si>
  <si>
    <t>TUBERÍA PVC D 60"</t>
  </si>
  <si>
    <t>SUMINISTRO ACCESORIOS PVC PARA ALCANTARILLADOS</t>
  </si>
  <si>
    <t>SUMINISTRO KIT SILLA YEE PVC PARA ALCANTARILLADOS</t>
  </si>
  <si>
    <t>4.2.1.1</t>
  </si>
  <si>
    <t>KIT SILLA YEE 160 mm X 110 mm</t>
  </si>
  <si>
    <t>4.2.1.2</t>
  </si>
  <si>
    <t>KIT SILLA YEE 200 mm X 110 mm</t>
  </si>
  <si>
    <t>4.2.1.3</t>
  </si>
  <si>
    <t>KIT SILLA YEE 200 mm X 160 mm</t>
  </si>
  <si>
    <t>4.2.1.4</t>
  </si>
  <si>
    <t>KIT SILLA YEE 250 mm X 110 mm</t>
  </si>
  <si>
    <t>4.2.1.5</t>
  </si>
  <si>
    <t>KIT SILLA YEE 250 mm X 160 mm</t>
  </si>
  <si>
    <t>4.2.1.6</t>
  </si>
  <si>
    <t>KIT SILLA YEE 315 mm X 110 mm</t>
  </si>
  <si>
    <t>4.2.1.7</t>
  </si>
  <si>
    <t>KIT SILLA YEE 315 mm X 160 mm</t>
  </si>
  <si>
    <t>SUMINISTRO KIT SILLA TEE PVC PARA ALCANTARILLADOS</t>
  </si>
  <si>
    <t>KIT SILLA TEE 160 mm X 110 mm</t>
  </si>
  <si>
    <t>KIT SILLA TEE 200 mm X 110 mm</t>
  </si>
  <si>
    <t>KIT SILLA TEE 200 mm X 160 mm</t>
  </si>
  <si>
    <t>KIT SILLA TEE 250 mm X 110 mm</t>
  </si>
  <si>
    <t>KIT SILLA TEE 250 mm X 160 mm</t>
  </si>
  <si>
    <t>KIT SILLA TEE 315 mm X 110 mm</t>
  </si>
  <si>
    <t>KIT SILLA TEE 315 mm X 160 mm</t>
  </si>
  <si>
    <t>SUMINISTRO TUBERÍA EN CONCRETO PARA ALCANTARILLADOS</t>
  </si>
  <si>
    <t>TUBERÍA DE CONCRETO SIN REFUERZO PARA ALCANTARILLADO</t>
  </si>
  <si>
    <t>4.3.1.1</t>
  </si>
  <si>
    <t>TUBERÍA DE CONCRETO SIN REFUERZO - CLASE 1 L=1.25 m  D 6"</t>
  </si>
  <si>
    <t>4.3.1.2</t>
  </si>
  <si>
    <t>TUBERÍA DE CONCRETO SIN REFUERZO - CLASE 1 L=1.25 m  D 8"</t>
  </si>
  <si>
    <t>4.3.1.3</t>
  </si>
  <si>
    <t>TUBERÍA DE CONCRETO SIN REFUERZO - CLASE 1 L=1.25 m  D 10"</t>
  </si>
  <si>
    <t>4.3.1.4</t>
  </si>
  <si>
    <t>TUBERÍA DE CONCRETO SIN REFUERZO - CLASE 1 L=1.25 m  D 12"</t>
  </si>
  <si>
    <t>4.3.1.5</t>
  </si>
  <si>
    <t>TUBERÍA DE CONCRETO SIN REFUERZO - CLASE 1 L=1.25 m  D 14"</t>
  </si>
  <si>
    <t>4.3.1.6</t>
  </si>
  <si>
    <t>TUBERÍA DE CONCRETO SIN REFUERZO - CLASE 1 L=1.25 m  D 16"</t>
  </si>
  <si>
    <t>4.3.1.7</t>
  </si>
  <si>
    <t>TUBERÍA DE CONCRETO SIN REFUERZO - CLASE 1 L=1.25 m  D 18"</t>
  </si>
  <si>
    <t>4.3.1.8</t>
  </si>
  <si>
    <t>TUBERÍA DE CONCRETO SIN REFUERZO - CLASE 1 L=1.25 m  D 20"</t>
  </si>
  <si>
    <t>4.3.1.9</t>
  </si>
  <si>
    <t>TUBERÍA DE CONCRETO SIN REFUERZO - CLASE 1 L=1.25 m  D 24"</t>
  </si>
  <si>
    <t>4.3.1.10</t>
  </si>
  <si>
    <t>TUBERÍA DE CONCRETO SIN REFUERZO - CLASE 2 L=1.25 m  D 6"</t>
  </si>
  <si>
    <t>4.3.1.11</t>
  </si>
  <si>
    <t>TUBERÍA DE CONCRETO SIN REFUERZO - CLASE 2 L=1.25 m  D 8"</t>
  </si>
  <si>
    <t>4.3.1.12</t>
  </si>
  <si>
    <t>TUBERÍA DE CONCRETO SIN REFUERZO - CLASE 2 L=1.25 m  D 10"</t>
  </si>
  <si>
    <t>4.3.1.13</t>
  </si>
  <si>
    <t>TUBERÍA DE CONCRETO SIN REFUERZO - CLASE 2 L=1.25 m  D 12"</t>
  </si>
  <si>
    <t>4.3.1.14</t>
  </si>
  <si>
    <t>TUBERÍA DE CONCRETO SIN REFUERZO - CLASE 2 L=1.25 m  D 14"</t>
  </si>
  <si>
    <t>4.3.1.15</t>
  </si>
  <si>
    <t>TUBERÍA DE CONCRETO SIN REFUERZO - CLASE 2 L=1.25 m  D 16"</t>
  </si>
  <si>
    <t>4.3.1.16</t>
  </si>
  <si>
    <t>TUBERÍA DE CONCRETO SIN REFUERZO - CLASE 2 L=1.25 m  D 18"</t>
  </si>
  <si>
    <t>4.3.1.17</t>
  </si>
  <si>
    <t>TUBERÍA DE CONCRETO SIN REFUERZO - CLASE 2 L=1.25 m  D 20"</t>
  </si>
  <si>
    <t>4.3.1.18</t>
  </si>
  <si>
    <t>TUBERÍA DE CONCRETO SIN REFUERZO - CLASE 2 L=2.50 m  D 24"</t>
  </si>
  <si>
    <t>TUBERÍA DE CONCRETO REFORZADO PARA ALCANTARILLADO</t>
  </si>
  <si>
    <t>4.3.2.1</t>
  </si>
  <si>
    <t>TUBERÍA DE CONCRETO REFORZADA - CLASE 1 L=2.50 m  D 24"</t>
  </si>
  <si>
    <t>4.3.2.2</t>
  </si>
  <si>
    <t>TUBERÍA DE CONCRETO REFORZADA - CLASE 1 L=2.50 m  D 27"</t>
  </si>
  <si>
    <t>4.3.2.3</t>
  </si>
  <si>
    <t>TUBERÍA DE CONCRETO REFORZADA - CLASE 1 L=2.50 m  D 30"</t>
  </si>
  <si>
    <t>4.3.2.4</t>
  </si>
  <si>
    <t>TUBERÍA DE CONCRETO REFORZADA - CLASE 1 L=2.50 m  D 36"</t>
  </si>
  <si>
    <t>4.3.2.5</t>
  </si>
  <si>
    <t>TUBERÍA DE CONCRETO REFORZADA - CLASE 1 L=2.50 m  D 40"</t>
  </si>
  <si>
    <t>4.3.2.6</t>
  </si>
  <si>
    <t>TUBERÍA DE CONCRETO REFORZADA - CLASE 1 L=2.50 m  D 44"</t>
  </si>
  <si>
    <t>4.3.2.7</t>
  </si>
  <si>
    <t>TUBERÍA DE CONCRETO REFORZADA - CLASE 1 L=2.50 m  D 48"</t>
  </si>
  <si>
    <t>4.3.2.8</t>
  </si>
  <si>
    <t>TUBERÍA DE CONCRETO REFORZADA - CLASE 1 L=2.50 m  D 52"</t>
  </si>
  <si>
    <t>4.3.2.9</t>
  </si>
  <si>
    <t>TUBERÍA DE CONCRETO REFORZADA - CLASE 1 L=2.50 m  D 56"</t>
  </si>
  <si>
    <t>4.3.2.10</t>
  </si>
  <si>
    <t>TUBERÍA DE CONCRETO REFORZADA - CLASE 1 L=2.50 m  D 60"</t>
  </si>
  <si>
    <t>4.3.2.11</t>
  </si>
  <si>
    <t>TUBERÍA DE CONCRETO REFORZADA - CLASE 1 L=2.50 m  D 64"</t>
  </si>
  <si>
    <t>4.3.2.12</t>
  </si>
  <si>
    <t>TUBERÍA DE CONCRETO REFORZADA - CLASE 1 L=2.50 m  D 68"</t>
  </si>
  <si>
    <t>4.3.2.13</t>
  </si>
  <si>
    <t>TUBERÍA DE CONCRETO REFORZADA - CLASE 1 L=2.50 m  D 72"</t>
  </si>
  <si>
    <t>4.3.2.14</t>
  </si>
  <si>
    <t>TUBERÍA DE CONCRETO REFORZADA - CLASE 1 L=2.50 m  D 80"</t>
  </si>
  <si>
    <t>4.3.2.15</t>
  </si>
  <si>
    <t>TUBERÍA DE CONCRETO REFORZADA - CLASE 1 L=2.50 m  D 86"</t>
  </si>
  <si>
    <t>4.3.2.16</t>
  </si>
  <si>
    <t>TUBERÍA DE CONCRETO REFORZADA - CLASE 1 L=2.50 m  D 92"</t>
  </si>
  <si>
    <t>4.3.2.17</t>
  </si>
  <si>
    <t>TUBERÍA DE CONCRETO REFORZADA - CLASE 1 L=2.50 m  D 98"</t>
  </si>
  <si>
    <t>4.3.2.18</t>
  </si>
  <si>
    <t>TUBERÍA DE CONCRETO REFORZADA - CLASE 1 L=2.50 m  D 110"</t>
  </si>
  <si>
    <t>4.3.2.19</t>
  </si>
  <si>
    <t>TUBERÍA DE CONCRETO REFORZADA - CLASE 2 L=2.50 m  D 24"</t>
  </si>
  <si>
    <t>4.3.2.20</t>
  </si>
  <si>
    <t>TUBERÍA DE CONCRETO REFORZADA - CLASE 2 L=2.50 m  D 27"</t>
  </si>
  <si>
    <t>4.3.2.21</t>
  </si>
  <si>
    <t>TUBERÍA DE CONCRETO REFORZADA - CLASE 2 L=2.50 m  D 30"</t>
  </si>
  <si>
    <t>4.3.2.22</t>
  </si>
  <si>
    <t>TUBERÍA DE CONCRETO REFORZADA - CLASE 2 L=2.50 m  D 36"</t>
  </si>
  <si>
    <t>4.3.2.23</t>
  </si>
  <si>
    <t>TUBERÍA DE CONCRETO REFORZADA - CLASE 2 L=2.50 m  D 40"</t>
  </si>
  <si>
    <t>4.3.2.24</t>
  </si>
  <si>
    <t>TUBERÍA DE CONCRETO REFORZADA - CLASE 2 L=2.50 m  D 44"</t>
  </si>
  <si>
    <t>4.3.2.25</t>
  </si>
  <si>
    <t>TUBERÍA DE CONCRETO REFORZADA - CLASE 2 L=2.50 m  D 48"</t>
  </si>
  <si>
    <t>4.3.2.26</t>
  </si>
  <si>
    <t>TUBERÍA DE CONCRETO REFORZADA - CLASE 2 L=2.50 m  D 52"</t>
  </si>
  <si>
    <t>4.3.2.27</t>
  </si>
  <si>
    <t>TUBERÍA DE CONCRETO REFORZADA - CLASE 2 L=2.50 m  D 56"</t>
  </si>
  <si>
    <t>4.3.2.28</t>
  </si>
  <si>
    <t>TUBERÍA DE CONCRETO REFORZADA - CLASE 2 L=2.50 m  D 60"</t>
  </si>
  <si>
    <t>4.3.2.29</t>
  </si>
  <si>
    <t>TUBERÍA DE CONCRETO REFORZADA - CLASE 2 L=2.50 m  D 64"</t>
  </si>
  <si>
    <t>4.3.2.30</t>
  </si>
  <si>
    <t>TUBERÍA DE CONCRETO REFORZADA - CLASE 2 L=2.50 m  D 68"</t>
  </si>
  <si>
    <t>4.3.2.31</t>
  </si>
  <si>
    <t>TUBERÍA DE CONCRETO REFORZADA - CLASE 2 L=2.50 m  D 72"</t>
  </si>
  <si>
    <t>4.3.2.32</t>
  </si>
  <si>
    <t>TUBERÍA DE CONCRETO REFORZADA - CLASE 2 L=2.50 m  D 80"</t>
  </si>
  <si>
    <t>4.3.2.33</t>
  </si>
  <si>
    <t>TUBERÍA DE CONCRETO REFORZADA - CLASE 2 L=2.50 m  D 86"</t>
  </si>
  <si>
    <t>4.3.2.34</t>
  </si>
  <si>
    <t>TUBERÍA DE CONCRETO REFORZADA - CLASE 2 L=2.50 m  D 92"</t>
  </si>
  <si>
    <t>4.3.2.35</t>
  </si>
  <si>
    <t>TUBERÍA DE CONCRETO REFORZADA - CLASE 2 L=2.50 m  D 98"</t>
  </si>
  <si>
    <t>4.3.2.36</t>
  </si>
  <si>
    <t>TUBERÍA DE CONCRETO REFORZADA - CLASE 2 L=2.50 m  D 110"</t>
  </si>
  <si>
    <t>4.3.2.37</t>
  </si>
  <si>
    <t>TUBERÍA DE CONCRETO REFORZADA - CLASE 3 L=2.50 m  D 24"</t>
  </si>
  <si>
    <t>4.3.2.38</t>
  </si>
  <si>
    <t>TUBERÍA DE CONCRETO REFORZADA - CLASE 3 L=2.50 m  D 27"</t>
  </si>
  <si>
    <t>4.3.2.39</t>
  </si>
  <si>
    <t>TUBERÍA DE CONCRETO REFORZADA - CLASE 3 L=2.50 m  D 30"</t>
  </si>
  <si>
    <t>4.3.2.40</t>
  </si>
  <si>
    <t>TUBERÍA DE CONCRETO REFORZADA - CLASE 3 L=2.50 m  D 36"</t>
  </si>
  <si>
    <t>4.3.2.41</t>
  </si>
  <si>
    <t>TUBERÍA DE CONCRETO REFORZADA - CLASE 3 L=2.50 m  D 40"</t>
  </si>
  <si>
    <t>4.3.2.42</t>
  </si>
  <si>
    <t>TUBERÍA DE CONCRETO REFORZADA - CLASE 3 L=2.50 m  D 44"</t>
  </si>
  <si>
    <t>4.3.2.43</t>
  </si>
  <si>
    <t>TUBERÍA DE CONCRETO REFORZADA - CLASE 3 L=2.50 m  D 48"</t>
  </si>
  <si>
    <t>4.3.2.44</t>
  </si>
  <si>
    <t>TUBERÍA DE CONCRETO REFORZADA - CLASE 3 L=2.50 m  D 52"</t>
  </si>
  <si>
    <t>4.3.2.45</t>
  </si>
  <si>
    <t>TUBERÍA DE CONCRETO REFORZADA - CLASE 3 L=2.50 m  D 56"</t>
  </si>
  <si>
    <t>4.3.2.46</t>
  </si>
  <si>
    <t>TUBERÍA DE CONCRETO REFORZADA - CLASE 3 L=2.50 m  D 60"</t>
  </si>
  <si>
    <t>4.3.2.47</t>
  </si>
  <si>
    <t>TUBERÍA DE CONCRETO REFORZADA - CLASE 3 L=2.50 m  D 64"</t>
  </si>
  <si>
    <t>4.3.2.48</t>
  </si>
  <si>
    <t>TUBERÍA DE CONCRETO REFORZADA - CLASE 3 L=2.50 m  D 68"</t>
  </si>
  <si>
    <t>4.3.2.49</t>
  </si>
  <si>
    <t>TUBERÍA DE CONCRETO REFORZADA - CLASE 3 L=2.50 m  D 72"</t>
  </si>
  <si>
    <t>4.3.2.50</t>
  </si>
  <si>
    <t>TUBERÍA DE CONCRETO REFORZADA - CLASE 3 L=2.50 m  D 80"</t>
  </si>
  <si>
    <t>4.3.2.51</t>
  </si>
  <si>
    <t>TUBERÍA DE CONCRETO REFORZADA - CLASE 3 L=2.50 m  D 86"</t>
  </si>
  <si>
    <t>4.3.2.52</t>
  </si>
  <si>
    <t>TUBERÍA DE CONCRETO REFORZADA - CLASE 3 L=2.50 m  D 92"</t>
  </si>
  <si>
    <t>4.3.2.53</t>
  </si>
  <si>
    <t>TUBERÍA DE CONCRETO REFORZADA - CLASE 3 L=2.50 m  D 98"</t>
  </si>
  <si>
    <t>4.3.2.54</t>
  </si>
  <si>
    <t>TUBERÍA DE CONCRETO REFORZADA - CLASE 3 L=2.50 m  D 110"</t>
  </si>
  <si>
    <t>4.3.2.55</t>
  </si>
  <si>
    <t>TUBERÍA DE CONCRETO REFORZADA - CLASE 4 L=2.50 m  D 24"</t>
  </si>
  <si>
    <t>4.3.2.56</t>
  </si>
  <si>
    <t>TUBERÍA DE CONCRETO REFORZADA - CLASE 4 L=2.50 m  D 27"</t>
  </si>
  <si>
    <t>4.3.2.57</t>
  </si>
  <si>
    <t>TUBERÍA DE CONCRETO REFORZADA - CLASE 4 L=2.50 m  D 30"</t>
  </si>
  <si>
    <t>4.3.2.58</t>
  </si>
  <si>
    <t>TUBERÍA DE CONCRETO REFORZADA - CLASE 4 L=2.50 m  D 36"</t>
  </si>
  <si>
    <t>4.3.2.59</t>
  </si>
  <si>
    <t>TUBERÍA DE CONCRETO REFORZADA - CLASE 4 L=2.50 m  D 40"</t>
  </si>
  <si>
    <t>4.3.2.60</t>
  </si>
  <si>
    <t>TUBERÍA DE CONCRETO REFORZADA - CLASE 4 L=2.50 m  D 44"</t>
  </si>
  <si>
    <t>4.3.2.61</t>
  </si>
  <si>
    <t>TUBERÍA DE CONCRETO REFORZADA - CLASE 4 L=2.50 m  D 48"</t>
  </si>
  <si>
    <t>4.3.2.62</t>
  </si>
  <si>
    <t>TUBERÍA DE CONCRETO REFORZADA - CLASE 4 L=2.50 m  D 52"</t>
  </si>
  <si>
    <t>4.3.2.63</t>
  </si>
  <si>
    <t>TUBERÍA DE CONCRETO REFORZADA - CLASE 4 L=2.50 m  D 56"</t>
  </si>
  <si>
    <t>4.3.2.64</t>
  </si>
  <si>
    <t>TUBERÍA DE CONCRETO REFORZADA - CLASE 4 L=2.50 m  D 60"</t>
  </si>
  <si>
    <t>4.3.2.65</t>
  </si>
  <si>
    <t>TUBERÍA DE CONCRETO REFORZADA - CLASE 4 L=2.50 m  D 64"</t>
  </si>
  <si>
    <t>4.3.2.66</t>
  </si>
  <si>
    <t>TUBERÍA DE CONCRETO REFORZADA - CLASE 4 L=2.50 m  D 68"</t>
  </si>
  <si>
    <t>4.3.2.67</t>
  </si>
  <si>
    <t>TUBERÍA DE CONCRETO REFORZADA - CLASE 4 L=2.50 m  D 72"</t>
  </si>
  <si>
    <t>4.3.2.68</t>
  </si>
  <si>
    <t>TUBERÍA DE CONCRETO REFORZADA - CLASE 4 L=2.50 m  D 80"</t>
  </si>
  <si>
    <t>4.3.2.69</t>
  </si>
  <si>
    <t>TUBERÍA DE CONCRETO REFORZADA - CLASE 4 L=2.50 m  D 86"</t>
  </si>
  <si>
    <t>4.3.2.70</t>
  </si>
  <si>
    <t>TUBERÍA DE CONCRETO REFORZADA - CLASE 4 L=2.50 m  D 92"</t>
  </si>
  <si>
    <t>4.3.2.71</t>
  </si>
  <si>
    <t>TUBERÍA DE CONCRETO REFORZADA - CLASE 4 L=2.50 m  D 98"</t>
  </si>
  <si>
    <t>4.3.2.72</t>
  </si>
  <si>
    <t>TUBERÍA DE CONCRETO REFORZADA - CLASE 4 L=2.50 m  D 110"</t>
  </si>
  <si>
    <t>4.12</t>
  </si>
  <si>
    <t>SUMINISTRO TUBERÍA PVC PARA DRENAJES</t>
  </si>
  <si>
    <t>TUBERÍA PVC PARA DRENAJE D 65  mm</t>
  </si>
  <si>
    <t>TUBERÍA PVC PARA DRENAJE D 160  mm</t>
  </si>
  <si>
    <t>TUBERÍA PVC PARA DRENAJE D 200  mm</t>
  </si>
  <si>
    <t>INSTALACIÓN TUBERÍA PVC PARA DRENAJES - VER PRESUPUESTO DE OBRA</t>
  </si>
  <si>
    <t>SUMINISTRO TUBERÍA Y ACCESORIOS PVC SANITARIA</t>
  </si>
  <si>
    <t>4.14.1</t>
  </si>
  <si>
    <t>SUMINISTRO TUBERÍA PVC SANITARIA</t>
  </si>
  <si>
    <t>4.14.1.1</t>
  </si>
  <si>
    <t>TUBERÍA PVC SANITARIA D 1 1/2"</t>
  </si>
  <si>
    <t>4.14.1.2</t>
  </si>
  <si>
    <t>TUBERÍA PVC SANITARIA D 2"</t>
  </si>
  <si>
    <t>4.14.1.3</t>
  </si>
  <si>
    <t>TUBERÍA PVC SANITARIA D 3"</t>
  </si>
  <si>
    <t>4.14.1.4</t>
  </si>
  <si>
    <t>TUBERÍA PVC SANITARIA D 4"</t>
  </si>
  <si>
    <t>4.14.1.5</t>
  </si>
  <si>
    <t>TUBERÍA PVC SANITARIA D 6"</t>
  </si>
  <si>
    <t>4.14.1.6</t>
  </si>
  <si>
    <t>TUBERÍA PVC SANITARIA D 8"</t>
  </si>
  <si>
    <t>4.14.1.7</t>
  </si>
  <si>
    <t>TUBERÍA PVC SANITARIA D 10"</t>
  </si>
  <si>
    <t>4.14.2</t>
  </si>
  <si>
    <t>SUMINISTRO TUBERÍA PVC SANITARIA NOVATEC</t>
  </si>
  <si>
    <t>4.14.2.1</t>
  </si>
  <si>
    <t>TUBERÍA PVC SANITARIA NOVATEC D 2"</t>
  </si>
  <si>
    <t>4.14.2.2</t>
  </si>
  <si>
    <t>TUBERÍA PVC SANITARIA NOVATEC D 3"</t>
  </si>
  <si>
    <t>4.14.2.3</t>
  </si>
  <si>
    <t>TUBERÍA PVC SANITARIA NOVATEC D 4"</t>
  </si>
  <si>
    <t>4.14.2.4</t>
  </si>
  <si>
    <t>TUBERÍA PVC SANITARIA NOVATEC D 6"</t>
  </si>
  <si>
    <t>4.14.3</t>
  </si>
  <si>
    <t>SUMINISTRO TUBERÍA PVC VENTILACIÓN</t>
  </si>
  <si>
    <t>4.14.3.1</t>
  </si>
  <si>
    <t>TUBERÍA PVC VENTILACIÓN D 1 1/2"</t>
  </si>
  <si>
    <t>4.14.3.2</t>
  </si>
  <si>
    <t>TUBERÍA PVC VENTILACIÓN D 2"</t>
  </si>
  <si>
    <t>4.14.3.3</t>
  </si>
  <si>
    <t>TUBERÍA PVC VENTILACIÓN D 3"</t>
  </si>
  <si>
    <t>4.14.3.4</t>
  </si>
  <si>
    <t>TUBERÍA PVC VENTILACIÓN D 4"</t>
  </si>
  <si>
    <t>4.14.4</t>
  </si>
  <si>
    <t>SUMINISTRO ACCESORIOS PVC SANITARIA</t>
  </si>
  <si>
    <t>4.14.4.1</t>
  </si>
  <si>
    <t>SUMINISTRO CODOS 90 1/4 CXC PVC SANITARIA</t>
  </si>
  <si>
    <t>4.14.4.1.1</t>
  </si>
  <si>
    <t>CODO 90 1/4 CXC PVC  D 1 1/2"</t>
  </si>
  <si>
    <t>4.14.4.1.2</t>
  </si>
  <si>
    <t>CODO 90 1/4 CXC PVC  D 2"</t>
  </si>
  <si>
    <t>4.14.4.1.3</t>
  </si>
  <si>
    <t>CODO 90 1/4 CXC PVC  D 3"</t>
  </si>
  <si>
    <t>4.14.4.1.4</t>
  </si>
  <si>
    <t>CODO 90 1/4 CXC PVC  D 4"</t>
  </si>
  <si>
    <t>4.14.4.1.5</t>
  </si>
  <si>
    <t>CODO 90 1/4 CXC PVC  D 6"</t>
  </si>
  <si>
    <t>4.14.4.1.6</t>
  </si>
  <si>
    <t>CODO 90 1/4 CXC PVC  D 8"</t>
  </si>
  <si>
    <t>4.14.4.1.7</t>
  </si>
  <si>
    <t>CODO 90 1/4 CXC PVC  D 10"</t>
  </si>
  <si>
    <t>4.14.4.2</t>
  </si>
  <si>
    <t>SUMINISTRO CODOS 90 1/4 CXE PVC SANITARIA</t>
  </si>
  <si>
    <t>4.14.4.2.1</t>
  </si>
  <si>
    <t>CODO 90 1/4 CXE PVC  D 1 1/2"</t>
  </si>
  <si>
    <t>4.14.4.2.2</t>
  </si>
  <si>
    <t>CODO 90 1/4 CXE PVC  D 2"</t>
  </si>
  <si>
    <t>4.14.4.2.3</t>
  </si>
  <si>
    <t>CODO 90 1/4 CXE PVC  D 3"</t>
  </si>
  <si>
    <t>4.14.4.2.4</t>
  </si>
  <si>
    <t>CODO 90 1/4 CXE PVC  D 4"</t>
  </si>
  <si>
    <t>4.14.4.2.5</t>
  </si>
  <si>
    <t>CODO 90 1/4 CXE PVC  D 6"</t>
  </si>
  <si>
    <t>4.14.4.3</t>
  </si>
  <si>
    <t>SUMINISTRO CODOS 45 1/8 CXC PVC SANITARIA</t>
  </si>
  <si>
    <t>4.14.4.3.1</t>
  </si>
  <si>
    <t>CODO 45 1/8 CXC PVC  D 1 1/2"</t>
  </si>
  <si>
    <t>4.14.4.3.2</t>
  </si>
  <si>
    <t>CODO 45 1/8 CXC PVC  D 2"</t>
  </si>
  <si>
    <t>4.14.4.3.3</t>
  </si>
  <si>
    <t>CODO 45 1/8 CXC PVC  D 3"</t>
  </si>
  <si>
    <t>4.14.4.3.4</t>
  </si>
  <si>
    <t>CODO 45 1/8 CXC PVC  D 4"</t>
  </si>
  <si>
    <t>4.14.4.3.5</t>
  </si>
  <si>
    <t>CODO 45 1/8 CXC PVC  D 6"</t>
  </si>
  <si>
    <t>4.14.4.3.6</t>
  </si>
  <si>
    <t>CODO 45 1/8 CXC PVC  D 8"</t>
  </si>
  <si>
    <t>4.14.4.3.7</t>
  </si>
  <si>
    <t>CODO 45 1/8 CXC PVC  D 10"</t>
  </si>
  <si>
    <t>4.14.4.4</t>
  </si>
  <si>
    <t>SUMINISTRO CODOS 45 1/8 CXE PVC SANITARIA</t>
  </si>
  <si>
    <t>4.14.4.4.1</t>
  </si>
  <si>
    <t>CODO 45 1/8 CXE PVC  D 1 1/2"</t>
  </si>
  <si>
    <t>4.14.4.4.2</t>
  </si>
  <si>
    <t>CODO 45 1/8 CXE PVC  D 2"</t>
  </si>
  <si>
    <t>4.14.4.4.3</t>
  </si>
  <si>
    <t>CODO 45 1/8 CXE PVC  D 3"</t>
  </si>
  <si>
    <t>4.14.4.4.4</t>
  </si>
  <si>
    <t>CODO 45 1/8 CXE PVC  D 4"</t>
  </si>
  <si>
    <t>4.14.4.4.5</t>
  </si>
  <si>
    <t>CODO 45 1/8 CXE PVC  D 6"</t>
  </si>
  <si>
    <t>4.14.4.4.6</t>
  </si>
  <si>
    <t>CODO 45 1/8 CXE PVC  D 8"</t>
  </si>
  <si>
    <t>4.14.4.4.7</t>
  </si>
  <si>
    <t>CODO 45 1/8 CXE PVC  D 10"</t>
  </si>
  <si>
    <t>4.14.4.5</t>
  </si>
  <si>
    <t>SUMINISTRO CODOS 22 1/16 CXC PVC SANITARIA</t>
  </si>
  <si>
    <t>4.14.4.5.1</t>
  </si>
  <si>
    <t>4.14.4.5.2</t>
  </si>
  <si>
    <t>4.14.4.5.3</t>
  </si>
  <si>
    <t>4.14.4.5.4</t>
  </si>
  <si>
    <t>4.14.4.5.5</t>
  </si>
  <si>
    <t>4.14.4.5.6</t>
  </si>
  <si>
    <t>4.14.4.6</t>
  </si>
  <si>
    <t>SUMINISTRO CODOS 22 1/16 CXE PVC SANITARIA</t>
  </si>
  <si>
    <t>4.14.4.6.1</t>
  </si>
  <si>
    <t>4.14.4.6.2</t>
  </si>
  <si>
    <t>4.14.4.6.3</t>
  </si>
  <si>
    <t>4.14.4.7</t>
  </si>
  <si>
    <t>SUMINISTRO CODOS REVENTILADOS PVC SANITARIA</t>
  </si>
  <si>
    <t>4.14.4.7.1</t>
  </si>
  <si>
    <t>CODO PVC REVENTILADO D 3" X 2"</t>
  </si>
  <si>
    <t>4.14.4.7.2</t>
  </si>
  <si>
    <t>CODO PVC REVENTILADO D 4" X 2"</t>
  </si>
  <si>
    <t>4.14.4.8</t>
  </si>
  <si>
    <t>SUMINISTRO TEES PVC SANITARIA</t>
  </si>
  <si>
    <t>4.14.4.8.1</t>
  </si>
  <si>
    <t>TEE PVC SANITARIA D 1 1/2"</t>
  </si>
  <si>
    <t>4.14.4.8.2</t>
  </si>
  <si>
    <t>TEE PVC SANITARIA D 2"</t>
  </si>
  <si>
    <t>4.14.4.8.3</t>
  </si>
  <si>
    <t>TEE PVC SANITARIA D 3"</t>
  </si>
  <si>
    <t>4.14.4.8.4</t>
  </si>
  <si>
    <t>TEE PVC SANITARIA D 4"</t>
  </si>
  <si>
    <t>4.14.4.8.5</t>
  </si>
  <si>
    <t>TEE PVC SANITARIA D 6"</t>
  </si>
  <si>
    <t>4.14.4.8.6</t>
  </si>
  <si>
    <t>TEE PVC SANITARIA D 8"</t>
  </si>
  <si>
    <t>4.14.4.8.7</t>
  </si>
  <si>
    <t>TEE PVC SANITARIA D 10"</t>
  </si>
  <si>
    <t>4.14.4.9</t>
  </si>
  <si>
    <t>SUMINISTRO TEES REDUCIDAS PVC SANITARIA</t>
  </si>
  <si>
    <t>4.14.4.9.1</t>
  </si>
  <si>
    <t>TEE PVC SANITARIA REDUCIDA D 2" X 1 1/2"</t>
  </si>
  <si>
    <t>4.14.4.9.2</t>
  </si>
  <si>
    <t>TEE PVC SANITARIA REDUCIDA D 3" X 2"</t>
  </si>
  <si>
    <t>4.14.4.9.3</t>
  </si>
  <si>
    <t>TEE PVC SANITARIA REDUCIDA D 4" X 2"</t>
  </si>
  <si>
    <t>4.14.4.9.4</t>
  </si>
  <si>
    <t>TEE PVC SANITARIA REDUCIDA D 4" X 3"</t>
  </si>
  <si>
    <t>4.14.4.9.5</t>
  </si>
  <si>
    <t>TEE PVC SANITARIA REDUCIDA D 6" X 4"</t>
  </si>
  <si>
    <t>4.14.4.10</t>
  </si>
  <si>
    <t>SUMINISTRO TEES DOBLES PVC SANITARIA</t>
  </si>
  <si>
    <t>4.14.4.10.1</t>
  </si>
  <si>
    <t>TEE PVC SANITARIA DOBLE D 1 1/2"</t>
  </si>
  <si>
    <t>4.14.4.10.2</t>
  </si>
  <si>
    <t>TEE PVC SANITARIA DOBLE D 2"</t>
  </si>
  <si>
    <t>4.14.4.10.3</t>
  </si>
  <si>
    <t>TEE PVC SANITARIA DOBLE D 3"</t>
  </si>
  <si>
    <t>4.14.4.10.4</t>
  </si>
  <si>
    <t>TEE PVC SANITARIA DOBLE D 4"</t>
  </si>
  <si>
    <t>4.14.4.11</t>
  </si>
  <si>
    <t>SUMINISTRO TEES DOBLES REDUCIDAS PVC SANITARIA</t>
  </si>
  <si>
    <t>4.14.4.11.1</t>
  </si>
  <si>
    <t>TEE PVC SANITARIA DOBLE REDUCIDA D 2" X 1 1/2"</t>
  </si>
  <si>
    <t>4.14.4.11.2</t>
  </si>
  <si>
    <t>TEE PVC SANITARIA DOBLE REDUCIDA D 3" X 2"</t>
  </si>
  <si>
    <t>4.14.4.11.3</t>
  </si>
  <si>
    <t>TEE PVC SANITARIA DOBLE REDUCIDA D 4" X 2"</t>
  </si>
  <si>
    <t>4.14.4.11.4</t>
  </si>
  <si>
    <t>TEE PVC SANITARIA DOBLE REDUCIDA D 4" X 3"</t>
  </si>
  <si>
    <t>4.14.4.12</t>
  </si>
  <si>
    <t>SUMINISTRO YEES PVC SANITARIA</t>
  </si>
  <si>
    <t>4.14.4.12.1</t>
  </si>
  <si>
    <t>YEE PVC SANITARIA D 2"</t>
  </si>
  <si>
    <t>4.14.4.12.2</t>
  </si>
  <si>
    <t>YEE PVC SANITARIA D 3"</t>
  </si>
  <si>
    <t>4.14.4.12.3</t>
  </si>
  <si>
    <t>YEE PVC SANITARIA D 4"</t>
  </si>
  <si>
    <t>4.14.4.12.4</t>
  </si>
  <si>
    <t>YEE PVC SANITARIA D 6"</t>
  </si>
  <si>
    <t>4.14.4.12.5</t>
  </si>
  <si>
    <t>YEE PVC SANITARIA D 8"</t>
  </si>
  <si>
    <t>4.14.4.12.6</t>
  </si>
  <si>
    <t>YEE PVC SANITARIA D 10"</t>
  </si>
  <si>
    <t>4.14.4.13</t>
  </si>
  <si>
    <t>SUMINISTRO YEES REDUCIDAS PVC SANITARIA</t>
  </si>
  <si>
    <t>4.14.4.14.1</t>
  </si>
  <si>
    <t>YEE PVC SANITARIA REDUCIDA D 3" X 2"</t>
  </si>
  <si>
    <t>4.14.4.14.2</t>
  </si>
  <si>
    <t>YEE PVC SANITARIA REDUCIDA D 4" X 2"</t>
  </si>
  <si>
    <t>4.14.4.14.3</t>
  </si>
  <si>
    <t>YEE PVC SANITARIA REDUCIDA D 4" X 3"</t>
  </si>
  <si>
    <t>4.14.4.14.4</t>
  </si>
  <si>
    <t>YEE PVC SANITARIA REDUCIDA D 6" X 4"</t>
  </si>
  <si>
    <t>4.14.4.14.5</t>
  </si>
  <si>
    <t>YEE PVC SANITARIA REDUCIDA D 8" X 4"</t>
  </si>
  <si>
    <t>4.14.4.14.6</t>
  </si>
  <si>
    <t>YEE PVC SANITARIA REDUCIDA D 8" X 6"</t>
  </si>
  <si>
    <t>4.14.4.14.7</t>
  </si>
  <si>
    <t>YEE PVC SANITARIA REDUCIDA D 10" X 4"</t>
  </si>
  <si>
    <t>4.14.4.14.8</t>
  </si>
  <si>
    <t>YEE PVC SANITARIA REDUCIDA D 10" X 6"</t>
  </si>
  <si>
    <t>4.14.4.14.9</t>
  </si>
  <si>
    <t>YEE PVC SANITARIA REDUCIDA D 10" X 8"</t>
  </si>
  <si>
    <t>4.14.4.14</t>
  </si>
  <si>
    <t>SUMINISTRO YEES DOBLES PVC SANITARIA</t>
  </si>
  <si>
    <t>YEE PVC SANITARIA DOBLE D 2"</t>
  </si>
  <si>
    <t>YEE PVC SANITARIA DOBLE D 3"</t>
  </si>
  <si>
    <t>YEE PVC SANITARIA DOBLE D 4"</t>
  </si>
  <si>
    <t>4.14.4.15</t>
  </si>
  <si>
    <t>SUMINISTRO YEES DOBLES REDUCIDAS PVC SANITARIA</t>
  </si>
  <si>
    <t>4.14.4.15.1</t>
  </si>
  <si>
    <t>YEE PVC SANITARIA DOBLE REDUCIDA D 2" X 3" X 2"</t>
  </si>
  <si>
    <t>4.14.4.15.2</t>
  </si>
  <si>
    <t>YEE PVC SANITARIA DOBLE REDUCIDA D 2" X 4" X 2"</t>
  </si>
  <si>
    <t>4.14.4.15.3</t>
  </si>
  <si>
    <t>YEE PVC SANITARIA DOBLE REDUCIDA D 3" X 4" X 3"</t>
  </si>
  <si>
    <t>4.14.4.16</t>
  </si>
  <si>
    <t>SUMINISTRO UNIONES PVC SANITARIA</t>
  </si>
  <si>
    <t>4.14.4.16.1</t>
  </si>
  <si>
    <t>UNIÓN PVC SANITARIA D 1 1/2"</t>
  </si>
  <si>
    <t>4.14.4.16.2</t>
  </si>
  <si>
    <t>UNIÓN PVC SANITARIA D 2"</t>
  </si>
  <si>
    <t>4.14.4.16.3</t>
  </si>
  <si>
    <t>UNIÓN PVC SANITARIA D 3"</t>
  </si>
  <si>
    <t>4.14.4.16.4</t>
  </si>
  <si>
    <t>UNIÓN PVC SANITARIA D 4"</t>
  </si>
  <si>
    <t>4.14.4.16.5</t>
  </si>
  <si>
    <t>UNIÓN PVC SANITARIA D 6"</t>
  </si>
  <si>
    <t>4.14.4.16.6</t>
  </si>
  <si>
    <t>UNIÓN PVC SANITARIA D 8"</t>
  </si>
  <si>
    <t>4.14.4.16.7</t>
  </si>
  <si>
    <t>UNIÓN PVC SANITARIA D 10"</t>
  </si>
  <si>
    <t>4.14.4.17</t>
  </si>
  <si>
    <t>SUMINISTRO BUJES SOLDADOS PVC SANITARIA</t>
  </si>
  <si>
    <t>4.14.4.17.1</t>
  </si>
  <si>
    <t>BUJE SOLDADO PVC SANITARIO D 2" X 1 1/2"</t>
  </si>
  <si>
    <t>4.14.4.17.2</t>
  </si>
  <si>
    <t>BUJE SOLDADO PVC SANITARIO D 3" X 1 1/2"</t>
  </si>
  <si>
    <t>4.14.4.17.3</t>
  </si>
  <si>
    <t>BUJE SOLDADO PVC SANITARIO D 3" X 2"</t>
  </si>
  <si>
    <t>4.14.4.17.4</t>
  </si>
  <si>
    <t>BUJE SOLDADO PVC SANITARIO D 4" X 2"</t>
  </si>
  <si>
    <t>4.14.4.17.5</t>
  </si>
  <si>
    <t>BUJE SOLDADO PVC SANITARIO D 4" X 3"</t>
  </si>
  <si>
    <t>4.14.4.17.6</t>
  </si>
  <si>
    <t>BUJE SOLDADO PVC SANITARIO D 6" X 4"</t>
  </si>
  <si>
    <t>4.14.4.17.7</t>
  </si>
  <si>
    <t>BUJE SOLDADO PVC SANITARIO D 8" X 4"</t>
  </si>
  <si>
    <t>4.14.4.17.8</t>
  </si>
  <si>
    <t>BUJE SOLDADO PVC SANITARIO D 8" X 6"</t>
  </si>
  <si>
    <t>4.14.4.17.9</t>
  </si>
  <si>
    <t>BUJE SOLDADO PVC SANITARIO D 10" X 6"</t>
  </si>
  <si>
    <t>4.14.4.17.10</t>
  </si>
  <si>
    <t>BUJE SOLDADO PVC SANITARIO D 10" X 8"</t>
  </si>
  <si>
    <t>4.14.4.18</t>
  </si>
  <si>
    <t>SUMINISTRO JUNTAS DE EXPANSIÓN PVC SANITARIA</t>
  </si>
  <si>
    <t>4.14.4.18.1</t>
  </si>
  <si>
    <t>JUNTA DE EXPANSIÓN PVC SANITARIA D 3"</t>
  </si>
  <si>
    <t>4.14.4.18.2</t>
  </si>
  <si>
    <t>JUNTA DE EXPANSIÓN PVC SANITARIA D 4"</t>
  </si>
  <si>
    <t>4.14.4.18.3</t>
  </si>
  <si>
    <t>JUNTA DE EXPANSIÓN PVC SANITARIA D 6"</t>
  </si>
  <si>
    <t>4.14.4.19</t>
  </si>
  <si>
    <t>SUMINISTRO ADAPTADORES DE LIMPIEZA PVC SANITARIA</t>
  </si>
  <si>
    <t>4.14.4.19.1</t>
  </si>
  <si>
    <t>ADAPTADOR DE LIMPIEZA PVC SANITARIO D 2"</t>
  </si>
  <si>
    <t>4.14.4.19.2</t>
  </si>
  <si>
    <t>ADAPTADOR DE LIMPIEZA PVC SANITARIO D 3"</t>
  </si>
  <si>
    <t>4.14.4.19.3</t>
  </si>
  <si>
    <t>ADAPTADOR DE LIMPIEZA PVC SANITARIO D 4"</t>
  </si>
  <si>
    <t>4.14.4.19.4</t>
  </si>
  <si>
    <t>ADAPTADOR DE LIMPIEZA PVC SANITARIO D 6"</t>
  </si>
  <si>
    <t>4.14.4.20</t>
  </si>
  <si>
    <t>SUMINISTRO TAPONES DE PRUEBA PVC SANITARIA</t>
  </si>
  <si>
    <t>4.14.4.20.1</t>
  </si>
  <si>
    <t>TAPÓN DE PRUEBA PVC SANITARIO D 1 1/2"</t>
  </si>
  <si>
    <t>4.14.4.20.2</t>
  </si>
  <si>
    <t>TAPÓN DE PRUEBA PVC SANITARIO D 2"</t>
  </si>
  <si>
    <t>4.14.4.20.3</t>
  </si>
  <si>
    <t>TAPÓN DE PRUEBA PVC SANITARIO D 3"</t>
  </si>
  <si>
    <t>4.14.4.20.4</t>
  </si>
  <si>
    <t>TAPÓN DE PRUEBA PVC SANITARIO D 4"</t>
  </si>
  <si>
    <t>4.14.4.20.5</t>
  </si>
  <si>
    <t>TAPÓN DE PRUEBA PVC SANITARIO D 6"</t>
  </si>
  <si>
    <t>4.14.4.20.6</t>
  </si>
  <si>
    <t>TAPÓN PVC SANITARIO D 8"</t>
  </si>
  <si>
    <t>4.14.4.20.7</t>
  </si>
  <si>
    <t>TAPÓN PVC SANITARIO D 10"</t>
  </si>
  <si>
    <t xml:space="preserve">INSTALACIÓN TUBERÍA Y ACCESORIOS PVC PARA TUBERÍA SANITARIA </t>
  </si>
  <si>
    <t xml:space="preserve">SUMINISTRO OTROS ACCESORIOS PVC PARA TUBERÍA SANITARIA </t>
  </si>
  <si>
    <t>4.16.1</t>
  </si>
  <si>
    <t>VÁLVULA ANTI_RETORNO 4"</t>
  </si>
  <si>
    <t>4.16.2</t>
  </si>
  <si>
    <t>HIDROSELLO NOVAFORT D = 110  mm S8</t>
  </si>
  <si>
    <t>4.16.3</t>
  </si>
  <si>
    <t>HIDROSELLO NOVAFORT D = 160  mm S8</t>
  </si>
  <si>
    <t>4.16.4</t>
  </si>
  <si>
    <t>HIDROSELLO NOVAFORT D = 200  mm S8</t>
  </si>
  <si>
    <t>4.16.5</t>
  </si>
  <si>
    <t>HIDROSELLO NOVAFORT D = 250  mm S8</t>
  </si>
  <si>
    <t>4.16.6</t>
  </si>
  <si>
    <t>HIDROSELLO NOVAFORT D = 315  mm S8</t>
  </si>
  <si>
    <t>4.16.7</t>
  </si>
  <si>
    <t>HIDROSELLO NOVAFORT D = 355  mm S8</t>
  </si>
  <si>
    <t>4.16.8</t>
  </si>
  <si>
    <t>HIDROSELLO NOVAFORT D = 400  mm S8</t>
  </si>
  <si>
    <t>4.16.9</t>
  </si>
  <si>
    <t>HIDROSELLO NOVAFORT D = 450  mm S8</t>
  </si>
  <si>
    <t>4.16.10</t>
  </si>
  <si>
    <t>HIDROSELLO NOVAFORT D = 500  mm S8</t>
  </si>
  <si>
    <t>4.16.11</t>
  </si>
  <si>
    <t>HIDROSELLO NOVAFORT D = 24"  mm S8</t>
  </si>
  <si>
    <t>4.16.12</t>
  </si>
  <si>
    <t>HIDROSELLO NOVAFORT D = 27"  mm S8</t>
  </si>
  <si>
    <t>4.16.13</t>
  </si>
  <si>
    <t>HIDROSELLO NOVAFORT D = 30"  mm S8</t>
  </si>
  <si>
    <t>INSTALACIÓN OTROS ACCESORIOS PVC PARA TUBERÍA SANITARIA - VER PRESUPUESTO DE OBRA</t>
  </si>
  <si>
    <t>Red Matriz</t>
  </si>
  <si>
    <t>RED DE DISTRIBUCIÓN ACUEDUCTO - CANTIDADES DE OBRA</t>
  </si>
  <si>
    <t>Cantidades de obra Sector 1.</t>
  </si>
  <si>
    <t>Cantidades de obra Sector 2.</t>
  </si>
  <si>
    <t>Cantidades de obra Sector 3.</t>
  </si>
  <si>
    <t>Cantidades de obra Sector 4.</t>
  </si>
  <si>
    <t>Cantidades de obra Sector 5.</t>
  </si>
  <si>
    <t>Cantidades de obra Sector 6.</t>
  </si>
  <si>
    <t>Cantidades de obra Sector 7.</t>
  </si>
  <si>
    <t>Cantidades de obra Sector 8.</t>
  </si>
  <si>
    <t>Cantidades de obra Sector 9.</t>
  </si>
  <si>
    <t>Instalación de tubería  PVC de 14"</t>
  </si>
  <si>
    <t>Instalación de tubería  PVC de 44"</t>
  </si>
  <si>
    <t>Instalación de tubería  PVC de 24"</t>
  </si>
  <si>
    <t>1.6.7</t>
  </si>
  <si>
    <t>Suministro de tubería  PVC de 24" (600 mm)</t>
  </si>
  <si>
    <t>Suministro de tubería  PVC de 14" (355 mm)</t>
  </si>
  <si>
    <t>1.9.8</t>
  </si>
  <si>
    <t xml:space="preserve">Suministro de Kit Silla Yee de 14" X 6" </t>
  </si>
  <si>
    <t xml:space="preserve">Suministro de Kit Silla Yee de 18" X 6" </t>
  </si>
  <si>
    <t xml:space="preserve">Suministro de Kit Silla Yee de 24" X 6" </t>
  </si>
  <si>
    <t>1.9.9</t>
  </si>
  <si>
    <t>1.9.10</t>
  </si>
  <si>
    <t>1.9.11</t>
  </si>
  <si>
    <t>1.9.12</t>
  </si>
  <si>
    <t>Suministro de tubería  Concreto de 44" (1100 mm)</t>
  </si>
  <si>
    <t>APU</t>
  </si>
  <si>
    <t>1.7.3</t>
  </si>
  <si>
    <t>ADUCCION  ( BOCATOMA-CÁMARA DE DISTRIBUCIÓN 1 )</t>
  </si>
  <si>
    <t>Instalación de tubería CCP. Incluye: arreglo del fondo de la zanja, bajada y empalme del tubo, lubricante, instalación de accesorios y demás elementos necesarios para la correcta ejecución de la obra.</t>
  </si>
  <si>
    <t>SUMINISTRO DE TUBERÍA CCP PRESIÓN (Según Catálogo vigente a la fecha de elaboracion de los APU)</t>
  </si>
  <si>
    <t>Suministro Tubo CCP  Presión de 24" .</t>
  </si>
  <si>
    <t>Instalación de tubería CCP. Incluye: arreglo del fondo de la zanja, bajada y empalme del Tubo, limpiador,  Instalación de accesorios y demás elementos necesarios para la correcta ejecución de la obra.</t>
  </si>
  <si>
    <t>Instalación Tubo CCP  Presión de 24" .</t>
  </si>
  <si>
    <t>CÁMARA DE DISTRIBUCIÓN DE CAUDALES DE ENTRADA A DESARENADORES</t>
  </si>
  <si>
    <t>5.7.3</t>
  </si>
  <si>
    <t>5.10.1</t>
  </si>
  <si>
    <t>CÁMARA DE DISTRIBUCIÓN DE CAUDALES A LÍNEAS DE CONDUCCIÓN</t>
  </si>
  <si>
    <t>CONDUCCIÓN (ADUCCIÓN 2) ( CÁMARA DISTRIBUIDORA A PTAP)</t>
  </si>
  <si>
    <t>6.10.2</t>
  </si>
  <si>
    <t>7.7.2</t>
  </si>
  <si>
    <t>7.9.5</t>
  </si>
  <si>
    <t>7.9.6</t>
  </si>
  <si>
    <t>7.9.7</t>
  </si>
  <si>
    <t>7.9.8</t>
  </si>
  <si>
    <t>7.9.9</t>
  </si>
  <si>
    <t>7.9.10</t>
  </si>
  <si>
    <t>7.9.11</t>
  </si>
  <si>
    <t>7.9.12</t>
  </si>
  <si>
    <t>7.9.13</t>
  </si>
  <si>
    <t>7.9.14</t>
  </si>
  <si>
    <t>7.9.15</t>
  </si>
  <si>
    <t>7.9.16</t>
  </si>
  <si>
    <t>7.9.17</t>
  </si>
  <si>
    <t>7.9.18</t>
  </si>
  <si>
    <t>7.9.19</t>
  </si>
  <si>
    <t>8.1.1</t>
  </si>
  <si>
    <t>8.1.2</t>
  </si>
  <si>
    <t>8.2.1</t>
  </si>
  <si>
    <t>8.3.1</t>
  </si>
  <si>
    <t>8.3.2</t>
  </si>
  <si>
    <t>8.3.3</t>
  </si>
  <si>
    <t>8.3.4</t>
  </si>
  <si>
    <t>8.4.1</t>
  </si>
  <si>
    <t>8.4.2</t>
  </si>
  <si>
    <t>8.4.3</t>
  </si>
  <si>
    <t>8.5.1</t>
  </si>
  <si>
    <t>8.5.2</t>
  </si>
  <si>
    <t>8.6.1</t>
  </si>
  <si>
    <t>8.6.2</t>
  </si>
  <si>
    <t>8.8.1</t>
  </si>
  <si>
    <t>8.8.2</t>
  </si>
  <si>
    <t>8.8.3</t>
  </si>
  <si>
    <t>8.9.1</t>
  </si>
  <si>
    <t>8.9.2</t>
  </si>
  <si>
    <t>8.9.3</t>
  </si>
  <si>
    <t>8.9.4</t>
  </si>
  <si>
    <t>8.10.1</t>
  </si>
  <si>
    <t>8.10.2</t>
  </si>
  <si>
    <t>8.10.3</t>
  </si>
  <si>
    <t>8.10.4</t>
  </si>
  <si>
    <t>ADUCCIÓN 1</t>
  </si>
  <si>
    <t>CÁMARA DE DISTRIBUCIÓN DE CAUDALES A DESARENADORES</t>
  </si>
  <si>
    <t>CONDUCCIÓN (ADUCCIÓN 2)</t>
  </si>
  <si>
    <t>PLANTAS DE TRATAMIENTO ( 2 UNIDADES)</t>
  </si>
  <si>
    <t>DESARENADORES (2 UNIDADES)</t>
  </si>
  <si>
    <t>GRAN TOTAL COSTO DIRECTO OBRA CIVIL ACUEDUCTO Y ALCANTARILLADO</t>
  </si>
  <si>
    <t>GRAN TOTAL COSTO DIRECTO SUMINISTROS ACUEDUCTO Y ALCANTARILLADO</t>
  </si>
  <si>
    <t>SISTEMAS DE PURGA DE 6"</t>
  </si>
  <si>
    <t>DESARENADORES ( 2 MÓDULOS IGUALES)</t>
  </si>
  <si>
    <t>PLANTA DE TRATAMIENTO AGUA POTABLE (2 MÓDULOS IGUALES)</t>
  </si>
  <si>
    <t>Localización y replanteo PTAPs (2)</t>
  </si>
  <si>
    <t xml:space="preserve">Sumin. e Instal. de Rejilla de 1.50 m X 0.80 m en ángulo de 2" x 2" x 3/16" con bisagras y 30 barrotes de Ø1" lisa separados cada 2 cm </t>
  </si>
  <si>
    <t xml:space="preserve">Sumin. e Instal. de Rejilla de 2.50 m X 0.89 m en ángulo de 2" x 2" x 3/16" con bisagras y 35 barrotes de Ø3/4" lisa separados cada 6 cm </t>
  </si>
  <si>
    <t xml:space="preserve">Sumin. e Instal. de Rejilla de 2.30 m X 0.80 m en ángulo de 2" x 2" x 3/16" con bisagras y 46 barrotes de Ø3/4" lisa separados cada 3 cm </t>
  </si>
  <si>
    <t xml:space="preserve">Sumin. e Instal. de Rejilla de 0.90 m X 0.80 m en ángulo de 2" x 2" x 3/16" con bisagras y 17 barrotes de Ø1 1/4" lisa separados cada 2 cm </t>
  </si>
  <si>
    <t>Demolición de Concreto Reforzado a todo costo.</t>
  </si>
  <si>
    <t>SUBTOTAL SUMINISTROS ADUCCIÓN 1</t>
  </si>
  <si>
    <t>TOTAL OBRA CIVIL + SUMINISTROS ADUCCIÓN 1</t>
  </si>
  <si>
    <t>2. ADUCCIÓN 1</t>
  </si>
  <si>
    <t>3. CÁMARA DE DISTRIBUCIÓN DE CAUDALES 1</t>
  </si>
  <si>
    <t>5. CÁMARA DE DISTRIBUCIÓN DE CAUDALES A LÍNEAS DE CONDUCCIÓN</t>
  </si>
  <si>
    <t>6. CONDUCCIÓN (ADUCCIÓN 2)</t>
  </si>
  <si>
    <t>7. PLANTA DE TRATAMIENTO DE AGUA POTABLE - PTAP (DOS MÓDULOS IGUALES)</t>
  </si>
  <si>
    <t>8. RED DE DISTRIBUCIÓN Y ACOMETIDAS DOMICILIARIAS</t>
  </si>
  <si>
    <t>Localización y replanteo Cámara de Distribución de Caudales</t>
  </si>
  <si>
    <t>AREA (m2)</t>
  </si>
  <si>
    <t>Suministro y compactación de Mezcla de Gravilla y Arena , a todo factor, incluye: material, equipos, herramientas y mano de obra.Incluye transporte de materiales.</t>
  </si>
  <si>
    <t>Escalón en Acero de refuerzo de 3/4" a todo costo; incluye: Suministro, corte, amarre, figurado, colocación y desperdicios.</t>
  </si>
  <si>
    <t>Localización y replanteo Desarenadores (2)</t>
  </si>
  <si>
    <t>4.3 CONCRETO SIMPLE</t>
  </si>
  <si>
    <t>4.4 CONCRETO ESTRUCTURAL</t>
  </si>
  <si>
    <t>4.5 METÁLICAS</t>
  </si>
  <si>
    <t>4.6 ACERO DE REFUERZO (kg)</t>
  </si>
  <si>
    <t>4.7 RELLENOS Y FILTROS</t>
  </si>
  <si>
    <t>5.7 RELLENOS Y FILTROS</t>
  </si>
  <si>
    <t>6.1 LOCALIZACIÓN Y REPLANTEO</t>
  </si>
  <si>
    <t>6.2 EXCAVACIONES</t>
  </si>
  <si>
    <t>6.4 RELLENOS Y FILTROS</t>
  </si>
  <si>
    <t>6.5 SISTEMAS DE VÁLVULA DE VENTOSA</t>
  </si>
  <si>
    <t>6.6 SISTEMAS DE PURGA</t>
  </si>
  <si>
    <t>7.3 CONCRETO SIMPLE</t>
  </si>
  <si>
    <t>7.4 CONCRETO ESTRUCTURAL</t>
  </si>
  <si>
    <t>7.5 METÁLICAS</t>
  </si>
  <si>
    <t>7.6 ACERO DE REFUERZO (kg)</t>
  </si>
  <si>
    <t>7.8 INSTALACIÓN DE TUBERÍA DE ALCANTARILLADO</t>
  </si>
  <si>
    <t>8.6.3</t>
  </si>
  <si>
    <t>8.7.1</t>
  </si>
  <si>
    <t>8.7.2</t>
  </si>
  <si>
    <t>8.7.3</t>
  </si>
  <si>
    <t>8.7.4</t>
  </si>
  <si>
    <t>8.8.4</t>
  </si>
  <si>
    <t>6.3 INSTALACIÓN TUBERIA DE ACUEDUCTO EN HIERRO DÚCTIL - HD</t>
  </si>
  <si>
    <t>7.7 INSTALACIÓN DE TUBERÍA DE ACUEDUCTO DE HIERRO DÚCTIL - HD</t>
  </si>
  <si>
    <t>7.9 SUMINISTRO TUBERIA DE ACUEDUCTO DE HIERRO DÚCTIL - HD</t>
  </si>
  <si>
    <t>7.10 SUMINISTRO TUBERIA DE ACUEDUCTO DE HIERRO DÚCTIL - HD</t>
  </si>
  <si>
    <t>2.5 SUMINISTRO TUBERIA DE ACUEDUCTO DE HIERRO DÚCTIL - HD</t>
  </si>
  <si>
    <t>2.3 INSTALACIÓN TUBERIA DE ACUEDUCTO DE HIERRO DÚCTIL - HD</t>
  </si>
  <si>
    <t>Instalación Tubería PVC de  10" Unión Platino</t>
  </si>
  <si>
    <t>Instalación Tubería PVC de  16"</t>
  </si>
  <si>
    <t>Instalación Tubería PVC de  24"</t>
  </si>
  <si>
    <t>Instalación Tubería PVC de  14"</t>
  </si>
  <si>
    <t>RED MATRIZ</t>
  </si>
  <si>
    <t>8.4.4</t>
  </si>
  <si>
    <t>Demolición Anden concreto rígido</t>
  </si>
  <si>
    <t>8.5.3</t>
  </si>
  <si>
    <t>8.5.4</t>
  </si>
  <si>
    <t>8.5.6</t>
  </si>
  <si>
    <t>8.5.7</t>
  </si>
  <si>
    <t>8.5.8</t>
  </si>
  <si>
    <t>8.5.9</t>
  </si>
  <si>
    <t>8.6.4</t>
  </si>
  <si>
    <t>RED DE DISTRIBUCIÓN - SECTOR 1</t>
  </si>
  <si>
    <t>8.1 RED MATRIZ</t>
  </si>
  <si>
    <t>8.1.1 LOCALIZACIÓN Y REPLANTEO</t>
  </si>
  <si>
    <t>8.1.2 EXCAVACIONES</t>
  </si>
  <si>
    <t>8.1.3 INSTALACIÓN TUBERIA DE ACUEDUCTO DE PVC</t>
  </si>
  <si>
    <t>8.1.4 INSTALACIÓN TUBERIA DE ACUEDUCTO DE CCP</t>
  </si>
  <si>
    <t>8.1.8 CAJA INSPECCIÓN PARA VÁLVULAS, MEDIDORES,ETC</t>
  </si>
  <si>
    <t>8.1.9 RELLENOS Y FILTROS</t>
  </si>
  <si>
    <t>8.1.10 DEMOLICIÓN Y RECONSTRUCCIÓN DE PAVIMENTOS Y ANDENES</t>
  </si>
  <si>
    <t>8.1.11 SUMINISTRO DE TUBERÍA PVC</t>
  </si>
  <si>
    <t>8.1.12 SUMINISTRO DE TUBERÍA CCP</t>
  </si>
  <si>
    <t>8.1.1.1</t>
  </si>
  <si>
    <t>8.1.2.1</t>
  </si>
  <si>
    <t>8.1.2.2</t>
  </si>
  <si>
    <t>8.1.2.3</t>
  </si>
  <si>
    <t>8.1.3.1</t>
  </si>
  <si>
    <t>8.1.3.2</t>
  </si>
  <si>
    <t>8.1.3.3</t>
  </si>
  <si>
    <t>8.1.3.4</t>
  </si>
  <si>
    <t>8.1.4.1</t>
  </si>
  <si>
    <t>8.1.4.2</t>
  </si>
  <si>
    <t>8.1.4.3</t>
  </si>
  <si>
    <t>8.1.4.4</t>
  </si>
  <si>
    <t>8.1.5.1</t>
  </si>
  <si>
    <t>8.1.5.2</t>
  </si>
  <si>
    <t>8.1.5.3</t>
  </si>
  <si>
    <t>8.1.5.4</t>
  </si>
  <si>
    <t>8.1.5.5</t>
  </si>
  <si>
    <t>8.1.5.6</t>
  </si>
  <si>
    <t>8.1.5.7</t>
  </si>
  <si>
    <t>8.1.5.8</t>
  </si>
  <si>
    <t>8.1.5.9</t>
  </si>
  <si>
    <t>8.1.5.10</t>
  </si>
  <si>
    <t>8.1.5.11</t>
  </si>
  <si>
    <t>8.1.5.12</t>
  </si>
  <si>
    <t>8.1.5.13</t>
  </si>
  <si>
    <t>8.1.5.14</t>
  </si>
  <si>
    <t>8.1.5.15</t>
  </si>
  <si>
    <t>8.1.5.16</t>
  </si>
  <si>
    <t>8.1.5.17</t>
  </si>
  <si>
    <t>8.1.6.1</t>
  </si>
  <si>
    <t>8.1.6.2</t>
  </si>
  <si>
    <t>8.1.6.3</t>
  </si>
  <si>
    <t>8.1.7.1</t>
  </si>
  <si>
    <t>8.1.7.2</t>
  </si>
  <si>
    <t>8.1.7.3</t>
  </si>
  <si>
    <t>8.1.7.4</t>
  </si>
  <si>
    <t>8.1.7.5</t>
  </si>
  <si>
    <t>8.1.8.1</t>
  </si>
  <si>
    <t>8.1.8.2</t>
  </si>
  <si>
    <t>8.1.9.1</t>
  </si>
  <si>
    <t>8.1.9.2</t>
  </si>
  <si>
    <t>8.1.9.3</t>
  </si>
  <si>
    <t>8.1.10.1</t>
  </si>
  <si>
    <t>8.1.10.2</t>
  </si>
  <si>
    <t>8.1.10.3</t>
  </si>
  <si>
    <t>8.1.10.4</t>
  </si>
  <si>
    <t>8.1.10.5</t>
  </si>
  <si>
    <t>8.1.11.1</t>
  </si>
  <si>
    <t>8.1.11.2</t>
  </si>
  <si>
    <t>8.1.11.3</t>
  </si>
  <si>
    <t>8.1.11.4</t>
  </si>
  <si>
    <t>8.1.12.1</t>
  </si>
  <si>
    <t>8.1.12.2</t>
  </si>
  <si>
    <t>8.1.12.3</t>
  </si>
  <si>
    <t>8.1.12.4</t>
  </si>
  <si>
    <t>8.2 RED DE DISTRIBUCIÓN - SECTOR 1</t>
  </si>
  <si>
    <t>8.2.1.1</t>
  </si>
  <si>
    <t>8.2.2 EXCAVACIONES</t>
  </si>
  <si>
    <t>8.2.2.1</t>
  </si>
  <si>
    <t>8.2.2.2</t>
  </si>
  <si>
    <t>8.2.2.3</t>
  </si>
  <si>
    <t>8.2.3 INSTALACIÓN TUBERIA DE ACUEDUCTO DE PVC</t>
  </si>
  <si>
    <t>8.2.3.1</t>
  </si>
  <si>
    <t>8.2.3.2</t>
  </si>
  <si>
    <t>8.2.3.3</t>
  </si>
  <si>
    <t>8.2.3.4</t>
  </si>
  <si>
    <t>8.2.4.1</t>
  </si>
  <si>
    <t>8.2.4.2</t>
  </si>
  <si>
    <t>8.2.4.3</t>
  </si>
  <si>
    <t>8.2.5.1</t>
  </si>
  <si>
    <t>8.2.5.2</t>
  </si>
  <si>
    <t>8.2.5.3</t>
  </si>
  <si>
    <t>8.2.6.1</t>
  </si>
  <si>
    <t>8.2.6.2</t>
  </si>
  <si>
    <t>8.2.6.3</t>
  </si>
  <si>
    <t>8.2.6 RELLENOS Y FILTROS</t>
  </si>
  <si>
    <t>8.2.7 DEMOLICIÓN Y RECONSTRUCCIÓN DE PAVIMENTOS Y ANDENES</t>
  </si>
  <si>
    <t>8.2.7.1</t>
  </si>
  <si>
    <t>8.2.7.2</t>
  </si>
  <si>
    <t>8.2.7.3</t>
  </si>
  <si>
    <t>8.2.7.4</t>
  </si>
  <si>
    <t>8.2.7.5</t>
  </si>
  <si>
    <t>8.2.8 SUMINISTRO E INSTALACIÓN ACOMETIDAS DOMICILIARIAS</t>
  </si>
  <si>
    <t>8.2.8.1</t>
  </si>
  <si>
    <t>8.2.8.2</t>
  </si>
  <si>
    <t>8.2.8.3</t>
  </si>
  <si>
    <t>8.2.9 SUMINISTRO DE TUBERÍA PVC</t>
  </si>
  <si>
    <t>8.2.9.1</t>
  </si>
  <si>
    <t>8.2.9.2</t>
  </si>
  <si>
    <t>8.2.9.3</t>
  </si>
  <si>
    <t>8.2.9.4</t>
  </si>
  <si>
    <t>8.3 RED DE DISTRIBUCIÓN - SECTOR 2</t>
  </si>
  <si>
    <t>8.3.1.1</t>
  </si>
  <si>
    <t>8.3.2 EXCAVACIONES</t>
  </si>
  <si>
    <t>8.3.2.1</t>
  </si>
  <si>
    <t>8.3.2.2</t>
  </si>
  <si>
    <t>8.3.2.3</t>
  </si>
  <si>
    <t>8.3.3 INSTALACIÓN TUBERIA DE ACUEDUCTO DE PVC</t>
  </si>
  <si>
    <t>8.3.3.1</t>
  </si>
  <si>
    <t>8.3.3.2</t>
  </si>
  <si>
    <t>8.3.3.3</t>
  </si>
  <si>
    <t>8.3.3.4</t>
  </si>
  <si>
    <t>8.3.4.1</t>
  </si>
  <si>
    <t>8.3.4.2</t>
  </si>
  <si>
    <t>8.3.4.3</t>
  </si>
  <si>
    <t>8.3.5.1</t>
  </si>
  <si>
    <t>8.3.5.2</t>
  </si>
  <si>
    <t>8.3.5.3</t>
  </si>
  <si>
    <t>8.3.5.4</t>
  </si>
  <si>
    <t>8.3.6 RELLENOS Y FILTROS</t>
  </si>
  <si>
    <t>8.3.6.1</t>
  </si>
  <si>
    <t>8.3.6.2</t>
  </si>
  <si>
    <t>8.3.6.3</t>
  </si>
  <si>
    <t>8.3.7 DEMOLICIÓN Y RECONSTRUCCIÓN DE PAVIMENTOS Y ANDENES</t>
  </si>
  <si>
    <t>8.3.7.1</t>
  </si>
  <si>
    <t>8.3.7.2</t>
  </si>
  <si>
    <t>8.3.7.3</t>
  </si>
  <si>
    <t>8.3.7.4</t>
  </si>
  <si>
    <t>8.3.7.5</t>
  </si>
  <si>
    <t>8.3.8 SUMINISTRO E INSTALACIÓN ACOMETIDAS DOMICILIARIAS</t>
  </si>
  <si>
    <t>8.3.8.1</t>
  </si>
  <si>
    <t>8.3.9 SUMINISTRO DE TUBERÍA PVC</t>
  </si>
  <si>
    <t>8.3.9.1</t>
  </si>
  <si>
    <t>8.3.9.2</t>
  </si>
  <si>
    <t>8.3.9.3</t>
  </si>
  <si>
    <t>8.3.9.4</t>
  </si>
  <si>
    <t>8.2.4.4</t>
  </si>
  <si>
    <t>8.2.4.5</t>
  </si>
  <si>
    <t>8.2.4.6</t>
  </si>
  <si>
    <t>8.3.4.4</t>
  </si>
  <si>
    <t>8.3.4.5</t>
  </si>
  <si>
    <t>8.3.4.6</t>
  </si>
  <si>
    <t>8.3.4.7</t>
  </si>
  <si>
    <t>8.4 RED DE DISTRIBUCIÓN - SECTOR 3</t>
  </si>
  <si>
    <t>8.4.1.1</t>
  </si>
  <si>
    <t>8.4.2 EXCAVACIONES</t>
  </si>
  <si>
    <t>8.4.2.1</t>
  </si>
  <si>
    <t>8.4.2.2</t>
  </si>
  <si>
    <t>8.4.2.3</t>
  </si>
  <si>
    <t>8.4.3 INSTALACIÓN TUBERIA DE ACUEDUCTO DE PVC</t>
  </si>
  <si>
    <t>8.4.3.1</t>
  </si>
  <si>
    <t>8.4.3.2</t>
  </si>
  <si>
    <t>8.4.3.3</t>
  </si>
  <si>
    <t>8.4.3.4</t>
  </si>
  <si>
    <t>8.4.4.1</t>
  </si>
  <si>
    <t>8.4.4.2</t>
  </si>
  <si>
    <t>8.4.4.3</t>
  </si>
  <si>
    <t>8.4.4.4</t>
  </si>
  <si>
    <t>8.4.4.5</t>
  </si>
  <si>
    <t>8.4.5.1</t>
  </si>
  <si>
    <t>8.4.5.2</t>
  </si>
  <si>
    <t>8.4.5.3</t>
  </si>
  <si>
    <t>8.4.5.4</t>
  </si>
  <si>
    <t>8.4.6 RELLENOS Y FILTROS</t>
  </si>
  <si>
    <t>8.4.6.1</t>
  </si>
  <si>
    <t>8.4.6.2</t>
  </si>
  <si>
    <t>8.4.6.3</t>
  </si>
  <si>
    <t>8.4.7 DEMOLICIÓN Y RECONSTRUCCIÓN DE PAVIMENTOS Y ANDENES</t>
  </si>
  <si>
    <t>8.4.7.1</t>
  </si>
  <si>
    <t>8.4.7.2</t>
  </si>
  <si>
    <t>8.4.7.3</t>
  </si>
  <si>
    <t>8.4.7.4</t>
  </si>
  <si>
    <t>8.4.7.5</t>
  </si>
  <si>
    <t>8.4.8 SUMINISTRO E INSTALACIÓN ACOMETIDAS DOMICILIARIAS</t>
  </si>
  <si>
    <t>8.4.8.1</t>
  </si>
  <si>
    <t>8.4.8.4</t>
  </si>
  <si>
    <t>8.4.9 SUMINISTRO DE TUBERÍA PVC</t>
  </si>
  <si>
    <t>8.4.9.1</t>
  </si>
  <si>
    <t>8.4.9.2</t>
  </si>
  <si>
    <t>8.4.9.3</t>
  </si>
  <si>
    <t>8.4.9.4</t>
  </si>
  <si>
    <t>8.4.3.5</t>
  </si>
  <si>
    <t>8.4.8.5</t>
  </si>
  <si>
    <t>8.4.8.6</t>
  </si>
  <si>
    <t xml:space="preserve">Suministro e Instalación de acometida domiciliaria de 1/2" desde red de  8".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</si>
  <si>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10". Incluye: cajilla, tapa, accesorios, micromedidor, PF+UAD, registros de corte e incorporación, collar de derivación  y todo lo relacionado para la correcta ejecución de la obra. </t>
  </si>
  <si>
    <t>8.5.1.1</t>
  </si>
  <si>
    <t>8.5.2 EXCAVACIONES</t>
  </si>
  <si>
    <t>8.5.2.1</t>
  </si>
  <si>
    <t>8.5.2.2</t>
  </si>
  <si>
    <t>8.5.2.3</t>
  </si>
  <si>
    <t>8.5.3 INSTALACIÓN TUBERIA DE ACUEDUCTO DE PVC</t>
  </si>
  <si>
    <t>8.5.3.1</t>
  </si>
  <si>
    <t>8.5.3.2</t>
  </si>
  <si>
    <t>8.5.3.3</t>
  </si>
  <si>
    <t>8.5.3.4</t>
  </si>
  <si>
    <t>8.5.4.1</t>
  </si>
  <si>
    <t>8.5.4.2</t>
  </si>
  <si>
    <t>8.5.4.3</t>
  </si>
  <si>
    <t>8.5.4.4</t>
  </si>
  <si>
    <t>8.5.5.1</t>
  </si>
  <si>
    <t>8.5.5.2</t>
  </si>
  <si>
    <t>8.5.5.3</t>
  </si>
  <si>
    <t>8.5.5.4</t>
  </si>
  <si>
    <t>8.5.6 RELLENOS Y FILTROS</t>
  </si>
  <si>
    <t>8.5.6.1</t>
  </si>
  <si>
    <t>8.5.6.2</t>
  </si>
  <si>
    <t>8.5.6.3</t>
  </si>
  <si>
    <t>8.5.7 DEMOLICIÓN Y RECONSTRUCCIÓN DE PAVIMENTOS Y ANDENES</t>
  </si>
  <si>
    <t>8.5.7.1</t>
  </si>
  <si>
    <t>8.5.7.2</t>
  </si>
  <si>
    <t>8.5.7.3</t>
  </si>
  <si>
    <t>8.5.7.4</t>
  </si>
  <si>
    <t>8.5.7.5</t>
  </si>
  <si>
    <t>8.5.8 SUMINISTRO E INSTALACIÓN ACOMETIDAS DOMICILIARIAS</t>
  </si>
  <si>
    <t>8.5.8.1</t>
  </si>
  <si>
    <t>8.5.8.5</t>
  </si>
  <si>
    <t>8.5.8.6</t>
  </si>
  <si>
    <t>8.5.9 SUMINISTRO DE TUBERÍA PVC</t>
  </si>
  <si>
    <t>8.5.9.1</t>
  </si>
  <si>
    <t>8.5.9.2</t>
  </si>
  <si>
    <t>8.5.9.3</t>
  </si>
  <si>
    <t>8.5.9.4</t>
  </si>
  <si>
    <t>8.5 RED DE DISTRIBUCIÓN - SECTOR 4</t>
  </si>
  <si>
    <t>8.6 RED DE DISTRIBUCIÓN - SECTOR 5</t>
  </si>
  <si>
    <t>8.6.1.1</t>
  </si>
  <si>
    <t>8.6.2 EXCAVACIONES</t>
  </si>
  <si>
    <t>8.6.2.1</t>
  </si>
  <si>
    <t>8.6.2.2</t>
  </si>
  <si>
    <t>8.6.2.3</t>
  </si>
  <si>
    <t>8.6.3 INSTALACIÓN TUBERIA DE ACUEDUCTO DE PVC</t>
  </si>
  <si>
    <t>8.6.3.1</t>
  </si>
  <si>
    <t>8.6.3.2</t>
  </si>
  <si>
    <t>8.6.3.3</t>
  </si>
  <si>
    <t>8.6.3.4</t>
  </si>
  <si>
    <t>8.6.4.1</t>
  </si>
  <si>
    <t>8.6.4.2</t>
  </si>
  <si>
    <t>8.6.4.3</t>
  </si>
  <si>
    <t>8.6.4.4</t>
  </si>
  <si>
    <t>8.6.5.1</t>
  </si>
  <si>
    <t>8.6.5.2</t>
  </si>
  <si>
    <t>8.6.5.3</t>
  </si>
  <si>
    <t>8.6.5.4</t>
  </si>
  <si>
    <t>8.6.6 RELLENOS Y FILTROS</t>
  </si>
  <si>
    <t>8.6.6.1</t>
  </si>
  <si>
    <t>8.6.6.2</t>
  </si>
  <si>
    <t>8.6.6.3</t>
  </si>
  <si>
    <t>8.6.7 DEMOLICIÓN Y RECONSTRUCCIÓN DE PAVIMENTOS Y ANDENES</t>
  </si>
  <si>
    <t>8.6.7.1</t>
  </si>
  <si>
    <t>8.6.7.2</t>
  </si>
  <si>
    <t>8.6.7.3</t>
  </si>
  <si>
    <t>8.6.7.4</t>
  </si>
  <si>
    <t>8.6.7.5</t>
  </si>
  <si>
    <t>8.6.8 SUMINISTRO E INSTALACIÓN ACOMETIDAS DOMICILIARIAS</t>
  </si>
  <si>
    <t>8.6.8.1</t>
  </si>
  <si>
    <t>8.6.8.6</t>
  </si>
  <si>
    <t>8.6.9 SUMINISTRO DE TUBERÍA PVC</t>
  </si>
  <si>
    <t>8.6.9.1</t>
  </si>
  <si>
    <t>8.6.9.2</t>
  </si>
  <si>
    <t>8.6.9.3</t>
  </si>
  <si>
    <t>8.6.9.4</t>
  </si>
  <si>
    <t>8.6.8.2</t>
  </si>
  <si>
    <t>8.6.8.3</t>
  </si>
  <si>
    <t>8.6.8.4</t>
  </si>
  <si>
    <t>8.6.8.5</t>
  </si>
  <si>
    <t>8.5.8.2</t>
  </si>
  <si>
    <t>8.5.8.3</t>
  </si>
  <si>
    <t>8.6.3.5</t>
  </si>
  <si>
    <t>8.6.4.5</t>
  </si>
  <si>
    <t>8.6.9.5</t>
  </si>
  <si>
    <t>8.7 RED DE DISTRIBUCIÓN - SECTOR 6</t>
  </si>
  <si>
    <t>8.7.1.1</t>
  </si>
  <si>
    <t>8.7.2 EXCAVACIONES</t>
  </si>
  <si>
    <t>8.7.2.1</t>
  </si>
  <si>
    <t>8.7.2.2</t>
  </si>
  <si>
    <t>8.7.2.3</t>
  </si>
  <si>
    <t>8.7.3 INSTALACIÓN TUBERIA DE ACUEDUCTO DE PVC</t>
  </si>
  <si>
    <t>8.7.3.1</t>
  </si>
  <si>
    <t>8.7.3.2</t>
  </si>
  <si>
    <t>8.7.3.3</t>
  </si>
  <si>
    <t>8.7.4.1</t>
  </si>
  <si>
    <t>8.7.4.2</t>
  </si>
  <si>
    <t>8.7.4.3</t>
  </si>
  <si>
    <t>8.7.4.4</t>
  </si>
  <si>
    <t>8.7.5.1</t>
  </si>
  <si>
    <t>8.7.5.2</t>
  </si>
  <si>
    <t>8.7.5.3</t>
  </si>
  <si>
    <t>8.7.5.4</t>
  </si>
  <si>
    <t>8.7.6 RELLENOS Y FILTROS</t>
  </si>
  <si>
    <t>8.7.6.1</t>
  </si>
  <si>
    <t>8.7.6.2</t>
  </si>
  <si>
    <t>8.7.6.3</t>
  </si>
  <si>
    <t>8.7.7 DEMOLICIÓN Y RECONSTRUCCIÓN DE PAVIMENTOS Y ANDENES</t>
  </si>
  <si>
    <t>8.7.7.1</t>
  </si>
  <si>
    <t>8.7.7.2</t>
  </si>
  <si>
    <t>8.7.7.3</t>
  </si>
  <si>
    <t>8.7.7.4</t>
  </si>
  <si>
    <t>8.7.7.5</t>
  </si>
  <si>
    <t>8.7.8 SUMINISTRO E INSTALACIÓN ACOMETIDAS DOMICILIARIAS</t>
  </si>
  <si>
    <t>8.7.8.1</t>
  </si>
  <si>
    <t>8.7.8.2</t>
  </si>
  <si>
    <t>8.7.8.4</t>
  </si>
  <si>
    <t>8.7.8.5</t>
  </si>
  <si>
    <t>8.7.9 SUMINISTRO DE TUBERÍA PVC</t>
  </si>
  <si>
    <t>8.7.9.1</t>
  </si>
  <si>
    <t>8.7.9.2</t>
  </si>
  <si>
    <t>8.7.9.3</t>
  </si>
  <si>
    <t>8.8 RED DE DISTRIBUCIÓN - SECTOR 7</t>
  </si>
  <si>
    <t>8.8.1.1</t>
  </si>
  <si>
    <t>8.8.2 EXCAVACIONES</t>
  </si>
  <si>
    <t>8.8.2.1</t>
  </si>
  <si>
    <t>8.8.2.2</t>
  </si>
  <si>
    <t>8.8.2.3</t>
  </si>
  <si>
    <t>8.8.3 INSTALACIÓN TUBERIA DE ACUEDUCTO DE PVC</t>
  </si>
  <si>
    <t>8.8.3.1</t>
  </si>
  <si>
    <t>8.8.3.2</t>
  </si>
  <si>
    <t>8.8.3.3</t>
  </si>
  <si>
    <t>8.8.3.4</t>
  </si>
  <si>
    <t>8.8.4.1</t>
  </si>
  <si>
    <t>8.8.4.2</t>
  </si>
  <si>
    <t>8.8.4.3</t>
  </si>
  <si>
    <t>8.8.5.1</t>
  </si>
  <si>
    <t>8.8.5.2</t>
  </si>
  <si>
    <t>8.8.5.3</t>
  </si>
  <si>
    <t>8.8.5.4</t>
  </si>
  <si>
    <t>8.8.6 RELLENOS Y FILTROS</t>
  </si>
  <si>
    <t>8.8.6.1</t>
  </si>
  <si>
    <t>8.8.6.2</t>
  </si>
  <si>
    <t>8.8.6.3</t>
  </si>
  <si>
    <t>8.8.7 DEMOLICIÓN Y RECONSTRUCCIÓN DE PAVIMENTOS Y ANDENES</t>
  </si>
  <si>
    <t>8.8.7.1</t>
  </si>
  <si>
    <t>8.8.7.2</t>
  </si>
  <si>
    <t>8.8.7.3</t>
  </si>
  <si>
    <t>8.8.7.4</t>
  </si>
  <si>
    <t>8.8.7.5</t>
  </si>
  <si>
    <t>8.8.8 SUMINISTRO E INSTALACIÓN ACOMETIDAS DOMICILIARIAS</t>
  </si>
  <si>
    <t>8.8.8.1</t>
  </si>
  <si>
    <t>8.8.8.2</t>
  </si>
  <si>
    <t>8.8.8.3</t>
  </si>
  <si>
    <t>8.8.8.4</t>
  </si>
  <si>
    <t>8.8.8.8</t>
  </si>
  <si>
    <t>8.8.9 SUMINISTRO DE TUBERÍA PVC</t>
  </si>
  <si>
    <t>8.8.9.1</t>
  </si>
  <si>
    <t>8.8.9.2</t>
  </si>
  <si>
    <t>8.8.9.3</t>
  </si>
  <si>
    <t>8.8.4.4</t>
  </si>
  <si>
    <t>8.8.4.5</t>
  </si>
  <si>
    <t>8.8.9.4</t>
  </si>
  <si>
    <t>8.9 RED DE DISTRIBUCIÓN - SECTOR 8</t>
  </si>
  <si>
    <t>8.9.1.1</t>
  </si>
  <si>
    <t>8.9.2 EXCAVACIONES</t>
  </si>
  <si>
    <t>8.9.2.1</t>
  </si>
  <si>
    <t>8.9.2.2</t>
  </si>
  <si>
    <t>8.9.2.3</t>
  </si>
  <si>
    <t>8.9.3 INSTALACIÓN TUBERIA DE ACUEDUCTO DE PVC</t>
  </si>
  <si>
    <t>8.9.3.1</t>
  </si>
  <si>
    <t>8.9.3.2</t>
  </si>
  <si>
    <t>8.9.3.3</t>
  </si>
  <si>
    <t>8.9.3.4</t>
  </si>
  <si>
    <t>8.9.4.1</t>
  </si>
  <si>
    <t>8.9.4.2</t>
  </si>
  <si>
    <t>8.9.4.3</t>
  </si>
  <si>
    <t>8.9.4.4</t>
  </si>
  <si>
    <t>8.9.5.1</t>
  </si>
  <si>
    <t>8.9.5.2</t>
  </si>
  <si>
    <t>8.9.5.3</t>
  </si>
  <si>
    <t>8.9.6 RELLENOS Y FILTROS</t>
  </si>
  <si>
    <t>8.9.6.1</t>
  </si>
  <si>
    <t>8.9.6.2</t>
  </si>
  <si>
    <t>8.9.6.3</t>
  </si>
  <si>
    <t>8.9.7 DEMOLICIÓN Y RECONSTRUCCIÓN DE PAVIMENTOS Y ANDENES</t>
  </si>
  <si>
    <t>8.9.7.1</t>
  </si>
  <si>
    <t>8.9.7.2</t>
  </si>
  <si>
    <t>8.9.7.3</t>
  </si>
  <si>
    <t>8.9.7.4</t>
  </si>
  <si>
    <t>8.9.7.5</t>
  </si>
  <si>
    <t>8.9.8 SUMINISTRO E INSTALACIÓN ACOMETIDAS DOMICILIARIAS</t>
  </si>
  <si>
    <t>8.9.8.1</t>
  </si>
  <si>
    <t>8.9.8.2</t>
  </si>
  <si>
    <t>8.9.8.3</t>
  </si>
  <si>
    <t>8.9.8.4</t>
  </si>
  <si>
    <t>8.9.8.5</t>
  </si>
  <si>
    <t>8.9.8.9</t>
  </si>
  <si>
    <t>8.9.9 SUMINISTRO DE TUBERÍA PVC</t>
  </si>
  <si>
    <t>8.9.9.1</t>
  </si>
  <si>
    <t>8.9.9.2</t>
  </si>
  <si>
    <t>8.9.9.3</t>
  </si>
  <si>
    <t>8.9.9.4</t>
  </si>
  <si>
    <t>8.9.3.5</t>
  </si>
  <si>
    <t>8.9.9.5</t>
  </si>
  <si>
    <t>8.10 RED DE DISTRIBUCIÓN - SECTOR 9</t>
  </si>
  <si>
    <t>8.10.1.1</t>
  </si>
  <si>
    <t>8.10.2 EXCAVACIONES</t>
  </si>
  <si>
    <t>8.10.2.1</t>
  </si>
  <si>
    <t>8.10.2.2</t>
  </si>
  <si>
    <t>8.10.2.3</t>
  </si>
  <si>
    <t>8.10.3 INSTALACIÓN TUBERIA DE ACUEDUCTO DE PVC</t>
  </si>
  <si>
    <t>8.10.3.1</t>
  </si>
  <si>
    <t>8.10.3.2</t>
  </si>
  <si>
    <t>8.10.3.3</t>
  </si>
  <si>
    <t>8.10.3.4</t>
  </si>
  <si>
    <t>8.10.3.5</t>
  </si>
  <si>
    <t>8.10.4.1</t>
  </si>
  <si>
    <t>8.10.4.2</t>
  </si>
  <si>
    <t>8.10.4.3</t>
  </si>
  <si>
    <t>8.10.4.4</t>
  </si>
  <si>
    <t>8.10.5.1</t>
  </si>
  <si>
    <t>8.10.5.2</t>
  </si>
  <si>
    <t>8.10.5.3</t>
  </si>
  <si>
    <t>8.10.6 RELLENOS Y FILTROS</t>
  </si>
  <si>
    <t>8.10.6.1</t>
  </si>
  <si>
    <t>8.10.6.2</t>
  </si>
  <si>
    <t>8.10.6.3</t>
  </si>
  <si>
    <t>8.10.7 DEMOLICIÓN Y RECONSTRUCCIÓN DE PAVIMENTOS Y ANDENES</t>
  </si>
  <si>
    <t>8.10.7.1</t>
  </si>
  <si>
    <t>8.10.7.2</t>
  </si>
  <si>
    <t>8.10.7.3</t>
  </si>
  <si>
    <t>8.10.7.4</t>
  </si>
  <si>
    <t>8.10.7.5</t>
  </si>
  <si>
    <t>8.10.8 SUMINISTRO E INSTALACIÓN ACOMETIDAS DOMICILIARIAS</t>
  </si>
  <si>
    <t>8.10.8.1</t>
  </si>
  <si>
    <t>8.10.8.2</t>
  </si>
  <si>
    <t>8.10.8.3</t>
  </si>
  <si>
    <t>8.10.8.4</t>
  </si>
  <si>
    <t>8.10.8.5</t>
  </si>
  <si>
    <t>8.10.8.10</t>
  </si>
  <si>
    <t>8.10.9 SUMINISTRO DE TUBERÍA PVC</t>
  </si>
  <si>
    <t>8.10.9.1</t>
  </si>
  <si>
    <t>8.10.9.2</t>
  </si>
  <si>
    <t>8.10.9.3</t>
  </si>
  <si>
    <t>8.10.9.4</t>
  </si>
  <si>
    <t>8.10.9.5</t>
  </si>
  <si>
    <t>8.10.4.5</t>
  </si>
  <si>
    <t>RED DE DISTRIBUCION Y ACOMETIDAS DOMICILIARIAS</t>
  </si>
  <si>
    <t>8.1.3</t>
  </si>
  <si>
    <t>INSTALACIÓN TUBERÍA DE ACUEDUCTO DE PVC</t>
  </si>
  <si>
    <t>8.1.4</t>
  </si>
  <si>
    <t>INSTALACIÓN TUBERÍA DE ACUEDUCTO DE CCP</t>
  </si>
  <si>
    <t>Instalación Tubo CCP  Presión de 18" .</t>
  </si>
  <si>
    <t>Instalación Tubo CCP  Presión de 20" .</t>
  </si>
  <si>
    <t>Instalación Tubo CCP  Presión de 30" .</t>
  </si>
  <si>
    <t>Suministro Tubo CCP  Presión de 18" .</t>
  </si>
  <si>
    <t>Suministro Tubo CCP  Presión de 20" .</t>
  </si>
  <si>
    <t>Suministro Tubo CCP  Presión de 30" .</t>
  </si>
  <si>
    <t>8.1.5</t>
  </si>
  <si>
    <t xml:space="preserve">Suministro e Instalación Válvula Compuerta Vástago No Ascendente 8" ( 200 mm) SRM </t>
  </si>
  <si>
    <t xml:space="preserve">Suministro e Instalación Válvula Compuerta Vástago No Ascendente 10" ( 250 mm) SRM </t>
  </si>
  <si>
    <t xml:space="preserve">Suministro e Instalación Válvula Compuerta Vástago No Ascendente 14" ( 350 mm) SRM </t>
  </si>
  <si>
    <t xml:space="preserve">Suministro e Instalación Válvula Compuerta Vástago No Ascendente 16" ( 400 mm) SRM </t>
  </si>
  <si>
    <t>8.1.6 SUMINISTRO E INSTALACIÓN HIDRANTES TIPO MILÁN</t>
  </si>
  <si>
    <t>8.1.7 SUMINISTRO E INSTALACIÓN MACROMEDIDORES ULTRASÓNICOS</t>
  </si>
  <si>
    <t>8.2.5 SUMINISTRO E INSTALACIÓN HIDRANTES TIPO MILÁN</t>
  </si>
  <si>
    <t>8.3.5 SUMINISTRO E INSTALACIÓN HIDRANTES TIPO MILÁN</t>
  </si>
  <si>
    <t>8.4.5 SUMINISTRO E INSTALACIÓN HIDRANTES TIPO MILÁN</t>
  </si>
  <si>
    <t>8.5.5 SUMINISTRO E INSTALACIÓN HIDRANTES TIPO MILÁN</t>
  </si>
  <si>
    <t>8.6.5 SUMINISTRO E INSTALACIÓN HIDRANTES TIPO MILÁN</t>
  </si>
  <si>
    <t>8.7.5 SUMINISTRO E INSTALACIÓN HIDRANTES TIPO MILÁN</t>
  </si>
  <si>
    <t>8.10.5 SUMINISTRO E INSTALACIÓN HIDRANTES TIPO MILÁN</t>
  </si>
  <si>
    <t>8.10.4 SUMINISTRO E INSTALACIÓN DE VÁLVULAS HD</t>
  </si>
  <si>
    <t>8.9.4 SUMINISTRO E INSTALACIÓN DE VÁLVULAS HD</t>
  </si>
  <si>
    <t>8.9.5 SUMINISTRO E INSTALACIÓN HIDRANTES TIPO MILÁN</t>
  </si>
  <si>
    <t>8.9.1 LOCALIZACIÓN Y REPLANTEO</t>
  </si>
  <si>
    <t>8.8.4 SUMINISTRO E INSTALACIÓN DE VÁLVULAS HD</t>
  </si>
  <si>
    <t>8.8.5 SUMINISTRO E INSTALACIÓN HIDRANTES TIPO MILÁN</t>
  </si>
  <si>
    <t>8.7.4 SUMINISTRO E INSTALACIÓN DE VÁLVULAS HD</t>
  </si>
  <si>
    <t>8.6.4 SUMINISTRO E INSTALACIÓN DE VÁLVULAS HD</t>
  </si>
  <si>
    <t>8.5.4 SUMINISTRO E INSTALACIÓN DE VÁLVULAS HD</t>
  </si>
  <si>
    <t>8.4.4 SUMINISTRO E INSTALACIÓN DE VÁLVULAS HD</t>
  </si>
  <si>
    <t>8.3.4 SUMINISTRO E INSTALACIÓN DE VÁLVULAS HD</t>
  </si>
  <si>
    <t>8.2.4 SUMINISTRO E INSTALACIÓN DE VÁLVULAS HD</t>
  </si>
  <si>
    <t>8.1.5 SUMINISTRO E INSTALACIÓN DE VÁLVULAS HD</t>
  </si>
  <si>
    <t xml:space="preserve"> 3"</t>
  </si>
  <si>
    <t>4"</t>
  </si>
  <si>
    <t>6"</t>
  </si>
  <si>
    <t>8"</t>
  </si>
  <si>
    <t>8.4.6</t>
  </si>
  <si>
    <t>8.4.7</t>
  </si>
  <si>
    <t>8.4.8</t>
  </si>
  <si>
    <t>8.4.9</t>
  </si>
  <si>
    <t xml:space="preserve">Suministro e Instalación Hidrante Tipo Milán 4" EL  PVC o JH PVC </t>
  </si>
  <si>
    <t xml:space="preserve">Suministro e Instalación Hidrante Tipo Milán 6" EL  PVC o JH PVC </t>
  </si>
  <si>
    <t xml:space="preserve">Suministro e Instalación Hidrante Tipo Milán 8" EL  PVC o JH PVC </t>
  </si>
  <si>
    <t xml:space="preserve">Suministro e Instalación Hidrante Tipo Milán 12" EL  PVC o JH PVC </t>
  </si>
  <si>
    <t xml:space="preserve">Suministro e Instalación Hidrante Tipo Milán 14" EL  PVC o JH PVC </t>
  </si>
  <si>
    <t xml:space="preserve">Suministro e Instalación Hidrante Tipo Milán 16" EL  PVC o JH PVC </t>
  </si>
  <si>
    <t>MATR</t>
  </si>
  <si>
    <t>8.2.1 LOCALIZACIÓN Y REPLANTEO</t>
  </si>
  <si>
    <t>8.3.1 LOCALIZACIÓN Y REPLANTEO</t>
  </si>
  <si>
    <t>8.4.1 LOCALIZACIÓN Y REPLANTEO</t>
  </si>
  <si>
    <t>8.5.1 LOCALIZACIÓN Y REPLANTEO</t>
  </si>
  <si>
    <t>8.6.1 LOCALIZACIÓN Y REPLANTEO</t>
  </si>
  <si>
    <t>8.7.1 LOCALIZACIÓN Y REPLANTEO</t>
  </si>
  <si>
    <t>8.8.1 LOCALIZACIÓN Y REPLANTEO</t>
  </si>
  <si>
    <t>8.10.1 LOCALIZACIÓN Y REPLANTEO</t>
  </si>
  <si>
    <t>Suministro e Instalación Válvula Tipo Mariposa 18"HD</t>
  </si>
  <si>
    <t>Suministro e Instalación Válvula Tipo Mariposa 20"HD</t>
  </si>
  <si>
    <t>Suministro e Instalación Válvula Tipo Mariposa 24"HD</t>
  </si>
  <si>
    <t>Suministro e Instalación Válvula Tipo Mariposa 30"HD</t>
  </si>
  <si>
    <t xml:space="preserve">Suministro e Instalación Válvula Compuerta Vástago No Ascendente 2" ( 50 mm) SRM </t>
  </si>
  <si>
    <t xml:space="preserve">Suministro e Instalación Válvula Compuerta Vástago No Ascendente 4" ( 100 mm) SRM </t>
  </si>
  <si>
    <t xml:space="preserve">Suministro e Instalación Válvula Compuerta Vástago No Ascendente 6" ( 100 mm) SRM </t>
  </si>
  <si>
    <t>8.1.5.18</t>
  </si>
  <si>
    <t>8.1.5.19</t>
  </si>
  <si>
    <t>8.1.5.20</t>
  </si>
  <si>
    <t>8.1.9</t>
  </si>
  <si>
    <t>8.1.10</t>
  </si>
  <si>
    <t>SUMINISTRO DE TUBERIA CCP</t>
  </si>
  <si>
    <t>Suministro Tubo PVC de  6 m RDE 26 D 10" Unión Platino</t>
  </si>
  <si>
    <t>Suministro Tubo PVC de  6 m RDE 26 D 14" Unión Platino</t>
  </si>
  <si>
    <t>Suministro Tubo PVC de  6 m RDE 26 D 16" Unión Platino</t>
  </si>
  <si>
    <t>Suministro Tubo PVC de  6 m RDE 26 D 24" Unión Platino</t>
  </si>
  <si>
    <t>Suministro e Instalación de Caja de protección para válvulas de 0.7 X 0.7 X 0.7 m. libres. Espesor: 0.15 m., en concreto reforzado, tapa en concreto reforzado en hierro de 3/8", separados cada 0.15 m. en ambos sentidos a todo costo.  Tapa metálica de seguridad (no incluida en este ítem). Incluye: suministro de materiales, uso de equipos y herramienta, instalación de accesorios y todo lo necesario para la correcta ejecución de la obra.</t>
  </si>
  <si>
    <t>Suministro e Instalación de Caja de protección para válvulas de 0.8 X 0.8 X 1.0 m. libres. Espesor de muros: 0.25 m., en concreto simple de 3000 psi, losa superior de e= 0.15 m. en concreto reforzado en hierro de 1/2", separados cada 0.10 m. en ambos sentidos a todo costo. Tapa metálica de seguridad (no incluida en este ítem) Incluye: suministro de materiales, uso de equipos y herramienta, instalación de accesorios y todo lo necesario para la correcta ejecución de la obra.</t>
  </si>
  <si>
    <t>SUBTOTAL OBRA CIVIL RED DE DISTRIBUCIÓN - RED MATRIZ</t>
  </si>
  <si>
    <t>SUBTOTAL SUMINISTROS RED DE DISTRIBUCIÓN - RED MATRIZ</t>
  </si>
  <si>
    <t>SUBTOTAL COSTOS DIRECTOS RED DE DISTRIBUCIÓN - RED MATRIZ</t>
  </si>
  <si>
    <t>8.1.6</t>
  </si>
  <si>
    <t>8.1.7</t>
  </si>
  <si>
    <t>8.1.8</t>
  </si>
  <si>
    <t>8.1.8.3</t>
  </si>
  <si>
    <t>8.1.8.4</t>
  </si>
  <si>
    <t>8.1.8.5</t>
  </si>
  <si>
    <t>8.1.9.4</t>
  </si>
  <si>
    <t>SUBTOTAL OBRA CIVIL RED DE DISTRIBUCIÓN - SECTOR 1</t>
  </si>
  <si>
    <t>SUBTOTAL SUMINISTROS RED DE DISTRIBUCIÓN - SECTOR 1</t>
  </si>
  <si>
    <t>TOTAL OBRA CIVIL + SUMINISTROS RED DE DISTRIBUCIÓN - SECTOR 1</t>
  </si>
  <si>
    <t>8.2.6</t>
  </si>
  <si>
    <t>8.2.7</t>
  </si>
  <si>
    <t>8.2.8</t>
  </si>
  <si>
    <t>8.2.9</t>
  </si>
  <si>
    <t>Suministro Tubo PVC de  6 m RDE 26 D 8" Unión Platino</t>
  </si>
  <si>
    <t>Suministro Tubo PVC de  6 m RDE 26 D 6" Unión Platino</t>
  </si>
  <si>
    <t>Suministro Tubo PVC de  6 m RDE 26 D 4" Unión Platino</t>
  </si>
  <si>
    <t>Suministro Tubo PVC de  6 m RDE 26 D 3" Unión Platino</t>
  </si>
  <si>
    <t>RED DE DISTRIBUCIÓN - SECTOR 2</t>
  </si>
  <si>
    <t>SUBTOTAL OBRA CIVIL RED DE DISTRIBUCIÓN - SECTOR 2</t>
  </si>
  <si>
    <t>SUBTOTAL SUMINISTROS RED DE DISTRIBUCIÓN - SECTOR 2</t>
  </si>
  <si>
    <t>TOTAL OBRA CIVIL + SUMINISTROS RED DE DISTRIBUCIÓN - SECTOR 2</t>
  </si>
  <si>
    <t>8.3.6</t>
  </si>
  <si>
    <t>8.3.7</t>
  </si>
  <si>
    <t>8.3.8</t>
  </si>
  <si>
    <t>8.3.9</t>
  </si>
  <si>
    <t>8.3.8.2</t>
  </si>
  <si>
    <t>RED DE DISTRIBUCIÓN - SECTOR 3</t>
  </si>
  <si>
    <t>SUBTOTAL OBRA CIVIL RED DE DISTRIBUCIÓN - SECTOR 3</t>
  </si>
  <si>
    <t>SUBTOTAL SUMINISTROS RED DE DISTRIBUCIÓN - SECTOR 3</t>
  </si>
  <si>
    <t>TOTAL OBRA CIVIL + SUMINISTROS RED DE DISTRIBUCIÓN - SECTOR 3</t>
  </si>
  <si>
    <t>RED DE DISTRIBUCIÓN - SECTOR 4</t>
  </si>
  <si>
    <t>SUBTOTAL OBRA CIVIL RED DE DISTRIBUCIÓN - SECTOR 4</t>
  </si>
  <si>
    <t>SUBTOTAL SUMINISTROS RED DE DISTRIBUCIÓN - SECTOR 4</t>
  </si>
  <si>
    <t>TOTAL OBRA CIVIL + SUMINISTROS RED DE DISTRIBUCIÓN - SECTOR 4</t>
  </si>
  <si>
    <t>RED DE DISTRIBUCIÓN - SECTOR 5</t>
  </si>
  <si>
    <t>SUBTOTAL SUMINISTROS RED DE DISTRIBUCIÓN - SECTOR 5</t>
  </si>
  <si>
    <t>TOTAL OBRA CIVIL + SUMINISTROS RED DE DISTRIBUCIÓN - SECTOR 5</t>
  </si>
  <si>
    <t>SUBTOTAL OBRA CIVIL RED DE DISTRIBUCIÓN - SECTOR 5</t>
  </si>
  <si>
    <t>8.6.6</t>
  </si>
  <si>
    <t>8.6.7</t>
  </si>
  <si>
    <t>8.6.8</t>
  </si>
  <si>
    <t>8.6.9</t>
  </si>
  <si>
    <t>Demolición de Andén de Concreto  Rígido</t>
  </si>
  <si>
    <t>Demolición de Anden de Concreto  Rígido</t>
  </si>
  <si>
    <t>RED DE DISTRIBUCIÓN - SECTOR 6</t>
  </si>
  <si>
    <t>SUBTOTAL SUMINISTROS RED DE DISTRIBUCIÓN - SECTOR 6</t>
  </si>
  <si>
    <t>TOTAL OBRA CIVIL + SUMINISTROS RED DE DISTRIBUCIÓN - SECTOR 6</t>
  </si>
  <si>
    <t>8.7.6</t>
  </si>
  <si>
    <t>8.7.7</t>
  </si>
  <si>
    <t>8.7.8</t>
  </si>
  <si>
    <t>8.7.9</t>
  </si>
  <si>
    <t>RED DE DISTRIBUCIÓN - SECTOR 7</t>
  </si>
  <si>
    <t>8.8.6</t>
  </si>
  <si>
    <t>8.8.7</t>
  </si>
  <si>
    <t>8.8.8</t>
  </si>
  <si>
    <t>8.8.9</t>
  </si>
  <si>
    <t>SUBTOTAL OBRA CIVIL RED DE DISTRIBUCIÓN - SECTOR 7</t>
  </si>
  <si>
    <t>SUBTOTAL SUMINISTROS RED DE DISTRIBUCIÓN - SECTOR 7</t>
  </si>
  <si>
    <t>TOTAL OBRA CIVIL + SUMINISTROS RED DE DISTRIBUCIÓN - SECTOR 7</t>
  </si>
  <si>
    <t>8.9.6</t>
  </si>
  <si>
    <t>8.9.7</t>
  </si>
  <si>
    <t>8.9.8</t>
  </si>
  <si>
    <t>8.9.9</t>
  </si>
  <si>
    <t>RED DE DISTRIBUCIÓN - SECTOR 8</t>
  </si>
  <si>
    <t>SUBTOTAL OBRA CIVIL RED DE DISTRIBUCIÓN - SECTOR 8</t>
  </si>
  <si>
    <t>SUBTOTAL SUMINISTROS RED DE DISTRIBUCIÓN - SECTOR 8</t>
  </si>
  <si>
    <t>TOTAL OBRA CIVIL + SUMINISTROS RED DE DISTRIBUCIÓN - SECTOR 8</t>
  </si>
  <si>
    <t>8.10.6</t>
  </si>
  <si>
    <t>8.10.7</t>
  </si>
  <si>
    <t>8.10.8</t>
  </si>
  <si>
    <t>8.10.9</t>
  </si>
  <si>
    <t>RED DE DISTRIBUCIÓN - SECTOR 9</t>
  </si>
  <si>
    <t>SUBTOTAL OBRA CIVIL RED DE DISTRIBUCIÓN - SECTOR 9</t>
  </si>
  <si>
    <t>SUBTOTAL SUMINISTROS RED DE DISTRIBUCIÓN - SECTOR 9</t>
  </si>
  <si>
    <t>TOTAL OBRA CIVIL + SUMINISTROS RED DE DISTRIBUCIÓN - SECTOR 9</t>
  </si>
  <si>
    <t>SUBTOTAL SUMINISTROS PARA DESARENADORES</t>
  </si>
  <si>
    <t>TOTAL OBRA CIVIL + SUMINISTROS  DESARENADORES</t>
  </si>
  <si>
    <t>SUBTOTAL OBRA CIVIL DESARENADORES</t>
  </si>
  <si>
    <t>SUBTOTAL OBRA CIVIL CÁMARA DISTRIBUIDORA 1</t>
  </si>
  <si>
    <t>SUBTOTAL SUMINISTROS PARA CÁMARA DISTRIBUIDORA 1</t>
  </si>
  <si>
    <t>TOTAL OBRA CIVIL + SUMINISTROS  CÁMARA DISTRIBUIDORA 1</t>
  </si>
  <si>
    <t>Suministro Tubería HD  Presión de 24" .</t>
  </si>
  <si>
    <t>Instalación de tubería HD. Incluye: arreglo del fondo de la zanja, bajada y empalme del Tubo, limpiador,  Instalación de accesorios y demás elementos necesarios para la correcta ejecución de la obra.</t>
  </si>
  <si>
    <t>Instalación Tubería  HD de 24" .</t>
  </si>
  <si>
    <t>SUMINISTRO DE TUBERIA HD</t>
  </si>
  <si>
    <t>RED DE DISTRIBUCIÓN - RED MATRIZ</t>
  </si>
  <si>
    <t>SUBTOTAL OBRA CIVIL RED DE DISTRIBUCIÓN - SECTOR 6</t>
  </si>
  <si>
    <t>TUBERÍA EN HIERRO DÚCTIL 6" (150 mm) C30</t>
  </si>
  <si>
    <t>TUBERÍA EN HIERRO DÚCTIL 8" (200 mm) C30</t>
  </si>
  <si>
    <t>TUBERÍA EN HIERRO DÚCTIL 10" (250 mm) C30</t>
  </si>
  <si>
    <t>TUBERÍA EN HIERRO DÚCTIL 12" (300 mm) C30</t>
  </si>
  <si>
    <t>TUBERÍA EN HIERRO DÚCTIL 14" (350 mm) C30</t>
  </si>
  <si>
    <t>TUBERÍA EN HIERRO DÚCTIL 16" (400 mm) C30</t>
  </si>
  <si>
    <t>TUBERÍA EN HIERRO DÚCTIL 18" (450 mm) C30</t>
  </si>
  <si>
    <t>TUBERÍA EN HIERRO DÚCTIL 20" (500 mm) C30</t>
  </si>
  <si>
    <t>TUBERÍA EN HIERRO DÚCTIL 24" (600 mm) C30</t>
  </si>
  <si>
    <t>TUBERÍA EN HIERRO DÚCTIL 4" (100  mm) CLASE C30</t>
  </si>
  <si>
    <t>TUBERÍA EN HIERRO DÚCTIL 4" (100  mm) CLASE C40</t>
  </si>
  <si>
    <t xml:space="preserve">VÁLVULAS </t>
  </si>
  <si>
    <t>Suministro e Instalación Válvula Tipo Mariposa 16"HD</t>
  </si>
  <si>
    <t>3.8 VÁLVULAS</t>
  </si>
  <si>
    <t>Suministro de tubería  PVC de 16" (400 mm)</t>
  </si>
  <si>
    <t>Instalación de tubería  PVC de 16"</t>
  </si>
  <si>
    <t>Unión HD Dresser PVC de 16" ( 400 mm)</t>
  </si>
  <si>
    <t>Unión HD Dresser PVC de 24" ( 600 mm)</t>
  </si>
  <si>
    <t>Niple Pasamuro HD ELXEB L = 0.50 a 1.00 m D 24"</t>
  </si>
  <si>
    <t>3.9 OTROS ACCESORIOS</t>
  </si>
  <si>
    <t>VER PLANO</t>
  </si>
  <si>
    <t>3.9.1 EN ADELANTE</t>
  </si>
  <si>
    <t>Vertedero Acrílico 80 cm x 155 cm x 10 mm con soportes</t>
  </si>
  <si>
    <t>Suministro e Instalación de Vástago</t>
  </si>
  <si>
    <t>Niple Pasamuro HD ELXEB L = 0.50 a 1.00 m D 20"</t>
  </si>
  <si>
    <t>Niple Pasamuro HD ELXEB L = 0.50 a 1.00 m D 14", 16", 18"</t>
  </si>
  <si>
    <t>Niple PVC de 4" L=0.30 m</t>
  </si>
  <si>
    <t>3.11.6</t>
  </si>
  <si>
    <t>3.11.7</t>
  </si>
  <si>
    <t>3.11.8</t>
  </si>
  <si>
    <t>3.11.9</t>
  </si>
  <si>
    <t>3.11.10</t>
  </si>
  <si>
    <t>3.11.11</t>
  </si>
  <si>
    <t>3.11.12</t>
  </si>
  <si>
    <t>3.11.13</t>
  </si>
  <si>
    <t>3.11.14</t>
  </si>
  <si>
    <t>SUBTOTAL OBRA CIVIL CÁMARA DE DISTRIBUCIÓN DE CAUDALES A LÍNEAS DE CONDUCCIÓN</t>
  </si>
  <si>
    <t>SUBTOTAL SUMINISTROS PARA CÁMARA DE DISTRIBUCIÓN DE CAUDALES A LÍNEAS DE CONDUCCIÓN</t>
  </si>
  <si>
    <t>TOTAL COSTOS DIRECTOS PARA CÁMARA DE DISTRIBUCIÓN DE CAUDALES A LÍNEAS DE CONDUCCIÓN</t>
  </si>
  <si>
    <t>Unión HD Dresser PVC de 10" ( 250 mm)</t>
  </si>
  <si>
    <t>Unión HD Dresser PVC de 12" ( 300 mm)</t>
  </si>
  <si>
    <t>Suministro e Instalación Válvula Tipo Mariposa 10"HD</t>
  </si>
  <si>
    <t>Suministro e Instalación Válvula Tipo Mariposa 12"HD</t>
  </si>
  <si>
    <t>Niple Pasamuro HD ELXEB L = 0.50 a 1.00 m D 12"</t>
  </si>
  <si>
    <t>5.10.2</t>
  </si>
  <si>
    <t>5.10.3</t>
  </si>
  <si>
    <t>5.10.4</t>
  </si>
  <si>
    <t>5.10.5</t>
  </si>
  <si>
    <t>5.10.6</t>
  </si>
  <si>
    <t>5.10.7</t>
  </si>
  <si>
    <t>5.10.8</t>
  </si>
  <si>
    <t>5.10.9</t>
  </si>
  <si>
    <t>5.10.10</t>
  </si>
  <si>
    <t>5.10.11</t>
  </si>
  <si>
    <t>Niple HD ELXEB L = 0.00 m a 0.50 m D 10"</t>
  </si>
  <si>
    <t>Niple HD ELXEB L = 0.00 m a 0.50 m D 12"</t>
  </si>
  <si>
    <t>Niple HD ELXEB L = 0.00 m a 0.50 m D 16"</t>
  </si>
  <si>
    <t>Niple HD ELXEB L = 0.00 m a 0.50 m D 24"</t>
  </si>
  <si>
    <t>5.10.12</t>
  </si>
  <si>
    <t>5.10.13</t>
  </si>
  <si>
    <t>ESTRUCTURAS PARA VIADUCTO</t>
  </si>
  <si>
    <t xml:space="preserve">Construcción de viaductos para tubería de 24".  Incluye: Cable de 1 1/2", Estructura de soporte en angulo de 1 1/2" X 3/16" (L=0,60 m), aro en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  instalación de tubería, y/o los elementos necesarios de acuerdo  al terreno, y/o segun planos,  y todo lo necesario para la correcta ejecución de la obra. </t>
  </si>
  <si>
    <t>CÁMARAS Y SISTEMAS DE VÁLVULAS DE VENTOSA</t>
  </si>
  <si>
    <t>SISTEMA DE PURGA 6"</t>
  </si>
  <si>
    <t>VÁLVULAS SELLO DE BRONCE</t>
  </si>
  <si>
    <t>Unión HD Dresser de 16" (desmontaje) ( 400 mm)</t>
  </si>
  <si>
    <t>Tee HD JH PVC 24" X 6" ( 600 mm X 150 mm)</t>
  </si>
  <si>
    <t>TOTAL OBRA CIVIL + SUMINISTROS  CÁMARA DE PURGA 6"</t>
  </si>
  <si>
    <t>SISTEMA DE VENTOSA 4"</t>
  </si>
  <si>
    <t>VÁLVULAS DE VENTOSA</t>
  </si>
  <si>
    <t>TOTAL OBRA CIVIL + SUMINISTROS  CÁMARA DE VENTOSA 4"</t>
  </si>
  <si>
    <t>SISTEMA DE VENTOSA 6"</t>
  </si>
  <si>
    <t>TOTAL OBRA CIVIL + SUMINISTROS  CÁMARA DE VENTOSA 6"</t>
  </si>
  <si>
    <t>SISTEMA DE VENTOSA 8"</t>
  </si>
  <si>
    <t>TOTAL OBRA CIVIL + SUMINISTROS  CÁMARA DE VENTOSA 8"</t>
  </si>
  <si>
    <t>Sumin. e Instal. Sistema de Válvula Ventosa de 4" EB</t>
  </si>
  <si>
    <t>Sumin. e Instal. Sistema de Válvula Ventosa de 6" EB</t>
  </si>
  <si>
    <t>Sumin. e Instal. Sistema de Válvula Ventosa de 8" EB</t>
  </si>
  <si>
    <t>Sumin. e Instal. Sistema de Válvula Purga de 6"</t>
  </si>
  <si>
    <t>Sistema de Válvulas de Ventosa, incluye la construcción de la cámara en concreto reforzado, refuerzos, con todas las actividades propias de la obra. Ver Presupuesto anexo.</t>
  </si>
  <si>
    <t>Sistema de Válvulas de Purga, incluye la construcción de la cámara en concreto reforzado, refuerzos, con todas las actividades propias de la obra. Ver Presupuesto anexo.</t>
  </si>
  <si>
    <t>SUMINISTRO DE ACCESORIOS HD</t>
  </si>
  <si>
    <t>6.6.1.1</t>
  </si>
  <si>
    <t>6.6.1.1.1</t>
  </si>
  <si>
    <t>6.6.1.2</t>
  </si>
  <si>
    <t>6.6.1.2.1</t>
  </si>
  <si>
    <t>6.6.1.2.2</t>
  </si>
  <si>
    <t>6.6.1.2.3</t>
  </si>
  <si>
    <t>6.6.1.3</t>
  </si>
  <si>
    <t>6.6.1.3.1</t>
  </si>
  <si>
    <t>6.6.1.3.2</t>
  </si>
  <si>
    <t>6.6.1.4</t>
  </si>
  <si>
    <t>6.6.1.4.1</t>
  </si>
  <si>
    <t>6.6.1.4.2</t>
  </si>
  <si>
    <t>6.6.1.5</t>
  </si>
  <si>
    <t>6.6.1.5.1</t>
  </si>
  <si>
    <t>6.6.1.6</t>
  </si>
  <si>
    <t>6.6.1.7</t>
  </si>
  <si>
    <t>6.6.1.8</t>
  </si>
  <si>
    <t>6.6.1.9</t>
  </si>
  <si>
    <t>6.6.1.6.1</t>
  </si>
  <si>
    <t>6.6.1.7.1</t>
  </si>
  <si>
    <t>6.6.1.8.1</t>
  </si>
  <si>
    <t>6.6.1.8.2</t>
  </si>
  <si>
    <t>6.6.1.8.3</t>
  </si>
  <si>
    <t>6.6.1.8.4</t>
  </si>
  <si>
    <t>6.6.1.8.5</t>
  </si>
  <si>
    <t>6.6.1.8.6</t>
  </si>
  <si>
    <t>6.6.1.8.7</t>
  </si>
  <si>
    <t>6.6.1.8.8</t>
  </si>
  <si>
    <t>6.6.1.9.1</t>
  </si>
  <si>
    <t>6.8.4</t>
  </si>
  <si>
    <t>6.8.5</t>
  </si>
  <si>
    <t>6.5.1.1</t>
  </si>
  <si>
    <t>6.5.1.1.1</t>
  </si>
  <si>
    <t>6.5.1.2</t>
  </si>
  <si>
    <t>6.5.1.3</t>
  </si>
  <si>
    <t>6.5.1.4</t>
  </si>
  <si>
    <t>6.5.1.5</t>
  </si>
  <si>
    <t>6.5.1.6</t>
  </si>
  <si>
    <t>6.5.1.7</t>
  </si>
  <si>
    <t>6.5.1.8</t>
  </si>
  <si>
    <t>6.5.1.9</t>
  </si>
  <si>
    <t>6.5.1.10</t>
  </si>
  <si>
    <t>6.5.1.2.1</t>
  </si>
  <si>
    <t>6.5.1.2.2</t>
  </si>
  <si>
    <t>6.5.1.2.3</t>
  </si>
  <si>
    <t>6.5.1.3.1</t>
  </si>
  <si>
    <t>6.5.1.4.1</t>
  </si>
  <si>
    <t>6.5.1.5.1</t>
  </si>
  <si>
    <t>6.5.1.6.1</t>
  </si>
  <si>
    <t>6.5.1.7.1</t>
  </si>
  <si>
    <t>6.5.1.8.1</t>
  </si>
  <si>
    <t>6.5.1.9.1</t>
  </si>
  <si>
    <t>6.5.1.9.2</t>
  </si>
  <si>
    <t>6.5.1.9.3</t>
  </si>
  <si>
    <t>6.5.1.9.4</t>
  </si>
  <si>
    <t>6.5.1.9.5</t>
  </si>
  <si>
    <t>6.5.1.9.6</t>
  </si>
  <si>
    <t>6.5.1.9.7</t>
  </si>
  <si>
    <t>6.5.1.10.1</t>
  </si>
  <si>
    <t>6.5.2.1</t>
  </si>
  <si>
    <t>6.5.2.1.1</t>
  </si>
  <si>
    <t>6.5.2.2</t>
  </si>
  <si>
    <t>6.5.2.2.1</t>
  </si>
  <si>
    <t>6.5.2.2.2</t>
  </si>
  <si>
    <t>6.5.2.2.3</t>
  </si>
  <si>
    <t>6.5.2.3</t>
  </si>
  <si>
    <t>6.5.2.3.1</t>
  </si>
  <si>
    <t>6.5.2.4</t>
  </si>
  <si>
    <t>6.5.2.4.1</t>
  </si>
  <si>
    <t>6.5.2.5</t>
  </si>
  <si>
    <t>6.5.2.5.1</t>
  </si>
  <si>
    <t>6.5.2.6</t>
  </si>
  <si>
    <t>6.5.2.6.1</t>
  </si>
  <si>
    <t>6.5.2.7</t>
  </si>
  <si>
    <t>6.5.2.7.1</t>
  </si>
  <si>
    <t>6.5.2.8</t>
  </si>
  <si>
    <t>6.5.2.8.1</t>
  </si>
  <si>
    <t>6.5.2.9</t>
  </si>
  <si>
    <t>6.5.2.9.1</t>
  </si>
  <si>
    <t>6.5.2.9.2</t>
  </si>
  <si>
    <t>6.5.2.9.3</t>
  </si>
  <si>
    <t>6.5.2.9.4</t>
  </si>
  <si>
    <t>6.5.2.9.5</t>
  </si>
  <si>
    <t>6.5.2.9.6</t>
  </si>
  <si>
    <t>6.5.2.9.7</t>
  </si>
  <si>
    <t>6.5.2.10</t>
  </si>
  <si>
    <t>6.5.2.10.1</t>
  </si>
  <si>
    <t>6.5.3.1</t>
  </si>
  <si>
    <t>6.5.3.1.1</t>
  </si>
  <si>
    <t>6.5.3.2</t>
  </si>
  <si>
    <t>6.5.3.2.1</t>
  </si>
  <si>
    <t>6.5.3.2.2</t>
  </si>
  <si>
    <t>6.5.3.2.3</t>
  </si>
  <si>
    <t>6.5.3.3</t>
  </si>
  <si>
    <t>6.5.3.3.1</t>
  </si>
  <si>
    <t>6.5.3.4</t>
  </si>
  <si>
    <t>6.5.3.4.1</t>
  </si>
  <si>
    <t>6.5.3.5</t>
  </si>
  <si>
    <t>6.5.3.5.1</t>
  </si>
  <si>
    <t>6.5.3.6</t>
  </si>
  <si>
    <t>6.5.3.6.1</t>
  </si>
  <si>
    <t>6.5.3.7</t>
  </si>
  <si>
    <t>6.5.3.7.1</t>
  </si>
  <si>
    <t>6.5.3.8</t>
  </si>
  <si>
    <t>6.5.3.8.1</t>
  </si>
  <si>
    <t>6.5.3.9</t>
  </si>
  <si>
    <t>6.5.3.9.1</t>
  </si>
  <si>
    <t>6.5.3.9.2</t>
  </si>
  <si>
    <t>6.5.3.9.3</t>
  </si>
  <si>
    <t>6.5.3.9.4</t>
  </si>
  <si>
    <t>6.5.3.9.5</t>
  </si>
  <si>
    <t>6.5.3.9.6</t>
  </si>
  <si>
    <t>6.5.3.9.7</t>
  </si>
  <si>
    <t>6.5.3.10</t>
  </si>
  <si>
    <t>6.5.3.10.1</t>
  </si>
  <si>
    <t>Suministro Codo 90 grados HD  Presión de 24" .</t>
  </si>
  <si>
    <t>Suministro Codo 45 grados HD  Presión de 24" .</t>
  </si>
  <si>
    <t>7.5.2</t>
  </si>
  <si>
    <t>Niple HD ELXEB L = 0.50 m a 1.00 m D 20"</t>
  </si>
  <si>
    <t>Niple HD EBXEB L = 1.00 m a 1.50 m D 20"</t>
  </si>
  <si>
    <t>Codo 45º HD Bridado 20" ( 500 mm)</t>
  </si>
  <si>
    <t>Niple Pasamuro HD EBXEB L = 0.50 a 1.00 m D 20"</t>
  </si>
  <si>
    <t>Codo 90º HD Bridado 20" ( 500 mm)</t>
  </si>
  <si>
    <t>Sumin. e Instal. de válvula Compuerta Lateral de 14" con vástago l=3.4 m y volante y CRM</t>
  </si>
  <si>
    <t>Sumin. e Instal. de válvula Compuerta Lateral de 10" con vástago l=2.5 m y volante y CRM</t>
  </si>
  <si>
    <t>Codo 90º HD Brida 14" ( 350 mm)</t>
  </si>
  <si>
    <t>Niple HD ELXEB L = 1.00 m a 1.50 m D 14"</t>
  </si>
  <si>
    <t>Codo 90º HD Brida 16" ( 400 mm)</t>
  </si>
  <si>
    <t>Niple Pasamuro HD EBXEB L = 0.50 a 1.00 m D 8"</t>
  </si>
  <si>
    <t>Codo 90º HD Brida 8" ( 200 mm)</t>
  </si>
  <si>
    <t>Brida Ciega HD de 6"</t>
  </si>
  <si>
    <t>Brida Ciega HD de 10"</t>
  </si>
  <si>
    <t>Niple Pasamuro HD EL L = 3.00 a 3.50 m D 3"</t>
  </si>
  <si>
    <t>Niple Pasamuro HD EL L = 2.00 a 2.50 m D 14"</t>
  </si>
  <si>
    <t>Niple Pasamuro HD EL L = 0 a 0.50 m D 2"</t>
  </si>
  <si>
    <t>Niple Pasamuro HD ELXEB L = 2.00 a 2.50 m D 4"</t>
  </si>
  <si>
    <t>Sumin. e Instal. de válvula Cortina de 10" con vástago de L=5.5 m y volante EB</t>
  </si>
  <si>
    <t>Sumin. e Instal. de válvula Cortina de 20" con vástago y volante EB</t>
  </si>
  <si>
    <t>Sumin. e Instal. de válvula Cortina de 4" con vástago de L=4.1 m y volante EBxEL</t>
  </si>
  <si>
    <t>Sumin. e Instal. de válvula Compuerta Lateral de 16" con vástago l=3.85 m y volante y CRM</t>
  </si>
  <si>
    <t>Sumin. e Instal. de válvula Compuerta Lateral de 16" con vástago l=5.15 m y volante y CRM</t>
  </si>
  <si>
    <t>Adaptador HD PVC 18" L=0.60 m</t>
  </si>
  <si>
    <t>Niple HD EBXEB con orificios de 1" c. 20 cm L = 2.20 m D 6"</t>
  </si>
  <si>
    <t>Niple HD EBXEB con orificios de 1 1/2" c. 53 cm L = 8.90 m D 10"</t>
  </si>
  <si>
    <t>Niple HD ELXEB L = 1.00 m a 1.50 m D 16"</t>
  </si>
  <si>
    <t>Suministro e Instalación de Válvula de Compuerta Lateral Circular de 8" Sello de bronce con Vástago  ascendente  ( 200 mm) SRM</t>
  </si>
  <si>
    <t>Codo 45º HD Brida 18" ( 450 mm)</t>
  </si>
  <si>
    <t xml:space="preserve">Pasarela metálica lámina Alfajor a=0.8 m </t>
  </si>
  <si>
    <t>7.5.3</t>
  </si>
  <si>
    <t>Baranda en tubería HG 2 lineas 1 1/4" soldada según diseño</t>
  </si>
  <si>
    <t>Viguetas prefabricadas L=1.20 m piso falso según diseño</t>
  </si>
  <si>
    <t>7.4.4</t>
  </si>
  <si>
    <t>SUMINISTRO DE MATERIALES FILTRANTES PARA PTAP</t>
  </si>
  <si>
    <t>Arena fina para filtro</t>
  </si>
  <si>
    <t>Gravilla fina para filtro</t>
  </si>
  <si>
    <t>Antracita para filtro</t>
  </si>
  <si>
    <t>7.9.20</t>
  </si>
  <si>
    <t>7.9.21</t>
  </si>
  <si>
    <t>7.9.22</t>
  </si>
  <si>
    <t>7.9.23</t>
  </si>
  <si>
    <t>7.9.24</t>
  </si>
  <si>
    <t>7.9.25</t>
  </si>
  <si>
    <t>7.9.26</t>
  </si>
  <si>
    <t>7.9.27</t>
  </si>
  <si>
    <t>7.9.28</t>
  </si>
  <si>
    <t>7.9.29</t>
  </si>
  <si>
    <t>7.9.30</t>
  </si>
  <si>
    <t>7.9.31</t>
  </si>
  <si>
    <t>7.9.32</t>
  </si>
  <si>
    <t>8.3.4.8</t>
  </si>
  <si>
    <t>8.3.4.9</t>
  </si>
  <si>
    <t>8.3.4.10</t>
  </si>
  <si>
    <t>8.3.4.11</t>
  </si>
  <si>
    <t>8.3.5</t>
  </si>
  <si>
    <t>8.4.4.6</t>
  </si>
  <si>
    <t>8.4.4.7</t>
  </si>
  <si>
    <t>8.4.4.8</t>
  </si>
  <si>
    <t>8.4.4.9</t>
  </si>
  <si>
    <t>8.4.5</t>
  </si>
  <si>
    <t>8.4.8.2</t>
  </si>
  <si>
    <t>8.4.8.3</t>
  </si>
  <si>
    <t>8.4.9.5</t>
  </si>
  <si>
    <t>8.5.4.5</t>
  </si>
  <si>
    <t>8.5.4.6</t>
  </si>
  <si>
    <t>8.5.4.7</t>
  </si>
  <si>
    <t>8.5.4.8</t>
  </si>
  <si>
    <t>8.5.5</t>
  </si>
  <si>
    <t>8.5.8.4</t>
  </si>
  <si>
    <t>8.6.4.6</t>
  </si>
  <si>
    <t>8.6.4.7</t>
  </si>
  <si>
    <t>8.6.4.8</t>
  </si>
  <si>
    <t>8.6.4.9</t>
  </si>
  <si>
    <t>8.6.5</t>
  </si>
  <si>
    <t>8.7.4.5</t>
  </si>
  <si>
    <t>8.7.4.6</t>
  </si>
  <si>
    <t>8.7.4.7</t>
  </si>
  <si>
    <t>8.7.5</t>
  </si>
  <si>
    <t>8.7.8.3</t>
  </si>
  <si>
    <t>8.8.4.6</t>
  </si>
  <si>
    <t>8.8.4.7</t>
  </si>
  <si>
    <t>8.8.4.8</t>
  </si>
  <si>
    <t>8.8.4.9</t>
  </si>
  <si>
    <t>8.8.5</t>
  </si>
  <si>
    <t>8.9.4.5</t>
  </si>
  <si>
    <t>8.9.4.6</t>
  </si>
  <si>
    <t>8.9.4.7</t>
  </si>
  <si>
    <t>8.9.5</t>
  </si>
  <si>
    <t>8.10.4.6</t>
  </si>
  <si>
    <t>8.10.4.7</t>
  </si>
  <si>
    <t>8.10.4.8</t>
  </si>
  <si>
    <t>8.10.5</t>
  </si>
  <si>
    <t>DEMOLICIÓN DE CONCRETO REFORZADO A TODO COSTO</t>
  </si>
  <si>
    <t>REJILLA METÁLICA ANGULO 2" x 3/16" VAR 3/4" C. 6</t>
  </si>
  <si>
    <t>SUMINISTRO E INSTALACIÓN REJILLA 2.50 m X 0.89 m EN ANGULO DE 2"X 2" X 3/16" CON BISAGRAS Y 35 BARROTES DE 3/4" LISA SEPARADOS CADA 6 cm</t>
  </si>
  <si>
    <t>SUMINISTRO E INSTALACIÓN REJILLA 2.30 m X 0.80 m EN ANGULO DE 2"X 2" X 3/16" CON BISAGRAS Y 46 BARROTES DE 3/4" LISA SEPARADOS CADA 3 cm</t>
  </si>
  <si>
    <t>SUMINISTRO E INSTALACIÓN REJILLA 0.90 m X 0.80 m EN ANGULO DE 2"X 2" X 3/16" CON BISAGRAS Y 17 BARROTES DE 1 1/4" LISA SEPARADOS CADA 2 cm</t>
  </si>
  <si>
    <t>SUMINISTRO E INSTALACIÓN REJILLA 1.50 m X 0.80 m EN ANGULO DE 2"X 2" X 3/16" CON BISAGRAS Y 30 BARROTES DE 1" LISA SEPARADOS CADA 2 cm</t>
  </si>
  <si>
    <t>INSTALACIÓN TUBERÍA CCP PRESIÓN DE  D=24"</t>
  </si>
  <si>
    <t>RECEBO COMPACTADO EN CAPAS DE 15 cm PROCTOR MODIFICADO A 95% A TODO FACTOR . INCLUYE RECEBO EQUIPOS HERRAMIENTAS Y MANO DE OBRA - TRANSPORTE EN LOMO DE MULA HASTA 10 km</t>
  </si>
  <si>
    <t>SUMINISTRO Y COMPACTACIÓN DE MEZCLA DE GRAVILLA Y ARENA A TODO FACTOR  INCLUYE MATERIAL EQUIPOS HERRAMIENTAS Y MANO DE OBRA. INCLUYE TRANSPORTE</t>
  </si>
  <si>
    <t>LOCALIZACIÓN Y REPLANTEO CÁMARA DE DISTRIBUCIÓN DE CAUDALES</t>
  </si>
  <si>
    <t>ESCALÓN EN ACERO DE REFUERZO DE 3/4" A TODO COSTO. INCLUYE CORTE AMARRE FIGURADO COLOCACIÓN Y DESPERDICIOS</t>
  </si>
  <si>
    <t xml:space="preserve">FILTRO 0.40 m X 0.50 m TUBERÍA DE 4" GRAVILLA DE 3/4" Y GEOTEXTIL NT 1800 </t>
  </si>
  <si>
    <t>SUMINISTRO E INSTALACIÓN DE VÁLVULA TIPO MARIPOSA  DE 16" HD</t>
  </si>
  <si>
    <t>VÁLVULA DE MARIPOSA DE 16"HD</t>
  </si>
  <si>
    <t>INSTALACIÓN TUBERÍA PVC UNIÓN MECÁNICA D= 16"</t>
  </si>
  <si>
    <t>LOCALIZACIÓN Y REPLANTEO DESARENADORES (2)</t>
  </si>
  <si>
    <t>INSTALACIÓN TUBERÍA PVC UNIÓN MECÁNICA D= 14"</t>
  </si>
  <si>
    <t>INSTALACIÓN TUBERÍA PVC UNIÓN MECÁNICA D= 24"</t>
  </si>
  <si>
    <t>1.4.2    3.3.2    4.3.2    5.3.2</t>
  </si>
  <si>
    <t>1.5.1    3.4.1    4.4.1     5.4.1</t>
  </si>
  <si>
    <t>3.5.1    4.5.1    5.5.1</t>
  </si>
  <si>
    <t>3.7.3   4.7.3    5.7.3</t>
  </si>
  <si>
    <t>SUMINISTRO E INSTALACIÓN DE VÁLVULA TIPO MARIPOSA  DE 10" HD</t>
  </si>
  <si>
    <t>VÁLVULA DE MARIPOSA DE 10"HD</t>
  </si>
  <si>
    <t>SUMINISTRO E INSTALACIÓN DE VÁLVULA TIPO MARIPOSA  DE 12" HD</t>
  </si>
  <si>
    <t>VÁLVULA DE MARIPOSA DE 12"HD</t>
  </si>
  <si>
    <t>3.8.1    5.8.3</t>
  </si>
  <si>
    <t>5.8.4</t>
  </si>
  <si>
    <t>SUMINISTRO E INSTALACIÓN DE VÁLVULA TIPO MARIPOSA  DE 24" HD</t>
  </si>
  <si>
    <t>VÁLVULA DE MARIPOSA DE 24"HD</t>
  </si>
  <si>
    <t>3.9.1     5.9.1</t>
  </si>
  <si>
    <t>2.2.1    3.2.1    4.2.1    5.2.1    6.2.1</t>
  </si>
  <si>
    <t>INSTALACIÓN TUBERÍA EN HIERRO DÚCTIL 24" (600 mm)</t>
  </si>
  <si>
    <t>1.7.1   3.6.1   4.6.1    5.6.1     6.7.2</t>
  </si>
  <si>
    <t>1.4.1   3.3.1    4.3.1    5.3.1    6.8.4</t>
  </si>
  <si>
    <t>LOCALIZACIÓN Y REPLANTEO ESTRUCTURAS PTAPS (2)</t>
  </si>
  <si>
    <t>Localización y replanteo para Estructuras de Concreto</t>
  </si>
  <si>
    <t>1.5.2   3.4.2   4.4.2    5.4.2     7.4.2</t>
  </si>
  <si>
    <t>SIKADUR 32 PRIMER</t>
  </si>
  <si>
    <t>VIGUETAS PREFABRICADAS L 1.2 m PISO FALSO</t>
  </si>
  <si>
    <t>VOGUETAS PREFABRICADAS</t>
  </si>
  <si>
    <t>BARANDA EN TUBERÍA H.G. 1 1/4" DOS LÍNEAS, PARAL CADA 2 m TERMINADA Y PINTADA</t>
  </si>
  <si>
    <t>SUM.E INST. BARANDA METÁLICA EN TUBO H.G. 1 1/4" TERMINADA Y PINTADA</t>
  </si>
  <si>
    <t>PASARELA METÁLICA  LÁMINA DE ALFAJOR A=0.80 m</t>
  </si>
  <si>
    <t>4.9.1    7.8.1</t>
  </si>
  <si>
    <t>INSTALACIÓN TUBERÍA PVC D 4" PRESIÓN</t>
  </si>
  <si>
    <t>INSTALACIÓN TUBERÍA PVC DIÁMETRO 10" U. PLATINO</t>
  </si>
  <si>
    <t>INSTALACIÓN TUBERÍA PVC DIÁMETRO 14" U. PLATINO</t>
  </si>
  <si>
    <t>INSTALACIÓN TUBERÍA PVC DIÁMETRO 16" U. PLATINO</t>
  </si>
  <si>
    <t>INSTALACIÓN TUBERÍA PVC DIÁMETRO 24" U. PLATINO</t>
  </si>
  <si>
    <t>INSTALACIÓN TUBERÍA CCP DIÁMETRO 18"</t>
  </si>
  <si>
    <t>INSTALACIÓN TUBERÍA CCP DIÁMETRO 20"</t>
  </si>
  <si>
    <t>INSTALACIÓN TUBERÍA CCP DIÁMETRO 30"</t>
  </si>
  <si>
    <t>SUMINISTRO E INSTALACIÓN DE VÁLVULA DE COMPUERTA VÁSTAGO NO ASCENDENTE  DE 2" SRM</t>
  </si>
  <si>
    <t>SUMINISTRO E INSTALACIÓN DE VÁLVULA DE COMPUERTA VÁSTAGO NO ASCENDENTE  DE 3" SRM</t>
  </si>
  <si>
    <t>SUMINISTRO E INSTALACIÓN DE VÁLVULA DE COMPUERTA VÁSTAGO NO ASCENDENTE  DE 4" SRM</t>
  </si>
  <si>
    <t>SUMINISTRO E INSTALACIÓN DE VÁLVULA DE COMPUERTA VÁSTAGO NO ASCENDENTE  DE 6" SRM</t>
  </si>
  <si>
    <t>SUMINISTRO E INSTALACIÓN DE VÁLVULA DE COMPUERTA VÁSTAGO NO ASCENDENTE  DE 8" SRM</t>
  </si>
  <si>
    <t>SUMINISTRO E INSTALACIÓN DE VÁLVULA DE COMPUERTA VÁSTAGO NO ASCENDENTE  DE 10" SRM</t>
  </si>
  <si>
    <t>SUMINISTRO E INSTALACIÓN DE VÁLVULA DE COMPUERTA VÁSTAGO NO ASCENDENTE  DE 14" SRM</t>
  </si>
  <si>
    <t>5.8.2</t>
  </si>
  <si>
    <t>5.8.3</t>
  </si>
  <si>
    <t>VÁLVULA DE COMPUERTA VÁSTAGO NO ASCENDENTE 14" - 16" (350 mm - 400 mm) SRM</t>
  </si>
  <si>
    <t>SUMINISTRO E INSTALACIÓN DE VÁLVULA DE COMPUERTA VÁSTAGO NO ASCENDENTE  DE 16" SRM</t>
  </si>
  <si>
    <t>5.8.4    8.1.5.8</t>
  </si>
  <si>
    <t>SUMINISTRO E INSTALACIÓN DE VÁLVULA TIPO MARIPOSA  DE 18" HD</t>
  </si>
  <si>
    <t>VÁLVULA DE MARIPOSA DE 18"HD</t>
  </si>
  <si>
    <t>SUMINISTRO E INSTALACIÓN DE VÁLVULA TIPO MARIPOSA  DE 20" HD</t>
  </si>
  <si>
    <t>VÁLVULA DE MARIPOSA DE 20"HD</t>
  </si>
  <si>
    <t>SUMINISTRO E INSTALACIÓN DE VÁLVULA TIPO MARIPOSA  DE 30" HD</t>
  </si>
  <si>
    <t>VÁLVULA DE MARIPOSA DE 30"HD</t>
  </si>
  <si>
    <t>8.1.5.2    8.1.5.14</t>
  </si>
  <si>
    <t>8.1.5.3    8.1.5.15</t>
  </si>
  <si>
    <t>8.1.5.5     8.1.5.17</t>
  </si>
  <si>
    <t>SUMINISTRO E INSTALACIÓN HIDRANTE TIPO MILÁN DE 3" EL PVC O JH PVC</t>
  </si>
  <si>
    <t>HIDRANTE TIPO MILÁN 3" EL PVC INCLUYE  ACCESORIOS</t>
  </si>
  <si>
    <t>SUMINISTRO E INSTALACIÓN HIDRANTE TIPO MILÁN DE 4" EL PVC O JH PVC</t>
  </si>
  <si>
    <t>HIDRANTE TIPO MILÁN 4" EL PVC INCLUYE  ACCESORIOS</t>
  </si>
  <si>
    <t>SUMINISTRO E INSTALACIÓN HIDRANTE TIPO MILÁN DE 6" EL PVC O JH PVC</t>
  </si>
  <si>
    <t>HIDRANTE TIPO MILÁN 6" EL PVC INCLUYE  ACCESORIOS</t>
  </si>
  <si>
    <t>SUMINISTRO E INSTALACIÓN HIDRANTE TIPO MILÁN DE 8" EL PVC O JH PVC</t>
  </si>
  <si>
    <t>HIDRANTE TIPO MILÁN 8" EL PVC INCLUYE  ACCESORIOS</t>
  </si>
  <si>
    <t>SUMINISTRO E INSTALACIÓN HIDRANTE TIPO MILÁN DE 12" EL PVC O JH PVC</t>
  </si>
  <si>
    <t>HIDRANTE TIPO MILÁN 12" EL PVC INCLUYE  ACCESORIOS</t>
  </si>
  <si>
    <t>SUMINISTRO E INSTALACIÓN HIDRANTE TIPO MILÁN DE 14" EL PVC O JH PVC</t>
  </si>
  <si>
    <t>HIDRANTE TIPO MILÁN 14" EL PVC INCLUYE  ACCESORIOS</t>
  </si>
  <si>
    <t>SUMINISTRO E INSTALACIÓN HIDRANTE TIPO MILÁN DE 16" EL PVC O JH PVC</t>
  </si>
  <si>
    <t>HIDRANTE TIPO MILÁN 16" EL PVC INCLUYE  ACCESORIOS</t>
  </si>
  <si>
    <t>SUMINISTRO E INSTALACIÓN CAJA DE PROTECCIÓN PARA VÁLVULAS 0.70 m X 0.70 m X 0.70 m E=0.15 m CONCRETO REFORZADO VARILLA DE 1/2" C. 15 CON TAPA DE CONCRETO</t>
  </si>
  <si>
    <t>SUMINISTRO E INSTALACIÓN CAJA DE PROTECCIÓN PARA VÁLVULAS 0.80 m X 0.80 m X 1.00 m E=0.15 m CONCRETO REFORZADO VARILLA DE 1/2" C. 15 CON TAPA DE CONCRETO</t>
  </si>
  <si>
    <t>RECONSTRUCCIÓN ANDEN CONCRETO 17.5 MPa e = 0.10 m</t>
  </si>
  <si>
    <t>INSTALACIÓN TUBERÍA PVC DIÁMETRO 3" U. M</t>
  </si>
  <si>
    <t>INSTALACIÓN TUBERÍA PVC DIÁMETRO 4" U. M</t>
  </si>
  <si>
    <t>INSTALACIÓN TUBERÍA PVC DIÁMETRO 6" U. M</t>
  </si>
  <si>
    <t>8.1.6.2    8.2.5.2</t>
  </si>
  <si>
    <t>8.1.6.1    8.2.5.1</t>
  </si>
  <si>
    <t>1.3.1    6.8.2    7.2.1   8.2.2.1</t>
  </si>
  <si>
    <t>1.3.2   3.2.2   4.2.2    5.2.2     6.2.2      7.2.2    8.2.2.2</t>
  </si>
  <si>
    <t>8.1.3.2    8.2.3.4</t>
  </si>
  <si>
    <t>8.1.5.1    8.1.5.11    8.2.4.1</t>
  </si>
  <si>
    <t>8.1.5.13    8.2.4.2</t>
  </si>
  <si>
    <t>8.1.5.4    8.1.5.16    8.2.4.3</t>
  </si>
  <si>
    <t>8.1.7.3    8.2.6.3</t>
  </si>
  <si>
    <t>8.1.8.1    8.2.7.1</t>
  </si>
  <si>
    <t xml:space="preserve">2.4.2     4.7.2   5.7.2    6.4.2  </t>
  </si>
  <si>
    <t>8.1.8.3    8.2.7.3</t>
  </si>
  <si>
    <t>8.1.8.4    8.2.7.4</t>
  </si>
  <si>
    <t>8.1.8.5    8.2.7.5</t>
  </si>
  <si>
    <t>INSTALACIÓN TUBERÍA PVC UNIÓN MECÁNICA D=8"</t>
  </si>
  <si>
    <t>7.7.2    8.4.3.4</t>
  </si>
  <si>
    <t>2.1.1    8.1.1.1     8.2.1.1    8.3.1.1    8.4.1.1      8.5.1.1    8.6.1.1    8.7.1.1    8.8.1.1    8.9.1.1    8.10.1.1</t>
  </si>
  <si>
    <t>Localización y replanteo para redes y componentes de Alcantarillado</t>
  </si>
  <si>
    <t>ALC-1.7.3</t>
  </si>
  <si>
    <t>POZO DE INSPECCIÓN DE ALTURA MAYOR  A 4.0 m DESDE COTA BATEA</t>
  </si>
  <si>
    <t>CILINDRO 0.30 m LADRILLO &gt; 4.0 m</t>
  </si>
  <si>
    <t>CONSTRUCCIÓN VIADUCTO TUBERIA 24"</t>
  </si>
  <si>
    <t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t>
  </si>
  <si>
    <t>6.8.5      ALC-2.1</t>
  </si>
  <si>
    <t>123 / ALC123</t>
  </si>
  <si>
    <t>ADMINISTRACIÓN OBRA CIVIL (16.65%):</t>
  </si>
  <si>
    <t>IMPREVISTOS OBRA CIVIL (02.50%):</t>
  </si>
  <si>
    <t>UTILIDAD OBRA CIVIL (05.85%):</t>
  </si>
  <si>
    <t>AIU OBRA CIVIL (25.00%):</t>
  </si>
  <si>
    <t>AIU SUMINISTRO TUBERIAS (25.00%):</t>
  </si>
  <si>
    <t>INTERVENTORIA OBRA CIVIL (08.00%)</t>
  </si>
  <si>
    <t>INTERVENTORIA SUMINISTRO TUBERIAS (08.00%):</t>
  </si>
  <si>
    <t>GESTION Y SUPERVISIÓN DEL GESTOR (4.00%)</t>
  </si>
  <si>
    <t xml:space="preserve">Construcción de viaductos para tubería de 24".  Incluye: Cable de 1 1 /2", Estructura de soporte en angulo de 1 1/4" X 3/16" (L=0,60 m), aro en platina de 1"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  instalación de tubería, y/o los elementos necesarios de acuerdo  al terreno, y/o segun planos,  y todo lo necesario para la correcta ejecución de la obra. </t>
  </si>
  <si>
    <t xml:space="preserve">CÁLCULO DE CANTIDADES ALCANTARILLADO SANITARIO </t>
  </si>
  <si>
    <t/>
  </si>
  <si>
    <t>EXCAVACIÓN MECÁNICA A TODO FACTOR</t>
  </si>
  <si>
    <t>1.3.3    3.2.3    4.2.3    5.2.3    6.2.3     6.8.3    7.2.3    8.2.2.3     ALC-1.2.2</t>
  </si>
  <si>
    <t>5 / ALC103</t>
  </si>
  <si>
    <t>2.4.1    3.7.1    4.7.1    5.7.1    6.4.1    8.1.7.1     8.2.6.1     ALC1.4.1</t>
  </si>
  <si>
    <t>21/ALC 108</t>
  </si>
  <si>
    <t>SUBBASE GRANULAR SBG4 A TODO FACTOR.</t>
  </si>
  <si>
    <t xml:space="preserve">RECOLECCIÓN CARGUE MATERIAL SOBRANTE VOLQUETA A MENOS DE 3 km </t>
  </si>
  <si>
    <t>INSTALACIÓN TUBERÍA PVC DIÁMETRO 350 mm (14")</t>
  </si>
  <si>
    <t>INSTALACIÓN TUBERÍA PVC DIÁMETRO 600 mm (24")</t>
  </si>
  <si>
    <t>1.9.1    ALC1.6.2</t>
  </si>
  <si>
    <t>17 / ALC 113</t>
  </si>
  <si>
    <t>ALC-1.6.1</t>
  </si>
  <si>
    <t>ALC1.6.7</t>
  </si>
  <si>
    <t>INSTALACIÓN TUBERÍA DE CONCRETO D 1.10 m (44")</t>
  </si>
  <si>
    <t>8.1.7.2    8.2.6.2    8.2.7.2    ALC1.4.2</t>
  </si>
  <si>
    <t>92 / ALC1.4.2</t>
  </si>
  <si>
    <t>ALC 1.1.1</t>
  </si>
  <si>
    <t>LOCALIZACIÓN Y REPLANTEO DE REDES Y COMPONENTES DE ALCANTARILLADO</t>
  </si>
  <si>
    <t>Cota terreno</t>
  </si>
  <si>
    <t>Cota batea tubería</t>
  </si>
  <si>
    <t>Desglose Excavaciones</t>
  </si>
  <si>
    <t>Abscisa</t>
  </si>
  <si>
    <t>Km 0+00</t>
  </si>
  <si>
    <t>Km 0+05</t>
  </si>
  <si>
    <t>Km 0+10</t>
  </si>
  <si>
    <t>Km 0+15</t>
  </si>
  <si>
    <t>Km 0+20</t>
  </si>
  <si>
    <t>Km 0+25</t>
  </si>
  <si>
    <t>Km 0+30</t>
  </si>
  <si>
    <t>Km 0+35</t>
  </si>
  <si>
    <t>Km 0+40</t>
  </si>
  <si>
    <t>Km 0+45</t>
  </si>
  <si>
    <t>Km 0+50</t>
  </si>
  <si>
    <t>Km 0+55</t>
  </si>
  <si>
    <t>Km 0+60</t>
  </si>
  <si>
    <t>Km 0+65</t>
  </si>
  <si>
    <t>Km 0+70</t>
  </si>
  <si>
    <t>Km 0+75</t>
  </si>
  <si>
    <t>Km 0+80</t>
  </si>
  <si>
    <t>Km 0+85</t>
  </si>
  <si>
    <t>Km 0+90</t>
  </si>
  <si>
    <t>Km 0+95</t>
  </si>
  <si>
    <t>Km 0+100</t>
  </si>
  <si>
    <t>Profundidad (m)</t>
  </si>
  <si>
    <t>Ancho Excavación (m)</t>
  </si>
  <si>
    <t>Volumen Excavación (m3)</t>
  </si>
  <si>
    <t>Var.</t>
  </si>
  <si>
    <t xml:space="preserve">Volumen Total </t>
  </si>
  <si>
    <t>Volumen SubTotal 1 Tramo</t>
  </si>
  <si>
    <t>Instalación Tubo HD de 24" .</t>
  </si>
  <si>
    <t>Rellenos</t>
  </si>
  <si>
    <t>Gravilla y Arena</t>
  </si>
  <si>
    <t>Material seleccionado de la excavación</t>
  </si>
  <si>
    <t>De</t>
  </si>
  <si>
    <t>Material Seleccionado</t>
  </si>
  <si>
    <t>Suministro Tubo HD de 24" .</t>
  </si>
  <si>
    <t>TOTAL (m2)</t>
  </si>
  <si>
    <t>PLACA PISO</t>
  </si>
  <si>
    <t>MURO 1</t>
  </si>
  <si>
    <t>MURO 2</t>
  </si>
  <si>
    <t>MURO 3</t>
  </si>
  <si>
    <t>TAPA 1</t>
  </si>
  <si>
    <t>TAPA 2</t>
  </si>
  <si>
    <t>Observaciones</t>
  </si>
  <si>
    <t>Escalón en Acero de refuerzo de 1/2" a todo costo; incluye: Suministro, corte, amarre, figurado, colocación y desperdicios.</t>
  </si>
  <si>
    <r>
      <t xml:space="preserve">Union de desmontaje </t>
    </r>
    <r>
      <rPr>
        <sz val="10"/>
        <color theme="1"/>
        <rFont val="Calibri"/>
        <family val="2"/>
      </rPr>
      <t>Ø16"</t>
    </r>
  </si>
  <si>
    <t>Niple acero EBL. 250mm Ø16"</t>
  </si>
  <si>
    <t>Empalme colector Ø16"</t>
  </si>
  <si>
    <t>Empalme colector Ø24"</t>
  </si>
  <si>
    <t>Tapas  de acceso</t>
  </si>
  <si>
    <t>4. DESARENADORES (CANTIDAD: DOS)</t>
  </si>
  <si>
    <t>Area corte (m2)</t>
  </si>
  <si>
    <t>Espesor capa (m)</t>
  </si>
  <si>
    <t>Area planta (m2)</t>
  </si>
  <si>
    <t>nuevos</t>
  </si>
  <si>
    <t xml:space="preserve">Cantidad </t>
  </si>
  <si>
    <t>Ancho (m)</t>
  </si>
  <si>
    <t>4.8 VALVULAS DE COMPUERTA</t>
  </si>
  <si>
    <t>Válvula Compuerta de 8" con vástago y volante</t>
  </si>
  <si>
    <t>4,9 INSTALACIÓN DE TUBERIA PVC ALCANTARILLADO</t>
  </si>
  <si>
    <t>Instalación de tubería  PVC de 18"</t>
  </si>
  <si>
    <t>Suministro de tubería  PVC de 18" (450 mm)</t>
  </si>
  <si>
    <t>Cantidad (Tubo)</t>
  </si>
  <si>
    <t>4,10 OTROS ACCESORIOS</t>
  </si>
  <si>
    <t>4,11 SUMINISTRO DE TUBERIA PVC ALCANTARILLADO</t>
  </si>
  <si>
    <t>Demolición de concreto reforzado a todo costo</t>
  </si>
  <si>
    <t>Diseño estructural</t>
  </si>
  <si>
    <t>Placa Piso</t>
  </si>
  <si>
    <t>Placa tapa</t>
  </si>
  <si>
    <t>Muro 1</t>
  </si>
  <si>
    <t>Muro 2</t>
  </si>
  <si>
    <t>Muro 3</t>
  </si>
  <si>
    <r>
      <t xml:space="preserve">Union de desmontaje </t>
    </r>
    <r>
      <rPr>
        <sz val="10"/>
        <color theme="1"/>
        <rFont val="Calibri"/>
        <family val="2"/>
      </rPr>
      <t>Ø12"</t>
    </r>
  </si>
  <si>
    <t>Tapas  de en concreto reforzado removible 1,5x1,5x0,12</t>
  </si>
  <si>
    <t>Niple acero EBL. 025 - 0,50mm Ø12"</t>
  </si>
  <si>
    <t>Abscisas</t>
  </si>
  <si>
    <t>Longitud Total</t>
  </si>
  <si>
    <t>Profundidad promedio</t>
  </si>
  <si>
    <t>Sumin. e Instal. de Válvula Ventosa doble acción 4" EB</t>
  </si>
  <si>
    <t>Sumin. e Instal. de válvula Compuerta de 4" sello de bronce con vástago y volante</t>
  </si>
  <si>
    <t>Tee HD JH PVC 24" X 4" ( 600 mm X 110 mm)</t>
  </si>
  <si>
    <t>Niple HD ELXEB L = 0.00 m a 0.50 m D 4"</t>
  </si>
  <si>
    <t>Instalación Tubería PVC de  12"</t>
  </si>
  <si>
    <t>Suministro Tubo PVC de 6 m  Presión   RDE 21 de 12" U.M.</t>
  </si>
  <si>
    <t>Los precios están corridos</t>
  </si>
  <si>
    <t>Niple HD ELXEB L = 0.00 m a 0.50 m D 6"</t>
  </si>
  <si>
    <t>Sumin. e Instal. de válvula Compuerta  sello de bronce de 6" con vástago no ascendente  y volante</t>
  </si>
  <si>
    <t>Sumin. e Instal. de Válvula Ventosa doble acción de 6" EB</t>
  </si>
  <si>
    <t>Sumin. e Instal. de válvula Compuerta sello de bronce de 8" con vástago no ascendente  y volante</t>
  </si>
  <si>
    <t>Sumin. e Instal. de Válvula Ventosa doble acción de 8" EB</t>
  </si>
  <si>
    <t>Tee HD JH PVC 24" X 8" ( 600 mm X 200 mm)</t>
  </si>
  <si>
    <t>Niple HD ELXEB L = 0.00 m a 0.50 m D 8"</t>
  </si>
  <si>
    <t>Niple HD ELXEB L = 0.50 m a 1.00 m D 8"</t>
  </si>
  <si>
    <t>Niple HD ELXEB L = 1.50 m a 2.00 m D 8"</t>
  </si>
  <si>
    <t>Codo HD 90°  Radio Corto EB x EB</t>
  </si>
  <si>
    <t>Sumin. e Instal. de válvula Compuerta sello de bronce de 6" con vástago no ascendente y volante</t>
  </si>
  <si>
    <t>Instalación Tubería HD de  12"</t>
  </si>
  <si>
    <t>Tapa tipo chorote</t>
  </si>
  <si>
    <t>Apoyos de neopreno  dureza 50 espesor 5 cm</t>
  </si>
  <si>
    <t>Niple HD EBXEB L = 0.50 m a 1.00 m D 6"</t>
  </si>
  <si>
    <t>Niple pasamuro HD ELXEB L = 0.50 m a 1.00 m D 6"</t>
  </si>
  <si>
    <t xml:space="preserve">Suministro Tubo HD de 6 m 12" </t>
  </si>
  <si>
    <t>Unión HD Dresser de 24" (desmontaje) ( 600 mm)</t>
  </si>
  <si>
    <t>Codo 90° HD Brida 6" ( 150 mm)</t>
  </si>
  <si>
    <t>Platina de Acero de 6"X 3/16" Perforada dimensiones según plano</t>
  </si>
  <si>
    <t>CONTRATO No. 212 DE 2012</t>
  </si>
  <si>
    <t xml:space="preserve"> ELABORACIÓN DE LOS ESTUDIOS Y DISEÑOS DE LOS SISTEMAS DE AGUA POTABLE Y ALCANTARILLADO DE LA ZONA URBANA, QUE FUEREN NECESARIOS DEL MUNICIPIO DE PITALITO, DEPARTAMENTO DEL HUILA</t>
  </si>
  <si>
    <t>"CONSTRUCCIÓN PLAN MAESTRO DE ACUEDUCTO FASE II DEL MUNICIPIO DE PITALITO - HUILA"</t>
  </si>
  <si>
    <t>PRESUPUESTO VÁLVULAS DE  VENTOSAS Y PURGAS</t>
  </si>
  <si>
    <t>CONSULTOR:
CONSORCIO AGUAS DEL HUILA</t>
  </si>
  <si>
    <t>AGUAS DEL HUILA S.A. E.S.P.</t>
  </si>
  <si>
    <t>VOL-PESO O CANT</t>
  </si>
  <si>
    <t>M3-KM</t>
  </si>
  <si>
    <t>TARIFA</t>
  </si>
  <si>
    <t>"CONSTRUCCIÓN PLAN MAESTRO DE ACUEDUCTO DEL MUNICIPIO DE PITALITO - HUILA - FASE II "</t>
  </si>
  <si>
    <t>"CONSTRUCCIÓN PLAN MAESTRO DE ACUEDUCTO DEL MUNICIPIO DE PITALITO - HUILA - FASE II"</t>
  </si>
  <si>
    <t>"CONSTRUCCIÓN PLAN MAESTRO DE ACUEDUCTO DEL MUNICIPIO DE PITALITO - HUILA- FASE II"</t>
  </si>
  <si>
    <t xml:space="preserve">CONSULTOR:
AGUAS DEL HUILA S.A. </t>
  </si>
  <si>
    <t>PRESUPUESTO ADUCCIÓN TRAMO 1</t>
  </si>
  <si>
    <t>1.1</t>
  </si>
  <si>
    <t>2.1</t>
  </si>
  <si>
    <t>2.2</t>
  </si>
  <si>
    <t>2.3</t>
  </si>
  <si>
    <t>7.1</t>
  </si>
  <si>
    <t>8.1</t>
  </si>
  <si>
    <t>8.2</t>
  </si>
  <si>
    <t>8.3</t>
  </si>
  <si>
    <t>9.1</t>
  </si>
  <si>
    <t>1.2</t>
  </si>
  <si>
    <t>3.1</t>
  </si>
  <si>
    <t>Instalación de tubería HD. Incluye: arreglo del fondo de la zanja, bajada y empalme del tubo, lubricante, instalación de accesorios y demás elementos necesarios para la correcta ejecución de la obra.</t>
  </si>
  <si>
    <t>Suministro y compactación de Mezcla de Gravilla y Arena , a todo factor, incluye: material, equipos, herramientas y mano de obra.</t>
  </si>
  <si>
    <t>3.2</t>
  </si>
  <si>
    <t>4.2</t>
  </si>
  <si>
    <t>4.3</t>
  </si>
  <si>
    <t>5.1</t>
  </si>
  <si>
    <t>5.2</t>
  </si>
  <si>
    <t>5.3</t>
  </si>
  <si>
    <t>5.4</t>
  </si>
  <si>
    <t>6.1</t>
  </si>
  <si>
    <t>PRESUPUESTO  OPTIMIZACIÓN BOCATOMA</t>
  </si>
  <si>
    <t>PRESUPUESTO CÁMARA DE DISTRIBUCIÓN DE CAUDALES 1 (BOCATOMA-DESARENADOR)</t>
  </si>
  <si>
    <t>10.1</t>
  </si>
  <si>
    <t>11.1</t>
  </si>
  <si>
    <t>11.2</t>
  </si>
  <si>
    <t>11.3</t>
  </si>
  <si>
    <t>11.4</t>
  </si>
  <si>
    <t>5.5</t>
  </si>
  <si>
    <t xml:space="preserve">Concreto para solado de 2000 psi a todo costo. </t>
  </si>
  <si>
    <t xml:space="preserve">Concreto Ciclópeo  50% piedra - 50% Concreto de 3000 psi a todo costo. </t>
  </si>
  <si>
    <t xml:space="preserve">Concreto de 4000 psi impermeabilizado a todo costo y formaleta. </t>
  </si>
  <si>
    <t xml:space="preserve">SUMINISTRO DE TUBERÍA </t>
  </si>
  <si>
    <t>Localización y replanteo redes</t>
  </si>
  <si>
    <t>8.4</t>
  </si>
  <si>
    <t>OTRAS ACTIVIDADES, INSTALACIÓN TUBERÍAS Y ACCESORIOS</t>
  </si>
  <si>
    <t>SUMINISTRO OTROS ACCESORIOS</t>
  </si>
  <si>
    <t>SUBTOTAL SUMINISTROS CAMARA DE DISTRIBUCIÓN DE CAUDALES 1</t>
  </si>
  <si>
    <t>TOTAL OBRA CIVIL + SUMINISTROS CÁMARA DISTRIBUCIÓN DE CAUDALES 1</t>
  </si>
  <si>
    <t>7.8</t>
  </si>
  <si>
    <t>7.10</t>
  </si>
  <si>
    <t>VÁLVULA DE COMPUERTA</t>
  </si>
  <si>
    <t>11.15</t>
  </si>
  <si>
    <t>11.16</t>
  </si>
  <si>
    <t>11.17</t>
  </si>
  <si>
    <t>11.18</t>
  </si>
  <si>
    <t>11.19</t>
  </si>
  <si>
    <t>11.20</t>
  </si>
  <si>
    <t>11.21</t>
  </si>
  <si>
    <t>7.3</t>
  </si>
  <si>
    <t>SUMINISTRO DE TUBERÍA HD 12"</t>
  </si>
  <si>
    <t>9.3</t>
  </si>
  <si>
    <t>15.1</t>
  </si>
  <si>
    <t>11.29</t>
  </si>
  <si>
    <t>11.30</t>
  </si>
  <si>
    <t>11.31</t>
  </si>
  <si>
    <t>3.3</t>
  </si>
  <si>
    <t>10.3</t>
  </si>
  <si>
    <t>7.11</t>
  </si>
  <si>
    <t>7.12</t>
  </si>
  <si>
    <t>7.13</t>
  </si>
  <si>
    <t>7.14</t>
  </si>
  <si>
    <t>7.15</t>
  </si>
  <si>
    <t>PRESUPUESTO ADUCCIÓN TRAMO 2</t>
  </si>
  <si>
    <t xml:space="preserve"> SISTEMAS DE VÁLVULAS DE VENTOSA</t>
  </si>
  <si>
    <t>Sumin. e Instal. Sistema de Válvula Ventosa de 4", 6" y 8" EB</t>
  </si>
  <si>
    <t>16.1</t>
  </si>
  <si>
    <t>Suministro Tubería HD  de 24" .</t>
  </si>
  <si>
    <t>11.32</t>
  </si>
  <si>
    <t>Codo HD 90° EB 24"</t>
  </si>
  <si>
    <t>Codo HD 45° EB 24"</t>
  </si>
  <si>
    <t>Codo HD 22.5° EB 24"</t>
  </si>
  <si>
    <t>Codo HD 11.25° EB 24"</t>
  </si>
  <si>
    <t>Instalación accesorios HD D=8" a 24"</t>
  </si>
  <si>
    <t>SUBTOTAL OBRA CIVIL SISTEMA VÁLVULA DE PURGA</t>
  </si>
  <si>
    <t>SUBTOTAL SUMINISTROS SISTEMA VÁLVULA DE PURGA</t>
  </si>
  <si>
    <t>Codo HD 90° EB 20"</t>
  </si>
  <si>
    <t>Concreto de 4000 psi impermeabilizado a todo costo y formaleta. Anclajes y encofrados</t>
  </si>
  <si>
    <t>Acero de refuerzo de 60000 psi a todo costo; incluye: Suministro, corte, amarre, figurado, colocación y desperdicios. Anclajes y encofrados</t>
  </si>
  <si>
    <t>PRESUPUESTO CERRAMIENTO DESARENADOR</t>
  </si>
  <si>
    <t>INSTALACIÓN TUBERÍA</t>
  </si>
  <si>
    <t>Instalación de tubería PVC drenaje sin filtro. Incluye: arreglo del fondo de la zanja, bajada y empalme del tubo, lubricante, instalación de accesorios y demás elementos necesarios para la correcta ejecución de la obra.</t>
  </si>
  <si>
    <t>7.16</t>
  </si>
  <si>
    <t>CERRAMIENTO MALLA ESLABONADA</t>
  </si>
  <si>
    <t xml:space="preserve">Suministro Tubería Drenaje Sin Filtro 65mm </t>
  </si>
  <si>
    <t xml:space="preserve">SUBTOTAL SUMINISTROS </t>
  </si>
  <si>
    <t>TOTAL OBRA CIVIL + SUMINISTROS</t>
  </si>
  <si>
    <t>9.16</t>
  </si>
  <si>
    <t>KG</t>
  </si>
  <si>
    <t>Localización y replanteo de estructuras</t>
  </si>
  <si>
    <t>OTRAS ACTIVIDADES, INSTALACIÓN DE TUBERIA  Y ACCESORIOS</t>
  </si>
  <si>
    <t>7.5</t>
  </si>
  <si>
    <t>Instalación de tubería  PVC alcantarillado de 14"</t>
  </si>
  <si>
    <t>7.6</t>
  </si>
  <si>
    <t>Instalación de tubería  PVC  alcantarillado de 18"</t>
  </si>
  <si>
    <t>7.7</t>
  </si>
  <si>
    <t>Instalación de tubería  PVC alcantarillado de 24"</t>
  </si>
  <si>
    <t>Instalacion accesorios HD D=8" a 24"</t>
  </si>
  <si>
    <t>7.9</t>
  </si>
  <si>
    <t>Instalacion accesorios PVC D=4" a 16"</t>
  </si>
  <si>
    <t>Recebo compactado en capas de 15 cm. Proctor modificado 95%, a todo factor, incluye: recebo, equipos, herramientas y mano de obra.+</t>
  </si>
  <si>
    <t>Filtro 0.40 m x 0.50 m Tubería de 4", Gravilla de 3/4" y geotextil NT1800.</t>
  </si>
  <si>
    <t>10.4</t>
  </si>
  <si>
    <t>11.5</t>
  </si>
  <si>
    <t>11.6</t>
  </si>
  <si>
    <t>11.7</t>
  </si>
  <si>
    <t>11.8</t>
  </si>
  <si>
    <t>11.9</t>
  </si>
  <si>
    <t>11.10</t>
  </si>
  <si>
    <t>9.5</t>
  </si>
  <si>
    <t>9.6</t>
  </si>
  <si>
    <t>9.7</t>
  </si>
  <si>
    <t>PRESUPUESTO DESARENADOR No. 2</t>
  </si>
  <si>
    <t>PRESUPUESTO CÁMARA DE DISTRIBUCIÓN DE CAUDALES 2 (CONDUCCIÓN)</t>
  </si>
  <si>
    <t>10.2</t>
  </si>
  <si>
    <t>11.11</t>
  </si>
  <si>
    <t>11.12</t>
  </si>
  <si>
    <t>SUBTOTAL ACCESORIOS CÁMARA DE DISTRIBUCIÓN DE CAUDALES A LÍNEAS DE CONDUCCIÓN</t>
  </si>
  <si>
    <t>PRESUPUESTO TUBERÍA DE INTERCONEXIÓN</t>
  </si>
  <si>
    <t>7.2</t>
  </si>
  <si>
    <t>SUBTOTAL OBRA CIVIL INTERCONEXIÓN</t>
  </si>
  <si>
    <t xml:space="preserve">SUMINISTRO DE TUBERÍA HD </t>
  </si>
  <si>
    <t>9.2</t>
  </si>
  <si>
    <t>SUBTOTAL SUMINISTROS INTERCONEXIÓN</t>
  </si>
  <si>
    <t>11.13</t>
  </si>
  <si>
    <t>11.14</t>
  </si>
  <si>
    <t>Codo HD 45° EB 20"</t>
  </si>
  <si>
    <t>TOTAL OBRA CIVIL + SUMINISTROS INTERCONEXIÓN</t>
  </si>
  <si>
    <t>PRESUPUESTO VIADUCTO</t>
  </si>
  <si>
    <t>CERCHA VIADUCTO</t>
  </si>
  <si>
    <t>12.1</t>
  </si>
  <si>
    <t>SUBTOTAL OBRA CIVIL VIADUCTO</t>
  </si>
  <si>
    <t>SUMINISTRO DE TUBERÍA HD</t>
  </si>
  <si>
    <t>TOTAL OBRA CIVIL + SUMINISTRO</t>
  </si>
  <si>
    <t>SUBTOTAL OBRA CIVIL ADUCCIÓN 2</t>
  </si>
  <si>
    <t>SUBTOTAL SUMINISTROS ADUCCIÓN 2</t>
  </si>
  <si>
    <t>TOTAL OBRA CIVIL + SUMINISTROS ADUCCIÓN 2</t>
  </si>
  <si>
    <t>10.5</t>
  </si>
  <si>
    <t>10.6</t>
  </si>
  <si>
    <t>11.22</t>
  </si>
  <si>
    <t>11.23</t>
  </si>
  <si>
    <t>7.4</t>
  </si>
  <si>
    <t>9.4</t>
  </si>
  <si>
    <t>10.8</t>
  </si>
  <si>
    <t>TUBERIA DE INTERCONEXION</t>
  </si>
  <si>
    <t>VIADUCTO</t>
  </si>
  <si>
    <t>CERRAMIENTO DESARENADOR</t>
  </si>
  <si>
    <t xml:space="preserve">GRAN TOTAL COSTOS DIRECTO ACUEDUCTO </t>
  </si>
  <si>
    <t>Valvula de ventosa doble accion 6" EB</t>
  </si>
  <si>
    <t>Codo 45° HD 24" EB</t>
  </si>
  <si>
    <t>Codo 22.5° HD 24" EB</t>
  </si>
  <si>
    <t>Codo 11.25° HD 24" EB</t>
  </si>
  <si>
    <t>Kg</t>
  </si>
  <si>
    <t xml:space="preserve">PRESUPUESTO DESARENADOR </t>
  </si>
  <si>
    <t>Suministro Tubería HD de 20" .</t>
  </si>
  <si>
    <t>Instalación Tubería HD de 20" .</t>
  </si>
  <si>
    <t>10.2s</t>
  </si>
  <si>
    <t>10.5s</t>
  </si>
  <si>
    <t>10.6s</t>
  </si>
  <si>
    <t>10.7s</t>
  </si>
  <si>
    <t>10.8s</t>
  </si>
  <si>
    <t>10.3s</t>
  </si>
  <si>
    <t>10.4s</t>
  </si>
  <si>
    <t>SUMINISTROS</t>
  </si>
  <si>
    <t>SUBTOTAL OBRA CIVIL SISTEMA VENTOSA 4"</t>
  </si>
  <si>
    <t>SUBTOTAL SUMINISTROS SISTEMA VENTOSA 4"</t>
  </si>
  <si>
    <t>SUBTOTAL OBRA CIVIL SISTEMA VENTOSA 6"</t>
  </si>
  <si>
    <t>SUBTOTAL SUMINISTROS SISTEMA VENTOSA 6"</t>
  </si>
  <si>
    <t>Suministro válvula de compuerta vástago no ascendente sello elástico 12"</t>
  </si>
  <si>
    <t>Obra civil Sistema de Válvula Purga de 6"</t>
  </si>
  <si>
    <t>Obra civil  Sistema de Válvula Ventosa de 4" EB</t>
  </si>
  <si>
    <t>Obra civil Sistema de Válvula Ventosa de 6" EB</t>
  </si>
  <si>
    <t>Suministro Sistema de Válvula Ventosa de 4" EB</t>
  </si>
  <si>
    <t>Suministro Sistema de Válvula Ventosa de 6" EB</t>
  </si>
  <si>
    <t>Suministro Sistema de Válvula Purga de 6"</t>
  </si>
  <si>
    <t>PRESUPUESTO OPTIMIZACIÓN  LÍNEA DE ADUCCIÓN EN ASBESTO CEMENTO DE 16"</t>
  </si>
  <si>
    <t>PRESUPUESTO ANEXO SISTEMA DE VÁLVULAS DE PURGA 4" SOBRE TUBERÍA 16" ASBESTO CEMENTO</t>
  </si>
  <si>
    <t>PRESUPUESTO ANEXO SISTEMA VÁLVULAS DE VENTOSA SOBRE TUBERÍA DE 16" ASBESTO CEMENTO</t>
  </si>
  <si>
    <t>PRESUPUESTO ANEXO SISTEMA DE VÁLVULAS DE PURGA LINEA ADUCCIÓN TRAMO 2 EN 24" HD</t>
  </si>
  <si>
    <t>PRESUPUESTO ANEXO SISTEMA VÁLVULAS DE VENTOSA SOBRE LÍNEA DE ADUCCIÓN TUBERÍA DE 24" HD</t>
  </si>
  <si>
    <t>Obra civil Sistema de Válvula Purga de 4"</t>
  </si>
  <si>
    <t>SISTEMA DE PURGA 4"</t>
  </si>
  <si>
    <t>Suministro Sistema de Válvula Purga de 4"</t>
  </si>
  <si>
    <t>SUBTOTAL OBRA CIVIL OPTIMIZACIÓN</t>
  </si>
  <si>
    <t>SUBTOTAL SUMINISTROS OPTIMIZACIÓN</t>
  </si>
  <si>
    <t>TOTAL OBRA CIVIL + SUMINISTROS OPTIMIZACIÓN</t>
  </si>
  <si>
    <t>DESARENADOR</t>
  </si>
  <si>
    <t>OPTIMIZACIÓN LINEA DE ADUCCIÓN EN ASBESTO CEMENTO 16"</t>
  </si>
  <si>
    <t>.</t>
  </si>
  <si>
    <t>SUBTOTAL SUMINISTROS VIADUCTO</t>
  </si>
  <si>
    <t>PASOS ESPECIALES</t>
  </si>
  <si>
    <t>SUBTOTAL OBRA CIVIL PASOS ESPECIALES</t>
  </si>
  <si>
    <t>SUBTOTAL SUMINISTROS PASOS ESPECIALES</t>
  </si>
  <si>
    <t>SUBTOTAL SUMINISTROS +OBRA CIVIL PASOS ESPECIALES</t>
  </si>
  <si>
    <t>Unión de desmontaje o dresser 6"</t>
  </si>
  <si>
    <t>PRESUPUESTO VÁLVULAS DE SECCIONAMIENTO LINEA DE CONDUCCIÓN (ADUCCIÓN 2) HD 24"</t>
  </si>
  <si>
    <t>SISTEMA VÁLVULAS SECCIONAMIENTO</t>
  </si>
  <si>
    <t>10.5S</t>
  </si>
  <si>
    <t>10.6S</t>
  </si>
  <si>
    <t>10.3S</t>
  </si>
  <si>
    <t>Suministro válvula de compuerta vástago no ascendente sello bronce 6"</t>
  </si>
  <si>
    <t>SUBTOTAL OBRA CIVIL SISTEMA VÁLVULA DE SECCIONAMIENTO</t>
  </si>
  <si>
    <t>SUBTOTAL SUMINISTROS SISTEMA VÁLVULA DE SECCIONAMIENTO</t>
  </si>
  <si>
    <t>SUBTOTAL COSTOS DIRECTOS SISTEMA VÁLVULA DE SECCIONAMIENTO</t>
  </si>
  <si>
    <t>VÁLVULAS DE SECCIONAMIENTO</t>
  </si>
  <si>
    <t>$/M</t>
  </si>
  <si>
    <t>INSTALACIÓN DE TUBERIA  Y ACCESORIOS</t>
  </si>
  <si>
    <t>Localización y replanteo estructuras</t>
  </si>
  <si>
    <t xml:space="preserve">Concreto ciclópeo  50% piedra - 50% concreto de 3000 psi a todo costo. </t>
  </si>
  <si>
    <t>Cinta pvc sika v-15  a todo costo. incluye transporte, corte, colocación y desperdicio.</t>
  </si>
  <si>
    <t>Demolición de concreto reforzado a todo costo.</t>
  </si>
  <si>
    <t xml:space="preserve">Sumin. e instal. de rejilla de 2.50 m x 0.89 m en ángulo de 2" x 2" x 3/16" con bisagras y 35 barrotes de ø3/4" lisa separados cada 6 cm </t>
  </si>
  <si>
    <t xml:space="preserve">Sumin. e instal. de rejilla de 2.30 m x 0.80 m en ángulo de 2" x 2" x 3/16" con bisagras y 46 barrotes de ø3/4" lisa separados cada 3 cm </t>
  </si>
  <si>
    <t xml:space="preserve">Sumin. e instal. de rejilla de 0.90 m x 0.80 m en ángulo de 2" x 2" x 3/16" con bisagras y 17 barrotes de ø1 1/4" lisa separados cada 2 cm </t>
  </si>
  <si>
    <t xml:space="preserve">Sumin. e instal. de rejilla de 1.50 m x 0.80 m en ángulo de 2" x 2" x 3/16" con bisagras y 30 barrotes de ø1" lisa separados cada 2 cm </t>
  </si>
  <si>
    <t>Escalón en acero de refuerzo de 1/2" a todo costo; incluye: suministro, corte, amarre, figurado, colocación y desperdicios.</t>
  </si>
  <si>
    <t xml:space="preserve">Acero de refuerzo de 60000 psi a todo costo; incluye: suministro, corte, amarre, figurado, colocación y desperdicios. </t>
  </si>
  <si>
    <t>Instalación tubería hd de 24" .</t>
  </si>
  <si>
    <t>Instalación tubería hd de  12"</t>
  </si>
  <si>
    <t>Instalación tubería pvc de  12" um</t>
  </si>
  <si>
    <t>Instalación de tubería  pvc alcantarillado de 6"</t>
  </si>
  <si>
    <t>Instalación accesorios hd d= 8"</t>
  </si>
  <si>
    <t>Instalación accesorios pvc d=24"</t>
  </si>
  <si>
    <t>Instalación accesorios hd d= 4"</t>
  </si>
  <si>
    <t>Suministro e instalación de tapa hf acceso seguridad d = 0.61 m</t>
  </si>
  <si>
    <t>Suministro e instalación de tapa tipo chorote</t>
  </si>
  <si>
    <t>Suministro e instalación de platina de acero de 6"x 3/16" perforada dimensiones según plano</t>
  </si>
  <si>
    <t>Suministro e instalación de apoyos de neopreno  dureza 50 espesor 5 cm</t>
  </si>
  <si>
    <t xml:space="preserve">Instalación tuberia drenaje sin filtro 65 mm </t>
  </si>
  <si>
    <t>Instalación de tubería  pvc alcantarillado de 8"</t>
  </si>
  <si>
    <t>Instalación accesorios hd d=6"</t>
  </si>
  <si>
    <t>Instalación accesorios hd d=12"</t>
  </si>
  <si>
    <t>Instalación accesorios hd d=16"</t>
  </si>
  <si>
    <t>Instalación accesorios hd d=20"</t>
  </si>
  <si>
    <t>Instalación accesorios hd d=24"</t>
  </si>
  <si>
    <t>Instalacion accesorios pvc 16"</t>
  </si>
  <si>
    <t>Instalacion accesorios pvc 12"</t>
  </si>
  <si>
    <t>Instalacion accesorios pvc  8"</t>
  </si>
  <si>
    <t>Instalación válvula hd d=24"</t>
  </si>
  <si>
    <t>Instalación válvula hd d=16"</t>
  </si>
  <si>
    <t>Instalación válvula hd d=12"</t>
  </si>
  <si>
    <t>Instalación válvula hd d=6"</t>
  </si>
  <si>
    <t>Instalación válvula hd d=4"</t>
  </si>
  <si>
    <t>Recebo compactado en capas de 15 cm. proctor modificado 95%, a todo factor, incluye: recebo, equipos, herramientas y mano de obra.</t>
  </si>
  <si>
    <t>Suministro y compactación de mezcla de gravilla y arena , a todo factor, incluye: material, equipos, herramientas y mano de obra.</t>
  </si>
  <si>
    <t>Filtro 0.40 m x 0.50 m tubería de 4", gravilla de 3/4" y geotextil nt1800.</t>
  </si>
  <si>
    <t>Suministro tubería hd de 24" .</t>
  </si>
  <si>
    <t>Suministro tubería  hd 12" standard dn 300 c40</t>
  </si>
  <si>
    <t>Suministro tubo pvc de 6 m  presión   rde 21 de 12" u.m.</t>
  </si>
  <si>
    <t>Suministro válvula tipo mariposa 16"hd</t>
  </si>
  <si>
    <t>Union de desmontaje hd ø16"</t>
  </si>
  <si>
    <t>Niple acero eb l=0,00 a 0,50 m ø16"</t>
  </si>
  <si>
    <t>Empalme colector ø16"</t>
  </si>
  <si>
    <t>Empalme colector ø24"</t>
  </si>
  <si>
    <t>Niple pasamuro hd elxeb l = 0.50 a 1.00 m d 8"</t>
  </si>
  <si>
    <t xml:space="preserve">Instalación tubería hd de 16" </t>
  </si>
  <si>
    <t>Niple pasamuro hd elxeb l = 0.50 a 1.00 m d 20"</t>
  </si>
  <si>
    <t>Union de desmontaje ø12"</t>
  </si>
  <si>
    <t>Niple acero ebl. 025 - 0,50mm ø12"</t>
  </si>
  <si>
    <t>Unión hd dresser de 24" (desmontaje) ( 600 mm)</t>
  </si>
  <si>
    <t>Codo 90° hd brida 6" ( 150 mm)</t>
  </si>
  <si>
    <t>Tee hd eb 24" x 6" ( 600 mm x 150 mm)</t>
  </si>
  <si>
    <t>Niple hd elxeb l = 0.00 m a 0.50 m d 24"</t>
  </si>
  <si>
    <t>Niple pasamuro hd elxeb l = 0 a 0.50 m d 6"</t>
  </si>
  <si>
    <t>Niple hd ebxeb l = 0.50 m a 1.00 m d 6"</t>
  </si>
  <si>
    <t>Niple pasamuro hd elxeb l = 0.50 m a 1.00 m d 6"</t>
  </si>
  <si>
    <t>Tee hd eb 24" x 4" ( 600 mm x 110 mm)</t>
  </si>
  <si>
    <t>Niple hd elxeb l = 0.00 m a 0.50 m d 4"</t>
  </si>
  <si>
    <t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t>
  </si>
  <si>
    <t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t>
  </si>
  <si>
    <t>Suministro válvula tipo mariposa 12"hd eb</t>
  </si>
  <si>
    <t>Suministro de válvula compuerta de 6" sello elástico vástago no ascendente y volante</t>
  </si>
  <si>
    <t>Suministro compuerta deslizante de 8" con vástago y volante</t>
  </si>
  <si>
    <t>Suministro de válvula compuerta de 4" sello de bronce vástago no ascendente</t>
  </si>
  <si>
    <t>Suministro de válvula ventosa doble acción 4" eb</t>
  </si>
  <si>
    <t>Suministro de válvula ventosa de 6" eb doble acción</t>
  </si>
  <si>
    <t>Unión hd dresser de 16" (desmontaje) ( 400 mm)</t>
  </si>
  <si>
    <t>Niple hd elxeb l = 0.00 m a 0.50 m d 16"</t>
  </si>
  <si>
    <t>Tee hd eb 16" x 4" ( 400 mm x 110 mm)</t>
  </si>
  <si>
    <t>Unión hd dresser de 4" (desmontaje) ( 110 mm)</t>
  </si>
  <si>
    <t>Adaptador brida x universal 16"</t>
  </si>
  <si>
    <t>Codo 90° hd brida 4" ( 110 mm)</t>
  </si>
  <si>
    <t>Suministro de tubería  pvc de 8" (200 mm) alcantarillado</t>
  </si>
  <si>
    <t>Niple pasamuro hd  el  l = 0.00 -0.50 m 12"</t>
  </si>
  <si>
    <t>Codo 90° pvc alc 8"</t>
  </si>
  <si>
    <t>Codo 45° pvc alc 8"</t>
  </si>
  <si>
    <t>Tee pvc alc 8"</t>
  </si>
  <si>
    <t>Codo 45° pvc um 12"</t>
  </si>
  <si>
    <t>Codo 90° pvc um 12"</t>
  </si>
  <si>
    <t>Tee pvc um 12"</t>
  </si>
  <si>
    <t>Union reparacion pvc um 12"</t>
  </si>
  <si>
    <t>Codo 90° hd 24" junta std</t>
  </si>
  <si>
    <t>Codo 45° hd 24" junta std</t>
  </si>
  <si>
    <t>Codo 22.5° hd 24" junta sdt</t>
  </si>
  <si>
    <t>Codo 11.25° hd 24" junta std</t>
  </si>
  <si>
    <t>Derivación 24" eb x el x un espigo 6" radial eb y salida tangencial eb 6" y salida 4"</t>
  </si>
  <si>
    <t>Tee 24" eb x el derivación radial 6" eb y salida 6" eb</t>
  </si>
  <si>
    <t>Válvula de mariposa eb 24"</t>
  </si>
  <si>
    <t>Codo 90° eb x 6" hd</t>
  </si>
  <si>
    <t>Valvula de globo eb 6"</t>
  </si>
  <si>
    <t>Valvula de cheque eb 6"</t>
  </si>
  <si>
    <t>Suministro de tubería  pvc de 6" alcantarillado</t>
  </si>
  <si>
    <t>Suministro tubería hd 16" tubo standard dn 400 c30</t>
  </si>
  <si>
    <t xml:space="preserve">Equipo para perforación horizontal sistema ramming diámetro 24" </t>
  </si>
  <si>
    <t>Anclaje varilla 1" longitud 1.96 m incluye adhesivo estructural</t>
  </si>
  <si>
    <t>Instalación compuerta deslizante</t>
  </si>
  <si>
    <t xml:space="preserve">ADMINISTRACIÓN OBRA CIVIL </t>
  </si>
  <si>
    <t xml:space="preserve">IMPREVISTOS OBRA CIVIL </t>
  </si>
  <si>
    <t xml:space="preserve">UTILIDAD OBRA CIVIL </t>
  </si>
  <si>
    <t xml:space="preserve">IVA SOBRE UTILIDAD </t>
  </si>
  <si>
    <t>AIU OBRA CIVIL</t>
  </si>
  <si>
    <t>Cargo</t>
  </si>
  <si>
    <t>Experiencia</t>
  </si>
  <si>
    <t>Dedicación (%)</t>
  </si>
  <si>
    <t>Tiempo de Ejecución (meses)</t>
  </si>
  <si>
    <t>Sueldo Básico ($)</t>
  </si>
  <si>
    <t>Costo Parcial ($)</t>
  </si>
  <si>
    <t>(General-Especifica)</t>
  </si>
  <si>
    <t>Personal Profesional</t>
  </si>
  <si>
    <t>Director de Interventoría</t>
  </si>
  <si>
    <t>P2 10-07</t>
  </si>
  <si>
    <t>Residente de Interventoría</t>
  </si>
  <si>
    <t>P3 08-05</t>
  </si>
  <si>
    <t>Esp. Ambiental</t>
  </si>
  <si>
    <t>Esp. Hidrosanitario</t>
  </si>
  <si>
    <t>Profesional Social</t>
  </si>
  <si>
    <t>P4 06-04</t>
  </si>
  <si>
    <t>Profesional SISO</t>
  </si>
  <si>
    <t>Personal Técnico</t>
  </si>
  <si>
    <t>Inspector de Interventoría</t>
  </si>
  <si>
    <t>T6</t>
  </si>
  <si>
    <t>Topógrafo</t>
  </si>
  <si>
    <t>T3</t>
  </si>
  <si>
    <t>Cadenero 1</t>
  </si>
  <si>
    <t>T5</t>
  </si>
  <si>
    <t>Cadenero 2</t>
  </si>
  <si>
    <t>Secretaría</t>
  </si>
  <si>
    <t>T7</t>
  </si>
  <si>
    <t>FM</t>
  </si>
  <si>
    <t>FACTOR MULTIPLICADOR</t>
  </si>
  <si>
    <t>PORCENTAJE</t>
  </si>
  <si>
    <t>1.</t>
  </si>
  <si>
    <t>Salarios y Prestaciones Sociales de Personal Facturable</t>
  </si>
  <si>
    <t>1.1.</t>
  </si>
  <si>
    <t xml:space="preserve">Salarios </t>
  </si>
  <si>
    <t>1.2.</t>
  </si>
  <si>
    <t>Prima anual (legal)</t>
  </si>
  <si>
    <t xml:space="preserve"> ÷ 12 =</t>
  </si>
  <si>
    <t>1.3.</t>
  </si>
  <si>
    <t>1.4.</t>
  </si>
  <si>
    <t>Intereses de cesantía</t>
  </si>
  <si>
    <t xml:space="preserve"> x 1.3. =</t>
  </si>
  <si>
    <t>1.5.</t>
  </si>
  <si>
    <t>Vacaciones</t>
  </si>
  <si>
    <t>1.6.</t>
  </si>
  <si>
    <t>Seguridad Social (salud + pensión)</t>
  </si>
  <si>
    <t>1.7.</t>
  </si>
  <si>
    <t>Caja de Compensación Familiar</t>
  </si>
  <si>
    <t>1.8.</t>
  </si>
  <si>
    <t>ARP</t>
  </si>
  <si>
    <t>1.9.</t>
  </si>
  <si>
    <t>Sena</t>
  </si>
  <si>
    <t>1.10.</t>
  </si>
  <si>
    <t>1.11.</t>
  </si>
  <si>
    <t>Otros (Auxilios varios, prestaciones extralegales, Incapacidades no cubertas)</t>
  </si>
  <si>
    <t>1.12.</t>
  </si>
  <si>
    <t>Dotación</t>
  </si>
  <si>
    <t>Sub-total</t>
  </si>
  <si>
    <t>2.</t>
  </si>
  <si>
    <t>Gastos Directos</t>
  </si>
  <si>
    <t>2.1.</t>
  </si>
  <si>
    <t>Arriendo oficina</t>
  </si>
  <si>
    <t>2.2.</t>
  </si>
  <si>
    <t>Administración edificio</t>
  </si>
  <si>
    <t>3.2.</t>
  </si>
  <si>
    <t>Servicios públicos</t>
  </si>
  <si>
    <t>3.</t>
  </si>
  <si>
    <t>Gastos Generales</t>
  </si>
  <si>
    <t>3.1.</t>
  </si>
  <si>
    <t>Preparación de Propuesta</t>
  </si>
  <si>
    <t xml:space="preserve">Asesoria Contable Tributaria  y Juridica </t>
  </si>
  <si>
    <t>3.3.</t>
  </si>
  <si>
    <t>Equipos y mantenimiento Oficina (Aseo)</t>
  </si>
  <si>
    <t>3.4.</t>
  </si>
  <si>
    <t>Gastos de vehículo</t>
  </si>
  <si>
    <t>3.5.</t>
  </si>
  <si>
    <t>Seguros de robo e incendio</t>
  </si>
  <si>
    <t>3.6.</t>
  </si>
  <si>
    <t>Documentación Técnica</t>
  </si>
  <si>
    <t>3.7.</t>
  </si>
  <si>
    <t>Papelería y útiles de oficina</t>
  </si>
  <si>
    <t>3.8.</t>
  </si>
  <si>
    <t>Personal Administrativo no facturado</t>
  </si>
  <si>
    <t>3.9.</t>
  </si>
  <si>
    <t>Personal Profesional no facturado</t>
  </si>
  <si>
    <t>3.10.</t>
  </si>
  <si>
    <t>Depreciación de muebles y equipos</t>
  </si>
  <si>
    <t>3.11.</t>
  </si>
  <si>
    <t>Licenciamiento de software</t>
  </si>
  <si>
    <t>Correo y otros</t>
  </si>
  <si>
    <t>Gastos de Representación</t>
  </si>
  <si>
    <t>4.</t>
  </si>
  <si>
    <t>Costos Directos no Reembolsables</t>
  </si>
  <si>
    <t>Poliza de Calidad</t>
  </si>
  <si>
    <t>Póliza Cumplimiento</t>
  </si>
  <si>
    <t>Póliza Salarios y prestaciones Sociales</t>
  </si>
  <si>
    <t>Retefuente</t>
  </si>
  <si>
    <t>ReteICA</t>
  </si>
  <si>
    <t>5.</t>
  </si>
  <si>
    <t>Honorarios (Utilidad y costos no previstos)</t>
  </si>
  <si>
    <t>T  O  T  A  L</t>
  </si>
  <si>
    <t xml:space="preserve">RESOLUCIÓN 747 DEL 9 MAR DE 1998.  </t>
  </si>
  <si>
    <t>MINISTERIO DE TRANSPORTE</t>
  </si>
  <si>
    <r>
      <t xml:space="preserve">"Por la cual se establecen los topes máximos para sueldos y demás gastos que se pueden pagar en los contratos de consultoría, por el </t>
    </r>
    <r>
      <rPr>
        <b/>
        <sz val="12"/>
        <rFont val="Arial"/>
        <family val="2"/>
      </rPr>
      <t>SISTEMA DE COBRO DE COSTOS DIRECTOS MAS SUELDOS AFECTADOS POR UN MULTIPLICADOR</t>
    </r>
    <r>
      <rPr>
        <sz val="10"/>
        <rFont val="Arial"/>
        <family val="2"/>
      </rPr>
      <t>"</t>
    </r>
  </si>
  <si>
    <t>HISTÓRICO DE TARIFAS 1998 - 2016</t>
  </si>
  <si>
    <t>INFLACION</t>
  </si>
  <si>
    <t>TARIFA DE</t>
  </si>
  <si>
    <t>PERSONAL PROFESIONAL</t>
  </si>
  <si>
    <t>CATEGORIA 1</t>
  </si>
  <si>
    <t>CATEGORIA 2</t>
  </si>
  <si>
    <t>CATEGORIA 3</t>
  </si>
  <si>
    <t>CATEGORIA 4</t>
  </si>
  <si>
    <t>CATEGORIA 5</t>
  </si>
  <si>
    <t>CATEGORIA 6</t>
  </si>
  <si>
    <t>CATEGORIA 7</t>
  </si>
  <si>
    <t>CATEGORIA 8</t>
  </si>
  <si>
    <t>PERSONAL TECNICO</t>
  </si>
  <si>
    <t>Tecnólogo en áreas de Ingeniería</t>
  </si>
  <si>
    <t>Auxiliar de Ingeniería</t>
  </si>
  <si>
    <t>Dibujante 1</t>
  </si>
  <si>
    <t>Dibujante 2</t>
  </si>
  <si>
    <t>Topógrafo Inspector</t>
  </si>
  <si>
    <t>Topógrafo Auxiliar</t>
  </si>
  <si>
    <t>Batimetrista Inspector</t>
  </si>
  <si>
    <t>Batimetrista Auxiliar</t>
  </si>
  <si>
    <t>Laboratorista Inspector</t>
  </si>
  <si>
    <t>Laboratorista Auxiliar</t>
  </si>
  <si>
    <t>Operador Equipo de Perforación</t>
  </si>
  <si>
    <t>Operador Auxiliar de Equipo</t>
  </si>
  <si>
    <t>Inspector 1</t>
  </si>
  <si>
    <t>Inspector 2</t>
  </si>
  <si>
    <t>PERSONAL ADMINISTRATIVO</t>
  </si>
  <si>
    <t>Administrador</t>
  </si>
  <si>
    <t>Auxiliar Administrativo</t>
  </si>
  <si>
    <t>Secretaria 1</t>
  </si>
  <si>
    <t>Secretaria 2</t>
  </si>
  <si>
    <t>PERSONAL AUXILIAR TECNICO</t>
  </si>
  <si>
    <t>Secretaria o Motorista</t>
  </si>
  <si>
    <t>Campero, Pick-Up, Camioneta, Camión o similar.</t>
  </si>
  <si>
    <t>1300-2000</t>
  </si>
  <si>
    <t>Costo Diario</t>
  </si>
  <si>
    <t>Costo Mensual</t>
  </si>
  <si>
    <t>&gt; 2000</t>
  </si>
  <si>
    <t>Vehiculos con capacidad de carga de 3 Ton o más</t>
  </si>
  <si>
    <t>TOPOGRAFIA  (Incluye tránsito, nivel y elementos complementarios. El tránsito equivale al 72%, el nivel al 18% y los elementos complementarios el 10% del valor de la tarifa).</t>
  </si>
  <si>
    <t>LABORATORIO - Estudios</t>
  </si>
  <si>
    <t>LABORATORIO - Interventorias</t>
  </si>
  <si>
    <t>EQUIPO COMPLETO DE BATIMETRIA, HIDROMETRIA O SEDIMENTOMETRIA</t>
  </si>
  <si>
    <t>PLOTTER</t>
  </si>
  <si>
    <t>PROGRAMAS COMPUTACIONALES ESPECIALIZADOS  (Se excluye OS, Hojas de Cálculo, Procesadores de Palabra, BD convencionales, programas contables y administrativos)</t>
  </si>
  <si>
    <t>5% del costo de la licencia</t>
  </si>
  <si>
    <t>Excavación mecánica</t>
  </si>
  <si>
    <t>ADMINISTRACIÓN SUMINISTRO TUBERIAS (8.00%):</t>
  </si>
  <si>
    <t>Concreto de 4000 psi impermeabilizado a todo costo y formaleta. Bocatoma Muros</t>
  </si>
  <si>
    <t>Concreto de 4000 psi impermeabilizado a todo costo y formaleta. Bocatoma Placa Inferior</t>
  </si>
  <si>
    <t>Concreto de 4000 psi impermeabilizado a todo costo y formaleta. Desarenador Placa Inferior</t>
  </si>
  <si>
    <t>Concreto de 4000 psi impermeabilizado a todo costo y formaleta. Desarenador Muros</t>
  </si>
  <si>
    <t>Concreto de 4000 psi impermeabilizado a todo costo y formaleta. Cajas Desarenador Muros</t>
  </si>
  <si>
    <t>Concreto de 4000 psi impermeabilizado a todo costo y formaleta. Cajas Desarenador Placa inferior</t>
  </si>
  <si>
    <t>Concreto de 4000 psi impermeabilizado a todo costo y formaleta. Cámara 1 Muros</t>
  </si>
  <si>
    <t xml:space="preserve">Concreto de 4000 psi impermeabilizado a todo costo y formaleta. Cámara 1 Placa inferior </t>
  </si>
  <si>
    <t xml:space="preserve">Concreto de 4000 psi impermeabilizado a todo costo y formaleta. Cámara 1 Placa superior </t>
  </si>
  <si>
    <t>Concreto de 4000 psi impermeabilizado a todo costo y formaleta. Cámara 2 Muros</t>
  </si>
  <si>
    <t xml:space="preserve">Concreto de 4000 psi impermeabilizado a todo costo y formaleta. Cámara 2 Placa inferior </t>
  </si>
  <si>
    <t xml:space="preserve">Concreto de 4000 psi impermeabilizado a todo costo y formaleta. Cámara 2 Placa superior </t>
  </si>
  <si>
    <t>Concreto de 4000 psi impermeabilizado a todo costo y formaleta. Caja Purga Muros</t>
  </si>
  <si>
    <t xml:space="preserve">Concreto de 4000 psi impermeabilizado a todo costo y formaleta. Caja Purga Placa inferior </t>
  </si>
  <si>
    <t xml:space="preserve">Concreto de 4000 psi impermeabilizado a todo costo y formaleta. Caja Purga  Placa superior </t>
  </si>
  <si>
    <t>Concreto de 4000 psi impermeabilizado a todo costo y formaleta. Caja Ventosa Muros</t>
  </si>
  <si>
    <t xml:space="preserve">Concreto de 4000 psi impermeabilizado a todo costo y formaleta. Caja Ventosa Placa inferior </t>
  </si>
  <si>
    <t xml:space="preserve">Concreto de 4000 psi impermeabilizado a todo costo y formaleta. Caja Ventosa  Placa superior </t>
  </si>
  <si>
    <t>Concreto de 4000 psi impermeabilizado a todo costo y formaleta. Caja Válvula Seccionamiento Muros</t>
  </si>
  <si>
    <t xml:space="preserve">Concreto de 4000 psi impermeabilizado a todo costo y formaleta. Caja Válvula Seccionamiento Placa inferior </t>
  </si>
  <si>
    <t xml:space="preserve">Concreto de 4000 psi impermeabilizado a todo costo y formaleta. Caja Válvula Seccionamiento  Placa superior </t>
  </si>
  <si>
    <t>Concreto de 4000 psi impermeabilizado a todo costo y formaleta. Columna Tipo 1</t>
  </si>
  <si>
    <t>Concreto de 4000 psi impermeabilizado a todo costo y formaleta. Columna Tipo 2</t>
  </si>
  <si>
    <t>Concreto de 4000 psi impermeabilizado a todo costo y formaleta. Zapata Tipo 1</t>
  </si>
  <si>
    <t>Concreto de 4000 psi impermeabilizado a todo costo y formaleta. Zapata Tipo 2</t>
  </si>
  <si>
    <t>Concreto de 4000 psi impermeabilizado a todo costo y formaleta. Cajas Desarenador Placa superior</t>
  </si>
  <si>
    <t>Valla Informativa, señalización</t>
  </si>
  <si>
    <t>Otros impuestos</t>
  </si>
  <si>
    <t>Concreto de 4000 psi impermeabilizado a todo costo y formaleta. Anclajes y apoyos tubería</t>
  </si>
  <si>
    <t>m3-km</t>
  </si>
  <si>
    <t>Recolección, cargue de material sobrante en volqueta hasta botadero autorizado (Ditancia promedio estimada es 20 km)</t>
  </si>
  <si>
    <t>Concreto de 3000 psi a todo costo y formaleta. Cimentación</t>
  </si>
  <si>
    <t>Localización y replanteo lineal</t>
  </si>
  <si>
    <t>10.7</t>
  </si>
  <si>
    <t>7.31</t>
  </si>
  <si>
    <t xml:space="preserve">Instalación tubería hd de diametros hasta 10" </t>
  </si>
  <si>
    <t xml:space="preserve">Instalación tubería hd de 14" </t>
  </si>
  <si>
    <t>7.32</t>
  </si>
  <si>
    <t>Suministro tubería hd 14" tubo standard dn 350 c30</t>
  </si>
  <si>
    <t>Suministro tubería hd 10" tubo standard dn 250 c40</t>
  </si>
  <si>
    <t>Suministro tubería hd 8" tubo standard dn 200 c40</t>
  </si>
  <si>
    <t>9.31</t>
  </si>
  <si>
    <t>9.32</t>
  </si>
  <si>
    <t>9.33</t>
  </si>
  <si>
    <t>Concreto de 4000 psi impermeabilizado a todo costo y formaleta. Anclajes y apoyos tubería Tapa removible dim. 1.5x1.5x.12</t>
  </si>
  <si>
    <t>Concreto para solado de 2000 psi a todo costo.  Zapata 1</t>
  </si>
  <si>
    <t>Concreto para solado de 2000 psi a todo costo.  Zapata 2</t>
  </si>
  <si>
    <t>Concreto para solado de 2000 psi a todo costo.  Zapata 3 Y 4</t>
  </si>
  <si>
    <t>Suministro Tubería  HD 12" STANDARD DN 300 C40</t>
  </si>
  <si>
    <t>SUMINISTRO CODO 90° HD 10" JTA STD</t>
  </si>
  <si>
    <t>SUMINISTRO CODO 90° HD 14" JTA STD</t>
  </si>
  <si>
    <t>SUMINISTRO CODO 45° HD 14" JTA STD</t>
  </si>
  <si>
    <t>El valor unitario correspondiente a este item es el calculado en el Libro "ANX.PURG. 16"" ubicado en la celda "SUBTOTAL OBRA CIVIL SISTEMA VÁLVULA DE PURGA"</t>
  </si>
  <si>
    <t>El valor unitario correspondiente a este item es el calculado en el Libro"ANX.PURG. 16"" ubicado en la celda  "SUBTOTAL SUMINISTROS SISTEMA VÁLVULA DE PURGA"</t>
  </si>
  <si>
    <t>El valor unitario correspondiente a este item es el calculado en el Libro "ANX.VENT.16" ubicado en la celda  "SUBTOTAL SUMINISTROS SISTEMA VENTOSA 4"</t>
  </si>
  <si>
    <t>El valor unitario correspondiente a este item es el calculado en el Libro "ANX.VENT.16" ubicado en la celda "SUBTOTAL OBRA CIVIL SISTEMA VENTOSA 4"</t>
  </si>
  <si>
    <t>El valor unitario correspondiente a este item es el calculado en el Libro "ANX.VENT.24" ubicado en la celda "SUBTOTAL OBRA CIVIL SISTEMA VENTOSA 4"</t>
  </si>
  <si>
    <t>El valor unitario correspondiente a este item es el calculado en el Libro "ANX.VENT.24" ubicado en la celda  "SUBTOTAL OBRA CIVIL SISTEMA VENTOSA 6"</t>
  </si>
  <si>
    <t>El valor unitario correspondiente a este item es el calculado en el Libro "ANX.PURG. 24" ubicado en la celda  "SUBTOTAL OBRA CIVIL SISTEMA VÁLVULA DE PURGA"</t>
  </si>
  <si>
    <t>El valor unitario correspondiente a este item es el calculado en el Libro"ANX.VENT.24" ubicado en la celda   "SUBTOTAL SUMINISTROS SISTEMA VENTOSA 4"</t>
  </si>
  <si>
    <t>El valor unitario correspondiente a este item es el calculado en el Libro "ANX.VENT.24" ubicado en la celda "SUBTOTAL SUMINISTROS SISTEMA VENTOSA 6"</t>
  </si>
  <si>
    <t>El valor unitario correspondiente a este item es el calculado en el Libro "ANX.PURG. 24" ubicado en la celda "SUBTOTAL SUMINISTROS SISTEMA VÁLVULA DE PURGA"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</si>
</sst>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1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#,##0.00;\-&quot;$&quot;#,##0.00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&quot;$&quot;\ #,##0_);[Red]\(&quot;$&quot;\ #,##0\)"/>
    <numFmt numFmtId="168" formatCode="_(* #,##0_);_(* \(#,##0\);_(* &quot;-&quot;_);_(@_)"/>
    <numFmt numFmtId="169" formatCode="_(&quot;$&quot;\ * #,##0.00_);_(&quot;$&quot;\ * \(#,##0.00\);_(&quot;$&quot;\ * &quot;-&quot;??_);_(@_)"/>
    <numFmt numFmtId="170" formatCode="_(* #,##0.00_);_(* \(#,##0.00\);_(* &quot;-&quot;??_);_(@_)"/>
    <numFmt numFmtId="171" formatCode="_-* #,##0.00\ &quot;€&quot;_-;\-* #,##0.00\ &quot;€&quot;_-;_-* &quot;-&quot;??\ &quot;€&quot;_-;_-@_-"/>
    <numFmt numFmtId="172" formatCode="_-* #,##0.00\ _€_-;\-* #,##0.00\ _€_-;_-* &quot;-&quot;??\ _€_-;_-@_-"/>
    <numFmt numFmtId="173" formatCode="_(* #,##0_);_(* \(#,##0\);_(* &quot;-&quot;??_);_(@_)"/>
    <numFmt numFmtId="174" formatCode="_ &quot;$&quot;\ * #,##0_ ;_ &quot;$&quot;\ * \-#,##0_ ;_ &quot;$&quot;\ * &quot;-&quot;_ ;_ @_ "/>
    <numFmt numFmtId="175" formatCode="_-&quot;$&quot;\ * #,##0_-;\-&quot;$&quot;\ * #,##0_-;_-&quot;$&quot;\ * &quot;-&quot;??_-;_-@_-"/>
    <numFmt numFmtId="176" formatCode="&quot;V / CON AIU&quot;\ 0%"/>
    <numFmt numFmtId="177" formatCode="#,##0.0"/>
    <numFmt numFmtId="178" formatCode="0.0"/>
    <numFmt numFmtId="179" formatCode="_(* #,##0.0_);_(* \(#,##0.0\);_(* &quot;-&quot;??_);_(@_)"/>
    <numFmt numFmtId="180" formatCode="_ * #,##0.00_ ;_ * \-#,##0.00_ ;_ * &quot;-&quot;??_ ;_ @_ "/>
    <numFmt numFmtId="181" formatCode="_ * #,##0_ ;_ * \-#,##0_ ;_ * &quot;-&quot;_ ;_ @_ "/>
    <numFmt numFmtId="182" formatCode="#,##0.000"/>
    <numFmt numFmtId="183" formatCode="0.000"/>
    <numFmt numFmtId="184" formatCode="0.0000"/>
    <numFmt numFmtId="185" formatCode="&quot;TUBERIA &quot;@"/>
    <numFmt numFmtId="186" formatCode="#.##000"/>
    <numFmt numFmtId="187" formatCode="&quot;$&quot;#,#00"/>
    <numFmt numFmtId="188" formatCode="\$#,##0\ ;\(\$#,##0\)"/>
    <numFmt numFmtId="189" formatCode="#."/>
    <numFmt numFmtId="190" formatCode="_ [$€-2]\ * #,##0.00_ ;_ [$€-2]\ * \-#,##0.00_ ;_ [$€-2]\ * &quot;-&quot;??_ "/>
    <numFmt numFmtId="191" formatCode="_([$€-2]* #,##0.00_);_([$€-2]* \(#,##0.00\);_([$€-2]* &quot;-&quot;??_)"/>
    <numFmt numFmtId="192" formatCode="#.00"/>
    <numFmt numFmtId="193" formatCode="&quot;$&quot;\ #,##0"/>
    <numFmt numFmtId="194" formatCode="_(* #.##0.00_);_(* \(#.##0.00\);_(* &quot;-&quot;??_);_(@_)"/>
    <numFmt numFmtId="195" formatCode="_-&quot;$&quot;* #,##0_-;\-&quot;$&quot;* #,##0_-;_-&quot;$&quot;* &quot;-&quot;??_-;_-@_-"/>
    <numFmt numFmtId="196" formatCode="_ &quot;$&quot;\ * #,##0.00_ ;_ &quot;$&quot;\ * \-#,##0.00_ ;_ &quot;$&quot;\ * &quot;-&quot;??_ ;_ @_ "/>
    <numFmt numFmtId="197" formatCode="&quot;$&quot;#,##0_);[Red]\(&quot;$&quot;#,##0\)"/>
    <numFmt numFmtId="198" formatCode="&quot;$&quot;#.00"/>
    <numFmt numFmtId="199" formatCode="0.00_)"/>
    <numFmt numFmtId="200" formatCode="_ &quot;$&quot;\ * #.##0.00_ ;_ &quot;$&quot;\ * \-#.##0.00_ ;_ &quot;$&quot;\ * &quot;-&quot;??_ ;_ @_ "/>
    <numFmt numFmtId="201" formatCode="%#,#00"/>
    <numFmt numFmtId="202" formatCode="_-* #,##0_-;\-* #,##0_-;_-* &quot;-&quot;??_-;_-@_-"/>
    <numFmt numFmtId="203" formatCode=";;;"/>
    <numFmt numFmtId="204" formatCode="&quot;e:&quot;\ 0.00&quot; m&quot;"/>
    <numFmt numFmtId="205" formatCode="_-* #,##0.0_-;\-* #,##0.0_-;_-* &quot;-&quot;??_-;_-@_-"/>
    <numFmt numFmtId="206" formatCode="_(&quot;$&quot;\ * #,##0_);_(&quot;$&quot;\ * \(#,##0\);_(&quot;$&quot;\ * &quot;-&quot;??_);_(@_)"/>
    <numFmt numFmtId="207" formatCode="_-* #,##0.000_-;\-* #,##0.000_-;_-* &quot;-&quot;??_-;_-@_-"/>
    <numFmt numFmtId="208" formatCode="_([$$-240A]\ * #,##0.00_);_([$$-240A]\ * \(#,##0.00\);_([$$-240A]\ * &quot;-&quot;??_);_(@_)"/>
    <numFmt numFmtId="209" formatCode="_([$$-240A]\ * #,##0_);_([$$-240A]\ * \(#,##0\);_([$$-240A]\ * &quot;-&quot;??_);_(@_)"/>
    <numFmt numFmtId="210" formatCode="###,000.00;###,000.00"/>
    <numFmt numFmtId="211" formatCode="0.000%"/>
    <numFmt numFmtId="212" formatCode="&quot;$&quot;\ #,##0.00"/>
    <numFmt numFmtId="213" formatCode="0.00000"/>
    <numFmt numFmtId="214" formatCode="_(* #,##0.0_);_(* \(#,##0.0\);_(* &quot;-&quot;?_);_(@_)"/>
    <numFmt numFmtId="215" formatCode="_-* #,##0.0000_-;\-* #,##0.0000_-;_-* &quot;-&quot;??_-;_-@_-"/>
    <numFmt numFmtId="216" formatCode="_(&quot;$&quot;\ * #,##0.000_);_(&quot;$&quot;\ * \(#,##0.000\);_(&quot;$&quot;\ * &quot;-&quot;??_);_(@_)"/>
    <numFmt numFmtId="217" formatCode="_-* #.##0.00\ &quot;€&quot;_-;\-* #.##0.00\ &quot;€&quot;_-;_-* &quot;-&quot;??\ &quot;€&quot;_-;_-@_-"/>
    <numFmt numFmtId="218" formatCode="_-* #,##0.00\ [$€]_-;\-* #,##0.00\ [$€]_-;_-* &quot;-&quot;??\ [$€]_-;_-@_-"/>
    <numFmt numFmtId="219" formatCode="_ [$€]\ * #,##0.00_ ;_ [$€]\ * \-#,##0.00_ ;_ [$€]\ * &quot;-&quot;??_ ;_ @_ "/>
    <numFmt numFmtId="220" formatCode="_-* #,##0.00\ _P_t_s_-;\-* #,##0.00\ _P_t_s_-;_-* &quot;-&quot;??\ _P_t_s_-;_-@_-"/>
    <numFmt numFmtId="221" formatCode="_-* #,##0.00\ &quot;Pts&quot;_-;\-* #,##0.00\ &quot;Pts&quot;_-;_-* &quot;-&quot;??\ &quot;Pts&quot;_-;_-@_-"/>
    <numFmt numFmtId="222" formatCode="#,##0;[Red]&quot;-&quot;#,##0"/>
    <numFmt numFmtId="223" formatCode="_(&quot;C$&quot;* #,##0.00_);_(&quot;C$&quot;* \(#,##0.00\);_(&quot;C$&quot;* &quot;-&quot;??_);_(@_)"/>
    <numFmt numFmtId="224" formatCode="_(* #,##0.0000_);_(* \(#,##0.0000\);_(* &quot;-&quot;??_);_(@_)"/>
    <numFmt numFmtId="225" formatCode="_-* #,##0.00\ _p_t_a_-;\-* #,##0.00\ _p_t_a_-;_-* &quot;-&quot;??\ _p_t_a_-;_-@_-"/>
    <numFmt numFmtId="226" formatCode="0.000000%"/>
    <numFmt numFmtId="227" formatCode="0.00000%"/>
    <numFmt numFmtId="228" formatCode="_ * #,##0_ ;_ * \-#,##0_ ;_ * &quot;-&quot;??_ ;_ @_ "/>
    <numFmt numFmtId="229" formatCode="&quot;$&quot;#,##0"/>
    <numFmt numFmtId="230" formatCode="&quot;$&quot;#,##0.00"/>
    <numFmt numFmtId="231" formatCode="_-&quot;$&quot;* #,##0.00_-;\-&quot;$&quot;* #,##0.00_-;_-&quot;$&quot;* &quot;-&quot;_-;_-@_-"/>
  </numFmts>
  <fonts count="14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99"/>
      <name val="Calibri"/>
      <family val="2"/>
      <scheme val="minor"/>
    </font>
    <font>
      <sz val="9"/>
      <color theme="1"/>
      <name val="arial"/>
      <family val="2"/>
    </font>
    <font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sz val="11"/>
      <color theme="0"/>
      <name val="Calibri"/>
      <family val="2"/>
      <scheme val="minor"/>
    </font>
    <font>
      <sz val="10"/>
      <color rgb="FF000099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FF0066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MS Sans Serif"/>
      <family val="2"/>
    </font>
    <font>
      <sz val="14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11"/>
      <color rgb="FF333333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333333"/>
      <name val="Calibri"/>
      <family val="2"/>
    </font>
    <font>
      <sz val="11"/>
      <color theme="1"/>
      <name val="Times New Roman"/>
      <family val="1"/>
    </font>
    <font>
      <b/>
      <sz val="10"/>
      <color rgb="FF333333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10"/>
      <color theme="3" tint="0.39997558519241921"/>
      <name val="Calibri"/>
      <family val="2"/>
      <scheme val="minor"/>
    </font>
    <font>
      <sz val="10"/>
      <name val="Century Gothic"/>
      <family val="2"/>
    </font>
    <font>
      <b/>
      <sz val="10"/>
      <name val="Century Gothic"/>
      <family val="2"/>
    </font>
    <font>
      <sz val="10"/>
      <color indexed="10"/>
      <name val="Century Gothic"/>
      <family val="2"/>
    </font>
    <font>
      <b/>
      <sz val="10"/>
      <color indexed="10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color rgb="FFFF0000"/>
      <name val="Century Gothic"/>
      <family val="2"/>
    </font>
    <font>
      <sz val="10"/>
      <color indexed="10"/>
      <name val="Calibri"/>
      <family val="2"/>
      <scheme val="minor"/>
    </font>
    <font>
      <sz val="11"/>
      <color theme="1"/>
      <name val="Century Gothic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9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rgb="FF000000"/>
      <name val="Times New Roman"/>
      <family val="1"/>
    </font>
    <font>
      <sz val="12"/>
      <color theme="1"/>
      <name val="Times New Roman"/>
      <family val="2"/>
    </font>
    <font>
      <sz val="10"/>
      <name val="Phinste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indexed="8"/>
      <name val="Arial"/>
      <family val="2"/>
    </font>
    <font>
      <b/>
      <u/>
      <sz val="14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20"/>
      <name val="Arial"/>
      <family val="2"/>
    </font>
    <font>
      <sz val="10"/>
      <color theme="0"/>
      <name val="Arial"/>
      <family val="2"/>
    </font>
    <font>
      <b/>
      <sz val="16"/>
      <color indexed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10"/>
      <color rgb="FFFF0000"/>
      <name val="Century Gothic"/>
      <family val="2"/>
    </font>
    <font>
      <sz val="10"/>
      <name val="Arial Narrow"/>
      <family val="2"/>
    </font>
    <font>
      <sz val="10"/>
      <color indexed="10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10"/>
      <color rgb="FFFF0000"/>
      <name val="Arial Narrow"/>
      <family val="2"/>
    </font>
    <font>
      <b/>
      <sz val="10"/>
      <color theme="1"/>
      <name val="Arial Narrow"/>
      <family val="2"/>
    </font>
    <font>
      <sz val="10"/>
      <color rgb="FFFF0000"/>
      <name val="Arial Narrow"/>
      <family val="2"/>
    </font>
    <font>
      <sz val="10"/>
      <color theme="5" tint="-0.249977111117893"/>
      <name val="Arial Narrow"/>
      <family val="2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95B3D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</fills>
  <borders count="1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medium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874">
    <xf numFmtId="0" fontId="0" fillId="0" borderId="0"/>
    <xf numFmtId="17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/>
    <xf numFmtId="0" fontId="10" fillId="0" borderId="0"/>
    <xf numFmtId="169" fontId="3" fillId="0" borderId="0" applyFont="0" applyFill="0" applyBorder="0" applyAlignment="0" applyProtection="0"/>
    <xf numFmtId="0" fontId="11" fillId="0" borderId="0"/>
    <xf numFmtId="18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0" fontId="3" fillId="0" borderId="0"/>
    <xf numFmtId="0" fontId="18" fillId="7" borderId="0" applyNumberFormat="0" applyBorder="0" applyAlignment="0" applyProtection="0"/>
    <xf numFmtId="43" fontId="20" fillId="0" borderId="0" applyFont="0" applyFill="0" applyBorder="0" applyAlignment="0" applyProtection="0"/>
    <xf numFmtId="0" fontId="23" fillId="12" borderId="0" applyNumberFormat="0" applyBorder="0" applyAlignment="0" applyProtection="0"/>
    <xf numFmtId="0" fontId="3" fillId="26" borderId="0" applyNumberFormat="0" applyBorder="0" applyAlignment="0" applyProtection="0"/>
    <xf numFmtId="0" fontId="25" fillId="6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186" fontId="39" fillId="0" borderId="0">
      <protection locked="0"/>
    </xf>
    <xf numFmtId="3" fontId="10" fillId="0" borderId="0" applyFont="0" applyFill="0" applyBorder="0" applyAlignment="0" applyProtection="0"/>
    <xf numFmtId="187" fontId="39" fillId="0" borderId="0">
      <protection locked="0"/>
    </xf>
    <xf numFmtId="188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9" fillId="0" borderId="0">
      <protection locked="0"/>
    </xf>
    <xf numFmtId="189" fontId="40" fillId="0" borderId="0">
      <protection locked="0"/>
    </xf>
    <xf numFmtId="189" fontId="40" fillId="0" borderId="0">
      <protection locked="0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190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192" fontId="39" fillId="0" borderId="0">
      <protection locked="0"/>
    </xf>
    <xf numFmtId="4" fontId="39" fillId="0" borderId="0">
      <protection locked="0"/>
    </xf>
    <xf numFmtId="2" fontId="1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72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82" fontId="46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69" fontId="20" fillId="0" borderId="0" applyFont="0" applyFill="0" applyBorder="0" applyAlignment="0" applyProtection="0"/>
    <xf numFmtId="19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98" fontId="39" fillId="0" borderId="0">
      <protection locked="0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0" fontId="47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0" fontId="47" fillId="0" borderId="0"/>
    <xf numFmtId="0" fontId="3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6" fontId="3" fillId="0" borderId="0"/>
    <xf numFmtId="200" fontId="3" fillId="0" borderId="0"/>
    <xf numFmtId="196" fontId="3" fillId="0" borderId="0"/>
    <xf numFmtId="43" fontId="3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8" fillId="0" borderId="0"/>
    <xf numFmtId="43" fontId="3" fillId="0" borderId="0"/>
    <xf numFmtId="0" fontId="10" fillId="0" borderId="0"/>
    <xf numFmtId="0" fontId="10" fillId="0" borderId="0"/>
    <xf numFmtId="0" fontId="10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3" fillId="0" borderId="0"/>
    <xf numFmtId="0" fontId="47" fillId="0" borderId="0"/>
    <xf numFmtId="0" fontId="2" fillId="0" borderId="0"/>
    <xf numFmtId="0" fontId="47" fillId="0" borderId="0"/>
    <xf numFmtId="0" fontId="2" fillId="0" borderId="0"/>
    <xf numFmtId="0" fontId="10" fillId="0" borderId="0"/>
    <xf numFmtId="0" fontId="5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0" fillId="0" borderId="0"/>
    <xf numFmtId="0" fontId="2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10" fillId="38" borderId="48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201" fontId="39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20" fillId="0" borderId="0" applyFont="0" applyFill="0" applyBorder="0" applyAlignment="0" applyProtection="0"/>
    <xf numFmtId="167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" fillId="0" borderId="0"/>
    <xf numFmtId="217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0" borderId="0"/>
    <xf numFmtId="169" fontId="10" fillId="0" borderId="0" applyFont="0" applyFill="0" applyBorder="0" applyAlignment="0" applyProtection="0"/>
    <xf numFmtId="0" fontId="10" fillId="0" borderId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5" borderId="0" applyNumberFormat="0" applyBorder="0" applyAlignment="0" applyProtection="0"/>
    <xf numFmtId="0" fontId="46" fillId="58" borderId="0" applyNumberFormat="0" applyBorder="0" applyAlignment="0" applyProtection="0"/>
    <xf numFmtId="0" fontId="102" fillId="59" borderId="0" applyNumberFormat="0" applyBorder="0" applyAlignment="0" applyProtection="0"/>
    <xf numFmtId="0" fontId="102" fillId="56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2" borderId="0" applyNumberFormat="0" applyBorder="0" applyAlignment="0" applyProtection="0"/>
    <xf numFmtId="0" fontId="100" fillId="0" borderId="95" applyNumberFormat="0" applyBorder="0" applyAlignment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5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6" borderId="0" applyNumberFormat="0" applyBorder="0" applyAlignment="0" applyProtection="0"/>
    <xf numFmtId="0" fontId="103" fillId="50" borderId="0" applyNumberFormat="0" applyBorder="0" applyAlignment="0" applyProtection="0"/>
    <xf numFmtId="0" fontId="104" fillId="5" borderId="0" applyNumberFormat="0" applyBorder="0" applyAlignment="0" applyProtection="0"/>
    <xf numFmtId="0" fontId="105" fillId="67" borderId="120" applyNumberFormat="0" applyAlignment="0" applyProtection="0"/>
    <xf numFmtId="0" fontId="106" fillId="68" borderId="121" applyNumberFormat="0" applyAlignment="0" applyProtection="0"/>
    <xf numFmtId="3" fontId="107" fillId="0" borderId="0" applyFont="0" applyFill="0" applyBorder="0" applyAlignment="0" applyProtection="0"/>
    <xf numFmtId="188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2" fontId="107" fillId="0" borderId="0" applyFont="0" applyFill="0" applyBorder="0" applyAlignment="0" applyProtection="0"/>
    <xf numFmtId="0" fontId="109" fillId="51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122" applyNumberFormat="0" applyFill="0" applyAlignment="0" applyProtection="0"/>
    <xf numFmtId="0" fontId="11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25" fillId="6" borderId="0" applyNumberFormat="0" applyBorder="0" applyAlignment="0" applyProtection="0"/>
    <xf numFmtId="0" fontId="113" fillId="54" borderId="120" applyNumberFormat="0" applyAlignment="0" applyProtection="0"/>
    <xf numFmtId="0" fontId="114" fillId="0" borderId="123" applyNumberFormat="0" applyFill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21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116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209" fontId="3" fillId="0" borderId="0"/>
    <xf numFmtId="209" fontId="3" fillId="0" borderId="0"/>
    <xf numFmtId="209" fontId="3" fillId="0" borderId="0"/>
    <xf numFmtId="0" fontId="10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116" fillId="0" borderId="0"/>
    <xf numFmtId="0" fontId="116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199" fontId="47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1" fillId="0" borderId="0"/>
    <xf numFmtId="199" fontId="47" fillId="0" borderId="0"/>
    <xf numFmtId="199" fontId="47" fillId="0" borderId="0"/>
    <xf numFmtId="199" fontId="47" fillId="0" borderId="0"/>
    <xf numFmtId="199" fontId="47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199" fontId="47" fillId="0" borderId="0"/>
    <xf numFmtId="199" fontId="47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3" fillId="0" borderId="0"/>
    <xf numFmtId="209" fontId="3" fillId="0" borderId="0"/>
    <xf numFmtId="199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20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18" fillId="67" borderId="124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6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20" fillId="0" borderId="0" applyFont="0" applyFill="0" applyBorder="0" applyAlignment="0" applyProtection="0"/>
    <xf numFmtId="167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20" fillId="0" borderId="0" applyFont="0" applyFill="0" applyBorder="0" applyAlignment="0" applyProtection="0"/>
    <xf numFmtId="225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20" fillId="0" borderId="0" applyFont="0" applyFill="0" applyBorder="0" applyAlignment="0" applyProtection="0"/>
    <xf numFmtId="167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0" fillId="0" borderId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215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3" fontId="4" fillId="0" borderId="0" xfId="0" applyNumberFormat="1" applyFont="1"/>
    <xf numFmtId="173" fontId="4" fillId="0" borderId="0" xfId="1" applyNumberFormat="1" applyFont="1"/>
    <xf numFmtId="0" fontId="5" fillId="0" borderId="1" xfId="0" applyFont="1" applyBorder="1"/>
    <xf numFmtId="3" fontId="5" fillId="0" borderId="2" xfId="0" applyNumberFormat="1" applyFont="1" applyBorder="1"/>
    <xf numFmtId="3" fontId="5" fillId="0" borderId="3" xfId="0" applyNumberFormat="1" applyFont="1" applyBorder="1"/>
    <xf numFmtId="0" fontId="5" fillId="0" borderId="0" xfId="0" applyFont="1"/>
    <xf numFmtId="173" fontId="5" fillId="0" borderId="0" xfId="1" applyNumberFormat="1" applyFont="1"/>
    <xf numFmtId="0" fontId="5" fillId="0" borderId="4" xfId="0" applyFont="1" applyBorder="1"/>
    <xf numFmtId="3" fontId="5" fillId="0" borderId="0" xfId="0" applyNumberFormat="1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0" xfId="0" applyFont="1" applyAlignment="1">
      <alignment horizontal="center" vertical="center"/>
    </xf>
    <xf numFmtId="3" fontId="5" fillId="0" borderId="0" xfId="0" applyNumberFormat="1" applyFont="1"/>
    <xf numFmtId="2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3" fontId="8" fillId="0" borderId="13" xfId="0" applyNumberFormat="1" applyFont="1" applyBorder="1" applyAlignment="1">
      <alignment horizontal="center"/>
    </xf>
    <xf numFmtId="176" fontId="8" fillId="0" borderId="1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1" fontId="8" fillId="0" borderId="0" xfId="0" applyNumberFormat="1" applyFont="1" applyBorder="1" applyAlignment="1">
      <alignment horizontal="center" vertical="center" wrapText="1"/>
    </xf>
    <xf numFmtId="173" fontId="5" fillId="0" borderId="0" xfId="1" applyNumberFormat="1" applyFont="1" applyAlignment="1">
      <alignment horizontal="center"/>
    </xf>
    <xf numFmtId="1" fontId="5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3" fontId="5" fillId="0" borderId="0" xfId="0" applyNumberFormat="1" applyFont="1" applyFill="1" applyBorder="1" applyAlignment="1">
      <alignment horizontal="center" vertical="center"/>
    </xf>
    <xf numFmtId="173" fontId="5" fillId="0" borderId="0" xfId="1" applyNumberFormat="1" applyFont="1" applyFill="1" applyAlignment="1">
      <alignment horizontal="center"/>
    </xf>
    <xf numFmtId="173" fontId="5" fillId="0" borderId="0" xfId="1" applyNumberFormat="1" applyFont="1" applyFill="1"/>
    <xf numFmtId="0" fontId="5" fillId="0" borderId="0" xfId="0" applyFont="1" applyFill="1"/>
    <xf numFmtId="1" fontId="8" fillId="0" borderId="0" xfId="0" applyNumberFormat="1" applyFont="1" applyFill="1" applyBorder="1" applyAlignment="1">
      <alignment horizontal="center" vertical="center" wrapText="1"/>
    </xf>
    <xf numFmtId="1" fontId="8" fillId="3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3" fontId="5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173" fontId="5" fillId="3" borderId="0" xfId="1" applyNumberFormat="1" applyFont="1" applyFill="1" applyAlignment="1">
      <alignment horizontal="center"/>
    </xf>
    <xf numFmtId="2" fontId="5" fillId="0" borderId="0" xfId="0" applyNumberFormat="1" applyFont="1" applyBorder="1" applyAlignment="1">
      <alignment horizontal="justify" vertical="justify" wrapText="1"/>
    </xf>
    <xf numFmtId="0" fontId="5" fillId="0" borderId="0" xfId="0" applyFont="1" applyBorder="1" applyAlignment="1">
      <alignment horizontal="justify" vertical="justify" wrapText="1"/>
    </xf>
    <xf numFmtId="2" fontId="8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justify" vertical="justify" wrapText="1"/>
    </xf>
    <xf numFmtId="3" fontId="8" fillId="0" borderId="0" xfId="0" applyNumberFormat="1" applyFont="1" applyBorder="1" applyAlignment="1"/>
    <xf numFmtId="174" fontId="8" fillId="0" borderId="0" xfId="0" applyNumberFormat="1" applyFont="1" applyBorder="1"/>
    <xf numFmtId="0" fontId="8" fillId="0" borderId="0" xfId="0" applyFont="1" applyAlignment="1">
      <alignment horizontal="justify" vertical="justify" wrapText="1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 applyAlignment="1">
      <alignment horizontal="justify" vertical="justify" wrapText="1"/>
    </xf>
    <xf numFmtId="173" fontId="5" fillId="0" borderId="0" xfId="1" applyNumberFormat="1" applyFont="1" applyAlignment="1">
      <alignment horizontal="center" vertical="center"/>
    </xf>
    <xf numFmtId="175" fontId="5" fillId="0" borderId="0" xfId="2" applyNumberFormat="1" applyFont="1" applyFill="1" applyAlignment="1">
      <alignment horizontal="center" vertical="center"/>
    </xf>
    <xf numFmtId="175" fontId="5" fillId="0" borderId="0" xfId="2" applyNumberFormat="1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3" fontId="5" fillId="0" borderId="0" xfId="1" applyNumberFormat="1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13" xfId="0" applyFont="1" applyBorder="1" applyAlignment="1">
      <alignment horizontal="center" vertical="center"/>
    </xf>
    <xf numFmtId="3" fontId="5" fillId="0" borderId="13" xfId="0" applyNumberFormat="1" applyFont="1" applyBorder="1" applyAlignment="1">
      <alignment horizontal="center" vertical="center"/>
    </xf>
    <xf numFmtId="175" fontId="5" fillId="0" borderId="13" xfId="2" applyNumberFormat="1" applyFont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175" fontId="5" fillId="0" borderId="13" xfId="2" applyNumberFormat="1" applyFont="1" applyFill="1" applyBorder="1" applyAlignment="1">
      <alignment horizontal="center" vertical="center"/>
    </xf>
    <xf numFmtId="3" fontId="5" fillId="0" borderId="13" xfId="0" applyNumberFormat="1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/>
    </xf>
    <xf numFmtId="1" fontId="5" fillId="0" borderId="13" xfId="0" applyNumberFormat="1" applyFont="1" applyFill="1" applyBorder="1" applyAlignment="1">
      <alignment horizontal="center" vertical="center" wrapText="1"/>
    </xf>
    <xf numFmtId="0" fontId="5" fillId="0" borderId="0" xfId="3" applyFont="1" applyBorder="1"/>
    <xf numFmtId="0" fontId="8" fillId="0" borderId="22" xfId="3" applyFont="1" applyBorder="1" applyAlignment="1">
      <alignment horizontal="center"/>
    </xf>
    <xf numFmtId="3" fontId="8" fillId="0" borderId="22" xfId="3" applyNumberFormat="1" applyFont="1" applyBorder="1" applyAlignment="1">
      <alignment horizontal="center"/>
    </xf>
    <xf numFmtId="0" fontId="8" fillId="0" borderId="0" xfId="3" applyFont="1" applyBorder="1"/>
    <xf numFmtId="0" fontId="5" fillId="0" borderId="0" xfId="3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177" fontId="5" fillId="0" borderId="0" xfId="3" applyNumberFormat="1" applyFont="1" applyBorder="1"/>
    <xf numFmtId="3" fontId="5" fillId="0" borderId="0" xfId="3" applyNumberFormat="1" applyFont="1" applyBorder="1"/>
    <xf numFmtId="0" fontId="8" fillId="0" borderId="13" xfId="3" applyFont="1" applyBorder="1" applyAlignment="1">
      <alignment horizontal="center" vertical="center"/>
    </xf>
    <xf numFmtId="3" fontId="8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0" fontId="5" fillId="0" borderId="13" xfId="3" applyFont="1" applyBorder="1" applyAlignment="1">
      <alignment vertical="center"/>
    </xf>
    <xf numFmtId="3" fontId="5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vertical="center" wrapText="1"/>
    </xf>
    <xf numFmtId="2" fontId="5" fillId="0" borderId="13" xfId="3" applyNumberFormat="1" applyFont="1" applyBorder="1" applyAlignment="1">
      <alignment vertical="center" wrapText="1"/>
    </xf>
    <xf numFmtId="3" fontId="5" fillId="0" borderId="13" xfId="3" applyNumberFormat="1" applyFont="1" applyBorder="1" applyAlignment="1">
      <alignment horizontal="center" vertical="center"/>
    </xf>
    <xf numFmtId="178" fontId="8" fillId="0" borderId="13" xfId="3" applyNumberFormat="1" applyFont="1" applyBorder="1" applyAlignment="1">
      <alignment horizontal="center" vertical="center"/>
    </xf>
    <xf numFmtId="2" fontId="8" fillId="0" borderId="13" xfId="3" applyNumberFormat="1" applyFont="1" applyBorder="1" applyAlignment="1">
      <alignment horizontal="center" vertical="center"/>
    </xf>
    <xf numFmtId="175" fontId="5" fillId="0" borderId="13" xfId="2" applyNumberFormat="1" applyFont="1" applyBorder="1" applyAlignment="1">
      <alignment vertical="center"/>
    </xf>
    <xf numFmtId="179" fontId="5" fillId="0" borderId="13" xfId="1" applyNumberFormat="1" applyFont="1" applyBorder="1" applyAlignment="1">
      <alignment vertical="center"/>
    </xf>
    <xf numFmtId="2" fontId="8" fillId="0" borderId="13" xfId="3" applyNumberFormat="1" applyFont="1" applyBorder="1" applyAlignment="1">
      <alignment vertical="center" wrapText="1"/>
    </xf>
    <xf numFmtId="2" fontId="8" fillId="0" borderId="13" xfId="3" quotePrefix="1" applyNumberFormat="1" applyFont="1" applyBorder="1" applyAlignment="1">
      <alignment vertical="center" wrapText="1"/>
    </xf>
    <xf numFmtId="0" fontId="8" fillId="4" borderId="13" xfId="3" applyFont="1" applyFill="1" applyBorder="1" applyAlignment="1">
      <alignment horizontal="center" vertical="center"/>
    </xf>
    <xf numFmtId="0" fontId="8" fillId="4" borderId="13" xfId="3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0" fontId="8" fillId="4" borderId="13" xfId="3" applyFont="1" applyFill="1" applyBorder="1" applyAlignment="1">
      <alignment vertical="center" wrapText="1"/>
    </xf>
    <xf numFmtId="3" fontId="8" fillId="4" borderId="13" xfId="3" applyNumberFormat="1" applyFont="1" applyFill="1" applyBorder="1" applyAlignment="1">
      <alignment horizontal="center" vertical="center"/>
    </xf>
    <xf numFmtId="175" fontId="8" fillId="4" borderId="13" xfId="2" applyNumberFormat="1" applyFont="1" applyFill="1" applyBorder="1" applyAlignment="1">
      <alignment vertical="center"/>
    </xf>
    <xf numFmtId="0" fontId="13" fillId="0" borderId="0" xfId="6" applyFont="1"/>
    <xf numFmtId="0" fontId="12" fillId="0" borderId="0" xfId="6" applyFont="1"/>
    <xf numFmtId="0" fontId="13" fillId="0" borderId="0" xfId="6" applyFont="1" applyAlignment="1">
      <alignment horizontal="center"/>
    </xf>
    <xf numFmtId="4" fontId="13" fillId="0" borderId="0" xfId="6" applyNumberFormat="1" applyFont="1"/>
    <xf numFmtId="17" fontId="13" fillId="0" borderId="0" xfId="6" applyNumberFormat="1" applyFont="1"/>
    <xf numFmtId="17" fontId="13" fillId="0" borderId="0" xfId="6" applyNumberFormat="1" applyFont="1" applyAlignment="1">
      <alignment horizontal="center"/>
    </xf>
    <xf numFmtId="0" fontId="12" fillId="0" borderId="13" xfId="6" applyFont="1" applyBorder="1" applyAlignment="1">
      <alignment horizontal="center"/>
    </xf>
    <xf numFmtId="0" fontId="12" fillId="0" borderId="13" xfId="6" applyFont="1" applyBorder="1"/>
    <xf numFmtId="0" fontId="13" fillId="0" borderId="0" xfId="6" applyFont="1" applyBorder="1"/>
    <xf numFmtId="0" fontId="8" fillId="4" borderId="17" xfId="3" applyFont="1" applyFill="1" applyBorder="1" applyAlignment="1">
      <alignment vertical="center" wrapText="1"/>
    </xf>
    <xf numFmtId="3" fontId="8" fillId="4" borderId="17" xfId="3" applyNumberFormat="1" applyFont="1" applyFill="1" applyBorder="1" applyAlignment="1">
      <alignment horizontal="center" vertical="center"/>
    </xf>
    <xf numFmtId="177" fontId="8" fillId="4" borderId="17" xfId="3" applyNumberFormat="1" applyFont="1" applyFill="1" applyBorder="1" applyAlignment="1">
      <alignment vertical="center"/>
    </xf>
    <xf numFmtId="3" fontId="8" fillId="4" borderId="17" xfId="3" applyNumberFormat="1" applyFont="1" applyFill="1" applyBorder="1" applyAlignment="1">
      <alignment vertical="center"/>
    </xf>
    <xf numFmtId="175" fontId="8" fillId="4" borderId="18" xfId="2" applyNumberFormat="1" applyFont="1" applyFill="1" applyBorder="1" applyAlignment="1">
      <alignment vertical="center"/>
    </xf>
    <xf numFmtId="0" fontId="12" fillId="0" borderId="13" xfId="6" applyFont="1" applyBorder="1" applyAlignment="1">
      <alignment horizontal="left"/>
    </xf>
    <xf numFmtId="0" fontId="13" fillId="0" borderId="13" xfId="6" applyFont="1" applyBorder="1" applyAlignment="1">
      <alignment horizontal="center"/>
    </xf>
    <xf numFmtId="0" fontId="13" fillId="0" borderId="13" xfId="6" applyFont="1" applyBorder="1"/>
    <xf numFmtId="0" fontId="13" fillId="0" borderId="13" xfId="6" applyFont="1" applyBorder="1" applyAlignment="1">
      <alignment wrapText="1"/>
    </xf>
    <xf numFmtId="180" fontId="13" fillId="0" borderId="13" xfId="7" applyFont="1" applyBorder="1" applyAlignment="1">
      <alignment horizontal="center"/>
    </xf>
    <xf numFmtId="3" fontId="13" fillId="0" borderId="13" xfId="7" applyNumberFormat="1" applyFont="1" applyBorder="1" applyAlignment="1">
      <alignment horizontal="right"/>
    </xf>
    <xf numFmtId="180" fontId="13" fillId="0" borderId="13" xfId="7" applyFont="1" applyBorder="1" applyAlignment="1">
      <alignment horizontal="center" wrapText="1"/>
    </xf>
    <xf numFmtId="3" fontId="13" fillId="0" borderId="13" xfId="7" applyNumberFormat="1" applyFont="1" applyBorder="1" applyAlignment="1">
      <alignment horizontal="right" wrapText="1"/>
    </xf>
    <xf numFmtId="0" fontId="13" fillId="0" borderId="13" xfId="6" applyFont="1" applyBorder="1" applyAlignment="1">
      <alignment horizontal="left" wrapText="1"/>
    </xf>
    <xf numFmtId="180" fontId="13" fillId="0" borderId="13" xfId="7" applyFont="1" applyBorder="1"/>
    <xf numFmtId="3" fontId="13" fillId="0" borderId="13" xfId="7" applyNumberFormat="1" applyFont="1" applyFill="1" applyBorder="1" applyAlignment="1">
      <alignment horizontal="right"/>
    </xf>
    <xf numFmtId="0" fontId="13" fillId="0" borderId="13" xfId="6" applyFont="1" applyFill="1" applyBorder="1" applyAlignment="1">
      <alignment horizontal="center"/>
    </xf>
    <xf numFmtId="0" fontId="12" fillId="0" borderId="13" xfId="6" applyFont="1" applyFill="1" applyBorder="1"/>
    <xf numFmtId="0" fontId="12" fillId="4" borderId="13" xfId="6" applyFont="1" applyFill="1" applyBorder="1" applyAlignment="1">
      <alignment horizontal="left"/>
    </xf>
    <xf numFmtId="0" fontId="13" fillId="4" borderId="13" xfId="6" applyFont="1" applyFill="1" applyBorder="1" applyAlignment="1">
      <alignment horizontal="center"/>
    </xf>
    <xf numFmtId="0" fontId="13" fillId="4" borderId="13" xfId="6" applyFont="1" applyFill="1" applyBorder="1"/>
    <xf numFmtId="3" fontId="12" fillId="4" borderId="13" xfId="6" applyNumberFormat="1" applyFont="1" applyFill="1" applyBorder="1" applyAlignment="1">
      <alignment horizontal="center"/>
    </xf>
    <xf numFmtId="177" fontId="12" fillId="0" borderId="13" xfId="6" applyNumberFormat="1" applyFont="1" applyFill="1" applyBorder="1" applyAlignment="1">
      <alignment horizontal="center"/>
    </xf>
    <xf numFmtId="0" fontId="12" fillId="0" borderId="13" xfId="6" applyFont="1" applyFill="1" applyBorder="1" applyAlignment="1">
      <alignment horizontal="left"/>
    </xf>
    <xf numFmtId="0" fontId="13" fillId="0" borderId="13" xfId="6" applyFont="1" applyFill="1" applyBorder="1"/>
    <xf numFmtId="0" fontId="12" fillId="0" borderId="13" xfId="6" applyFont="1" applyFill="1" applyBorder="1" applyAlignment="1">
      <alignment horizontal="center"/>
    </xf>
    <xf numFmtId="2" fontId="13" fillId="0" borderId="13" xfId="6" applyNumberFormat="1" applyFont="1" applyFill="1" applyBorder="1" applyAlignment="1"/>
    <xf numFmtId="2" fontId="13" fillId="0" borderId="13" xfId="6" applyNumberFormat="1" applyFont="1" applyFill="1" applyBorder="1" applyAlignment="1">
      <alignment horizontal="center"/>
    </xf>
    <xf numFmtId="175" fontId="13" fillId="0" borderId="13" xfId="2" applyNumberFormat="1" applyFont="1" applyFill="1" applyBorder="1" applyAlignment="1">
      <alignment horizontal="center"/>
    </xf>
    <xf numFmtId="179" fontId="13" fillId="0" borderId="13" xfId="1" applyNumberFormat="1" applyFont="1" applyFill="1" applyBorder="1" applyAlignment="1">
      <alignment horizontal="center"/>
    </xf>
    <xf numFmtId="0" fontId="15" fillId="0" borderId="0" xfId="9" applyFont="1" applyAlignment="1">
      <alignment horizontal="centerContinuous" vertical="center" wrapText="1"/>
    </xf>
    <xf numFmtId="0" fontId="16" fillId="0" borderId="0" xfId="9" applyFont="1" applyAlignment="1">
      <alignment horizontal="centerContinuous" vertical="center" wrapText="1"/>
    </xf>
    <xf numFmtId="0" fontId="16" fillId="0" borderId="0" xfId="9" applyFont="1" applyAlignment="1">
      <alignment vertical="center" wrapText="1"/>
    </xf>
    <xf numFmtId="0" fontId="3" fillId="0" borderId="0" xfId="9"/>
    <xf numFmtId="0" fontId="3" fillId="0" borderId="0" xfId="9" applyAlignment="1">
      <alignment horizontal="center"/>
    </xf>
    <xf numFmtId="2" fontId="3" fillId="0" borderId="0" xfId="9" applyNumberFormat="1" applyAlignment="1">
      <alignment horizontal="center"/>
    </xf>
    <xf numFmtId="0" fontId="3" fillId="0" borderId="0" xfId="9" applyFill="1" applyAlignment="1">
      <alignment horizontal="center"/>
    </xf>
    <xf numFmtId="4" fontId="3" fillId="0" borderId="0" xfId="9" applyNumberFormat="1" applyAlignment="1">
      <alignment horizontal="center"/>
    </xf>
    <xf numFmtId="182" fontId="3" fillId="0" borderId="0" xfId="9" applyNumberFormat="1" applyAlignment="1">
      <alignment horizontal="center"/>
    </xf>
    <xf numFmtId="0" fontId="17" fillId="36" borderId="0" xfId="9" applyFont="1" applyFill="1" applyAlignment="1">
      <alignment horizontal="center"/>
    </xf>
    <xf numFmtId="0" fontId="17" fillId="37" borderId="0" xfId="9" applyFont="1" applyFill="1" applyAlignment="1">
      <alignment horizontal="center"/>
    </xf>
    <xf numFmtId="0" fontId="17" fillId="7" borderId="0" xfId="10" applyFont="1" applyAlignment="1">
      <alignment horizontal="center"/>
    </xf>
    <xf numFmtId="0" fontId="3" fillId="0" borderId="0" xfId="9" applyAlignment="1">
      <alignment horizontal="center" vertical="center" wrapText="1"/>
    </xf>
    <xf numFmtId="0" fontId="19" fillId="0" borderId="0" xfId="9" applyFont="1" applyFill="1" applyAlignment="1">
      <alignment horizontal="center"/>
    </xf>
    <xf numFmtId="2" fontId="19" fillId="0" borderId="0" xfId="9" applyNumberFormat="1" applyFont="1" applyFill="1" applyAlignment="1">
      <alignment horizontal="center"/>
    </xf>
    <xf numFmtId="183" fontId="19" fillId="0" borderId="0" xfId="9" applyNumberFormat="1" applyFont="1" applyFill="1" applyAlignment="1">
      <alignment horizontal="center"/>
    </xf>
    <xf numFmtId="0" fontId="19" fillId="0" borderId="0" xfId="10" applyFont="1" applyFill="1" applyAlignment="1">
      <alignment horizontal="center"/>
    </xf>
    <xf numFmtId="0" fontId="3" fillId="0" borderId="0" xfId="9" applyFill="1" applyAlignment="1">
      <alignment horizontal="right"/>
    </xf>
    <xf numFmtId="43" fontId="3" fillId="0" borderId="0" xfId="11" applyNumberFormat="1" applyFont="1" applyAlignment="1">
      <alignment horizontal="center"/>
    </xf>
    <xf numFmtId="0" fontId="4" fillId="0" borderId="33" xfId="9" applyFont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/>
    </xf>
    <xf numFmtId="2" fontId="4" fillId="0" borderId="33" xfId="9" applyNumberFormat="1" applyFont="1" applyBorder="1" applyAlignment="1">
      <alignment horizontal="center" vertical="center"/>
    </xf>
    <xf numFmtId="0" fontId="4" fillId="0" borderId="0" xfId="9" applyFont="1" applyAlignment="1">
      <alignment horizontal="center" vertical="center"/>
    </xf>
    <xf numFmtId="0" fontId="4" fillId="0" borderId="34" xfId="9" applyFont="1" applyBorder="1" applyAlignment="1">
      <alignment horizontal="center"/>
    </xf>
    <xf numFmtId="2" fontId="4" fillId="0" borderId="34" xfId="9" applyNumberFormat="1" applyFont="1" applyBorder="1" applyAlignment="1">
      <alignment horizontal="center"/>
    </xf>
    <xf numFmtId="0" fontId="4" fillId="0" borderId="34" xfId="9" applyFont="1" applyFill="1" applyBorder="1" applyAlignment="1">
      <alignment horizontal="center"/>
    </xf>
    <xf numFmtId="4" fontId="4" fillId="0" borderId="34" xfId="9" applyNumberFormat="1" applyFont="1" applyBorder="1" applyAlignment="1">
      <alignment horizontal="center"/>
    </xf>
    <xf numFmtId="0" fontId="5" fillId="0" borderId="37" xfId="9" applyFont="1" applyFill="1" applyBorder="1" applyAlignment="1">
      <alignment horizontal="center"/>
    </xf>
    <xf numFmtId="2" fontId="5" fillId="0" borderId="38" xfId="12" quotePrefix="1" applyNumberFormat="1" applyFont="1" applyFill="1" applyBorder="1" applyAlignment="1">
      <alignment horizontal="center"/>
    </xf>
    <xf numFmtId="10" fontId="3" fillId="0" borderId="38" xfId="13" applyNumberFormat="1" applyFill="1" applyBorder="1" applyAlignment="1">
      <alignment horizontal="center"/>
    </xf>
    <xf numFmtId="2" fontId="3" fillId="0" borderId="38" xfId="13" applyNumberFormat="1" applyFill="1" applyBorder="1" applyAlignment="1">
      <alignment horizontal="center"/>
    </xf>
    <xf numFmtId="0" fontId="5" fillId="0" borderId="38" xfId="12" applyFont="1" applyFill="1" applyBorder="1" applyAlignment="1">
      <alignment horizontal="center"/>
    </xf>
    <xf numFmtId="0" fontId="3" fillId="0" borderId="38" xfId="13" applyFill="1" applyBorder="1" applyAlignment="1">
      <alignment horizontal="center"/>
    </xf>
    <xf numFmtId="0" fontId="24" fillId="0" borderId="38" xfId="12" applyFont="1" applyFill="1" applyBorder="1" applyAlignment="1">
      <alignment horizontal="center"/>
    </xf>
    <xf numFmtId="2" fontId="26" fillId="0" borderId="38" xfId="14" applyNumberFormat="1" applyFont="1" applyFill="1" applyBorder="1" applyAlignment="1">
      <alignment horizontal="center"/>
    </xf>
    <xf numFmtId="2" fontId="27" fillId="0" borderId="38" xfId="14" applyNumberFormat="1" applyFont="1" applyFill="1" applyBorder="1" applyAlignment="1">
      <alignment horizontal="center"/>
    </xf>
    <xf numFmtId="4" fontId="4" fillId="0" borderId="38" xfId="9" applyNumberFormat="1" applyFont="1" applyFill="1" applyBorder="1" applyAlignment="1">
      <alignment horizontal="center"/>
    </xf>
    <xf numFmtId="2" fontId="28" fillId="0" borderId="38" xfId="14" applyNumberFormat="1" applyFont="1" applyFill="1" applyBorder="1" applyAlignment="1">
      <alignment horizontal="center"/>
    </xf>
    <xf numFmtId="2" fontId="29" fillId="0" borderId="38" xfId="14" applyNumberFormat="1" applyFont="1" applyFill="1" applyBorder="1" applyAlignment="1">
      <alignment horizontal="center"/>
    </xf>
    <xf numFmtId="4" fontId="24" fillId="0" borderId="38" xfId="9" applyNumberFormat="1" applyFont="1" applyFill="1" applyBorder="1" applyAlignment="1">
      <alignment horizontal="center" vertical="center"/>
    </xf>
    <xf numFmtId="4" fontId="4" fillId="0" borderId="38" xfId="9" applyNumberFormat="1" applyFont="1" applyFill="1" applyBorder="1" applyAlignment="1">
      <alignment horizontal="center" vertical="center"/>
    </xf>
    <xf numFmtId="182" fontId="4" fillId="0" borderId="38" xfId="9" applyNumberFormat="1" applyFont="1" applyFill="1" applyBorder="1" applyAlignment="1">
      <alignment horizontal="center" vertical="center"/>
    </xf>
    <xf numFmtId="2" fontId="30" fillId="0" borderId="38" xfId="9" applyNumberFormat="1" applyFont="1" applyFill="1" applyBorder="1" applyAlignment="1">
      <alignment horizontal="center"/>
    </xf>
    <xf numFmtId="0" fontId="4" fillId="0" borderId="38" xfId="9" applyFont="1" applyFill="1" applyBorder="1" applyAlignment="1">
      <alignment horizontal="center"/>
    </xf>
    <xf numFmtId="2" fontId="4" fillId="0" borderId="38" xfId="9" applyNumberFormat="1" applyFont="1" applyFill="1" applyBorder="1" applyAlignment="1">
      <alignment horizontal="center"/>
    </xf>
    <xf numFmtId="0" fontId="4" fillId="0" borderId="39" xfId="9" applyFont="1" applyFill="1" applyBorder="1" applyAlignment="1">
      <alignment horizontal="center"/>
    </xf>
    <xf numFmtId="0" fontId="3" fillId="0" borderId="0" xfId="9" applyFill="1" applyBorder="1" applyAlignment="1">
      <alignment horizontal="center"/>
    </xf>
    <xf numFmtId="0" fontId="5" fillId="0" borderId="40" xfId="9" applyFont="1" applyFill="1" applyBorder="1" applyAlignment="1">
      <alignment horizontal="center"/>
    </xf>
    <xf numFmtId="2" fontId="5" fillId="0" borderId="0" xfId="12" quotePrefix="1" applyNumberFormat="1" applyFont="1" applyFill="1" applyBorder="1" applyAlignment="1">
      <alignment horizontal="center"/>
    </xf>
    <xf numFmtId="10" fontId="3" fillId="0" borderId="0" xfId="13" applyNumberFormat="1" applyFill="1" applyBorder="1" applyAlignment="1">
      <alignment horizontal="center"/>
    </xf>
    <xf numFmtId="2" fontId="3" fillId="0" borderId="0" xfId="13" applyNumberFormat="1" applyFill="1" applyBorder="1" applyAlignment="1">
      <alignment horizontal="center"/>
    </xf>
    <xf numFmtId="0" fontId="5" fillId="0" borderId="0" xfId="12" applyFont="1" applyFill="1" applyBorder="1" applyAlignment="1">
      <alignment horizontal="center"/>
    </xf>
    <xf numFmtId="0" fontId="3" fillId="0" borderId="0" xfId="13" applyFill="1" applyBorder="1" applyAlignment="1">
      <alignment horizontal="center"/>
    </xf>
    <xf numFmtId="0" fontId="24" fillId="0" borderId="0" xfId="12" applyFont="1" applyFill="1" applyBorder="1" applyAlignment="1">
      <alignment horizontal="center"/>
    </xf>
    <xf numFmtId="2" fontId="26" fillId="0" borderId="0" xfId="14" applyNumberFormat="1" applyFont="1" applyFill="1" applyBorder="1" applyAlignment="1">
      <alignment horizontal="center"/>
    </xf>
    <xf numFmtId="2" fontId="27" fillId="0" borderId="0" xfId="14" applyNumberFormat="1" applyFont="1" applyFill="1" applyBorder="1" applyAlignment="1">
      <alignment horizontal="center"/>
    </xf>
    <xf numFmtId="4" fontId="4" fillId="0" borderId="0" xfId="9" applyNumberFormat="1" applyFont="1" applyFill="1" applyBorder="1" applyAlignment="1">
      <alignment horizontal="center"/>
    </xf>
    <xf numFmtId="2" fontId="28" fillId="0" borderId="0" xfId="14" applyNumberFormat="1" applyFont="1" applyFill="1" applyBorder="1" applyAlignment="1">
      <alignment horizontal="center"/>
    </xf>
    <xf numFmtId="2" fontId="29" fillId="0" borderId="0" xfId="14" applyNumberFormat="1" applyFont="1" applyFill="1" applyBorder="1" applyAlignment="1">
      <alignment horizontal="center"/>
    </xf>
    <xf numFmtId="4" fontId="24" fillId="0" borderId="0" xfId="9" applyNumberFormat="1" applyFont="1" applyFill="1" applyBorder="1" applyAlignment="1">
      <alignment horizontal="center" vertical="center"/>
    </xf>
    <xf numFmtId="4" fontId="4" fillId="0" borderId="0" xfId="9" applyNumberFormat="1" applyFont="1" applyFill="1" applyBorder="1" applyAlignment="1">
      <alignment horizontal="center" vertical="center"/>
    </xf>
    <xf numFmtId="182" fontId="4" fillId="0" borderId="0" xfId="9" applyNumberFormat="1" applyFont="1" applyFill="1" applyBorder="1" applyAlignment="1">
      <alignment horizontal="center" vertical="center"/>
    </xf>
    <xf numFmtId="0" fontId="4" fillId="0" borderId="0" xfId="9" applyFont="1" applyFill="1" applyBorder="1" applyAlignment="1">
      <alignment horizontal="center"/>
    </xf>
    <xf numFmtId="2" fontId="4" fillId="0" borderId="0" xfId="9" applyNumberFormat="1" applyFont="1" applyFill="1" applyBorder="1" applyAlignment="1">
      <alignment horizontal="center"/>
    </xf>
    <xf numFmtId="0" fontId="4" fillId="0" borderId="41" xfId="9" applyFont="1" applyFill="1" applyBorder="1" applyAlignment="1">
      <alignment horizontal="center"/>
    </xf>
    <xf numFmtId="0" fontId="4" fillId="0" borderId="36" xfId="9" applyFont="1" applyFill="1" applyBorder="1" applyAlignment="1">
      <alignment horizontal="center"/>
    </xf>
    <xf numFmtId="0" fontId="5" fillId="0" borderId="42" xfId="9" applyFont="1" applyFill="1" applyBorder="1" applyAlignment="1">
      <alignment horizontal="center"/>
    </xf>
    <xf numFmtId="2" fontId="5" fillId="0" borderId="43" xfId="12" quotePrefix="1" applyNumberFormat="1" applyFont="1" applyFill="1" applyBorder="1" applyAlignment="1">
      <alignment horizontal="center"/>
    </xf>
    <xf numFmtId="10" fontId="3" fillId="0" borderId="43" xfId="13" applyNumberFormat="1" applyFill="1" applyBorder="1" applyAlignment="1">
      <alignment horizontal="center"/>
    </xf>
    <xf numFmtId="2" fontId="3" fillId="0" borderId="43" xfId="13" applyNumberFormat="1" applyFill="1" applyBorder="1" applyAlignment="1">
      <alignment horizontal="center"/>
    </xf>
    <xf numFmtId="0" fontId="5" fillId="0" borderId="43" xfId="12" applyFont="1" applyFill="1" applyBorder="1" applyAlignment="1">
      <alignment horizontal="center"/>
    </xf>
    <xf numFmtId="0" fontId="3" fillId="0" borderId="43" xfId="13" applyFill="1" applyBorder="1" applyAlignment="1">
      <alignment horizontal="center"/>
    </xf>
    <xf numFmtId="0" fontId="24" fillId="0" borderId="43" xfId="12" applyFont="1" applyFill="1" applyBorder="1" applyAlignment="1">
      <alignment horizontal="center"/>
    </xf>
    <xf numFmtId="2" fontId="26" fillId="0" borderId="43" xfId="14" applyNumberFormat="1" applyFont="1" applyFill="1" applyBorder="1" applyAlignment="1">
      <alignment horizontal="center"/>
    </xf>
    <xf numFmtId="2" fontId="27" fillId="0" borderId="43" xfId="14" applyNumberFormat="1" applyFont="1" applyFill="1" applyBorder="1" applyAlignment="1">
      <alignment horizontal="center"/>
    </xf>
    <xf numFmtId="0" fontId="4" fillId="0" borderId="43" xfId="9" applyFont="1" applyFill="1" applyBorder="1" applyAlignment="1">
      <alignment horizontal="center"/>
    </xf>
    <xf numFmtId="2" fontId="4" fillId="0" borderId="43" xfId="9" applyNumberFormat="1" applyFont="1" applyFill="1" applyBorder="1" applyAlignment="1">
      <alignment horizontal="center"/>
    </xf>
    <xf numFmtId="0" fontId="4" fillId="0" borderId="44" xfId="9" applyFont="1" applyFill="1" applyBorder="1" applyAlignment="1">
      <alignment horizontal="center"/>
    </xf>
    <xf numFmtId="0" fontId="4" fillId="0" borderId="45" xfId="9" applyFont="1" applyFill="1" applyBorder="1" applyAlignment="1">
      <alignment horizontal="center"/>
    </xf>
    <xf numFmtId="0" fontId="5" fillId="0" borderId="0" xfId="9" applyFont="1" applyFill="1" applyBorder="1" applyAlignment="1">
      <alignment horizontal="center"/>
    </xf>
    <xf numFmtId="4" fontId="4" fillId="0" borderId="34" xfId="9" applyNumberFormat="1" applyFont="1" applyFill="1" applyBorder="1" applyAlignment="1">
      <alignment horizontal="center"/>
    </xf>
    <xf numFmtId="2" fontId="28" fillId="0" borderId="34" xfId="14" applyNumberFormat="1" applyFont="1" applyFill="1" applyBorder="1" applyAlignment="1">
      <alignment horizontal="center"/>
    </xf>
    <xf numFmtId="2" fontId="29" fillId="0" borderId="34" xfId="14" applyNumberFormat="1" applyFont="1" applyFill="1" applyBorder="1" applyAlignment="1">
      <alignment horizontal="center"/>
    </xf>
    <xf numFmtId="4" fontId="24" fillId="0" borderId="34" xfId="9" applyNumberFormat="1" applyFont="1" applyFill="1" applyBorder="1" applyAlignment="1">
      <alignment horizontal="center" vertical="center"/>
    </xf>
    <xf numFmtId="4" fontId="4" fillId="0" borderId="34" xfId="9" applyNumberFormat="1" applyFont="1" applyFill="1" applyBorder="1" applyAlignment="1">
      <alignment horizontal="center" vertical="center"/>
    </xf>
    <xf numFmtId="182" fontId="4" fillId="0" borderId="34" xfId="9" applyNumberFormat="1" applyFont="1" applyFill="1" applyBorder="1" applyAlignment="1">
      <alignment horizontal="center" vertical="center"/>
    </xf>
    <xf numFmtId="0" fontId="23" fillId="0" borderId="0" xfId="12" quotePrefix="1" applyFill="1" applyAlignment="1">
      <alignment horizontal="center"/>
    </xf>
    <xf numFmtId="3" fontId="4" fillId="0" borderId="13" xfId="9" applyNumberFormat="1" applyFont="1" applyFill="1" applyBorder="1" applyAlignment="1">
      <alignment horizontal="center"/>
    </xf>
    <xf numFmtId="10" fontId="23" fillId="0" borderId="0" xfId="12" applyNumberFormat="1" applyFill="1" applyAlignment="1">
      <alignment horizontal="center"/>
    </xf>
    <xf numFmtId="0" fontId="23" fillId="0" borderId="0" xfId="12" applyFill="1" applyAlignment="1">
      <alignment horizontal="center"/>
    </xf>
    <xf numFmtId="2" fontId="31" fillId="0" borderId="0" xfId="14" applyNumberFormat="1" applyFont="1" applyFill="1" applyAlignment="1">
      <alignment horizontal="center"/>
    </xf>
    <xf numFmtId="0" fontId="25" fillId="0" borderId="0" xfId="14" applyFill="1" applyAlignment="1">
      <alignment horizontal="center"/>
    </xf>
    <xf numFmtId="2" fontId="25" fillId="0" borderId="0" xfId="14" applyNumberFormat="1" applyFill="1" applyAlignment="1">
      <alignment horizontal="center"/>
    </xf>
    <xf numFmtId="184" fontId="25" fillId="0" borderId="0" xfId="14" applyNumberFormat="1" applyFill="1" applyAlignment="1">
      <alignment horizontal="center"/>
    </xf>
    <xf numFmtId="3" fontId="32" fillId="0" borderId="13" xfId="9" applyNumberFormat="1" applyFont="1" applyFill="1" applyBorder="1" applyAlignment="1">
      <alignment horizontal="center"/>
    </xf>
    <xf numFmtId="4" fontId="33" fillId="4" borderId="0" xfId="9" applyNumberFormat="1" applyFont="1" applyFill="1" applyBorder="1" applyAlignment="1">
      <alignment horizontal="center"/>
    </xf>
    <xf numFmtId="185" fontId="31" fillId="0" borderId="0" xfId="12" quotePrefix="1" applyNumberFormat="1" applyFont="1" applyFill="1" applyAlignment="1">
      <alignment horizontal="centerContinuous"/>
    </xf>
    <xf numFmtId="0" fontId="3" fillId="0" borderId="0" xfId="9" applyAlignment="1">
      <alignment horizontal="centerContinuous"/>
    </xf>
    <xf numFmtId="10" fontId="23" fillId="0" borderId="0" xfId="12" applyNumberFormat="1" applyFill="1" applyAlignment="1">
      <alignment horizontal="centerContinuous"/>
    </xf>
    <xf numFmtId="0" fontId="23" fillId="0" borderId="0" xfId="12" applyFill="1" applyAlignment="1">
      <alignment horizontal="centerContinuous"/>
    </xf>
    <xf numFmtId="2" fontId="31" fillId="0" borderId="0" xfId="14" applyNumberFormat="1" applyFont="1" applyFill="1" applyAlignment="1">
      <alignment horizontal="centerContinuous"/>
    </xf>
    <xf numFmtId="2" fontId="3" fillId="0" borderId="0" xfId="9" applyNumberFormat="1" applyAlignment="1">
      <alignment horizontal="centerContinuous"/>
    </xf>
    <xf numFmtId="185" fontId="31" fillId="0" borderId="0" xfId="12" quotePrefix="1" applyNumberFormat="1" applyFont="1" applyFill="1" applyAlignment="1">
      <alignment horizontal="centerContinuous" vertical="center" wrapText="1"/>
    </xf>
    <xf numFmtId="0" fontId="31" fillId="0" borderId="0" xfId="12" quotePrefix="1" applyFont="1" applyFill="1" applyAlignment="1">
      <alignment horizontal="centerContinuous" vertical="center" wrapText="1"/>
    </xf>
    <xf numFmtId="4" fontId="23" fillId="0" borderId="0" xfId="12" applyNumberFormat="1" applyFill="1" applyAlignment="1">
      <alignment horizontal="center"/>
    </xf>
    <xf numFmtId="0" fontId="3" fillId="0" borderId="33" xfId="9" applyBorder="1" applyAlignment="1">
      <alignment horizontal="center"/>
    </xf>
    <xf numFmtId="2" fontId="3" fillId="0" borderId="33" xfId="9" applyNumberFormat="1" applyBorder="1" applyAlignment="1">
      <alignment horizontal="center"/>
    </xf>
    <xf numFmtId="0" fontId="3" fillId="0" borderId="33" xfId="15" applyBorder="1" applyAlignment="1">
      <alignment horizontal="center"/>
    </xf>
    <xf numFmtId="2" fontId="3" fillId="0" borderId="33" xfId="15" applyNumberFormat="1" applyBorder="1" applyAlignment="1">
      <alignment horizontal="center"/>
    </xf>
    <xf numFmtId="0" fontId="3" fillId="0" borderId="0" xfId="15" applyAlignment="1">
      <alignment horizontal="center" vertical="center" wrapText="1"/>
    </xf>
    <xf numFmtId="0" fontId="3" fillId="0" borderId="47" xfId="15" applyBorder="1" applyAlignment="1">
      <alignment horizontal="center" vertical="center" wrapText="1"/>
    </xf>
    <xf numFmtId="0" fontId="4" fillId="0" borderId="33" xfId="9" applyFont="1" applyBorder="1" applyAlignment="1">
      <alignment horizontal="center"/>
    </xf>
    <xf numFmtId="2" fontId="4" fillId="0" borderId="33" xfId="9" applyNumberFormat="1" applyFont="1" applyBorder="1" applyAlignment="1">
      <alignment horizontal="center"/>
    </xf>
    <xf numFmtId="0" fontId="4" fillId="0" borderId="33" xfId="15" applyFont="1" applyBorder="1" applyAlignment="1">
      <alignment horizontal="center"/>
    </xf>
    <xf numFmtId="2" fontId="4" fillId="0" borderId="33" xfId="15" applyNumberFormat="1" applyFont="1" applyBorder="1" applyAlignment="1">
      <alignment horizontal="center"/>
    </xf>
    <xf numFmtId="4" fontId="34" fillId="0" borderId="0" xfId="9" applyNumberFormat="1" applyFont="1" applyFill="1" applyAlignment="1">
      <alignment horizontal="center"/>
    </xf>
    <xf numFmtId="4" fontId="34" fillId="0" borderId="0" xfId="9" applyNumberFormat="1" applyFont="1" applyAlignment="1">
      <alignment horizontal="center"/>
    </xf>
    <xf numFmtId="182" fontId="34" fillId="0" borderId="0" xfId="9" applyNumberFormat="1" applyFont="1" applyAlignment="1">
      <alignment horizontal="center"/>
    </xf>
    <xf numFmtId="2" fontId="34" fillId="0" borderId="0" xfId="9" applyNumberFormat="1" applyFont="1" applyAlignment="1">
      <alignment horizontal="center"/>
    </xf>
    <xf numFmtId="0" fontId="56" fillId="0" borderId="0" xfId="9" applyFont="1" applyFill="1" applyAlignment="1">
      <alignment horizontal="centerContinuous" vertical="center"/>
    </xf>
    <xf numFmtId="0" fontId="20" fillId="0" borderId="0" xfId="9" applyFont="1" applyFill="1" applyAlignment="1">
      <alignment horizontal="centerContinuous" vertical="center"/>
    </xf>
    <xf numFmtId="2" fontId="20" fillId="0" borderId="0" xfId="9" applyNumberFormat="1" applyFont="1" applyFill="1" applyBorder="1" applyAlignment="1">
      <alignment horizontal="centerContinuous" vertical="center"/>
    </xf>
    <xf numFmtId="2" fontId="20" fillId="0" borderId="0" xfId="9" applyNumberFormat="1" applyFont="1" applyFill="1" applyAlignment="1">
      <alignment horizontal="centerContinuous" vertical="center"/>
    </xf>
    <xf numFmtId="0" fontId="20" fillId="0" borderId="0" xfId="9" applyFont="1" applyFill="1" applyAlignment="1">
      <alignment vertical="center"/>
    </xf>
    <xf numFmtId="0" fontId="56" fillId="4" borderId="50" xfId="9" applyFont="1" applyFill="1" applyBorder="1" applyAlignment="1">
      <alignment horizontal="center" vertical="center"/>
    </xf>
    <xf numFmtId="0" fontId="56" fillId="4" borderId="53" xfId="9" applyFont="1" applyFill="1" applyBorder="1" applyAlignment="1">
      <alignment horizontal="center" vertical="center"/>
    </xf>
    <xf numFmtId="0" fontId="57" fillId="0" borderId="55" xfId="659" applyNumberFormat="1" applyFont="1" applyFill="1" applyBorder="1" applyAlignment="1">
      <alignment horizontal="center" vertical="center"/>
    </xf>
    <xf numFmtId="0" fontId="57" fillId="0" borderId="45" xfId="659" applyNumberFormat="1" applyFont="1" applyFill="1" applyBorder="1" applyAlignment="1">
      <alignment horizontal="center" vertical="center"/>
    </xf>
    <xf numFmtId="2" fontId="57" fillId="0" borderId="45" xfId="659" applyNumberFormat="1" applyFont="1" applyFill="1" applyBorder="1" applyAlignment="1">
      <alignment horizontal="center" vertical="center"/>
    </xf>
    <xf numFmtId="1" fontId="57" fillId="0" borderId="45" xfId="659" applyNumberFormat="1" applyFont="1" applyFill="1" applyBorder="1" applyAlignment="1">
      <alignment horizontal="center" vertical="center"/>
    </xf>
    <xf numFmtId="1" fontId="20" fillId="0" borderId="45" xfId="9" applyNumberFormat="1" applyFont="1" applyFill="1" applyBorder="1" applyAlignment="1">
      <alignment horizontal="center" vertical="center"/>
    </xf>
    <xf numFmtId="2" fontId="20" fillId="0" borderId="56" xfId="9" applyNumberFormat="1" applyFont="1" applyFill="1" applyBorder="1" applyAlignment="1">
      <alignment horizontal="center" vertical="center"/>
    </xf>
    <xf numFmtId="0" fontId="0" fillId="0" borderId="0" xfId="9" applyFont="1" applyFill="1" applyAlignment="1">
      <alignment vertical="center"/>
    </xf>
    <xf numFmtId="0" fontId="57" fillId="0" borderId="57" xfId="659" applyNumberFormat="1" applyFont="1" applyFill="1" applyBorder="1" applyAlignment="1">
      <alignment horizontal="center" vertical="center"/>
    </xf>
    <xf numFmtId="0" fontId="57" fillId="0" borderId="33" xfId="659" applyNumberFormat="1" applyFont="1" applyFill="1" applyBorder="1" applyAlignment="1">
      <alignment horizontal="center" vertical="center"/>
    </xf>
    <xf numFmtId="2" fontId="57" fillId="0" borderId="33" xfId="659" applyNumberFormat="1" applyFont="1" applyFill="1" applyBorder="1" applyAlignment="1">
      <alignment horizontal="center" vertical="center"/>
    </xf>
    <xf numFmtId="1" fontId="57" fillId="0" borderId="33" xfId="659" applyNumberFormat="1" applyFont="1" applyFill="1" applyBorder="1" applyAlignment="1">
      <alignment horizontal="center" vertical="center"/>
    </xf>
    <xf numFmtId="1" fontId="20" fillId="0" borderId="33" xfId="9" applyNumberFormat="1" applyFont="1" applyFill="1" applyBorder="1" applyAlignment="1">
      <alignment horizontal="center" vertical="center"/>
    </xf>
    <xf numFmtId="2" fontId="20" fillId="0" borderId="58" xfId="9" applyNumberFormat="1" applyFont="1" applyFill="1" applyBorder="1" applyAlignment="1">
      <alignment horizontal="center" vertical="center"/>
    </xf>
    <xf numFmtId="2" fontId="20" fillId="0" borderId="0" xfId="9" applyNumberFormat="1" applyFont="1" applyFill="1" applyAlignment="1">
      <alignment vertical="center"/>
    </xf>
    <xf numFmtId="0" fontId="58" fillId="0" borderId="0" xfId="9" applyFont="1" applyFill="1" applyAlignment="1">
      <alignment vertical="center"/>
    </xf>
    <xf numFmtId="2" fontId="20" fillId="0" borderId="0" xfId="9" applyNumberFormat="1" applyFont="1" applyFill="1" applyBorder="1" applyAlignment="1">
      <alignment vertical="center"/>
    </xf>
    <xf numFmtId="2" fontId="56" fillId="0" borderId="33" xfId="9" applyNumberFormat="1" applyFont="1" applyFill="1" applyBorder="1" applyAlignment="1">
      <alignment horizontal="center" vertical="center"/>
    </xf>
    <xf numFmtId="0" fontId="56" fillId="4" borderId="49" xfId="9" applyFont="1" applyFill="1" applyBorder="1" applyAlignment="1">
      <alignment horizontal="center" vertical="center"/>
    </xf>
    <xf numFmtId="0" fontId="56" fillId="4" borderId="51" xfId="9" applyFont="1" applyFill="1" applyBorder="1" applyAlignment="1">
      <alignment horizontal="center" vertical="center"/>
    </xf>
    <xf numFmtId="0" fontId="56" fillId="4" borderId="52" xfId="9" applyFont="1" applyFill="1" applyBorder="1" applyAlignment="1">
      <alignment horizontal="center" vertical="center"/>
    </xf>
    <xf numFmtId="0" fontId="56" fillId="4" borderId="54" xfId="9" applyFont="1" applyFill="1" applyBorder="1" applyAlignment="1">
      <alignment horizontal="center" vertical="center"/>
    </xf>
    <xf numFmtId="0" fontId="4" fillId="0" borderId="0" xfId="9" applyFont="1" applyFill="1"/>
    <xf numFmtId="0" fontId="32" fillId="4" borderId="50" xfId="9" applyFont="1" applyFill="1" applyBorder="1" applyAlignment="1">
      <alignment horizontal="center" vertical="center"/>
    </xf>
    <xf numFmtId="0" fontId="32" fillId="4" borderId="53" xfId="9" applyFont="1" applyFill="1" applyBorder="1" applyAlignment="1">
      <alignment horizontal="center" vertical="center"/>
    </xf>
    <xf numFmtId="2" fontId="5" fillId="0" borderId="45" xfId="9" applyNumberFormat="1" applyFont="1" applyFill="1" applyBorder="1" applyAlignment="1">
      <alignment horizontal="center" vertical="center"/>
    </xf>
    <xf numFmtId="2" fontId="4" fillId="0" borderId="56" xfId="9" applyNumberFormat="1" applyFont="1" applyFill="1" applyBorder="1" applyAlignment="1">
      <alignment horizontal="center" vertical="center"/>
    </xf>
    <xf numFmtId="2" fontId="4" fillId="0" borderId="0" xfId="9" applyNumberFormat="1" applyFont="1" applyFill="1"/>
    <xf numFmtId="0" fontId="5" fillId="0" borderId="57" xfId="9" applyFont="1" applyFill="1" applyBorder="1" applyAlignment="1">
      <alignment horizontal="center" vertical="center"/>
    </xf>
    <xf numFmtId="2" fontId="5" fillId="0" borderId="33" xfId="9" applyNumberFormat="1" applyFont="1" applyFill="1" applyBorder="1" applyAlignment="1">
      <alignment horizontal="center" vertical="center"/>
    </xf>
    <xf numFmtId="2" fontId="4" fillId="0" borderId="58" xfId="9" applyNumberFormat="1" applyFont="1" applyFill="1" applyBorder="1" applyAlignment="1">
      <alignment horizontal="center" vertical="center"/>
    </xf>
    <xf numFmtId="0" fontId="5" fillId="0" borderId="52" xfId="9" applyFont="1" applyFill="1" applyBorder="1" applyAlignment="1">
      <alignment horizontal="center" vertical="center"/>
    </xf>
    <xf numFmtId="2" fontId="5" fillId="0" borderId="53" xfId="9" applyNumberFormat="1" applyFont="1" applyFill="1" applyBorder="1" applyAlignment="1">
      <alignment horizontal="center" vertical="center"/>
    </xf>
    <xf numFmtId="0" fontId="4" fillId="39" borderId="33" xfId="9" applyFont="1" applyFill="1" applyBorder="1" applyAlignment="1">
      <alignment horizontal="center" vertical="center" wrapText="1"/>
    </xf>
    <xf numFmtId="2" fontId="5" fillId="0" borderId="38" xfId="9" applyNumberFormat="1" applyFont="1" applyFill="1" applyBorder="1" applyAlignment="1">
      <alignment horizontal="center"/>
    </xf>
    <xf numFmtId="2" fontId="5" fillId="0" borderId="0" xfId="9" applyNumberFormat="1" applyFont="1" applyFill="1" applyBorder="1" applyAlignment="1">
      <alignment horizontal="center"/>
    </xf>
    <xf numFmtId="2" fontId="5" fillId="0" borderId="43" xfId="9" applyNumberFormat="1" applyFont="1" applyFill="1" applyBorder="1" applyAlignment="1">
      <alignment horizontal="center"/>
    </xf>
    <xf numFmtId="0" fontId="59" fillId="0" borderId="0" xfId="9" applyFont="1" applyBorder="1"/>
    <xf numFmtId="2" fontId="60" fillId="0" borderId="0" xfId="9" applyNumberFormat="1" applyFont="1" applyBorder="1" applyAlignment="1">
      <alignment vertical="center" wrapText="1"/>
    </xf>
    <xf numFmtId="2" fontId="60" fillId="0" borderId="0" xfId="9" applyNumberFormat="1" applyFont="1" applyAlignment="1">
      <alignment vertical="center" wrapText="1"/>
    </xf>
    <xf numFmtId="2" fontId="59" fillId="0" borderId="0" xfId="9" applyNumberFormat="1" applyFont="1" applyAlignment="1">
      <alignment vertical="center" wrapText="1"/>
    </xf>
    <xf numFmtId="0" fontId="59" fillId="0" borderId="0" xfId="9" applyFont="1"/>
    <xf numFmtId="0" fontId="62" fillId="4" borderId="49" xfId="9" applyFont="1" applyFill="1" applyBorder="1" applyAlignment="1">
      <alignment horizontal="center" vertical="center"/>
    </xf>
    <xf numFmtId="0" fontId="62" fillId="4" borderId="50" xfId="9" applyFont="1" applyFill="1" applyBorder="1" applyAlignment="1">
      <alignment horizontal="center" vertical="center"/>
    </xf>
    <xf numFmtId="0" fontId="62" fillId="4" borderId="51" xfId="9" applyFont="1" applyFill="1" applyBorder="1" applyAlignment="1">
      <alignment horizontal="center" vertical="center"/>
    </xf>
    <xf numFmtId="0" fontId="59" fillId="0" borderId="0" xfId="9" applyFont="1" applyBorder="1" applyAlignment="1">
      <alignment horizontal="center"/>
    </xf>
    <xf numFmtId="0" fontId="59" fillId="0" borderId="57" xfId="9" applyFont="1" applyBorder="1"/>
    <xf numFmtId="0" fontId="59" fillId="0" borderId="33" xfId="9" applyFont="1" applyBorder="1" applyAlignment="1">
      <alignment horizontal="center"/>
    </xf>
    <xf numFmtId="202" fontId="59" fillId="0" borderId="33" xfId="11" applyNumberFormat="1" applyFont="1" applyBorder="1" applyAlignment="1">
      <alignment horizontal="center"/>
    </xf>
    <xf numFmtId="202" fontId="59" fillId="0" borderId="33" xfId="11" applyNumberFormat="1" applyFont="1" applyBorder="1" applyAlignment="1">
      <alignment horizontal="center" vertical="center"/>
    </xf>
    <xf numFmtId="202" fontId="59" fillId="0" borderId="58" xfId="11" applyNumberFormat="1" applyFont="1" applyBorder="1" applyAlignment="1">
      <alignment horizontal="center" vertical="center"/>
    </xf>
    <xf numFmtId="178" fontId="59" fillId="0" borderId="0" xfId="9" applyNumberFormat="1" applyFont="1" applyBorder="1" applyAlignment="1">
      <alignment horizontal="center"/>
    </xf>
    <xf numFmtId="2" fontId="59" fillId="0" borderId="0" xfId="9" applyNumberFormat="1" applyFont="1" applyBorder="1" applyAlignment="1">
      <alignment horizontal="center"/>
    </xf>
    <xf numFmtId="202" fontId="59" fillId="0" borderId="35" xfId="11" applyNumberFormat="1" applyFont="1" applyBorder="1" applyAlignment="1">
      <alignment horizontal="center" vertical="center"/>
    </xf>
    <xf numFmtId="202" fontId="62" fillId="0" borderId="59" xfId="11" applyNumberFormat="1" applyFont="1" applyBorder="1" applyAlignment="1">
      <alignment horizontal="center" vertical="center"/>
    </xf>
    <xf numFmtId="0" fontId="62" fillId="0" borderId="33" xfId="9" applyFont="1" applyBorder="1" applyAlignment="1">
      <alignment horizontal="center"/>
    </xf>
    <xf numFmtId="202" fontId="62" fillId="0" borderId="33" xfId="11" applyNumberFormat="1" applyFont="1" applyBorder="1" applyAlignment="1">
      <alignment horizontal="center"/>
    </xf>
    <xf numFmtId="202" fontId="62" fillId="0" borderId="35" xfId="11" applyNumberFormat="1" applyFont="1" applyBorder="1" applyAlignment="1">
      <alignment horizontal="center" vertical="center"/>
    </xf>
    <xf numFmtId="3" fontId="62" fillId="0" borderId="33" xfId="9" applyNumberFormat="1" applyFont="1" applyBorder="1" applyAlignment="1">
      <alignment horizontal="center"/>
    </xf>
    <xf numFmtId="3" fontId="62" fillId="0" borderId="35" xfId="9" applyNumberFormat="1" applyFont="1" applyBorder="1" applyAlignment="1">
      <alignment horizontal="center" vertical="center"/>
    </xf>
    <xf numFmtId="3" fontId="62" fillId="0" borderId="59" xfId="9" applyNumberFormat="1" applyFont="1" applyBorder="1" applyAlignment="1">
      <alignment horizontal="center" vertical="center"/>
    </xf>
    <xf numFmtId="0" fontId="62" fillId="4" borderId="57" xfId="9" applyFont="1" applyFill="1" applyBorder="1" applyAlignment="1">
      <alignment horizontal="center" vertical="center"/>
    </xf>
    <xf numFmtId="0" fontId="62" fillId="4" borderId="33" xfId="9" applyFont="1" applyFill="1" applyBorder="1" applyAlignment="1">
      <alignment horizontal="center" vertical="center"/>
    </xf>
    <xf numFmtId="0" fontId="62" fillId="4" borderId="58" xfId="9" applyFont="1" applyFill="1" applyBorder="1" applyAlignment="1">
      <alignment horizontal="center" vertical="center"/>
    </xf>
    <xf numFmtId="202" fontId="59" fillId="0" borderId="35" xfId="11" applyNumberFormat="1" applyFont="1" applyBorder="1" applyAlignment="1">
      <alignment horizontal="center"/>
    </xf>
    <xf numFmtId="202" fontId="13" fillId="0" borderId="59" xfId="11" applyNumberFormat="1" applyFont="1" applyFill="1" applyBorder="1" applyAlignment="1">
      <alignment horizontal="center"/>
    </xf>
    <xf numFmtId="3" fontId="59" fillId="0" borderId="0" xfId="9" applyNumberFormat="1" applyFont="1" applyBorder="1"/>
    <xf numFmtId="3" fontId="59" fillId="0" borderId="0" xfId="9" applyNumberFormat="1" applyFont="1" applyBorder="1" applyAlignment="1">
      <alignment horizontal="center" vertical="center"/>
    </xf>
    <xf numFmtId="0" fontId="59" fillId="0" borderId="57" xfId="9" applyFont="1" applyFill="1" applyBorder="1" applyAlignment="1">
      <alignment horizontal="left" vertical="center"/>
    </xf>
    <xf numFmtId="202" fontId="59" fillId="0" borderId="33" xfId="11" applyNumberFormat="1" applyFont="1" applyFill="1" applyBorder="1" applyAlignment="1">
      <alignment horizontal="center"/>
    </xf>
    <xf numFmtId="178" fontId="59" fillId="0" borderId="0" xfId="9" applyNumberFormat="1" applyFont="1" applyFill="1"/>
    <xf numFmtId="0" fontId="59" fillId="0" borderId="33" xfId="9" applyFont="1" applyBorder="1" applyAlignment="1">
      <alignment horizontal="center" vertical="center" wrapText="1"/>
    </xf>
    <xf numFmtId="202" fontId="13" fillId="0" borderId="33" xfId="11" applyNumberFormat="1" applyFont="1" applyFill="1" applyBorder="1" applyAlignment="1">
      <alignment horizontal="center"/>
    </xf>
    <xf numFmtId="202" fontId="59" fillId="0" borderId="34" xfId="11" applyNumberFormat="1" applyFont="1" applyFill="1" applyBorder="1" applyAlignment="1">
      <alignment horizontal="center"/>
    </xf>
    <xf numFmtId="0" fontId="59" fillId="0" borderId="52" xfId="9" applyFont="1" applyBorder="1"/>
    <xf numFmtId="0" fontId="59" fillId="0" borderId="53" xfId="9" applyFont="1" applyBorder="1" applyAlignment="1">
      <alignment horizontal="center" vertical="center" wrapText="1"/>
    </xf>
    <xf numFmtId="202" fontId="13" fillId="0" borderId="53" xfId="11" applyNumberFormat="1" applyFont="1" applyFill="1" applyBorder="1" applyAlignment="1">
      <alignment horizontal="center"/>
    </xf>
    <xf numFmtId="202" fontId="59" fillId="0" borderId="53" xfId="11" applyNumberFormat="1" applyFont="1" applyFill="1" applyBorder="1" applyAlignment="1">
      <alignment horizontal="center"/>
    </xf>
    <xf numFmtId="202" fontId="13" fillId="0" borderId="60" xfId="11" applyNumberFormat="1" applyFont="1" applyFill="1" applyBorder="1" applyAlignment="1">
      <alignment horizontal="center"/>
    </xf>
    <xf numFmtId="0" fontId="59" fillId="0" borderId="0" xfId="9" applyFont="1" applyAlignment="1">
      <alignment horizontal="center"/>
    </xf>
    <xf numFmtId="0" fontId="62" fillId="0" borderId="0" xfId="9" applyFont="1" applyAlignment="1">
      <alignment horizontal="center"/>
    </xf>
    <xf numFmtId="0" fontId="59" fillId="0" borderId="33" xfId="9" applyFont="1" applyBorder="1"/>
    <xf numFmtId="0" fontId="59" fillId="0" borderId="0" xfId="9" applyFont="1" applyFill="1" applyBorder="1" applyAlignment="1">
      <alignment horizontal="center"/>
    </xf>
    <xf numFmtId="0" fontId="59" fillId="0" borderId="0" xfId="9" applyFont="1" applyFill="1" applyBorder="1" applyAlignment="1"/>
    <xf numFmtId="4" fontId="59" fillId="0" borderId="33" xfId="9" applyNumberFormat="1" applyFont="1" applyFill="1" applyBorder="1"/>
    <xf numFmtId="4" fontId="59" fillId="0" borderId="0" xfId="9" applyNumberFormat="1" applyFont="1" applyFill="1" applyBorder="1"/>
    <xf numFmtId="2" fontId="59" fillId="0" borderId="0" xfId="9" applyNumberFormat="1" applyFont="1" applyFill="1"/>
    <xf numFmtId="4" fontId="59" fillId="0" borderId="33" xfId="9" applyNumberFormat="1" applyFont="1" applyFill="1" applyBorder="1" applyAlignment="1">
      <alignment horizontal="right"/>
    </xf>
    <xf numFmtId="0" fontId="62" fillId="0" borderId="33" xfId="9" applyFont="1" applyBorder="1" applyAlignment="1">
      <alignment horizontal="center" vertical="center"/>
    </xf>
    <xf numFmtId="4" fontId="59" fillId="0" borderId="33" xfId="9" applyNumberFormat="1" applyFont="1" applyFill="1" applyBorder="1" applyAlignment="1">
      <alignment horizontal="left" vertical="center"/>
    </xf>
    <xf numFmtId="202" fontId="13" fillId="0" borderId="33" xfId="11" applyNumberFormat="1" applyFont="1" applyFill="1" applyBorder="1" applyAlignment="1">
      <alignment horizontal="center" vertical="center"/>
    </xf>
    <xf numFmtId="4" fontId="62" fillId="0" borderId="33" xfId="9" applyNumberFormat="1" applyFont="1" applyFill="1" applyBorder="1" applyAlignment="1">
      <alignment horizontal="right"/>
    </xf>
    <xf numFmtId="203" fontId="59" fillId="0" borderId="0" xfId="9" applyNumberFormat="1" applyFont="1"/>
    <xf numFmtId="0" fontId="62" fillId="0" borderId="0" xfId="9" applyFont="1" applyAlignment="1">
      <alignment horizontal="centerContinuous"/>
    </xf>
    <xf numFmtId="0" fontId="59" fillId="0" borderId="0" xfId="9" applyFont="1" applyAlignment="1">
      <alignment horizontal="centerContinuous"/>
    </xf>
    <xf numFmtId="0" fontId="62" fillId="0" borderId="16" xfId="9" applyFont="1" applyBorder="1" applyAlignment="1">
      <alignment horizontal="centerContinuous"/>
    </xf>
    <xf numFmtId="0" fontId="62" fillId="0" borderId="17" xfId="9" applyFont="1" applyBorder="1" applyAlignment="1">
      <alignment horizontal="centerContinuous"/>
    </xf>
    <xf numFmtId="0" fontId="62" fillId="0" borderId="18" xfId="9" applyFont="1" applyBorder="1" applyAlignment="1">
      <alignment horizontal="centerContinuous"/>
    </xf>
    <xf numFmtId="0" fontId="59" fillId="0" borderId="13" xfId="9" applyFont="1" applyBorder="1"/>
    <xf numFmtId="0" fontId="62" fillId="0" borderId="2" xfId="9" applyFont="1" applyBorder="1" applyAlignment="1">
      <alignment horizontal="centerContinuous"/>
    </xf>
    <xf numFmtId="0" fontId="59" fillId="0" borderId="2" xfId="9" applyFont="1" applyBorder="1" applyAlignment="1">
      <alignment horizontal="centerContinuous"/>
    </xf>
    <xf numFmtId="0" fontId="59" fillId="0" borderId="3" xfId="9" applyFont="1" applyBorder="1" applyAlignment="1">
      <alignment horizontal="centerContinuous"/>
    </xf>
    <xf numFmtId="0" fontId="62" fillId="4" borderId="0" xfId="9" applyFont="1" applyFill="1" applyBorder="1" applyAlignment="1">
      <alignment horizontal="center" vertical="center" wrapText="1"/>
    </xf>
    <xf numFmtId="0" fontId="62" fillId="4" borderId="61" xfId="9" applyFont="1" applyFill="1" applyBorder="1" applyAlignment="1">
      <alignment horizontal="center" vertical="center" wrapText="1"/>
    </xf>
    <xf numFmtId="0" fontId="62" fillId="4" borderId="13" xfId="9" applyFont="1" applyFill="1" applyBorder="1" applyAlignment="1">
      <alignment horizontal="center" vertical="center" wrapText="1"/>
    </xf>
    <xf numFmtId="0" fontId="62" fillId="4" borderId="18" xfId="9" applyFont="1" applyFill="1" applyBorder="1" applyAlignment="1">
      <alignment horizontal="center" vertical="center" wrapText="1"/>
    </xf>
    <xf numFmtId="204" fontId="59" fillId="4" borderId="13" xfId="9" applyNumberFormat="1" applyFont="1" applyFill="1" applyBorder="1" applyAlignment="1">
      <alignment horizontal="center" vertical="center" wrapText="1"/>
    </xf>
    <xf numFmtId="204" fontId="59" fillId="4" borderId="18" xfId="9" applyNumberFormat="1" applyFont="1" applyFill="1" applyBorder="1" applyAlignment="1">
      <alignment horizontal="center" vertical="center" wrapText="1"/>
    </xf>
    <xf numFmtId="0" fontId="59" fillId="0" borderId="13" xfId="9" applyFont="1" applyBorder="1" applyAlignment="1">
      <alignment horizontal="center"/>
    </xf>
    <xf numFmtId="43" fontId="59" fillId="0" borderId="13" xfId="11" applyFont="1" applyBorder="1" applyAlignment="1">
      <alignment horizontal="center" vertical="center"/>
    </xf>
    <xf numFmtId="0" fontId="62" fillId="0" borderId="0" xfId="9" applyFont="1" applyFill="1" applyBorder="1"/>
    <xf numFmtId="43" fontId="59" fillId="0" borderId="0" xfId="9" applyNumberFormat="1" applyFont="1" applyBorder="1"/>
    <xf numFmtId="0" fontId="59" fillId="0" borderId="1" xfId="9" applyFont="1" applyFill="1" applyBorder="1" applyAlignment="1"/>
    <xf numFmtId="0" fontId="59" fillId="0" borderId="2" xfId="9" applyFont="1" applyFill="1" applyBorder="1" applyAlignment="1">
      <alignment horizontal="right" vertical="center"/>
    </xf>
    <xf numFmtId="0" fontId="59" fillId="0" borderId="23" xfId="9" applyFont="1" applyBorder="1"/>
    <xf numFmtId="2" fontId="62" fillId="0" borderId="0" xfId="9" applyNumberFormat="1" applyFont="1" applyFill="1" applyBorder="1" applyAlignment="1"/>
    <xf numFmtId="0" fontId="59" fillId="0" borderId="16" xfId="9" applyFont="1" applyFill="1" applyBorder="1" applyAlignment="1"/>
    <xf numFmtId="0" fontId="62" fillId="0" borderId="17" xfId="9" applyFont="1" applyFill="1" applyBorder="1" applyAlignment="1">
      <alignment horizontal="right" vertical="center"/>
    </xf>
    <xf numFmtId="0" fontId="62" fillId="0" borderId="0" xfId="9" applyFont="1" applyFill="1" applyBorder="1" applyAlignment="1">
      <alignment horizontal="center"/>
    </xf>
    <xf numFmtId="0" fontId="62" fillId="0" borderId="62" xfId="9" applyFont="1" applyBorder="1" applyAlignment="1">
      <alignment horizontal="centerContinuous"/>
    </xf>
    <xf numFmtId="0" fontId="62" fillId="0" borderId="63" xfId="9" applyFont="1" applyBorder="1" applyAlignment="1">
      <alignment horizontal="centerContinuous"/>
    </xf>
    <xf numFmtId="0" fontId="62" fillId="0" borderId="64" xfId="9" applyFont="1" applyBorder="1" applyAlignment="1">
      <alignment horizontal="centerContinuous"/>
    </xf>
    <xf numFmtId="0" fontId="59" fillId="0" borderId="63" xfId="9" applyFont="1" applyBorder="1" applyAlignment="1">
      <alignment horizontal="centerContinuous"/>
    </xf>
    <xf numFmtId="0" fontId="59" fillId="0" borderId="64" xfId="9" applyFont="1" applyBorder="1" applyAlignment="1">
      <alignment horizontal="centerContinuous"/>
    </xf>
    <xf numFmtId="0" fontId="62" fillId="4" borderId="65" xfId="9" applyFont="1" applyFill="1" applyBorder="1" applyAlignment="1">
      <alignment horizontal="center" vertical="center" wrapText="1"/>
    </xf>
    <xf numFmtId="0" fontId="62" fillId="4" borderId="66" xfId="9" applyFont="1" applyFill="1" applyBorder="1" applyAlignment="1">
      <alignment horizontal="center" vertical="center" wrapText="1"/>
    </xf>
    <xf numFmtId="0" fontId="62" fillId="4" borderId="67" xfId="9" applyFont="1" applyFill="1" applyBorder="1" applyAlignment="1">
      <alignment horizontal="center" vertical="center" wrapText="1"/>
    </xf>
    <xf numFmtId="0" fontId="62" fillId="4" borderId="68" xfId="9" applyFont="1" applyFill="1" applyBorder="1" applyAlignment="1">
      <alignment horizontal="center" vertical="center" wrapText="1"/>
    </xf>
    <xf numFmtId="0" fontId="62" fillId="4" borderId="69" xfId="9" applyFont="1" applyFill="1" applyBorder="1" applyAlignment="1">
      <alignment horizontal="center" vertical="center" wrapText="1"/>
    </xf>
    <xf numFmtId="0" fontId="62" fillId="4" borderId="70" xfId="9" applyFont="1" applyFill="1" applyBorder="1" applyAlignment="1">
      <alignment horizontal="center" vertical="center" wrapText="1"/>
    </xf>
    <xf numFmtId="204" fontId="62" fillId="4" borderId="71" xfId="9" applyNumberFormat="1" applyFont="1" applyFill="1" applyBorder="1" applyAlignment="1">
      <alignment horizontal="center" vertical="center" wrapText="1"/>
    </xf>
    <xf numFmtId="0" fontId="62" fillId="4" borderId="72" xfId="9" applyFont="1" applyFill="1" applyBorder="1" applyAlignment="1">
      <alignment horizontal="center" vertical="center" wrapText="1"/>
    </xf>
    <xf numFmtId="0" fontId="62" fillId="4" borderId="73" xfId="9" applyFont="1" applyFill="1" applyBorder="1" applyAlignment="1">
      <alignment horizontal="center" vertical="center" wrapText="1"/>
    </xf>
    <xf numFmtId="204" fontId="62" fillId="4" borderId="73" xfId="9" applyNumberFormat="1" applyFont="1" applyFill="1" applyBorder="1" applyAlignment="1">
      <alignment horizontal="center" vertical="center" wrapText="1"/>
    </xf>
    <xf numFmtId="204" fontId="62" fillId="4" borderId="72" xfId="9" applyNumberFormat="1" applyFont="1" applyFill="1" applyBorder="1" applyAlignment="1">
      <alignment horizontal="center" vertical="center" wrapText="1"/>
    </xf>
    <xf numFmtId="204" fontId="62" fillId="4" borderId="74" xfId="9" applyNumberFormat="1" applyFont="1" applyFill="1" applyBorder="1" applyAlignment="1">
      <alignment horizontal="center" vertical="center" wrapText="1"/>
    </xf>
    <xf numFmtId="0" fontId="59" fillId="0" borderId="75" xfId="9" applyFont="1" applyBorder="1" applyAlignment="1">
      <alignment horizontal="center"/>
    </xf>
    <xf numFmtId="2" fontId="59" fillId="0" borderId="61" xfId="9" applyNumberFormat="1" applyFont="1" applyBorder="1" applyAlignment="1">
      <alignment horizontal="center" vertical="center"/>
    </xf>
    <xf numFmtId="2" fontId="62" fillId="0" borderId="76" xfId="9" applyNumberFormat="1" applyFont="1" applyBorder="1" applyAlignment="1">
      <alignment horizontal="center"/>
    </xf>
    <xf numFmtId="2" fontId="59" fillId="0" borderId="77" xfId="9" applyNumberFormat="1" applyFont="1" applyBorder="1" applyAlignment="1">
      <alignment horizontal="center" vertical="center"/>
    </xf>
    <xf numFmtId="2" fontId="59" fillId="0" borderId="78" xfId="9" applyNumberFormat="1" applyFont="1" applyBorder="1" applyAlignment="1">
      <alignment horizontal="center" vertical="center"/>
    </xf>
    <xf numFmtId="0" fontId="62" fillId="0" borderId="0" xfId="9" applyFont="1" applyFill="1" applyBorder="1" applyAlignment="1">
      <alignment horizontal="center" vertical="center"/>
    </xf>
    <xf numFmtId="0" fontId="59" fillId="0" borderId="79" xfId="9" applyFont="1" applyBorder="1" applyAlignment="1">
      <alignment horizontal="center"/>
    </xf>
    <xf numFmtId="2" fontId="59" fillId="0" borderId="12" xfId="9" applyNumberFormat="1" applyFont="1" applyBorder="1" applyAlignment="1">
      <alignment horizontal="center" vertical="center"/>
    </xf>
    <xf numFmtId="204" fontId="62" fillId="0" borderId="0" xfId="9" applyNumberFormat="1" applyFont="1" applyFill="1" applyBorder="1" applyAlignment="1">
      <alignment horizontal="center" vertical="center"/>
    </xf>
    <xf numFmtId="2" fontId="59" fillId="0" borderId="0" xfId="9" applyNumberFormat="1" applyFont="1" applyFill="1" applyBorder="1" applyAlignment="1">
      <alignment horizontal="center" vertical="center"/>
    </xf>
    <xf numFmtId="0" fontId="59" fillId="0" borderId="80" xfId="9" applyFont="1" applyBorder="1" applyAlignment="1">
      <alignment horizontal="center"/>
    </xf>
    <xf numFmtId="2" fontId="59" fillId="0" borderId="81" xfId="9" applyNumberFormat="1" applyFont="1" applyBorder="1" applyAlignment="1">
      <alignment horizontal="center" vertical="center"/>
    </xf>
    <xf numFmtId="2" fontId="62" fillId="0" borderId="80" xfId="9" applyNumberFormat="1" applyFont="1" applyBorder="1" applyAlignment="1">
      <alignment horizontal="center"/>
    </xf>
    <xf numFmtId="2" fontId="59" fillId="0" borderId="15" xfId="9" applyNumberFormat="1" applyFont="1" applyBorder="1" applyAlignment="1">
      <alignment horizontal="center" vertical="center"/>
    </xf>
    <xf numFmtId="2" fontId="59" fillId="0" borderId="82" xfId="9" applyNumberFormat="1" applyFont="1" applyBorder="1" applyAlignment="1">
      <alignment horizontal="center" vertical="center"/>
    </xf>
    <xf numFmtId="0" fontId="59" fillId="0" borderId="83" xfId="9" applyFont="1" applyBorder="1" applyAlignment="1">
      <alignment horizontal="center"/>
    </xf>
    <xf numFmtId="0" fontId="62" fillId="0" borderId="83" xfId="9" applyFont="1" applyFill="1" applyBorder="1"/>
    <xf numFmtId="0" fontId="59" fillId="0" borderId="83" xfId="9" applyFont="1" applyBorder="1"/>
    <xf numFmtId="0" fontId="59" fillId="0" borderId="83" xfId="9" applyFont="1" applyFill="1" applyBorder="1" applyAlignment="1">
      <alignment horizontal="right" vertical="center"/>
    </xf>
    <xf numFmtId="2" fontId="59" fillId="0" borderId="84" xfId="9" applyNumberFormat="1" applyFont="1" applyBorder="1"/>
    <xf numFmtId="0" fontId="59" fillId="0" borderId="0" xfId="9" applyFont="1" applyFill="1" applyBorder="1" applyAlignment="1">
      <alignment horizontal="right" vertical="center"/>
    </xf>
    <xf numFmtId="2" fontId="59" fillId="0" borderId="0" xfId="9" applyNumberFormat="1" applyFont="1"/>
    <xf numFmtId="0" fontId="62" fillId="0" borderId="0" xfId="9" applyFont="1" applyFill="1" applyBorder="1" applyAlignment="1">
      <alignment horizontal="right" vertical="center"/>
    </xf>
    <xf numFmtId="2" fontId="62" fillId="0" borderId="85" xfId="9" applyNumberFormat="1" applyFont="1" applyBorder="1"/>
    <xf numFmtId="2" fontId="62" fillId="0" borderId="86" xfId="9" applyNumberFormat="1" applyFont="1" applyBorder="1"/>
    <xf numFmtId="2" fontId="62" fillId="0" borderId="87" xfId="9" applyNumberFormat="1" applyFont="1" applyBorder="1"/>
    <xf numFmtId="2" fontId="59" fillId="0" borderId="0" xfId="9" applyNumberFormat="1" applyFont="1" applyFill="1" applyBorder="1" applyAlignment="1"/>
    <xf numFmtId="2" fontId="59" fillId="0" borderId="0" xfId="9" applyNumberFormat="1" applyFont="1" applyFill="1" applyBorder="1" applyAlignment="1">
      <alignment horizontal="center"/>
    </xf>
    <xf numFmtId="0" fontId="62" fillId="0" borderId="0" xfId="9" applyFont="1"/>
    <xf numFmtId="0" fontId="59" fillId="0" borderId="0" xfId="9" applyFont="1" applyAlignment="1">
      <alignment horizontal="centerContinuous" vertical="center"/>
    </xf>
    <xf numFmtId="0" fontId="13" fillId="0" borderId="49" xfId="492" applyFont="1" applyFill="1" applyBorder="1"/>
    <xf numFmtId="202" fontId="12" fillId="0" borderId="50" xfId="11" applyNumberFormat="1" applyFont="1" applyFill="1" applyBorder="1" applyAlignment="1">
      <alignment horizontal="center"/>
    </xf>
    <xf numFmtId="0" fontId="59" fillId="0" borderId="51" xfId="9" applyFont="1" applyBorder="1" applyAlignment="1">
      <alignment horizontal="center"/>
    </xf>
    <xf numFmtId="0" fontId="59" fillId="4" borderId="68" xfId="637" applyFont="1" applyFill="1" applyBorder="1" applyAlignment="1">
      <alignment horizontal="center" vertical="center"/>
    </xf>
    <xf numFmtId="0" fontId="59" fillId="4" borderId="66" xfId="637" applyFont="1" applyFill="1" applyBorder="1" applyAlignment="1">
      <alignment horizontal="center" vertical="center"/>
    </xf>
    <xf numFmtId="0" fontId="59" fillId="4" borderId="67" xfId="637" applyFont="1" applyFill="1" applyBorder="1" applyAlignment="1">
      <alignment horizontal="center" vertical="center" wrapText="1"/>
    </xf>
    <xf numFmtId="0" fontId="13" fillId="0" borderId="57" xfId="492" applyFont="1" applyFill="1" applyBorder="1"/>
    <xf numFmtId="202" fontId="12" fillId="0" borderId="33" xfId="11" applyNumberFormat="1" applyFont="1" applyFill="1" applyBorder="1" applyAlignment="1">
      <alignment horizontal="center"/>
    </xf>
    <xf numFmtId="0" fontId="59" fillId="0" borderId="58" xfId="9" applyFont="1" applyBorder="1" applyAlignment="1">
      <alignment horizontal="center"/>
    </xf>
    <xf numFmtId="0" fontId="59" fillId="0" borderId="9" xfId="637" applyFont="1" applyFill="1" applyBorder="1" applyAlignment="1">
      <alignment horizontal="center" vertical="center" wrapText="1"/>
    </xf>
    <xf numFmtId="0" fontId="59" fillId="0" borderId="10" xfId="637" applyFont="1" applyFill="1" applyBorder="1" applyAlignment="1">
      <alignment horizontal="center" vertical="center" wrapText="1"/>
    </xf>
    <xf numFmtId="183" fontId="59" fillId="0" borderId="11" xfId="637" applyNumberFormat="1" applyFont="1" applyFill="1" applyBorder="1" applyAlignment="1">
      <alignment horizontal="center" vertical="center" wrapText="1"/>
    </xf>
    <xf numFmtId="0" fontId="59" fillId="0" borderId="12" xfId="637" applyFont="1" applyFill="1" applyBorder="1" applyAlignment="1">
      <alignment horizontal="center" vertical="center" wrapText="1"/>
    </xf>
    <xf numFmtId="0" fontId="59" fillId="0" borderId="13" xfId="637" applyFont="1" applyFill="1" applyBorder="1" applyAlignment="1">
      <alignment horizontal="center" vertical="center" wrapText="1"/>
    </xf>
    <xf numFmtId="183" fontId="59" fillId="0" borderId="14" xfId="637" applyNumberFormat="1" applyFont="1" applyFill="1" applyBorder="1" applyAlignment="1">
      <alignment horizontal="center" vertical="center" wrapText="1"/>
    </xf>
    <xf numFmtId="43" fontId="59" fillId="0" borderId="0" xfId="11" applyFont="1"/>
    <xf numFmtId="0" fontId="59" fillId="0" borderId="0" xfId="9" applyFont="1" applyAlignment="1">
      <alignment horizontal="left" vertical="center" wrapText="1"/>
    </xf>
    <xf numFmtId="43" fontId="62" fillId="0" borderId="33" xfId="11" applyFont="1" applyBorder="1" applyAlignment="1">
      <alignment horizontal="center"/>
    </xf>
    <xf numFmtId="0" fontId="59" fillId="0" borderId="0" xfId="9" applyFont="1" applyAlignment="1">
      <alignment vertical="center" wrapText="1"/>
    </xf>
    <xf numFmtId="2" fontId="59" fillId="0" borderId="57" xfId="9" applyNumberFormat="1" applyFont="1" applyFill="1" applyBorder="1"/>
    <xf numFmtId="202" fontId="62" fillId="0" borderId="33" xfId="11" applyNumberFormat="1" applyFont="1" applyFill="1" applyBorder="1" applyAlignment="1">
      <alignment horizontal="center"/>
    </xf>
    <xf numFmtId="43" fontId="62" fillId="0" borderId="33" xfId="11" applyFont="1" applyFill="1" applyBorder="1" applyAlignment="1">
      <alignment horizontal="center"/>
    </xf>
    <xf numFmtId="9" fontId="62" fillId="0" borderId="33" xfId="993" applyFont="1" applyFill="1" applyBorder="1" applyAlignment="1">
      <alignment horizontal="right"/>
    </xf>
    <xf numFmtId="2" fontId="59" fillId="0" borderId="52" xfId="9" applyNumberFormat="1" applyFont="1" applyFill="1" applyBorder="1"/>
    <xf numFmtId="202" fontId="12" fillId="0" borderId="53" xfId="11" applyNumberFormat="1" applyFont="1" applyFill="1" applyBorder="1" applyAlignment="1">
      <alignment horizontal="center"/>
    </xf>
    <xf numFmtId="0" fontId="59" fillId="0" borderId="54" xfId="9" applyFont="1" applyBorder="1" applyAlignment="1">
      <alignment horizontal="center"/>
    </xf>
    <xf numFmtId="0" fontId="59" fillId="0" borderId="12" xfId="637" applyFont="1" applyFill="1" applyBorder="1" applyAlignment="1">
      <alignment horizontal="center"/>
    </xf>
    <xf numFmtId="0" fontId="59" fillId="0" borderId="13" xfId="637" applyFont="1" applyFill="1" applyBorder="1" applyAlignment="1">
      <alignment horizontal="center"/>
    </xf>
    <xf numFmtId="0" fontId="13" fillId="0" borderId="33" xfId="492" applyFont="1" applyFill="1" applyBorder="1"/>
    <xf numFmtId="2" fontId="12" fillId="0" borderId="33" xfId="13" applyNumberFormat="1" applyFont="1" applyFill="1" applyBorder="1" applyAlignment="1">
      <alignment horizontal="center"/>
    </xf>
    <xf numFmtId="0" fontId="13" fillId="0" borderId="33" xfId="492" applyFont="1" applyFill="1" applyBorder="1" applyAlignment="1">
      <alignment vertical="center" wrapText="1"/>
    </xf>
    <xf numFmtId="2" fontId="12" fillId="0" borderId="33" xfId="13" applyNumberFormat="1" applyFont="1" applyFill="1" applyBorder="1" applyAlignment="1">
      <alignment horizontal="center" vertical="center"/>
    </xf>
    <xf numFmtId="0" fontId="59" fillId="0" borderId="33" xfId="637" applyFont="1" applyBorder="1" applyAlignment="1">
      <alignment horizontal="center" vertical="center"/>
    </xf>
    <xf numFmtId="2" fontId="62" fillId="0" borderId="33" xfId="13" applyNumberFormat="1" applyFont="1" applyFill="1" applyBorder="1" applyAlignment="1">
      <alignment horizontal="center" vertical="center"/>
    </xf>
    <xf numFmtId="0" fontId="59" fillId="0" borderId="19" xfId="637" applyFont="1" applyFill="1" applyBorder="1" applyAlignment="1">
      <alignment horizontal="center"/>
    </xf>
    <xf numFmtId="0" fontId="59" fillId="0" borderId="20" xfId="637" applyFont="1" applyFill="1" applyBorder="1" applyAlignment="1">
      <alignment horizontal="center"/>
    </xf>
    <xf numFmtId="183" fontId="59" fillId="0" borderId="21" xfId="637" applyNumberFormat="1" applyFont="1" applyFill="1" applyBorder="1" applyAlignment="1">
      <alignment horizontal="center" vertical="center" wrapText="1"/>
    </xf>
    <xf numFmtId="0" fontId="62" fillId="0" borderId="73" xfId="9" applyFont="1" applyBorder="1"/>
    <xf numFmtId="183" fontId="62" fillId="0" borderId="72" xfId="9" applyNumberFormat="1" applyFont="1" applyBorder="1" applyAlignment="1">
      <alignment horizontal="center" vertical="center" wrapText="1"/>
    </xf>
    <xf numFmtId="0" fontId="59" fillId="0" borderId="13" xfId="11" applyNumberFormat="1" applyFont="1" applyBorder="1" applyAlignment="1">
      <alignment horizontal="center" vertical="center"/>
    </xf>
    <xf numFmtId="0" fontId="0" fillId="0" borderId="0" xfId="9" applyFont="1" applyAlignment="1">
      <alignment horizontal="center"/>
    </xf>
    <xf numFmtId="0" fontId="62" fillId="4" borderId="88" xfId="9" applyFont="1" applyFill="1" applyBorder="1" applyAlignment="1">
      <alignment horizontal="center" vertical="center" wrapText="1"/>
    </xf>
    <xf numFmtId="0" fontId="62" fillId="4" borderId="89" xfId="9" applyFont="1" applyFill="1" applyBorder="1" applyAlignment="1">
      <alignment horizontal="center" vertical="center" wrapText="1"/>
    </xf>
    <xf numFmtId="2" fontId="59" fillId="0" borderId="7" xfId="9" applyNumberFormat="1" applyFont="1" applyBorder="1" applyAlignment="1">
      <alignment horizontal="center" vertical="center"/>
    </xf>
    <xf numFmtId="2" fontId="59" fillId="0" borderId="0" xfId="9" applyNumberFormat="1" applyFont="1" applyBorder="1" applyAlignment="1">
      <alignment horizontal="center" vertical="center"/>
    </xf>
    <xf numFmtId="0" fontId="59" fillId="4" borderId="0" xfId="637" applyFont="1" applyFill="1" applyBorder="1" applyAlignment="1">
      <alignment horizontal="center" vertical="center" wrapText="1"/>
    </xf>
    <xf numFmtId="183" fontId="59" fillId="0" borderId="0" xfId="637" applyNumberFormat="1" applyFont="1" applyFill="1" applyBorder="1" applyAlignment="1">
      <alignment horizontal="center" vertical="center" wrapText="1"/>
    </xf>
    <xf numFmtId="183" fontId="62" fillId="0" borderId="0" xfId="9" applyNumberFormat="1" applyFont="1" applyBorder="1" applyAlignment="1">
      <alignment horizontal="center" vertical="center" wrapText="1"/>
    </xf>
    <xf numFmtId="205" fontId="62" fillId="0" borderId="13" xfId="11" applyNumberFormat="1" applyFont="1" applyBorder="1" applyAlignment="1">
      <alignment horizontal="center"/>
    </xf>
    <xf numFmtId="205" fontId="62" fillId="0" borderId="3" xfId="11" applyNumberFormat="1" applyFont="1" applyBorder="1" applyAlignment="1">
      <alignment horizontal="center"/>
    </xf>
    <xf numFmtId="0" fontId="59" fillId="0" borderId="77" xfId="637" applyFont="1" applyFill="1" applyBorder="1" applyAlignment="1">
      <alignment horizontal="center" vertical="center" wrapText="1"/>
    </xf>
    <xf numFmtId="0" fontId="59" fillId="0" borderId="61" xfId="637" applyFont="1" applyFill="1" applyBorder="1" applyAlignment="1">
      <alignment horizontal="center" vertical="center" wrapText="1"/>
    </xf>
    <xf numFmtId="183" fontId="59" fillId="0" borderId="78" xfId="637" applyNumberFormat="1" applyFont="1" applyFill="1" applyBorder="1" applyAlignment="1">
      <alignment horizontal="center" vertical="center" wrapText="1"/>
    </xf>
    <xf numFmtId="178" fontId="59" fillId="0" borderId="13" xfId="9" applyNumberFormat="1" applyFont="1" applyBorder="1"/>
    <xf numFmtId="178" fontId="62" fillId="0" borderId="13" xfId="9" applyNumberFormat="1" applyFont="1" applyBorder="1"/>
    <xf numFmtId="205" fontId="59" fillId="0" borderId="3" xfId="11" applyNumberFormat="1" applyFont="1" applyBorder="1" applyAlignment="1">
      <alignment horizontal="center"/>
    </xf>
    <xf numFmtId="205" fontId="62" fillId="0" borderId="18" xfId="11" applyNumberFormat="1" applyFont="1" applyBorder="1" applyAlignment="1">
      <alignment horizontal="center"/>
    </xf>
    <xf numFmtId="2" fontId="13" fillId="0" borderId="13" xfId="6" applyNumberFormat="1" applyFont="1" applyFill="1" applyBorder="1" applyAlignment="1">
      <alignment horizontal="center" vertical="center"/>
    </xf>
    <xf numFmtId="175" fontId="13" fillId="0" borderId="13" xfId="2" applyNumberFormat="1" applyFont="1" applyFill="1" applyBorder="1" applyAlignment="1">
      <alignment horizontal="center" vertical="center"/>
    </xf>
    <xf numFmtId="2" fontId="13" fillId="0" borderId="13" xfId="6" applyNumberFormat="1" applyFont="1" applyBorder="1" applyAlignment="1">
      <alignment vertical="center" wrapText="1"/>
    </xf>
    <xf numFmtId="0" fontId="13" fillId="0" borderId="13" xfId="6" applyFont="1" applyBorder="1" applyAlignment="1">
      <alignment horizontal="center" vertical="center"/>
    </xf>
    <xf numFmtId="0" fontId="13" fillId="0" borderId="13" xfId="6" applyFont="1" applyBorder="1" applyAlignment="1">
      <alignment vertical="center"/>
    </xf>
    <xf numFmtId="0" fontId="13" fillId="0" borderId="13" xfId="6" applyFont="1" applyBorder="1" applyAlignment="1">
      <alignment vertical="center" wrapText="1"/>
    </xf>
    <xf numFmtId="0" fontId="5" fillId="0" borderId="13" xfId="3" applyFont="1" applyFill="1" applyBorder="1" applyAlignment="1">
      <alignment horizontal="center" vertical="center"/>
    </xf>
    <xf numFmtId="0" fontId="5" fillId="40" borderId="16" xfId="3" applyFont="1" applyFill="1" applyBorder="1" applyAlignment="1">
      <alignment horizontal="center" vertical="center"/>
    </xf>
    <xf numFmtId="0" fontId="8" fillId="40" borderId="17" xfId="3" applyFont="1" applyFill="1" applyBorder="1" applyAlignment="1">
      <alignment vertical="center" wrapText="1"/>
    </xf>
    <xf numFmtId="3" fontId="8" fillId="40" borderId="17" xfId="3" applyNumberFormat="1" applyFont="1" applyFill="1" applyBorder="1" applyAlignment="1">
      <alignment horizontal="center" vertical="center"/>
    </xf>
    <xf numFmtId="177" fontId="8" fillId="40" borderId="17" xfId="3" applyNumberFormat="1" applyFont="1" applyFill="1" applyBorder="1" applyAlignment="1">
      <alignment vertical="center"/>
    </xf>
    <xf numFmtId="3" fontId="8" fillId="40" borderId="17" xfId="3" applyNumberFormat="1" applyFont="1" applyFill="1" applyBorder="1" applyAlignment="1">
      <alignment vertical="center"/>
    </xf>
    <xf numFmtId="175" fontId="8" fillId="40" borderId="18" xfId="2" applyNumberFormat="1" applyFont="1" applyFill="1" applyBorder="1" applyAlignment="1">
      <alignment vertical="center"/>
    </xf>
    <xf numFmtId="0" fontId="5" fillId="0" borderId="17" xfId="3" applyFont="1" applyBorder="1" applyAlignment="1">
      <alignment horizontal="center"/>
    </xf>
    <xf numFmtId="177" fontId="5" fillId="0" borderId="17" xfId="3" applyNumberFormat="1" applyFont="1" applyBorder="1"/>
    <xf numFmtId="3" fontId="5" fillId="0" borderId="18" xfId="3" applyNumberFormat="1" applyFont="1" applyBorder="1"/>
    <xf numFmtId="3" fontId="8" fillId="0" borderId="18" xfId="3" applyNumberFormat="1" applyFont="1" applyBorder="1" applyAlignment="1">
      <alignment horizontal="right"/>
    </xf>
    <xf numFmtId="0" fontId="5" fillId="40" borderId="17" xfId="3" applyFont="1" applyFill="1" applyBorder="1" applyAlignment="1">
      <alignment horizontal="center"/>
    </xf>
    <xf numFmtId="177" fontId="5" fillId="40" borderId="17" xfId="3" applyNumberFormat="1" applyFont="1" applyFill="1" applyBorder="1"/>
    <xf numFmtId="3" fontId="5" fillId="40" borderId="17" xfId="3" applyNumberFormat="1" applyFont="1" applyFill="1" applyBorder="1"/>
    <xf numFmtId="3" fontId="5" fillId="40" borderId="18" xfId="3" applyNumberFormat="1" applyFont="1" applyFill="1" applyBorder="1"/>
    <xf numFmtId="175" fontId="8" fillId="40" borderId="13" xfId="2" applyNumberFormat="1" applyFont="1" applyFill="1" applyBorder="1" applyAlignment="1">
      <alignment vertical="center"/>
    </xf>
    <xf numFmtId="0" fontId="68" fillId="0" borderId="0" xfId="9" applyFont="1" applyFill="1" applyBorder="1" applyAlignment="1">
      <alignment horizontal="center" vertical="center" wrapText="1"/>
    </xf>
    <xf numFmtId="0" fontId="4" fillId="0" borderId="0" xfId="9" applyFont="1" applyFill="1" applyAlignment="1">
      <alignment vertical="center"/>
    </xf>
    <xf numFmtId="43" fontId="4" fillId="0" borderId="13" xfId="11" applyNumberFormat="1" applyFont="1" applyFill="1" applyBorder="1" applyAlignment="1">
      <alignment vertical="center" wrapText="1"/>
    </xf>
    <xf numFmtId="43" fontId="4" fillId="0" borderId="18" xfId="11" applyNumberFormat="1" applyFont="1" applyFill="1" applyBorder="1" applyAlignment="1">
      <alignment vertical="center" wrapText="1"/>
    </xf>
    <xf numFmtId="0" fontId="32" fillId="0" borderId="0" xfId="9" applyFont="1" applyFill="1" applyBorder="1" applyAlignment="1">
      <alignment horizontal="center" vertical="center"/>
    </xf>
    <xf numFmtId="2" fontId="4" fillId="0" borderId="0" xfId="9" applyNumberFormat="1" applyFont="1" applyFill="1" applyBorder="1" applyAlignment="1">
      <alignment horizontal="center" vertical="center"/>
    </xf>
    <xf numFmtId="43" fontId="4" fillId="0" borderId="17" xfId="11" applyNumberFormat="1" applyFont="1" applyFill="1" applyBorder="1" applyAlignment="1">
      <alignment vertical="center" wrapText="1"/>
    </xf>
    <xf numFmtId="175" fontId="5" fillId="0" borderId="0" xfId="3" applyNumberFormat="1" applyFont="1" applyBorder="1"/>
    <xf numFmtId="0" fontId="69" fillId="0" borderId="0" xfId="9" applyFont="1" applyAlignment="1">
      <alignment vertical="center"/>
    </xf>
    <xf numFmtId="0" fontId="69" fillId="0" borderId="0" xfId="9" applyFont="1" applyAlignment="1">
      <alignment horizontal="center" vertical="center"/>
    </xf>
    <xf numFmtId="193" fontId="69" fillId="0" borderId="0" xfId="9" applyNumberFormat="1" applyFont="1" applyAlignment="1">
      <alignment vertical="center"/>
    </xf>
    <xf numFmtId="0" fontId="69" fillId="0" borderId="0" xfId="9" applyFont="1"/>
    <xf numFmtId="0" fontId="61" fillId="0" borderId="0" xfId="9" applyFont="1" applyAlignment="1">
      <alignment horizontal="centerContinuous" vertical="center"/>
    </xf>
    <xf numFmtId="193" fontId="61" fillId="0" borderId="0" xfId="9" applyNumberFormat="1" applyFont="1" applyAlignment="1">
      <alignment horizontal="centerContinuous" vertical="center"/>
    </xf>
    <xf numFmtId="208" fontId="69" fillId="0" borderId="0" xfId="9" applyNumberFormat="1" applyFont="1" applyAlignment="1">
      <alignment horizontal="center" vertical="center"/>
    </xf>
    <xf numFmtId="208" fontId="69" fillId="0" borderId="0" xfId="9" applyNumberFormat="1" applyFont="1" applyAlignment="1">
      <alignment vertical="center"/>
    </xf>
    <xf numFmtId="193" fontId="61" fillId="0" borderId="0" xfId="9" applyNumberFormat="1" applyFont="1" applyAlignment="1">
      <alignment horizontal="center" vertical="center"/>
    </xf>
    <xf numFmtId="208" fontId="69" fillId="0" borderId="85" xfId="9" applyNumberFormat="1" applyFont="1" applyBorder="1" applyAlignment="1">
      <alignment horizontal="center" vertical="center"/>
    </xf>
    <xf numFmtId="208" fontId="69" fillId="0" borderId="86" xfId="9" applyNumberFormat="1" applyFont="1" applyBorder="1" applyAlignment="1">
      <alignment horizontal="center" vertical="center"/>
    </xf>
    <xf numFmtId="0" fontId="69" fillId="0" borderId="87" xfId="9" applyNumberFormat="1" applyFont="1" applyBorder="1" applyAlignment="1">
      <alignment horizontal="center" vertical="center"/>
    </xf>
    <xf numFmtId="0" fontId="69" fillId="0" borderId="90" xfId="9" applyNumberFormat="1" applyFont="1" applyFill="1" applyBorder="1" applyAlignment="1">
      <alignment vertical="center" shrinkToFit="1"/>
    </xf>
    <xf numFmtId="208" fontId="69" fillId="0" borderId="91" xfId="9" applyNumberFormat="1" applyFont="1" applyFill="1" applyBorder="1" applyAlignment="1">
      <alignment horizontal="center" vertical="center"/>
    </xf>
    <xf numFmtId="2" fontId="69" fillId="0" borderId="91" xfId="9" applyNumberFormat="1" applyFont="1" applyBorder="1" applyAlignment="1">
      <alignment horizontal="center" vertical="center"/>
    </xf>
    <xf numFmtId="206" fontId="69" fillId="0" borderId="91" xfId="9" applyNumberFormat="1" applyFont="1" applyFill="1" applyBorder="1" applyAlignment="1">
      <alignment vertical="center"/>
    </xf>
    <xf numFmtId="2" fontId="69" fillId="0" borderId="91" xfId="575" applyNumberFormat="1" applyFont="1" applyBorder="1" applyAlignment="1">
      <alignment horizontal="center" vertical="center"/>
    </xf>
    <xf numFmtId="206" fontId="69" fillId="0" borderId="92" xfId="9" applyNumberFormat="1" applyFont="1" applyBorder="1" applyAlignment="1">
      <alignment horizontal="right" vertical="center"/>
    </xf>
    <xf numFmtId="0" fontId="70" fillId="0" borderId="93" xfId="9" applyNumberFormat="1" applyFont="1" applyFill="1" applyBorder="1" applyAlignment="1">
      <alignment vertical="center" shrinkToFit="1"/>
    </xf>
    <xf numFmtId="208" fontId="69" fillId="0" borderId="94" xfId="9" applyNumberFormat="1" applyFont="1" applyBorder="1" applyAlignment="1">
      <alignment horizontal="center" vertical="center"/>
    </xf>
    <xf numFmtId="2" fontId="69" fillId="0" borderId="94" xfId="9" applyNumberFormat="1" applyFont="1" applyBorder="1" applyAlignment="1">
      <alignment horizontal="center" vertical="center"/>
    </xf>
    <xf numFmtId="206" fontId="69" fillId="0" borderId="91" xfId="9" applyNumberFormat="1" applyFont="1" applyBorder="1" applyAlignment="1">
      <alignment horizontal="right" vertical="center"/>
    </xf>
    <xf numFmtId="2" fontId="69" fillId="0" borderId="94" xfId="575" applyNumberFormat="1" applyFont="1" applyBorder="1" applyAlignment="1">
      <alignment horizontal="center" vertical="center"/>
    </xf>
    <xf numFmtId="0" fontId="69" fillId="0" borderId="93" xfId="9" applyFont="1" applyFill="1" applyBorder="1" applyAlignment="1">
      <alignment vertical="center" wrapText="1"/>
    </xf>
    <xf numFmtId="208" fontId="69" fillId="0" borderId="94" xfId="9" applyNumberFormat="1" applyFont="1" applyBorder="1" applyAlignment="1">
      <alignment vertical="center"/>
    </xf>
    <xf numFmtId="208" fontId="69" fillId="0" borderId="91" xfId="9" applyNumberFormat="1" applyFont="1" applyBorder="1" applyAlignment="1">
      <alignment vertical="center"/>
    </xf>
    <xf numFmtId="193" fontId="69" fillId="0" borderId="92" xfId="9" applyNumberFormat="1" applyFont="1" applyBorder="1" applyAlignment="1">
      <alignment vertical="center"/>
    </xf>
    <xf numFmtId="208" fontId="69" fillId="0" borderId="95" xfId="9" applyNumberFormat="1" applyFont="1" applyBorder="1" applyAlignment="1">
      <alignment vertical="center"/>
    </xf>
    <xf numFmtId="193" fontId="69" fillId="0" borderId="96" xfId="9" applyNumberFormat="1" applyFont="1" applyBorder="1" applyAlignment="1">
      <alignment vertical="center"/>
    </xf>
    <xf numFmtId="208" fontId="69" fillId="0" borderId="97" xfId="9" applyNumberFormat="1" applyFont="1" applyBorder="1" applyAlignment="1">
      <alignment vertical="center"/>
    </xf>
    <xf numFmtId="208" fontId="69" fillId="0" borderId="98" xfId="9" applyNumberFormat="1" applyFont="1" applyBorder="1" applyAlignment="1">
      <alignment horizontal="center" vertical="center"/>
    </xf>
    <xf numFmtId="208" fontId="69" fillId="0" borderId="98" xfId="9" applyNumberFormat="1" applyFont="1" applyBorder="1" applyAlignment="1">
      <alignment vertical="center"/>
    </xf>
    <xf numFmtId="193" fontId="69" fillId="0" borderId="99" xfId="9" applyNumberFormat="1" applyFont="1" applyBorder="1" applyAlignment="1">
      <alignment vertical="center"/>
    </xf>
    <xf numFmtId="193" fontId="69" fillId="0" borderId="100" xfId="9" applyNumberFormat="1" applyFont="1" applyBorder="1" applyAlignment="1">
      <alignment vertical="center"/>
    </xf>
    <xf numFmtId="208" fontId="69" fillId="0" borderId="63" xfId="9" applyNumberFormat="1" applyFont="1" applyBorder="1" applyAlignment="1">
      <alignment vertical="center"/>
    </xf>
    <xf numFmtId="208" fontId="69" fillId="0" borderId="63" xfId="9" applyNumberFormat="1" applyFont="1" applyBorder="1" applyAlignment="1">
      <alignment horizontal="center" vertical="center"/>
    </xf>
    <xf numFmtId="193" fontId="69" fillId="0" borderId="63" xfId="9" applyNumberFormat="1" applyFont="1" applyBorder="1" applyAlignment="1">
      <alignment vertical="center"/>
    </xf>
    <xf numFmtId="193" fontId="69" fillId="0" borderId="0" xfId="9" applyNumberFormat="1" applyFont="1" applyBorder="1" applyAlignment="1">
      <alignment vertical="center"/>
    </xf>
    <xf numFmtId="208" fontId="69" fillId="0" borderId="101" xfId="9" applyNumberFormat="1" applyFont="1" applyBorder="1" applyAlignment="1">
      <alignment vertical="center"/>
    </xf>
    <xf numFmtId="208" fontId="69" fillId="0" borderId="91" xfId="9" applyNumberFormat="1" applyFont="1" applyBorder="1" applyAlignment="1">
      <alignment horizontal="center" vertical="center"/>
    </xf>
    <xf numFmtId="169" fontId="69" fillId="0" borderId="91" xfId="5" applyFont="1" applyBorder="1" applyAlignment="1">
      <alignment horizontal="center" vertical="center"/>
    </xf>
    <xf numFmtId="9" fontId="69" fillId="0" borderId="91" xfId="9" applyNumberFormat="1" applyFont="1" applyBorder="1" applyAlignment="1">
      <alignment horizontal="center" vertical="center"/>
    </xf>
    <xf numFmtId="193" fontId="69" fillId="0" borderId="92" xfId="9" applyNumberFormat="1" applyFont="1" applyBorder="1" applyAlignment="1">
      <alignment horizontal="center" vertical="center"/>
    </xf>
    <xf numFmtId="206" fontId="69" fillId="0" borderId="94" xfId="5" applyNumberFormat="1" applyFont="1" applyBorder="1" applyAlignment="1">
      <alignment vertical="center"/>
    </xf>
    <xf numFmtId="208" fontId="69" fillId="0" borderId="102" xfId="9" applyNumberFormat="1" applyFont="1" applyBorder="1" applyAlignment="1">
      <alignment horizontal="center" vertical="center"/>
    </xf>
    <xf numFmtId="193" fontId="69" fillId="0" borderId="103" xfId="9" applyNumberFormat="1" applyFont="1" applyBorder="1" applyAlignment="1">
      <alignment vertical="center"/>
    </xf>
    <xf numFmtId="0" fontId="69" fillId="0" borderId="86" xfId="9" applyFont="1" applyBorder="1" applyAlignment="1">
      <alignment horizontal="center" vertical="center"/>
    </xf>
    <xf numFmtId="0" fontId="69" fillId="0" borderId="101" xfId="9" applyNumberFormat="1" applyFont="1" applyBorder="1" applyAlignment="1">
      <alignment vertical="center" shrinkToFit="1"/>
    </xf>
    <xf numFmtId="206" fontId="69" fillId="0" borderId="91" xfId="5" applyNumberFormat="1" applyFont="1" applyBorder="1" applyAlignment="1">
      <alignment vertical="center"/>
    </xf>
    <xf numFmtId="207" fontId="69" fillId="0" borderId="91" xfId="11" applyNumberFormat="1" applyFont="1" applyBorder="1" applyAlignment="1">
      <alignment vertical="center"/>
    </xf>
    <xf numFmtId="206" fontId="69" fillId="0" borderId="91" xfId="5" applyNumberFormat="1" applyFont="1" applyBorder="1" applyAlignment="1">
      <alignment horizontal="right" vertical="center"/>
    </xf>
    <xf numFmtId="1" fontId="69" fillId="0" borderId="94" xfId="575" applyNumberFormat="1" applyFont="1" applyFill="1" applyBorder="1" applyAlignment="1">
      <alignment horizontal="center" vertical="center"/>
    </xf>
    <xf numFmtId="206" fontId="69" fillId="0" borderId="92" xfId="5" applyNumberFormat="1" applyFont="1" applyBorder="1" applyAlignment="1">
      <alignment horizontal="right" vertical="center"/>
    </xf>
    <xf numFmtId="0" fontId="69" fillId="0" borderId="95" xfId="9" applyNumberFormat="1" applyFont="1" applyBorder="1" applyAlignment="1">
      <alignment vertical="center" shrinkToFit="1"/>
    </xf>
    <xf numFmtId="2" fontId="69" fillId="0" borderId="94" xfId="575" applyNumberFormat="1" applyFont="1" applyFill="1" applyBorder="1" applyAlignment="1">
      <alignment horizontal="center" vertical="center"/>
    </xf>
    <xf numFmtId="208" fontId="69" fillId="0" borderId="104" xfId="9" applyNumberFormat="1" applyFont="1" applyBorder="1" applyAlignment="1">
      <alignment vertical="center"/>
    </xf>
    <xf numFmtId="208" fontId="69" fillId="0" borderId="105" xfId="9" applyNumberFormat="1" applyFont="1" applyBorder="1" applyAlignment="1">
      <alignment vertical="center"/>
    </xf>
    <xf numFmtId="208" fontId="69" fillId="0" borderId="105" xfId="9" applyNumberFormat="1" applyFont="1" applyBorder="1" applyAlignment="1">
      <alignment horizontal="center" vertical="center"/>
    </xf>
    <xf numFmtId="193" fontId="69" fillId="0" borderId="106" xfId="9" applyNumberFormat="1" applyFont="1" applyBorder="1" applyAlignment="1">
      <alignment vertical="center"/>
    </xf>
    <xf numFmtId="0" fontId="61" fillId="0" borderId="0" xfId="9" applyNumberFormat="1" applyFont="1" applyAlignment="1">
      <alignment vertical="center"/>
    </xf>
    <xf numFmtId="193" fontId="69" fillId="0" borderId="0" xfId="5" applyNumberFormat="1" applyFont="1" applyAlignment="1">
      <alignment vertical="center"/>
    </xf>
    <xf numFmtId="206" fontId="69" fillId="0" borderId="0" xfId="5" applyNumberFormat="1" applyFont="1" applyAlignment="1">
      <alignment vertical="center"/>
    </xf>
    <xf numFmtId="0" fontId="69" fillId="0" borderId="107" xfId="9" applyNumberFormat="1" applyFont="1" applyFill="1" applyBorder="1" applyAlignment="1">
      <alignment vertical="center" shrinkToFit="1"/>
    </xf>
    <xf numFmtId="0" fontId="69" fillId="0" borderId="93" xfId="9" applyNumberFormat="1" applyFont="1" applyFill="1" applyBorder="1" applyAlignment="1">
      <alignment vertical="center" shrinkToFit="1"/>
    </xf>
    <xf numFmtId="208" fontId="69" fillId="0" borderId="93" xfId="9" applyNumberFormat="1" applyFont="1" applyBorder="1" applyAlignment="1">
      <alignment vertical="center"/>
    </xf>
    <xf numFmtId="208" fontId="69" fillId="0" borderId="108" xfId="9" applyNumberFormat="1" applyFont="1" applyBorder="1" applyAlignment="1">
      <alignment vertical="center"/>
    </xf>
    <xf numFmtId="208" fontId="69" fillId="0" borderId="109" xfId="9" applyNumberFormat="1" applyFont="1" applyBorder="1" applyAlignment="1">
      <alignment vertical="center"/>
    </xf>
    <xf numFmtId="208" fontId="69" fillId="0" borderId="109" xfId="9" applyNumberFormat="1" applyFont="1" applyBorder="1" applyAlignment="1">
      <alignment horizontal="center" vertical="center"/>
    </xf>
    <xf numFmtId="193" fontId="69" fillId="0" borderId="109" xfId="9" applyNumberFormat="1" applyFont="1" applyBorder="1" applyAlignment="1">
      <alignment vertical="center"/>
    </xf>
    <xf numFmtId="206" fontId="69" fillId="0" borderId="91" xfId="5" applyNumberFormat="1" applyFont="1" applyBorder="1" applyAlignment="1">
      <alignment horizontal="center" vertical="center"/>
    </xf>
    <xf numFmtId="2" fontId="69" fillId="0" borderId="91" xfId="5" applyNumberFormat="1" applyFont="1" applyBorder="1" applyAlignment="1">
      <alignment horizontal="center" vertical="center"/>
    </xf>
    <xf numFmtId="183" fontId="69" fillId="0" borderId="94" xfId="575" applyNumberFormat="1" applyFont="1" applyBorder="1" applyAlignment="1">
      <alignment horizontal="center" vertical="center"/>
    </xf>
    <xf numFmtId="193" fontId="69" fillId="0" borderId="92" xfId="5" applyNumberFormat="1" applyFont="1" applyBorder="1" applyAlignment="1">
      <alignment vertical="center"/>
    </xf>
    <xf numFmtId="0" fontId="70" fillId="0" borderId="93" xfId="9" applyFont="1" applyFill="1" applyBorder="1" applyAlignment="1">
      <alignment vertical="center" wrapText="1"/>
    </xf>
    <xf numFmtId="0" fontId="69" fillId="0" borderId="101" xfId="9" applyNumberFormat="1" applyFont="1" applyBorder="1" applyAlignment="1">
      <alignment vertical="center" wrapText="1"/>
    </xf>
    <xf numFmtId="193" fontId="69" fillId="0" borderId="92" xfId="5" applyNumberFormat="1" applyFont="1" applyBorder="1" applyAlignment="1">
      <alignment horizontal="right" vertical="center" wrapText="1"/>
    </xf>
    <xf numFmtId="208" fontId="69" fillId="0" borderId="95" xfId="9" applyNumberFormat="1" applyFont="1" applyBorder="1" applyAlignment="1">
      <alignment vertical="center" wrapText="1"/>
    </xf>
    <xf numFmtId="193" fontId="69" fillId="0" borderId="92" xfId="5" applyNumberFormat="1" applyFont="1" applyBorder="1" applyAlignment="1">
      <alignment horizontal="center" vertical="center"/>
    </xf>
    <xf numFmtId="1" fontId="69" fillId="0" borderId="91" xfId="9" applyNumberFormat="1" applyFont="1" applyBorder="1" applyAlignment="1">
      <alignment horizontal="center" vertical="center"/>
    </xf>
    <xf numFmtId="206" fontId="69" fillId="0" borderId="92" xfId="5" applyNumberFormat="1" applyFont="1" applyBorder="1" applyAlignment="1">
      <alignment horizontal="right" vertical="center" wrapText="1"/>
    </xf>
    <xf numFmtId="1" fontId="69" fillId="0" borderId="94" xfId="9" applyNumberFormat="1" applyFont="1" applyFill="1" applyBorder="1" applyAlignment="1">
      <alignment horizontal="center" vertical="center"/>
    </xf>
    <xf numFmtId="208" fontId="69" fillId="0" borderId="0" xfId="9" applyNumberFormat="1" applyFont="1" applyBorder="1" applyAlignment="1">
      <alignment vertical="center"/>
    </xf>
    <xf numFmtId="208" fontId="69" fillId="0" borderId="0" xfId="9" applyNumberFormat="1" applyFont="1" applyBorder="1" applyAlignment="1">
      <alignment horizontal="center" vertical="center"/>
    </xf>
    <xf numFmtId="0" fontId="69" fillId="0" borderId="0" xfId="9" applyFont="1" applyBorder="1" applyAlignment="1">
      <alignment vertical="center"/>
    </xf>
    <xf numFmtId="178" fontId="69" fillId="0" borderId="91" xfId="9" applyNumberFormat="1" applyFont="1" applyFill="1" applyBorder="1" applyAlignment="1">
      <alignment horizontal="center" vertical="center"/>
    </xf>
    <xf numFmtId="178" fontId="69" fillId="0" borderId="94" xfId="9" applyNumberFormat="1" applyFont="1" applyFill="1" applyBorder="1" applyAlignment="1">
      <alignment horizontal="center" vertical="center"/>
    </xf>
    <xf numFmtId="1" fontId="69" fillId="0" borderId="91" xfId="9" applyNumberFormat="1" applyFont="1" applyFill="1" applyBorder="1" applyAlignment="1">
      <alignment horizontal="center" vertical="center"/>
    </xf>
    <xf numFmtId="0" fontId="69" fillId="0" borderId="0" xfId="9" applyFont="1" applyAlignment="1">
      <alignment horizontal="center"/>
    </xf>
    <xf numFmtId="193" fontId="69" fillId="0" borderId="0" xfId="9" applyNumberFormat="1" applyFont="1"/>
    <xf numFmtId="0" fontId="61" fillId="0" borderId="0" xfId="9" applyFont="1" applyAlignment="1">
      <alignment vertical="center"/>
    </xf>
    <xf numFmtId="0" fontId="69" fillId="0" borderId="85" xfId="9" applyFont="1" applyBorder="1" applyAlignment="1">
      <alignment horizontal="center" vertical="center"/>
    </xf>
    <xf numFmtId="0" fontId="69" fillId="0" borderId="87" xfId="5" applyNumberFormat="1" applyFont="1" applyBorder="1" applyAlignment="1">
      <alignment horizontal="center" vertical="center"/>
    </xf>
    <xf numFmtId="0" fontId="69" fillId="0" borderId="94" xfId="9" applyFont="1" applyFill="1" applyBorder="1" applyAlignment="1">
      <alignment horizontal="center" vertical="center"/>
    </xf>
    <xf numFmtId="206" fontId="69" fillId="0" borderId="96" xfId="5" applyNumberFormat="1" applyFont="1" applyBorder="1" applyAlignment="1">
      <alignment horizontal="right" vertical="center"/>
    </xf>
    <xf numFmtId="0" fontId="69" fillId="0" borderId="95" xfId="9" applyFont="1" applyBorder="1" applyAlignment="1">
      <alignment vertical="center"/>
    </xf>
    <xf numFmtId="0" fontId="69" fillId="0" borderId="94" xfId="9" applyFont="1" applyBorder="1" applyAlignment="1">
      <alignment horizontal="center" vertical="center"/>
    </xf>
    <xf numFmtId="209" fontId="69" fillId="0" borderId="91" xfId="9" applyNumberFormat="1" applyFont="1" applyBorder="1" applyAlignment="1">
      <alignment vertical="center"/>
    </xf>
    <xf numFmtId="206" fontId="69" fillId="0" borderId="96" xfId="5" applyNumberFormat="1" applyFont="1" applyBorder="1" applyAlignment="1">
      <alignment vertical="center"/>
    </xf>
    <xf numFmtId="193" fontId="69" fillId="0" borderId="96" xfId="5" applyNumberFormat="1" applyFont="1" applyBorder="1" applyAlignment="1">
      <alignment vertical="center"/>
    </xf>
    <xf numFmtId="0" fontId="69" fillId="0" borderId="94" xfId="9" applyFont="1" applyBorder="1" applyAlignment="1">
      <alignment vertical="center"/>
    </xf>
    <xf numFmtId="0" fontId="69" fillId="0" borderId="97" xfId="9" applyFont="1" applyBorder="1" applyAlignment="1">
      <alignment vertical="center"/>
    </xf>
    <xf numFmtId="0" fontId="69" fillId="0" borderId="98" xfId="9" applyFont="1" applyBorder="1" applyAlignment="1">
      <alignment vertical="center"/>
    </xf>
    <xf numFmtId="0" fontId="69" fillId="0" borderId="98" xfId="9" applyFont="1" applyBorder="1" applyAlignment="1">
      <alignment horizontal="center" vertical="center"/>
    </xf>
    <xf numFmtId="193" fontId="69" fillId="0" borderId="99" xfId="5" applyNumberFormat="1" applyFont="1" applyBorder="1" applyAlignment="1">
      <alignment vertical="center"/>
    </xf>
    <xf numFmtId="206" fontId="69" fillId="0" borderId="100" xfId="5" applyNumberFormat="1" applyFont="1" applyBorder="1" applyAlignment="1">
      <alignment vertical="center"/>
    </xf>
    <xf numFmtId="0" fontId="69" fillId="0" borderId="63" xfId="9" applyFont="1" applyBorder="1" applyAlignment="1">
      <alignment vertical="center"/>
    </xf>
    <xf numFmtId="0" fontId="69" fillId="0" borderId="63" xfId="9" applyFont="1" applyBorder="1" applyAlignment="1">
      <alignment horizontal="center" vertical="center"/>
    </xf>
    <xf numFmtId="193" fontId="69" fillId="0" borderId="63" xfId="5" applyNumberFormat="1" applyFont="1" applyBorder="1" applyAlignment="1">
      <alignment vertical="center"/>
    </xf>
    <xf numFmtId="206" fontId="69" fillId="0" borderId="0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center" wrapText="1"/>
    </xf>
    <xf numFmtId="0" fontId="69" fillId="0" borderId="91" xfId="9" applyFont="1" applyBorder="1" applyAlignment="1">
      <alignment horizontal="center" vertical="center"/>
    </xf>
    <xf numFmtId="206" fontId="69" fillId="0" borderId="92" xfId="5" applyNumberFormat="1" applyFont="1" applyBorder="1" applyAlignment="1">
      <alignment vertical="center"/>
    </xf>
    <xf numFmtId="0" fontId="69" fillId="0" borderId="111" xfId="9" applyFont="1" applyFill="1" applyBorder="1" applyAlignment="1">
      <alignment vertical="center" wrapText="1"/>
    </xf>
    <xf numFmtId="0" fontId="69" fillId="0" borderId="101" xfId="9" applyFont="1" applyBorder="1" applyAlignment="1">
      <alignment vertical="center"/>
    </xf>
    <xf numFmtId="169" fontId="69" fillId="0" borderId="91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top" wrapText="1"/>
    </xf>
    <xf numFmtId="206" fontId="69" fillId="0" borderId="0" xfId="5" applyNumberFormat="1" applyFont="1" applyAlignment="1">
      <alignment horizontal="center" vertical="center"/>
    </xf>
    <xf numFmtId="0" fontId="69" fillId="0" borderId="111" xfId="9" applyFont="1" applyFill="1" applyBorder="1" applyAlignment="1">
      <alignment vertical="top" wrapText="1"/>
    </xf>
    <xf numFmtId="0" fontId="69" fillId="0" borderId="91" xfId="9" applyFont="1" applyBorder="1" applyAlignment="1">
      <alignment vertical="center"/>
    </xf>
    <xf numFmtId="0" fontId="69" fillId="0" borderId="102" xfId="9" applyFont="1" applyBorder="1" applyAlignment="1">
      <alignment horizontal="center" vertical="center"/>
    </xf>
    <xf numFmtId="193" fontId="69" fillId="0" borderId="103" xfId="5" applyNumberFormat="1" applyFont="1" applyBorder="1" applyAlignment="1">
      <alignment vertical="center"/>
    </xf>
    <xf numFmtId="178" fontId="69" fillId="0" borderId="91" xfId="9" applyNumberFormat="1" applyFont="1" applyBorder="1" applyAlignment="1">
      <alignment horizontal="center" vertical="center"/>
    </xf>
    <xf numFmtId="2" fontId="69" fillId="0" borderId="91" xfId="9" applyNumberFormat="1" applyFont="1" applyFill="1" applyBorder="1" applyAlignment="1">
      <alignment horizontal="center" vertical="center"/>
    </xf>
    <xf numFmtId="2" fontId="69" fillId="0" borderId="94" xfId="9" applyNumberFormat="1" applyFont="1" applyFill="1" applyBorder="1" applyAlignment="1">
      <alignment horizontal="center" vertical="center"/>
    </xf>
    <xf numFmtId="0" fontId="69" fillId="0" borderId="104" xfId="9" applyFont="1" applyBorder="1" applyAlignment="1">
      <alignment vertical="center"/>
    </xf>
    <xf numFmtId="0" fontId="69" fillId="0" borderId="105" xfId="9" applyFont="1" applyBorder="1" applyAlignment="1">
      <alignment vertical="center"/>
    </xf>
    <xf numFmtId="0" fontId="69" fillId="0" borderId="105" xfId="9" applyFont="1" applyBorder="1" applyAlignment="1">
      <alignment horizontal="center" vertical="center"/>
    </xf>
    <xf numFmtId="193" fontId="69" fillId="0" borderId="106" xfId="5" applyNumberFormat="1" applyFont="1" applyBorder="1" applyAlignment="1">
      <alignment vertical="center"/>
    </xf>
    <xf numFmtId="206" fontId="69" fillId="0" borderId="100" xfId="595" applyNumberFormat="1" applyFont="1" applyBorder="1" applyAlignment="1">
      <alignment vertical="center"/>
    </xf>
    <xf numFmtId="206" fontId="69" fillId="0" borderId="87" xfId="5" applyNumberFormat="1" applyFont="1" applyBorder="1" applyAlignment="1">
      <alignment horizontal="center" vertical="center"/>
    </xf>
    <xf numFmtId="0" fontId="69" fillId="0" borderId="95" xfId="9" applyFont="1" applyBorder="1" applyAlignment="1">
      <alignment vertical="center" shrinkToFit="1"/>
    </xf>
    <xf numFmtId="206" fontId="69" fillId="0" borderId="96" xfId="5" applyNumberFormat="1" applyFont="1" applyFill="1" applyBorder="1" applyAlignment="1">
      <alignment vertical="center"/>
    </xf>
    <xf numFmtId="206" fontId="69" fillId="0" borderId="91" xfId="9" applyNumberFormat="1" applyFont="1" applyBorder="1" applyAlignment="1">
      <alignment vertical="center"/>
    </xf>
    <xf numFmtId="206" fontId="69" fillId="0" borderId="99" xfId="5" applyNumberFormat="1" applyFont="1" applyBorder="1" applyAlignment="1">
      <alignment vertical="center"/>
    </xf>
    <xf numFmtId="206" fontId="69" fillId="0" borderId="100" xfId="5" applyNumberFormat="1" applyFont="1" applyFill="1" applyBorder="1" applyAlignment="1">
      <alignment vertical="center"/>
    </xf>
    <xf numFmtId="206" fontId="69" fillId="0" borderId="63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center" shrinkToFit="1"/>
    </xf>
    <xf numFmtId="0" fontId="69" fillId="0" borderId="101" xfId="9" applyFont="1" applyBorder="1" applyAlignment="1">
      <alignment vertical="center" shrinkToFit="1"/>
    </xf>
    <xf numFmtId="0" fontId="69" fillId="0" borderId="111" xfId="9" applyNumberFormat="1" applyFont="1" applyFill="1" applyBorder="1" applyAlignment="1">
      <alignment vertical="center" wrapText="1"/>
    </xf>
    <xf numFmtId="0" fontId="69" fillId="0" borderId="101" xfId="9" applyNumberFormat="1" applyFont="1" applyBorder="1" applyAlignment="1">
      <alignment vertical="center"/>
    </xf>
    <xf numFmtId="0" fontId="69" fillId="0" borderId="94" xfId="9" applyNumberFormat="1" applyFont="1" applyBorder="1" applyAlignment="1">
      <alignment horizontal="center" vertical="center"/>
    </xf>
    <xf numFmtId="0" fontId="69" fillId="0" borderId="95" xfId="9" applyNumberFormat="1" applyFont="1" applyBorder="1" applyAlignment="1">
      <alignment vertical="center"/>
    </xf>
    <xf numFmtId="0" fontId="69" fillId="0" borderId="112" xfId="9" applyFont="1" applyFill="1" applyBorder="1" applyAlignment="1">
      <alignment vertical="top" wrapText="1"/>
    </xf>
    <xf numFmtId="0" fontId="69" fillId="0" borderId="113" xfId="9" applyFont="1" applyBorder="1" applyAlignment="1">
      <alignment vertical="center"/>
    </xf>
    <xf numFmtId="0" fontId="69" fillId="0" borderId="113" xfId="9" applyFont="1" applyBorder="1" applyAlignment="1">
      <alignment horizontal="center" vertical="center"/>
    </xf>
    <xf numFmtId="206" fontId="69" fillId="0" borderId="91" xfId="5" applyNumberFormat="1" applyFont="1" applyFill="1" applyBorder="1" applyAlignment="1">
      <alignment vertical="center"/>
    </xf>
    <xf numFmtId="206" fontId="69" fillId="0" borderId="91" xfId="5" applyNumberFormat="1" applyFont="1" applyFill="1" applyBorder="1" applyAlignment="1">
      <alignment horizontal="center" vertical="center"/>
    </xf>
    <xf numFmtId="206" fontId="69" fillId="0" borderId="92" xfId="5" applyNumberFormat="1" applyFont="1" applyFill="1" applyBorder="1" applyAlignment="1">
      <alignment vertical="center"/>
    </xf>
    <xf numFmtId="183" fontId="69" fillId="0" borderId="94" xfId="9" applyNumberFormat="1" applyFont="1" applyBorder="1" applyAlignment="1">
      <alignment horizontal="center" vertical="center"/>
    </xf>
    <xf numFmtId="0" fontId="69" fillId="0" borderId="0" xfId="9" applyFont="1" applyFill="1" applyAlignment="1">
      <alignment vertical="center"/>
    </xf>
    <xf numFmtId="0" fontId="69" fillId="0" borderId="0" xfId="9" applyFont="1" applyFill="1" applyAlignment="1">
      <alignment horizontal="center" vertical="center"/>
    </xf>
    <xf numFmtId="193" fontId="69" fillId="0" borderId="0" xfId="9" applyNumberFormat="1" applyFont="1" applyFill="1" applyAlignment="1">
      <alignment vertical="center"/>
    </xf>
    <xf numFmtId="0" fontId="61" fillId="0" borderId="0" xfId="9" applyFont="1" applyBorder="1" applyAlignment="1">
      <alignment vertical="center"/>
    </xf>
    <xf numFmtId="0" fontId="69" fillId="0" borderId="0" xfId="9" applyFont="1" applyBorder="1" applyAlignment="1">
      <alignment horizontal="center" vertical="center"/>
    </xf>
    <xf numFmtId="209" fontId="69" fillId="0" borderId="91" xfId="9" applyNumberFormat="1" applyFont="1" applyFill="1" applyBorder="1" applyAlignment="1">
      <alignment vertical="center"/>
    </xf>
    <xf numFmtId="0" fontId="70" fillId="0" borderId="95" xfId="9" applyFont="1" applyFill="1" applyBorder="1" applyAlignment="1">
      <alignment vertical="top" shrinkToFit="1"/>
    </xf>
    <xf numFmtId="0" fontId="69" fillId="0" borderId="95" xfId="9" applyFont="1" applyFill="1" applyBorder="1" applyAlignment="1">
      <alignment vertical="top" wrapText="1"/>
    </xf>
    <xf numFmtId="169" fontId="69" fillId="0" borderId="100" xfId="5" applyNumberFormat="1" applyFont="1" applyFill="1" applyBorder="1" applyAlignment="1">
      <alignment vertical="center"/>
    </xf>
    <xf numFmtId="206" fontId="69" fillId="0" borderId="92" xfId="5" applyNumberFormat="1" applyFont="1" applyBorder="1" applyAlignment="1">
      <alignment horizontal="center" vertical="center"/>
    </xf>
    <xf numFmtId="206" fontId="69" fillId="0" borderId="103" xfId="5" applyNumberFormat="1" applyFont="1" applyBorder="1" applyAlignment="1">
      <alignment vertical="center"/>
    </xf>
    <xf numFmtId="178" fontId="69" fillId="0" borderId="94" xfId="9" applyNumberFormat="1" applyFont="1" applyBorder="1" applyAlignment="1">
      <alignment horizontal="center" vertical="center"/>
    </xf>
    <xf numFmtId="206" fontId="69" fillId="0" borderId="106" xfId="5" applyNumberFormat="1" applyFont="1" applyBorder="1" applyAlignment="1">
      <alignment vertical="center"/>
    </xf>
    <xf numFmtId="0" fontId="69" fillId="0" borderId="114" xfId="9" applyFont="1" applyFill="1" applyBorder="1" applyAlignment="1">
      <alignment vertical="center" wrapText="1"/>
    </xf>
    <xf numFmtId="0" fontId="69" fillId="0" borderId="95" xfId="9" applyFont="1" applyFill="1" applyBorder="1" applyAlignment="1">
      <alignment vertical="center" wrapText="1"/>
    </xf>
    <xf numFmtId="193" fontId="69" fillId="0" borderId="100" xfId="5" applyNumberFormat="1" applyFont="1" applyBorder="1" applyAlignment="1">
      <alignment vertical="center"/>
    </xf>
    <xf numFmtId="0" fontId="69" fillId="0" borderId="0" xfId="699" applyNumberFormat="1" applyFont="1" applyAlignment="1">
      <alignment horizontal="center" vertical="center"/>
    </xf>
    <xf numFmtId="0" fontId="61" fillId="0" borderId="0" xfId="699" applyNumberFormat="1" applyFont="1" applyAlignment="1">
      <alignment horizontal="centerContinuous" vertical="center"/>
    </xf>
    <xf numFmtId="193" fontId="61" fillId="0" borderId="0" xfId="699" applyNumberFormat="1" applyFont="1" applyAlignment="1">
      <alignment horizontal="centerContinuous" vertical="center"/>
    </xf>
    <xf numFmtId="0" fontId="69" fillId="0" borderId="0" xfId="699" applyNumberFormat="1" applyFont="1" applyAlignment="1"/>
    <xf numFmtId="0" fontId="61" fillId="0" borderId="0" xfId="699" applyNumberFormat="1" applyFont="1" applyAlignment="1">
      <alignment horizontal="center" vertical="center"/>
    </xf>
    <xf numFmtId="193" fontId="61" fillId="0" borderId="0" xfId="699" applyNumberFormat="1" applyFont="1" applyAlignment="1">
      <alignment horizontal="center" vertical="center"/>
    </xf>
    <xf numFmtId="0" fontId="69" fillId="0" borderId="0" xfId="699" applyNumberFormat="1" applyFont="1" applyAlignment="1">
      <alignment vertical="center"/>
    </xf>
    <xf numFmtId="193" fontId="69" fillId="0" borderId="0" xfId="699" applyNumberFormat="1" applyFont="1" applyAlignment="1">
      <alignment vertical="center"/>
    </xf>
    <xf numFmtId="206" fontId="69" fillId="0" borderId="0" xfId="5" applyNumberFormat="1" applyFont="1"/>
    <xf numFmtId="0" fontId="69" fillId="0" borderId="0" xfId="699" applyNumberFormat="1" applyFont="1"/>
    <xf numFmtId="0" fontId="61" fillId="0" borderId="0" xfId="699" applyNumberFormat="1" applyFont="1" applyAlignment="1">
      <alignment vertical="center" wrapText="1"/>
    </xf>
    <xf numFmtId="0" fontId="69" fillId="0" borderId="0" xfId="699" applyNumberFormat="1" applyFont="1" applyAlignment="1">
      <alignment horizontal="center"/>
    </xf>
    <xf numFmtId="193" fontId="69" fillId="0" borderId="0" xfId="5" applyNumberFormat="1" applyFont="1" applyAlignment="1"/>
    <xf numFmtId="193" fontId="69" fillId="0" borderId="0" xfId="699" applyNumberFormat="1" applyFont="1"/>
    <xf numFmtId="193" fontId="69" fillId="0" borderId="0" xfId="5" applyNumberFormat="1" applyFont="1"/>
    <xf numFmtId="0" fontId="69" fillId="0" borderId="85" xfId="699" applyNumberFormat="1" applyFont="1" applyBorder="1" applyAlignment="1">
      <alignment horizontal="center"/>
    </xf>
    <xf numFmtId="0" fontId="69" fillId="0" borderId="86" xfId="699" applyNumberFormat="1" applyFont="1" applyBorder="1" applyAlignment="1">
      <alignment horizontal="center" vertical="center"/>
    </xf>
    <xf numFmtId="0" fontId="69" fillId="0" borderId="86" xfId="699" applyNumberFormat="1" applyFont="1" applyBorder="1" applyAlignment="1">
      <alignment horizontal="center"/>
    </xf>
    <xf numFmtId="0" fontId="69" fillId="0" borderId="87" xfId="5" applyNumberFormat="1" applyFont="1" applyBorder="1" applyAlignment="1">
      <alignment horizontal="center"/>
    </xf>
    <xf numFmtId="0" fontId="69" fillId="0" borderId="90" xfId="699" applyNumberFormat="1" applyFont="1" applyBorder="1" applyAlignment="1">
      <alignment shrinkToFit="1"/>
    </xf>
    <xf numFmtId="0" fontId="69" fillId="0" borderId="91" xfId="699" applyNumberFormat="1" applyFont="1" applyFill="1" applyBorder="1" applyAlignment="1">
      <alignment horizontal="center" vertical="center"/>
    </xf>
    <xf numFmtId="2" fontId="69" fillId="0" borderId="91" xfId="699" applyNumberFormat="1" applyFont="1" applyBorder="1" applyAlignment="1">
      <alignment horizontal="center" vertical="center"/>
    </xf>
    <xf numFmtId="206" fontId="69" fillId="0" borderId="91" xfId="699" applyNumberFormat="1" applyFont="1" applyFill="1" applyBorder="1"/>
    <xf numFmtId="0" fontId="69" fillId="0" borderId="91" xfId="699" applyNumberFormat="1" applyFont="1" applyBorder="1" applyAlignment="1">
      <alignment horizontal="center" vertical="center"/>
    </xf>
    <xf numFmtId="0" fontId="69" fillId="0" borderId="93" xfId="699" applyNumberFormat="1" applyFont="1" applyBorder="1"/>
    <xf numFmtId="0" fontId="69" fillId="0" borderId="94" xfId="699" applyNumberFormat="1" applyFont="1" applyBorder="1"/>
    <xf numFmtId="0" fontId="69" fillId="0" borderId="91" xfId="699" applyNumberFormat="1" applyFont="1" applyBorder="1"/>
    <xf numFmtId="0" fontId="69" fillId="0" borderId="94" xfId="699" applyNumberFormat="1" applyFont="1" applyBorder="1" applyAlignment="1">
      <alignment horizontal="center"/>
    </xf>
    <xf numFmtId="193" fontId="69" fillId="0" borderId="92" xfId="5" applyNumberFormat="1" applyFont="1" applyBorder="1"/>
    <xf numFmtId="0" fontId="69" fillId="0" borderId="95" xfId="699" applyNumberFormat="1" applyFont="1" applyBorder="1"/>
    <xf numFmtId="193" fontId="69" fillId="0" borderId="96" xfId="5" applyNumberFormat="1" applyFont="1" applyBorder="1"/>
    <xf numFmtId="0" fontId="69" fillId="0" borderId="97" xfId="699" applyNumberFormat="1" applyFont="1" applyBorder="1"/>
    <xf numFmtId="0" fontId="69" fillId="0" borderId="98" xfId="699" applyNumberFormat="1" applyFont="1" applyBorder="1"/>
    <xf numFmtId="0" fontId="69" fillId="0" borderId="98" xfId="699" applyNumberFormat="1" applyFont="1" applyBorder="1" applyAlignment="1">
      <alignment horizontal="center"/>
    </xf>
    <xf numFmtId="193" fontId="69" fillId="0" borderId="99" xfId="5" applyNumberFormat="1" applyFont="1" applyBorder="1"/>
    <xf numFmtId="206" fontId="69" fillId="0" borderId="100" xfId="5" applyNumberFormat="1" applyFont="1" applyBorder="1"/>
    <xf numFmtId="0" fontId="69" fillId="0" borderId="63" xfId="699" applyNumberFormat="1" applyFont="1" applyBorder="1"/>
    <xf numFmtId="0" fontId="69" fillId="0" borderId="63" xfId="699" applyNumberFormat="1" applyFont="1" applyBorder="1" applyAlignment="1">
      <alignment horizontal="center"/>
    </xf>
    <xf numFmtId="193" fontId="69" fillId="0" borderId="63" xfId="5" applyNumberFormat="1" applyFont="1" applyBorder="1"/>
    <xf numFmtId="206" fontId="69" fillId="0" borderId="0" xfId="5" applyNumberFormat="1" applyFont="1" applyBorder="1"/>
    <xf numFmtId="0" fontId="69" fillId="0" borderId="101" xfId="699" applyNumberFormat="1" applyFont="1" applyBorder="1" applyAlignment="1">
      <alignment shrinkToFit="1"/>
    </xf>
    <xf numFmtId="0" fontId="69" fillId="0" borderId="91" xfId="699" applyNumberFormat="1" applyFont="1" applyBorder="1" applyAlignment="1">
      <alignment horizontal="center"/>
    </xf>
    <xf numFmtId="206" fontId="69" fillId="0" borderId="91" xfId="5" applyNumberFormat="1" applyFont="1" applyBorder="1"/>
    <xf numFmtId="9" fontId="69" fillId="0" borderId="91" xfId="699" applyNumberFormat="1" applyFont="1" applyBorder="1" applyAlignment="1">
      <alignment horizontal="center"/>
    </xf>
    <xf numFmtId="9" fontId="69" fillId="0" borderId="94" xfId="699" applyNumberFormat="1" applyFont="1" applyBorder="1" applyAlignment="1">
      <alignment horizontal="center"/>
    </xf>
    <xf numFmtId="206" fontId="70" fillId="0" borderId="94" xfId="5" applyNumberFormat="1" applyFont="1" applyBorder="1"/>
    <xf numFmtId="0" fontId="69" fillId="0" borderId="101" xfId="699" applyNumberFormat="1" applyFont="1" applyBorder="1" applyAlignment="1">
      <alignment horizontal="left"/>
    </xf>
    <xf numFmtId="206" fontId="69" fillId="0" borderId="94" xfId="5" applyNumberFormat="1" applyFont="1" applyBorder="1" applyAlignment="1">
      <alignment horizontal="center"/>
    </xf>
    <xf numFmtId="193" fontId="69" fillId="0" borderId="92" xfId="5" applyNumberFormat="1" applyFont="1" applyBorder="1" applyAlignment="1">
      <alignment horizontal="center"/>
    </xf>
    <xf numFmtId="206" fontId="69" fillId="0" borderId="0" xfId="5" applyNumberFormat="1" applyFont="1" applyAlignment="1">
      <alignment horizontal="center"/>
    </xf>
    <xf numFmtId="0" fontId="69" fillId="0" borderId="102" xfId="699" applyNumberFormat="1" applyFont="1" applyBorder="1" applyAlignment="1">
      <alignment horizontal="center"/>
    </xf>
    <xf numFmtId="193" fontId="69" fillId="0" borderId="103" xfId="5" applyNumberFormat="1" applyFont="1" applyBorder="1"/>
    <xf numFmtId="0" fontId="69" fillId="0" borderId="101" xfId="9" applyNumberFormat="1" applyFont="1" applyBorder="1" applyAlignment="1">
      <alignment shrinkToFit="1"/>
    </xf>
    <xf numFmtId="1" fontId="69" fillId="0" borderId="94" xfId="699" applyNumberFormat="1" applyFont="1" applyBorder="1" applyAlignment="1">
      <alignment horizontal="center" vertical="center"/>
    </xf>
    <xf numFmtId="1" fontId="69" fillId="0" borderId="94" xfId="699" applyNumberFormat="1" applyFont="1" applyFill="1" applyBorder="1" applyAlignment="1">
      <alignment horizontal="center" vertical="center"/>
    </xf>
    <xf numFmtId="0" fontId="69" fillId="0" borderId="95" xfId="9" applyNumberFormat="1" applyFont="1" applyBorder="1" applyAlignment="1">
      <alignment shrinkToFit="1"/>
    </xf>
    <xf numFmtId="0" fontId="69" fillId="0" borderId="104" xfId="699" applyNumberFormat="1" applyFont="1" applyBorder="1"/>
    <xf numFmtId="0" fontId="69" fillId="0" borderId="105" xfId="699" applyNumberFormat="1" applyFont="1" applyBorder="1"/>
    <xf numFmtId="0" fontId="69" fillId="0" borderId="105" xfId="699" applyNumberFormat="1" applyFont="1" applyBorder="1" applyAlignment="1">
      <alignment horizontal="center"/>
    </xf>
    <xf numFmtId="193" fontId="69" fillId="0" borderId="106" xfId="5" applyNumberFormat="1" applyFont="1" applyBorder="1"/>
    <xf numFmtId="0" fontId="61" fillId="0" borderId="0" xfId="699" applyNumberFormat="1" applyFont="1"/>
    <xf numFmtId="0" fontId="69" fillId="0" borderId="0" xfId="699" applyNumberFormat="1" applyFont="1" applyBorder="1" applyAlignment="1"/>
    <xf numFmtId="0" fontId="61" fillId="0" borderId="0" xfId="699" applyNumberFormat="1" applyFont="1" applyBorder="1" applyAlignment="1">
      <alignment vertical="center" wrapText="1"/>
    </xf>
    <xf numFmtId="0" fontId="69" fillId="0" borderId="0" xfId="699" applyNumberFormat="1" applyFont="1" applyBorder="1" applyAlignment="1">
      <alignment horizontal="center"/>
    </xf>
    <xf numFmtId="193" fontId="69" fillId="0" borderId="0" xfId="5" applyNumberFormat="1" applyFont="1" applyBorder="1" applyAlignment="1"/>
    <xf numFmtId="0" fontId="69" fillId="0" borderId="0" xfId="699" applyNumberFormat="1" applyFont="1" applyBorder="1"/>
    <xf numFmtId="193" fontId="69" fillId="0" borderId="0" xfId="699" applyNumberFormat="1" applyFont="1" applyBorder="1"/>
    <xf numFmtId="193" fontId="69" fillId="0" borderId="0" xfId="5" applyNumberFormat="1" applyFont="1" applyBorder="1"/>
    <xf numFmtId="0" fontId="69" fillId="0" borderId="95" xfId="699" applyNumberFormat="1" applyFont="1" applyBorder="1" applyAlignment="1">
      <alignment shrinkToFit="1"/>
    </xf>
    <xf numFmtId="0" fontId="69" fillId="0" borderId="94" xfId="699" applyNumberFormat="1" applyFont="1" applyFill="1" applyBorder="1" applyAlignment="1">
      <alignment horizontal="center" vertical="center"/>
    </xf>
    <xf numFmtId="2" fontId="69" fillId="0" borderId="94" xfId="699" applyNumberFormat="1" applyFont="1" applyBorder="1" applyAlignment="1">
      <alignment horizontal="center" vertical="center"/>
    </xf>
    <xf numFmtId="183" fontId="69" fillId="0" borderId="94" xfId="699" applyNumberFormat="1" applyFont="1" applyBorder="1" applyAlignment="1">
      <alignment horizontal="center" vertical="center"/>
    </xf>
    <xf numFmtId="0" fontId="69" fillId="0" borderId="94" xfId="699" applyNumberFormat="1" applyFont="1" applyBorder="1" applyAlignment="1">
      <alignment horizontal="center" vertical="center"/>
    </xf>
    <xf numFmtId="206" fontId="69" fillId="0" borderId="96" xfId="5" applyNumberFormat="1" applyFont="1" applyFill="1" applyBorder="1" applyAlignment="1">
      <alignment horizontal="right" vertical="center"/>
    </xf>
    <xf numFmtId="0" fontId="69" fillId="0" borderId="114" xfId="699" applyNumberFormat="1" applyFont="1" applyBorder="1" applyAlignment="1">
      <alignment shrinkToFit="1"/>
    </xf>
    <xf numFmtId="206" fontId="69" fillId="0" borderId="91" xfId="5" applyNumberFormat="1" applyFont="1" applyFill="1" applyBorder="1" applyAlignment="1">
      <alignment horizontal="right" vertical="center"/>
    </xf>
    <xf numFmtId="206" fontId="69" fillId="0" borderId="92" xfId="5" applyNumberFormat="1" applyFont="1" applyFill="1" applyBorder="1" applyAlignment="1">
      <alignment horizontal="right" vertical="center" wrapText="1"/>
    </xf>
    <xf numFmtId="206" fontId="69" fillId="0" borderId="94" xfId="5" applyNumberFormat="1" applyFont="1" applyBorder="1"/>
    <xf numFmtId="0" fontId="69" fillId="0" borderId="101" xfId="699" applyNumberFormat="1" applyFont="1" applyBorder="1"/>
    <xf numFmtId="206" fontId="69" fillId="0" borderId="100" xfId="5" applyNumberFormat="1" applyFont="1" applyFill="1" applyBorder="1"/>
    <xf numFmtId="0" fontId="69" fillId="0" borderId="110" xfId="699" applyNumberFormat="1" applyFont="1" applyBorder="1" applyAlignment="1">
      <alignment horizontal="left"/>
    </xf>
    <xf numFmtId="206" fontId="69" fillId="0" borderId="91" xfId="5" applyNumberFormat="1" applyFont="1" applyBorder="1" applyAlignment="1">
      <alignment horizontal="center"/>
    </xf>
    <xf numFmtId="183" fontId="69" fillId="0" borderId="91" xfId="699" applyNumberFormat="1" applyFont="1" applyBorder="1" applyAlignment="1">
      <alignment horizontal="center"/>
    </xf>
    <xf numFmtId="0" fontId="69" fillId="0" borderId="111" xfId="699" applyNumberFormat="1" applyFont="1" applyBorder="1"/>
    <xf numFmtId="1" fontId="69" fillId="0" borderId="91" xfId="699" applyNumberFormat="1" applyFont="1" applyBorder="1" applyAlignment="1">
      <alignment horizontal="center" vertical="center"/>
    </xf>
    <xf numFmtId="208" fontId="69" fillId="0" borderId="101" xfId="9" applyNumberFormat="1" applyFont="1" applyBorder="1" applyAlignment="1">
      <alignment vertical="center" wrapText="1"/>
    </xf>
    <xf numFmtId="169" fontId="69" fillId="0" borderId="94" xfId="5" applyFont="1" applyBorder="1" applyAlignment="1">
      <alignment horizontal="center" vertical="center"/>
    </xf>
    <xf numFmtId="0" fontId="69" fillId="0" borderId="101" xfId="9" applyNumberFormat="1" applyFont="1" applyFill="1" applyBorder="1" applyAlignment="1">
      <alignment vertical="center" wrapText="1"/>
    </xf>
    <xf numFmtId="0" fontId="69" fillId="0" borderId="91" xfId="9" applyNumberFormat="1" applyFont="1" applyBorder="1" applyAlignment="1">
      <alignment horizontal="center" vertical="center"/>
    </xf>
    <xf numFmtId="193" fontId="69" fillId="0" borderId="94" xfId="9" applyNumberFormat="1" applyFont="1" applyFill="1" applyBorder="1" applyAlignment="1">
      <alignment horizontal="right" vertical="center"/>
    </xf>
    <xf numFmtId="193" fontId="69" fillId="0" borderId="92" xfId="5" applyNumberFormat="1" applyFont="1" applyFill="1" applyBorder="1" applyAlignment="1">
      <alignment horizontal="right" vertical="center"/>
    </xf>
    <xf numFmtId="210" fontId="69" fillId="0" borderId="94" xfId="9" applyNumberFormat="1" applyFont="1" applyBorder="1" applyAlignment="1">
      <alignment horizontal="center" vertical="center"/>
    </xf>
    <xf numFmtId="208" fontId="69" fillId="0" borderId="94" xfId="9" applyNumberFormat="1" applyFont="1" applyFill="1" applyBorder="1" applyAlignment="1">
      <alignment horizontal="center" vertical="center"/>
    </xf>
    <xf numFmtId="193" fontId="69" fillId="0" borderId="100" xfId="9" applyNumberFormat="1" applyFont="1" applyFill="1" applyBorder="1" applyAlignment="1">
      <alignment vertical="center"/>
    </xf>
    <xf numFmtId="0" fontId="69" fillId="0" borderId="101" xfId="9" applyNumberFormat="1" applyFont="1" applyFill="1" applyBorder="1" applyAlignment="1">
      <alignment vertical="center" shrinkToFit="1"/>
    </xf>
    <xf numFmtId="206" fontId="69" fillId="0" borderId="94" xfId="9" applyNumberFormat="1" applyFont="1" applyBorder="1" applyAlignment="1">
      <alignment horizontal="right" vertical="center"/>
    </xf>
    <xf numFmtId="0" fontId="59" fillId="0" borderId="114" xfId="9" applyFont="1" applyFill="1" applyBorder="1" applyAlignment="1">
      <alignment vertical="center" wrapText="1"/>
    </xf>
    <xf numFmtId="206" fontId="69" fillId="0" borderId="92" xfId="595" applyNumberFormat="1" applyFont="1" applyBorder="1" applyAlignment="1">
      <alignment vertical="center"/>
    </xf>
    <xf numFmtId="183" fontId="69" fillId="0" borderId="91" xfId="9" applyNumberFormat="1" applyFont="1" applyFill="1" applyBorder="1" applyAlignment="1">
      <alignment horizontal="center" vertical="center"/>
    </xf>
    <xf numFmtId="183" fontId="69" fillId="0" borderId="94" xfId="9" applyNumberFormat="1" applyFont="1" applyFill="1" applyBorder="1" applyAlignment="1">
      <alignment horizontal="center" vertical="center"/>
    </xf>
    <xf numFmtId="183" fontId="69" fillId="0" borderId="91" xfId="9" applyNumberFormat="1" applyFont="1" applyBorder="1" applyAlignment="1">
      <alignment horizontal="center" vertical="center"/>
    </xf>
    <xf numFmtId="0" fontId="69" fillId="0" borderId="0" xfId="9" applyFont="1" applyFill="1"/>
    <xf numFmtId="193" fontId="69" fillId="0" borderId="0" xfId="9" applyNumberFormat="1" applyFont="1" applyFill="1"/>
    <xf numFmtId="0" fontId="61" fillId="0" borderId="0" xfId="9" applyFont="1" applyFill="1" applyAlignment="1">
      <alignment horizontal="centerContinuous" vertical="center"/>
    </xf>
    <xf numFmtId="193" fontId="61" fillId="0" borderId="0" xfId="9" applyNumberFormat="1" applyFont="1" applyFill="1" applyAlignment="1">
      <alignment horizontal="centerContinuous" vertical="center"/>
    </xf>
    <xf numFmtId="208" fontId="69" fillId="0" borderId="0" xfId="9" applyNumberFormat="1" applyFont="1" applyFill="1" applyAlignment="1">
      <alignment horizontal="center" vertical="center"/>
    </xf>
    <xf numFmtId="208" fontId="69" fillId="0" borderId="0" xfId="9" applyNumberFormat="1" applyFont="1" applyFill="1" applyAlignment="1">
      <alignment vertical="center"/>
    </xf>
    <xf numFmtId="193" fontId="61" fillId="0" borderId="0" xfId="9" applyNumberFormat="1" applyFont="1" applyFill="1" applyAlignment="1">
      <alignment horizontal="center" vertical="center"/>
    </xf>
    <xf numFmtId="208" fontId="69" fillId="0" borderId="85" xfId="9" applyNumberFormat="1" applyFont="1" applyFill="1" applyBorder="1" applyAlignment="1">
      <alignment horizontal="center" vertical="center"/>
    </xf>
    <xf numFmtId="208" fontId="69" fillId="0" borderId="86" xfId="9" applyNumberFormat="1" applyFont="1" applyFill="1" applyBorder="1" applyAlignment="1">
      <alignment horizontal="center" vertical="center"/>
    </xf>
    <xf numFmtId="0" fontId="69" fillId="0" borderId="87" xfId="9" applyNumberFormat="1" applyFont="1" applyFill="1" applyBorder="1" applyAlignment="1">
      <alignment horizontal="center" vertical="center"/>
    </xf>
    <xf numFmtId="2" fontId="69" fillId="0" borderId="91" xfId="575" applyNumberFormat="1" applyFont="1" applyFill="1" applyBorder="1" applyAlignment="1">
      <alignment horizontal="center" vertical="center"/>
    </xf>
    <xf numFmtId="206" fontId="69" fillId="0" borderId="92" xfId="9" applyNumberFormat="1" applyFont="1" applyFill="1" applyBorder="1" applyAlignment="1">
      <alignment horizontal="right" vertical="center"/>
    </xf>
    <xf numFmtId="206" fontId="69" fillId="0" borderId="91" xfId="9" applyNumberFormat="1" applyFont="1" applyFill="1" applyBorder="1" applyAlignment="1">
      <alignment horizontal="right" vertical="center"/>
    </xf>
    <xf numFmtId="184" fontId="69" fillId="0" borderId="94" xfId="575" applyNumberFormat="1" applyFont="1" applyFill="1" applyBorder="1" applyAlignment="1">
      <alignment horizontal="center" vertical="center"/>
    </xf>
    <xf numFmtId="208" fontId="69" fillId="0" borderId="95" xfId="9" applyNumberFormat="1" applyFont="1" applyFill="1" applyBorder="1" applyAlignment="1">
      <alignment vertical="center"/>
    </xf>
    <xf numFmtId="208" fontId="69" fillId="0" borderId="94" xfId="9" applyNumberFormat="1" applyFont="1" applyFill="1" applyBorder="1" applyAlignment="1">
      <alignment vertical="center"/>
    </xf>
    <xf numFmtId="193" fontId="69" fillId="0" borderId="96" xfId="9" applyNumberFormat="1" applyFont="1" applyFill="1" applyBorder="1" applyAlignment="1">
      <alignment vertical="center"/>
    </xf>
    <xf numFmtId="208" fontId="69" fillId="0" borderId="97" xfId="9" applyNumberFormat="1" applyFont="1" applyFill="1" applyBorder="1" applyAlignment="1">
      <alignment vertical="center"/>
    </xf>
    <xf numFmtId="208" fontId="69" fillId="0" borderId="98" xfId="9" applyNumberFormat="1" applyFont="1" applyFill="1" applyBorder="1" applyAlignment="1">
      <alignment horizontal="center" vertical="center"/>
    </xf>
    <xf numFmtId="208" fontId="69" fillId="0" borderId="98" xfId="9" applyNumberFormat="1" applyFont="1" applyFill="1" applyBorder="1" applyAlignment="1">
      <alignment vertical="center"/>
    </xf>
    <xf numFmtId="193" fontId="69" fillId="0" borderId="99" xfId="9" applyNumberFormat="1" applyFont="1" applyFill="1" applyBorder="1" applyAlignment="1">
      <alignment vertical="center"/>
    </xf>
    <xf numFmtId="208" fontId="69" fillId="0" borderId="63" xfId="9" applyNumberFormat="1" applyFont="1" applyFill="1" applyBorder="1" applyAlignment="1">
      <alignment vertical="center"/>
    </xf>
    <xf numFmtId="208" fontId="69" fillId="0" borderId="63" xfId="9" applyNumberFormat="1" applyFont="1" applyFill="1" applyBorder="1" applyAlignment="1">
      <alignment horizontal="center" vertical="center"/>
    </xf>
    <xf numFmtId="193" fontId="69" fillId="0" borderId="63" xfId="9" applyNumberFormat="1" applyFont="1" applyFill="1" applyBorder="1" applyAlignment="1">
      <alignment vertical="center"/>
    </xf>
    <xf numFmtId="193" fontId="69" fillId="0" borderId="0" xfId="9" applyNumberFormat="1" applyFont="1" applyFill="1" applyBorder="1" applyAlignment="1">
      <alignment vertical="center"/>
    </xf>
    <xf numFmtId="184" fontId="69" fillId="0" borderId="91" xfId="9" applyNumberFormat="1" applyFont="1" applyBorder="1" applyAlignment="1">
      <alignment horizontal="center" vertical="center"/>
    </xf>
    <xf numFmtId="9" fontId="69" fillId="0" borderId="91" xfId="9" applyNumberFormat="1" applyFont="1" applyFill="1" applyBorder="1" applyAlignment="1">
      <alignment horizontal="center" vertical="center"/>
    </xf>
    <xf numFmtId="0" fontId="69" fillId="0" borderId="95" xfId="9" applyNumberFormat="1" applyFont="1" applyFill="1" applyBorder="1" applyAlignment="1">
      <alignment vertical="center" shrinkToFit="1"/>
    </xf>
    <xf numFmtId="184" fontId="69" fillId="0" borderId="94" xfId="9" applyNumberFormat="1" applyFont="1" applyBorder="1" applyAlignment="1">
      <alignment horizontal="center" vertical="center"/>
    </xf>
    <xf numFmtId="208" fontId="69" fillId="0" borderId="101" xfId="9" applyNumberFormat="1" applyFont="1" applyFill="1" applyBorder="1" applyAlignment="1">
      <alignment vertical="center"/>
    </xf>
    <xf numFmtId="208" fontId="69" fillId="0" borderId="91" xfId="9" applyNumberFormat="1" applyFont="1" applyFill="1" applyBorder="1" applyAlignment="1">
      <alignment vertical="center"/>
    </xf>
    <xf numFmtId="193" fontId="69" fillId="0" borderId="92" xfId="9" applyNumberFormat="1" applyFont="1" applyFill="1" applyBorder="1" applyAlignment="1">
      <alignment vertical="center"/>
    </xf>
    <xf numFmtId="208" fontId="69" fillId="0" borderId="102" xfId="9" applyNumberFormat="1" applyFont="1" applyFill="1" applyBorder="1" applyAlignment="1">
      <alignment horizontal="center" vertical="center"/>
    </xf>
    <xf numFmtId="193" fontId="69" fillId="0" borderId="103" xfId="9" applyNumberFormat="1" applyFont="1" applyFill="1" applyBorder="1" applyAlignment="1">
      <alignment vertical="center"/>
    </xf>
    <xf numFmtId="206" fontId="69" fillId="0" borderId="92" xfId="5" applyNumberFormat="1" applyFont="1" applyFill="1" applyBorder="1" applyAlignment="1">
      <alignment horizontal="right" vertical="center"/>
    </xf>
    <xf numFmtId="208" fontId="69" fillId="0" borderId="104" xfId="9" applyNumberFormat="1" applyFont="1" applyFill="1" applyBorder="1" applyAlignment="1">
      <alignment vertical="center"/>
    </xf>
    <xf numFmtId="208" fontId="69" fillId="0" borderId="105" xfId="9" applyNumberFormat="1" applyFont="1" applyFill="1" applyBorder="1" applyAlignment="1">
      <alignment vertical="center"/>
    </xf>
    <xf numFmtId="208" fontId="69" fillId="0" borderId="105" xfId="9" applyNumberFormat="1" applyFont="1" applyFill="1" applyBorder="1" applyAlignment="1">
      <alignment horizontal="center" vertical="center"/>
    </xf>
    <xf numFmtId="193" fontId="69" fillId="0" borderId="106" xfId="9" applyNumberFormat="1" applyFont="1" applyFill="1" applyBorder="1" applyAlignment="1">
      <alignment vertical="center"/>
    </xf>
    <xf numFmtId="0" fontId="61" fillId="0" borderId="0" xfId="9" applyNumberFormat="1" applyFont="1" applyFill="1" applyAlignment="1">
      <alignment vertical="center"/>
    </xf>
    <xf numFmtId="169" fontId="69" fillId="0" borderId="0" xfId="5" applyFont="1" applyAlignment="1">
      <alignment vertical="center"/>
    </xf>
    <xf numFmtId="169" fontId="69" fillId="0" borderId="0" xfId="5" applyFont="1" applyFill="1" applyAlignment="1">
      <alignment vertical="center"/>
    </xf>
    <xf numFmtId="0" fontId="69" fillId="0" borderId="94" xfId="575" applyNumberFormat="1" applyFont="1" applyBorder="1" applyAlignment="1">
      <alignment horizontal="center" vertical="center"/>
    </xf>
    <xf numFmtId="206" fontId="69" fillId="0" borderId="94" xfId="9" applyNumberFormat="1" applyFont="1" applyBorder="1" applyAlignment="1">
      <alignment vertical="center"/>
    </xf>
    <xf numFmtId="206" fontId="69" fillId="0" borderId="96" xfId="9" applyNumberFormat="1" applyFont="1" applyBorder="1" applyAlignment="1">
      <alignment vertical="center"/>
    </xf>
    <xf numFmtId="1" fontId="69" fillId="0" borderId="94" xfId="575" applyNumberFormat="1" applyFont="1" applyBorder="1" applyAlignment="1">
      <alignment horizontal="center" vertical="center"/>
    </xf>
    <xf numFmtId="178" fontId="69" fillId="0" borderId="94" xfId="575" applyNumberFormat="1" applyFont="1" applyFill="1" applyBorder="1" applyAlignment="1">
      <alignment horizontal="center" vertical="center"/>
    </xf>
    <xf numFmtId="0" fontId="69" fillId="4" borderId="0" xfId="9" applyFont="1" applyFill="1" applyAlignment="1">
      <alignment horizontal="center" vertical="center"/>
    </xf>
    <xf numFmtId="0" fontId="61" fillId="4" borderId="0" xfId="9" applyFont="1" applyFill="1" applyAlignment="1">
      <alignment horizontal="centerContinuous" vertical="center" wrapText="1"/>
    </xf>
    <xf numFmtId="206" fontId="61" fillId="4" borderId="0" xfId="5" applyNumberFormat="1" applyFont="1" applyFill="1" applyAlignment="1">
      <alignment horizontal="center" vertical="center"/>
    </xf>
    <xf numFmtId="184" fontId="69" fillId="0" borderId="91" xfId="699" applyNumberFormat="1" applyFont="1" applyBorder="1" applyAlignment="1">
      <alignment horizontal="center" vertical="center"/>
    </xf>
    <xf numFmtId="0" fontId="69" fillId="0" borderId="93" xfId="9" applyFont="1" applyBorder="1" applyAlignment="1">
      <alignment vertical="center"/>
    </xf>
    <xf numFmtId="0" fontId="69" fillId="0" borderId="101" xfId="9" applyNumberFormat="1" applyFont="1" applyFill="1" applyBorder="1" applyAlignment="1">
      <alignment vertical="center" wrapText="1" shrinkToFit="1"/>
    </xf>
    <xf numFmtId="0" fontId="69" fillId="0" borderId="95" xfId="9" applyNumberFormat="1" applyFont="1" applyFill="1" applyBorder="1" applyAlignment="1">
      <alignment vertical="top" shrinkToFit="1"/>
    </xf>
    <xf numFmtId="206" fontId="69" fillId="0" borderId="94" xfId="5" applyNumberFormat="1" applyFont="1" applyBorder="1" applyAlignment="1">
      <alignment horizontal="right" vertical="center"/>
    </xf>
    <xf numFmtId="9" fontId="69" fillId="0" borderId="94" xfId="9" applyNumberFormat="1" applyFont="1" applyBorder="1" applyAlignment="1">
      <alignment horizontal="center" vertical="center"/>
    </xf>
    <xf numFmtId="0" fontId="69" fillId="0" borderId="101" xfId="9" applyFont="1" applyFill="1" applyBorder="1" applyAlignment="1">
      <alignment vertical="top" wrapText="1"/>
    </xf>
    <xf numFmtId="0" fontId="69" fillId="0" borderId="91" xfId="9" applyFont="1" applyFill="1" applyBorder="1" applyAlignment="1">
      <alignment horizontal="center" vertical="center"/>
    </xf>
    <xf numFmtId="193" fontId="69" fillId="0" borderId="94" xfId="5" applyNumberFormat="1" applyFont="1" applyFill="1" applyBorder="1" applyAlignment="1">
      <alignment horizontal="center" vertical="center"/>
    </xf>
    <xf numFmtId="193" fontId="69" fillId="0" borderId="0" xfId="5" applyNumberFormat="1" applyFont="1" applyBorder="1" applyAlignment="1">
      <alignment vertical="center"/>
    </xf>
    <xf numFmtId="0" fontId="61" fillId="0" borderId="0" xfId="9" applyNumberFormat="1" applyFont="1" applyBorder="1" applyAlignment="1">
      <alignment vertical="center"/>
    </xf>
    <xf numFmtId="0" fontId="69" fillId="0" borderId="0" xfId="9" applyFont="1" applyBorder="1"/>
    <xf numFmtId="208" fontId="69" fillId="4" borderId="0" xfId="9" applyNumberFormat="1" applyFont="1" applyFill="1" applyAlignment="1">
      <alignment horizontal="center" vertical="center"/>
    </xf>
    <xf numFmtId="0" fontId="61" fillId="4" borderId="0" xfId="9" applyNumberFormat="1" applyFont="1" applyFill="1" applyAlignment="1">
      <alignment horizontal="center" vertical="center"/>
    </xf>
    <xf numFmtId="170" fontId="69" fillId="0" borderId="94" xfId="575" applyFont="1" applyBorder="1" applyAlignment="1">
      <alignment horizontal="center" vertical="center"/>
    </xf>
    <xf numFmtId="0" fontId="69" fillId="0" borderId="95" xfId="9" applyNumberFormat="1" applyFont="1" applyFill="1" applyBorder="1" applyAlignment="1">
      <alignment vertical="center" wrapText="1"/>
    </xf>
    <xf numFmtId="37" fontId="69" fillId="0" borderId="94" xfId="9" applyNumberFormat="1" applyFont="1" applyBorder="1" applyAlignment="1">
      <alignment horizontal="center" vertical="center"/>
    </xf>
    <xf numFmtId="193" fontId="69" fillId="0" borderId="91" xfId="5" applyNumberFormat="1" applyFont="1" applyBorder="1" applyAlignment="1">
      <alignment horizontal="right" vertical="center"/>
    </xf>
    <xf numFmtId="193" fontId="69" fillId="0" borderId="92" xfId="5" applyNumberFormat="1" applyFont="1" applyBorder="1" applyAlignment="1">
      <alignment horizontal="right" vertical="center"/>
    </xf>
    <xf numFmtId="193" fontId="69" fillId="0" borderId="91" xfId="9" applyNumberFormat="1" applyFont="1" applyFill="1" applyBorder="1" applyAlignment="1">
      <alignment horizontal="right" vertical="center"/>
    </xf>
    <xf numFmtId="0" fontId="69" fillId="0" borderId="90" xfId="9" applyNumberFormat="1" applyFont="1" applyBorder="1" applyAlignment="1">
      <alignment vertical="center" shrinkToFit="1"/>
    </xf>
    <xf numFmtId="0" fontId="69" fillId="0" borderId="101" xfId="9" applyFont="1" applyFill="1" applyBorder="1" applyAlignment="1">
      <alignment vertical="center" wrapText="1"/>
    </xf>
    <xf numFmtId="1" fontId="69" fillId="0" borderId="94" xfId="9" applyNumberFormat="1" applyFont="1" applyBorder="1" applyAlignment="1">
      <alignment horizontal="center" vertical="center"/>
    </xf>
    <xf numFmtId="169" fontId="69" fillId="0" borderId="0" xfId="5" applyNumberFormat="1" applyFont="1" applyBorder="1" applyAlignment="1">
      <alignment vertical="center"/>
    </xf>
    <xf numFmtId="0" fontId="69" fillId="0" borderId="91" xfId="9" applyNumberFormat="1" applyFont="1" applyFill="1" applyBorder="1" applyAlignment="1">
      <alignment horizontal="center" vertical="center"/>
    </xf>
    <xf numFmtId="0" fontId="69" fillId="0" borderId="95" xfId="9" applyNumberFormat="1" applyFont="1" applyBorder="1" applyAlignment="1">
      <alignment vertical="center" wrapText="1"/>
    </xf>
    <xf numFmtId="184" fontId="69" fillId="0" borderId="94" xfId="575" applyNumberFormat="1" applyFont="1" applyBorder="1" applyAlignment="1">
      <alignment horizontal="center" vertical="center"/>
    </xf>
    <xf numFmtId="178" fontId="69" fillId="0" borderId="94" xfId="575" applyNumberFormat="1" applyFont="1" applyBorder="1" applyAlignment="1">
      <alignment horizontal="center" vertical="center"/>
    </xf>
    <xf numFmtId="206" fontId="69" fillId="0" borderId="91" xfId="595" applyNumberFormat="1" applyFont="1" applyBorder="1" applyAlignment="1">
      <alignment horizontal="center" vertical="center"/>
    </xf>
    <xf numFmtId="206" fontId="69" fillId="0" borderId="92" xfId="595" applyNumberFormat="1" applyFont="1" applyBorder="1" applyAlignment="1">
      <alignment horizontal="center" vertical="center"/>
    </xf>
    <xf numFmtId="206" fontId="69" fillId="0" borderId="94" xfId="595" applyNumberFormat="1" applyFont="1" applyBorder="1" applyAlignment="1">
      <alignment vertical="center"/>
    </xf>
    <xf numFmtId="206" fontId="69" fillId="0" borderId="94" xfId="595" applyNumberFormat="1" applyFont="1" applyBorder="1" applyAlignment="1">
      <alignment horizontal="center" vertical="center"/>
    </xf>
    <xf numFmtId="206" fontId="69" fillId="0" borderId="96" xfId="595" applyNumberFormat="1" applyFont="1" applyBorder="1" applyAlignment="1">
      <alignment vertical="center"/>
    </xf>
    <xf numFmtId="206" fontId="69" fillId="0" borderId="94" xfId="9" applyNumberFormat="1" applyFont="1" applyFill="1" applyBorder="1" applyAlignment="1">
      <alignment horizontal="right" vertical="center"/>
    </xf>
    <xf numFmtId="0" fontId="69" fillId="0" borderId="95" xfId="9" applyNumberFormat="1" applyFont="1" applyFill="1" applyBorder="1" applyAlignment="1">
      <alignment vertical="center"/>
    </xf>
    <xf numFmtId="0" fontId="69" fillId="0" borderId="114" xfId="9" applyFont="1" applyFill="1" applyBorder="1" applyAlignment="1">
      <alignment vertical="top" shrinkToFit="1"/>
    </xf>
    <xf numFmtId="169" fontId="69" fillId="0" borderId="100" xfId="5" applyNumberFormat="1" applyFont="1" applyBorder="1" applyAlignment="1">
      <alignment vertical="center"/>
    </xf>
    <xf numFmtId="170" fontId="56" fillId="0" borderId="45" xfId="1" applyFont="1" applyFill="1" applyBorder="1" applyAlignment="1">
      <alignment horizontal="center" vertical="center"/>
    </xf>
    <xf numFmtId="170" fontId="56" fillId="0" borderId="33" xfId="1" applyFont="1" applyFill="1" applyBorder="1" applyAlignment="1">
      <alignment horizontal="center" vertical="center"/>
    </xf>
    <xf numFmtId="2" fontId="4" fillId="0" borderId="45" xfId="9" applyNumberFormat="1" applyFont="1" applyFill="1" applyBorder="1" applyAlignment="1">
      <alignment horizontal="center"/>
    </xf>
    <xf numFmtId="2" fontId="4" fillId="0" borderId="36" xfId="9" applyNumberFormat="1" applyFont="1" applyFill="1" applyBorder="1" applyAlignment="1">
      <alignment horizontal="center"/>
    </xf>
    <xf numFmtId="0" fontId="65" fillId="42" borderId="16" xfId="998" applyFont="1" applyFill="1" applyBorder="1" applyAlignment="1">
      <alignment horizontal="centerContinuous" vertical="center"/>
    </xf>
    <xf numFmtId="0" fontId="1" fillId="42" borderId="17" xfId="998" applyFill="1" applyBorder="1" applyAlignment="1">
      <alignment horizontal="centerContinuous" vertical="center"/>
    </xf>
    <xf numFmtId="0" fontId="1" fillId="42" borderId="18" xfId="998" applyFill="1" applyBorder="1" applyAlignment="1">
      <alignment horizontal="centerContinuous" vertical="center"/>
    </xf>
    <xf numFmtId="0" fontId="1" fillId="0" borderId="0" xfId="998" applyAlignment="1">
      <alignment vertical="center"/>
    </xf>
    <xf numFmtId="0" fontId="1" fillId="0" borderId="4" xfId="998" applyBorder="1" applyAlignment="1">
      <alignment vertical="center"/>
    </xf>
    <xf numFmtId="0" fontId="1" fillId="0" borderId="0" xfId="998" applyBorder="1" applyAlignment="1">
      <alignment vertical="center"/>
    </xf>
    <xf numFmtId="0" fontId="1" fillId="0" borderId="5" xfId="998" applyBorder="1" applyAlignment="1">
      <alignment vertical="center"/>
    </xf>
    <xf numFmtId="0" fontId="65" fillId="42" borderId="16" xfId="998" applyFont="1" applyFill="1" applyBorder="1" applyAlignment="1">
      <alignment vertical="center"/>
    </xf>
    <xf numFmtId="0" fontId="1" fillId="42" borderId="17" xfId="998" applyFill="1" applyBorder="1" applyAlignment="1">
      <alignment vertical="center"/>
    </xf>
    <xf numFmtId="0" fontId="65" fillId="42" borderId="17" xfId="998" applyFont="1" applyFill="1" applyBorder="1" applyAlignment="1">
      <alignment horizontal="centerContinuous" vertical="center"/>
    </xf>
    <xf numFmtId="175" fontId="0" fillId="0" borderId="0" xfId="999" applyNumberFormat="1" applyFont="1" applyBorder="1" applyAlignment="1">
      <alignment vertical="center"/>
    </xf>
    <xf numFmtId="0" fontId="1" fillId="0" borderId="0" xfId="998" applyBorder="1" applyAlignment="1">
      <alignment horizontal="center" vertical="center"/>
    </xf>
    <xf numFmtId="0" fontId="1" fillId="0" borderId="5" xfId="998" applyBorder="1" applyAlignment="1">
      <alignment horizontal="center" vertical="center"/>
    </xf>
    <xf numFmtId="0" fontId="1" fillId="42" borderId="16" xfId="998" applyFill="1" applyBorder="1" applyAlignment="1">
      <alignment vertical="center"/>
    </xf>
    <xf numFmtId="175" fontId="0" fillId="42" borderId="17" xfId="999" applyNumberFormat="1" applyFont="1" applyFill="1" applyBorder="1" applyAlignment="1">
      <alignment vertical="center"/>
    </xf>
    <xf numFmtId="0" fontId="1" fillId="42" borderId="17" xfId="998" applyFill="1" applyBorder="1" applyAlignment="1">
      <alignment horizontal="center" vertical="center"/>
    </xf>
    <xf numFmtId="0" fontId="1" fillId="42" borderId="18" xfId="998" applyFill="1" applyBorder="1" applyAlignment="1">
      <alignment horizontal="center" vertical="center"/>
    </xf>
    <xf numFmtId="0" fontId="1" fillId="0" borderId="4" xfId="998" applyFill="1" applyBorder="1" applyAlignment="1">
      <alignment vertical="center"/>
    </xf>
    <xf numFmtId="0" fontId="1" fillId="0" borderId="0" xfId="998" applyFill="1" applyBorder="1" applyAlignment="1">
      <alignment vertical="center"/>
    </xf>
    <xf numFmtId="175" fontId="0" fillId="0" borderId="0" xfId="999" applyNumberFormat="1" applyFont="1" applyFill="1" applyBorder="1" applyAlignment="1">
      <alignment vertical="center"/>
    </xf>
    <xf numFmtId="0" fontId="1" fillId="0" borderId="0" xfId="998" applyFill="1" applyBorder="1" applyAlignment="1">
      <alignment horizontal="center" vertical="center"/>
    </xf>
    <xf numFmtId="0" fontId="1" fillId="0" borderId="5" xfId="998" applyFill="1" applyBorder="1" applyAlignment="1">
      <alignment horizontal="center" vertical="center"/>
    </xf>
    <xf numFmtId="44" fontId="1" fillId="0" borderId="0" xfId="998" applyNumberFormat="1" applyAlignment="1">
      <alignment vertical="center"/>
    </xf>
    <xf numFmtId="0" fontId="65" fillId="43" borderId="23" xfId="998" applyFont="1" applyFill="1" applyBorder="1" applyAlignment="1">
      <alignment horizontal="center" vertical="center"/>
    </xf>
    <xf numFmtId="0" fontId="65" fillId="43" borderId="1" xfId="998" applyFont="1" applyFill="1" applyBorder="1" applyAlignment="1">
      <alignment horizontal="center" vertical="center"/>
    </xf>
    <xf numFmtId="0" fontId="65" fillId="43" borderId="3" xfId="998" applyFont="1" applyFill="1" applyBorder="1" applyAlignment="1">
      <alignment horizontal="center" vertical="center"/>
    </xf>
    <xf numFmtId="0" fontId="1" fillId="4" borderId="13" xfId="998" applyFill="1" applyBorder="1" applyAlignment="1">
      <alignment vertical="center"/>
    </xf>
    <xf numFmtId="0" fontId="1" fillId="4" borderId="16" xfId="998" applyFill="1" applyBorder="1" applyAlignment="1">
      <alignment vertical="center"/>
    </xf>
    <xf numFmtId="0" fontId="1" fillId="4" borderId="18" xfId="998" applyFill="1" applyBorder="1" applyAlignment="1">
      <alignment vertical="center"/>
    </xf>
    <xf numFmtId="175" fontId="1" fillId="0" borderId="0" xfId="998" applyNumberFormat="1" applyAlignment="1">
      <alignment vertical="center"/>
    </xf>
    <xf numFmtId="0" fontId="1" fillId="0" borderId="81" xfId="998" applyBorder="1" applyAlignment="1">
      <alignment vertical="center"/>
    </xf>
    <xf numFmtId="175" fontId="1" fillId="0" borderId="4" xfId="998" applyNumberFormat="1" applyBorder="1" applyAlignment="1">
      <alignment vertical="center"/>
    </xf>
    <xf numFmtId="10" fontId="0" fillId="0" borderId="5" xfId="1000" applyNumberFormat="1" applyFont="1" applyBorder="1" applyAlignment="1">
      <alignment vertical="center"/>
    </xf>
    <xf numFmtId="0" fontId="1" fillId="0" borderId="4" xfId="998" applyBorder="1" applyAlignment="1">
      <alignment horizontal="center" vertical="center"/>
    </xf>
    <xf numFmtId="175" fontId="0" fillId="0" borderId="4" xfId="999" applyNumberFormat="1" applyFont="1" applyBorder="1" applyAlignment="1">
      <alignment vertical="center"/>
    </xf>
    <xf numFmtId="202" fontId="0" fillId="0" borderId="5" xfId="1001" applyNumberFormat="1" applyFont="1" applyBorder="1" applyAlignment="1">
      <alignment vertical="center"/>
    </xf>
    <xf numFmtId="175" fontId="1" fillId="4" borderId="16" xfId="998" applyNumberFormat="1" applyFill="1" applyBorder="1" applyAlignment="1">
      <alignment vertical="center"/>
    </xf>
    <xf numFmtId="10" fontId="0" fillId="4" borderId="18" xfId="1000" applyNumberFormat="1" applyFont="1" applyFill="1" applyBorder="1" applyAlignment="1">
      <alignment vertical="center"/>
    </xf>
    <xf numFmtId="0" fontId="1" fillId="43" borderId="13" xfId="998" applyFill="1" applyBorder="1" applyAlignment="1">
      <alignment vertical="center"/>
    </xf>
    <xf numFmtId="0" fontId="1" fillId="43" borderId="16" xfId="998" applyFill="1" applyBorder="1" applyAlignment="1">
      <alignment horizontal="center" vertical="center"/>
    </xf>
    <xf numFmtId="0" fontId="1" fillId="43" borderId="18" xfId="998" applyFill="1" applyBorder="1" applyAlignment="1">
      <alignment vertical="center"/>
    </xf>
    <xf numFmtId="175" fontId="1" fillId="43" borderId="16" xfId="998" applyNumberFormat="1" applyFill="1" applyBorder="1" applyAlignment="1">
      <alignment vertical="center"/>
    </xf>
    <xf numFmtId="202" fontId="0" fillId="0" borderId="5" xfId="1000" applyNumberFormat="1" applyFont="1" applyBorder="1" applyAlignment="1">
      <alignment vertical="center"/>
    </xf>
    <xf numFmtId="0" fontId="1" fillId="43" borderId="81" xfId="998" applyFill="1" applyBorder="1" applyAlignment="1">
      <alignment vertical="center"/>
    </xf>
    <xf numFmtId="0" fontId="1" fillId="43" borderId="4" xfId="998" applyFill="1" applyBorder="1" applyAlignment="1">
      <alignment horizontal="center" vertical="center"/>
    </xf>
    <xf numFmtId="202" fontId="0" fillId="43" borderId="5" xfId="1000" applyNumberFormat="1" applyFont="1" applyFill="1" applyBorder="1" applyAlignment="1">
      <alignment vertical="center"/>
    </xf>
    <xf numFmtId="175" fontId="1" fillId="43" borderId="4" xfId="998" applyNumberFormat="1" applyFill="1" applyBorder="1" applyAlignment="1">
      <alignment vertical="center"/>
    </xf>
    <xf numFmtId="10" fontId="0" fillId="43" borderId="5" xfId="1000" applyNumberFormat="1" applyFont="1" applyFill="1" applyBorder="1" applyAlignment="1">
      <alignment vertical="center"/>
    </xf>
    <xf numFmtId="205" fontId="0" fillId="0" borderId="5" xfId="1000" applyNumberFormat="1" applyFont="1" applyBorder="1" applyAlignment="1">
      <alignment vertical="center"/>
    </xf>
    <xf numFmtId="0" fontId="1" fillId="4" borderId="16" xfId="998" applyFill="1" applyBorder="1" applyAlignment="1">
      <alignment horizontal="center" vertical="center"/>
    </xf>
    <xf numFmtId="0" fontId="65" fillId="4" borderId="13" xfId="998" applyFont="1" applyFill="1" applyBorder="1" applyAlignment="1">
      <alignment vertical="center"/>
    </xf>
    <xf numFmtId="0" fontId="65" fillId="4" borderId="16" xfId="998" applyFont="1" applyFill="1" applyBorder="1" applyAlignment="1">
      <alignment horizontal="center" vertical="center"/>
    </xf>
    <xf numFmtId="0" fontId="65" fillId="4" borderId="18" xfId="998" applyFont="1" applyFill="1" applyBorder="1" applyAlignment="1">
      <alignment vertical="center"/>
    </xf>
    <xf numFmtId="175" fontId="65" fillId="4" borderId="16" xfId="998" applyNumberFormat="1" applyFont="1" applyFill="1" applyBorder="1" applyAlignment="1">
      <alignment vertical="center"/>
    </xf>
    <xf numFmtId="0" fontId="65" fillId="4" borderId="18" xfId="998" applyFont="1" applyFill="1" applyBorder="1" applyAlignment="1">
      <alignment horizontal="center" vertical="center"/>
    </xf>
    <xf numFmtId="44" fontId="1" fillId="0" borderId="4" xfId="998" applyNumberFormat="1" applyBorder="1" applyAlignment="1">
      <alignment vertical="center"/>
    </xf>
    <xf numFmtId="43" fontId="0" fillId="0" borderId="5" xfId="1001" applyNumberFormat="1" applyFont="1" applyBorder="1" applyAlignment="1">
      <alignment vertical="center"/>
    </xf>
    <xf numFmtId="175" fontId="1" fillId="41" borderId="4" xfId="998" applyNumberFormat="1" applyFill="1" applyBorder="1" applyAlignment="1">
      <alignment vertical="center"/>
    </xf>
    <xf numFmtId="0" fontId="1" fillId="43" borderId="4" xfId="998" applyFill="1" applyBorder="1" applyAlignment="1">
      <alignment vertical="center"/>
    </xf>
    <xf numFmtId="0" fontId="1" fillId="43" borderId="5" xfId="998" applyFill="1" applyBorder="1" applyAlignment="1">
      <alignment vertical="center"/>
    </xf>
    <xf numFmtId="43" fontId="0" fillId="0" borderId="0" xfId="1001" applyFont="1" applyAlignment="1">
      <alignment vertical="center"/>
    </xf>
    <xf numFmtId="9" fontId="0" fillId="0" borderId="0" xfId="1000" applyFont="1" applyAlignment="1">
      <alignment vertical="center"/>
    </xf>
    <xf numFmtId="0" fontId="1" fillId="0" borderId="0" xfId="998"/>
    <xf numFmtId="9" fontId="20" fillId="0" borderId="5" xfId="1000" quotePrefix="1" applyFont="1" applyBorder="1" applyAlignment="1">
      <alignment horizontal="right" vertical="center"/>
    </xf>
    <xf numFmtId="0" fontId="1" fillId="0" borderId="23" xfId="998" applyBorder="1" applyAlignment="1">
      <alignment vertical="center"/>
    </xf>
    <xf numFmtId="0" fontId="1" fillId="0" borderId="1" xfId="998" applyBorder="1"/>
    <xf numFmtId="0" fontId="1" fillId="0" borderId="3" xfId="998" applyBorder="1" applyAlignment="1">
      <alignment vertical="center"/>
    </xf>
    <xf numFmtId="0" fontId="1" fillId="43" borderId="61" xfId="998" applyFill="1" applyBorder="1" applyAlignment="1">
      <alignment vertical="center"/>
    </xf>
    <xf numFmtId="0" fontId="1" fillId="43" borderId="6" xfId="998" applyFill="1" applyBorder="1" applyAlignment="1">
      <alignment vertical="center"/>
    </xf>
    <xf numFmtId="0" fontId="1" fillId="43" borderId="8" xfId="998" applyFill="1" applyBorder="1" applyAlignment="1">
      <alignment vertical="center"/>
    </xf>
    <xf numFmtId="0" fontId="1" fillId="43" borderId="6" xfId="998" applyFill="1" applyBorder="1"/>
    <xf numFmtId="175" fontId="1" fillId="43" borderId="6" xfId="998" applyNumberFormat="1" applyFill="1" applyBorder="1" applyAlignment="1">
      <alignment vertical="center"/>
    </xf>
    <xf numFmtId="208" fontId="69" fillId="0" borderId="0" xfId="9" applyNumberFormat="1" applyFont="1"/>
    <xf numFmtId="208" fontId="61" fillId="4" borderId="0" xfId="9" applyNumberFormat="1" applyFont="1" applyFill="1" applyAlignment="1">
      <alignment horizontal="centerContinuous" vertical="center" wrapText="1"/>
    </xf>
    <xf numFmtId="208" fontId="62" fillId="4" borderId="0" xfId="9" applyNumberFormat="1" applyFont="1" applyFill="1" applyAlignment="1">
      <alignment horizontal="centerContinuous" vertical="center" wrapText="1"/>
    </xf>
    <xf numFmtId="193" fontId="69" fillId="0" borderId="96" xfId="5" applyNumberFormat="1" applyFont="1" applyBorder="1" applyAlignment="1">
      <alignment horizontal="center" vertical="center"/>
    </xf>
    <xf numFmtId="0" fontId="70" fillId="0" borderId="95" xfId="9" applyFont="1" applyFill="1" applyBorder="1" applyAlignment="1">
      <alignment vertical="center" wrapText="1"/>
    </xf>
    <xf numFmtId="0" fontId="61" fillId="4" borderId="0" xfId="5" applyNumberFormat="1" applyFont="1" applyFill="1" applyAlignment="1">
      <alignment horizontal="center" vertical="center"/>
    </xf>
    <xf numFmtId="0" fontId="69" fillId="0" borderId="114" xfId="9" applyNumberFormat="1" applyFont="1" applyFill="1" applyBorder="1" applyAlignment="1">
      <alignment vertical="top" shrinkToFit="1"/>
    </xf>
    <xf numFmtId="193" fontId="69" fillId="0" borderId="92" xfId="5" applyNumberFormat="1" applyFont="1" applyFill="1" applyBorder="1" applyAlignment="1">
      <alignment horizontal="right" vertical="center" wrapText="1"/>
    </xf>
    <xf numFmtId="206" fontId="69" fillId="0" borderId="96" xfId="5" applyNumberFormat="1" applyFont="1" applyFill="1" applyBorder="1" applyAlignment="1">
      <alignment horizontal="right" vertical="center" wrapText="1"/>
    </xf>
    <xf numFmtId="0" fontId="62" fillId="4" borderId="0" xfId="9" applyFont="1" applyFill="1" applyAlignment="1">
      <alignment horizontal="centerContinuous" vertical="center" wrapText="1"/>
    </xf>
    <xf numFmtId="0" fontId="69" fillId="4" borderId="0" xfId="699" applyNumberFormat="1" applyFont="1" applyFill="1" applyAlignment="1">
      <alignment horizontal="center" vertical="center" wrapText="1"/>
    </xf>
    <xf numFmtId="0" fontId="61" fillId="4" borderId="0" xfId="699" applyNumberFormat="1" applyFont="1" applyFill="1" applyAlignment="1">
      <alignment horizontal="centerContinuous" vertical="center" wrapText="1"/>
    </xf>
    <xf numFmtId="0" fontId="61" fillId="4" borderId="0" xfId="699" applyNumberFormat="1" applyFont="1" applyFill="1" applyAlignment="1">
      <alignment horizontal="center" vertical="center" wrapText="1"/>
    </xf>
    <xf numFmtId="1" fontId="69" fillId="0" borderId="91" xfId="575" applyNumberFormat="1" applyFont="1" applyBorder="1" applyAlignment="1">
      <alignment horizontal="center" vertical="center"/>
    </xf>
    <xf numFmtId="0" fontId="62" fillId="4" borderId="0" xfId="699" applyNumberFormat="1" applyFont="1" applyFill="1" applyAlignment="1">
      <alignment horizontal="centerContinuous" vertical="center" wrapText="1"/>
    </xf>
    <xf numFmtId="0" fontId="69" fillId="0" borderId="101" xfId="9" applyNumberFormat="1" applyFont="1" applyFill="1" applyBorder="1" applyAlignment="1">
      <alignment vertical="top" shrinkToFit="1"/>
    </xf>
    <xf numFmtId="0" fontId="69" fillId="0" borderId="90" xfId="9" applyNumberFormat="1" applyFont="1" applyBorder="1" applyAlignment="1">
      <alignment vertical="center"/>
    </xf>
    <xf numFmtId="0" fontId="70" fillId="0" borderId="101" xfId="9" applyNumberFormat="1" applyFont="1" applyFill="1" applyBorder="1" applyAlignment="1">
      <alignment vertical="top" wrapText="1" shrinkToFit="1"/>
    </xf>
    <xf numFmtId="206" fontId="69" fillId="0" borderId="94" xfId="9" applyNumberFormat="1" applyFont="1" applyFill="1" applyBorder="1" applyAlignment="1">
      <alignment vertical="center"/>
    </xf>
    <xf numFmtId="0" fontId="69" fillId="0" borderId="0" xfId="9" applyNumberFormat="1" applyFont="1" applyAlignment="1">
      <alignment horizontal="left"/>
    </xf>
    <xf numFmtId="0" fontId="20" fillId="0" borderId="0" xfId="637"/>
    <xf numFmtId="0" fontId="31" fillId="0" borderId="0" xfId="9" applyFont="1"/>
    <xf numFmtId="0" fontId="8" fillId="0" borderId="13" xfId="9" applyFont="1" applyBorder="1" applyAlignment="1">
      <alignment horizontal="center" vertical="center" wrapText="1"/>
    </xf>
    <xf numFmtId="0" fontId="5" fillId="0" borderId="13" xfId="9" applyFont="1" applyBorder="1" applyAlignment="1">
      <alignment horizontal="center"/>
    </xf>
    <xf numFmtId="0" fontId="5" fillId="0" borderId="13" xfId="9" applyFont="1" applyBorder="1" applyAlignment="1">
      <alignment horizontal="left" vertical="center" wrapText="1"/>
    </xf>
    <xf numFmtId="193" fontId="5" fillId="0" borderId="13" xfId="9" applyNumberFormat="1" applyFont="1" applyBorder="1" applyAlignment="1">
      <alignment horizontal="right" vertical="center"/>
    </xf>
    <xf numFmtId="43" fontId="31" fillId="0" borderId="13" xfId="11" applyFont="1" applyBorder="1"/>
    <xf numFmtId="0" fontId="5" fillId="0" borderId="0" xfId="9" applyFont="1" applyBorder="1"/>
    <xf numFmtId="0" fontId="31" fillId="0" borderId="0" xfId="9" applyFont="1" applyBorder="1"/>
    <xf numFmtId="0" fontId="20" fillId="0" borderId="0" xfId="637" applyBorder="1"/>
    <xf numFmtId="0" fontId="4" fillId="0" borderId="0" xfId="9" applyFont="1"/>
    <xf numFmtId="0" fontId="1" fillId="0" borderId="0" xfId="637" applyFont="1"/>
    <xf numFmtId="0" fontId="32" fillId="0" borderId="0" xfId="9" applyFont="1" applyAlignment="1">
      <alignment horizontal="centerContinuous" wrapText="1"/>
    </xf>
    <xf numFmtId="0" fontId="4" fillId="0" borderId="0" xfId="9" applyFont="1" applyAlignment="1">
      <alignment horizontal="centerContinuous"/>
    </xf>
    <xf numFmtId="0" fontId="32" fillId="0" borderId="0" xfId="9" applyFont="1" applyAlignment="1">
      <alignment horizontal="centerContinuous" vertical="center" wrapText="1"/>
    </xf>
    <xf numFmtId="212" fontId="79" fillId="44" borderId="13" xfId="9" applyNumberFormat="1" applyFont="1" applyFill="1" applyBorder="1" applyAlignment="1">
      <alignment horizontal="center" vertical="center" wrapText="1"/>
    </xf>
    <xf numFmtId="10" fontId="79" fillId="44" borderId="13" xfId="9" applyNumberFormat="1" applyFont="1" applyFill="1" applyBorder="1" applyAlignment="1">
      <alignment horizontal="center" vertical="center" wrapText="1"/>
    </xf>
    <xf numFmtId="212" fontId="79" fillId="44" borderId="13" xfId="9" applyNumberFormat="1" applyFont="1" applyFill="1" applyBorder="1" applyAlignment="1">
      <alignment horizontal="center" vertical="center"/>
    </xf>
    <xf numFmtId="0" fontId="80" fillId="0" borderId="0" xfId="9" applyFont="1" applyFill="1" applyBorder="1" applyAlignment="1">
      <alignment horizontal="center" vertical="center"/>
    </xf>
    <xf numFmtId="212" fontId="81" fillId="44" borderId="13" xfId="9" applyNumberFormat="1" applyFont="1" applyFill="1" applyBorder="1" applyAlignment="1">
      <alignment horizontal="center" vertical="center" wrapText="1"/>
    </xf>
    <xf numFmtId="9" fontId="79" fillId="44" borderId="13" xfId="993" applyFont="1" applyFill="1" applyBorder="1" applyAlignment="1">
      <alignment horizontal="center" vertical="center" wrapText="1"/>
    </xf>
    <xf numFmtId="9" fontId="79" fillId="44" borderId="13" xfId="993" applyFont="1" applyFill="1" applyBorder="1" applyAlignment="1">
      <alignment horizontal="center" vertical="center"/>
    </xf>
    <xf numFmtId="0" fontId="32" fillId="4" borderId="13" xfId="9" applyFont="1" applyFill="1" applyBorder="1" applyAlignment="1">
      <alignment horizontal="center" vertical="center"/>
    </xf>
    <xf numFmtId="0" fontId="79" fillId="4" borderId="13" xfId="9" applyFont="1" applyFill="1" applyBorder="1" applyAlignment="1">
      <alignment vertical="center"/>
    </xf>
    <xf numFmtId="0" fontId="5" fillId="0" borderId="13" xfId="637" applyFont="1" applyFill="1" applyBorder="1" applyAlignment="1">
      <alignment horizontal="center" vertical="center"/>
    </xf>
    <xf numFmtId="169" fontId="4" fillId="0" borderId="13" xfId="637" applyNumberFormat="1" applyFont="1" applyFill="1" applyBorder="1" applyAlignment="1">
      <alignment horizontal="left" vertical="center"/>
    </xf>
    <xf numFmtId="0" fontId="4" fillId="0" borderId="13" xfId="637" applyFont="1" applyFill="1" applyBorder="1" applyAlignment="1">
      <alignment horizontal="center" vertical="center"/>
    </xf>
    <xf numFmtId="206" fontId="4" fillId="45" borderId="13" xfId="607" applyNumberFormat="1" applyFont="1" applyFill="1" applyBorder="1" applyAlignment="1">
      <alignment horizontal="center" vertical="center"/>
    </xf>
    <xf numFmtId="206" fontId="80" fillId="0" borderId="13" xfId="595" applyNumberFormat="1" applyFont="1" applyFill="1" applyBorder="1" applyAlignment="1">
      <alignment horizontal="center" vertical="center" wrapText="1"/>
    </xf>
    <xf numFmtId="175" fontId="80" fillId="0" borderId="13" xfId="595" applyNumberFormat="1" applyFont="1" applyFill="1" applyBorder="1" applyAlignment="1">
      <alignment horizontal="center" vertical="center" wrapText="1"/>
    </xf>
    <xf numFmtId="206" fontId="4" fillId="0" borderId="13" xfId="607" applyNumberFormat="1" applyFont="1" applyFill="1" applyBorder="1" applyAlignment="1">
      <alignment horizontal="center" vertical="center"/>
    </xf>
    <xf numFmtId="0" fontId="79" fillId="0" borderId="13" xfId="9" applyFont="1" applyFill="1" applyBorder="1" applyAlignment="1">
      <alignment vertical="center"/>
    </xf>
    <xf numFmtId="206" fontId="4" fillId="46" borderId="13" xfId="607" applyNumberFormat="1" applyFont="1" applyFill="1" applyBorder="1" applyAlignment="1">
      <alignment horizontal="center" vertical="center"/>
    </xf>
    <xf numFmtId="206" fontId="80" fillId="0" borderId="13" xfId="595" applyNumberFormat="1" applyFont="1" applyFill="1" applyBorder="1" applyAlignment="1">
      <alignment horizontal="center" vertical="top" wrapText="1"/>
    </xf>
    <xf numFmtId="206" fontId="80" fillId="0" borderId="13" xfId="595" applyNumberFormat="1" applyFont="1" applyFill="1" applyBorder="1" applyAlignment="1">
      <alignment horizontal="center" vertical="top"/>
    </xf>
    <xf numFmtId="169" fontId="5" fillId="0" borderId="13" xfId="637" applyNumberFormat="1" applyFont="1" applyFill="1" applyBorder="1" applyAlignment="1">
      <alignment horizontal="left" vertical="center"/>
    </xf>
    <xf numFmtId="0" fontId="8" fillId="4" borderId="13" xfId="637" applyFont="1" applyFill="1" applyBorder="1" applyAlignment="1">
      <alignment horizontal="center" vertical="center"/>
    </xf>
    <xf numFmtId="169" fontId="32" fillId="4" borderId="13" xfId="637" applyNumberFormat="1" applyFont="1" applyFill="1" applyBorder="1" applyAlignment="1">
      <alignment horizontal="left" vertical="center"/>
    </xf>
    <xf numFmtId="0" fontId="32" fillId="4" borderId="13" xfId="637" applyFont="1" applyFill="1" applyBorder="1" applyAlignment="1">
      <alignment horizontal="center" vertical="center"/>
    </xf>
    <xf numFmtId="206" fontId="32" fillId="4" borderId="13" xfId="607" applyNumberFormat="1" applyFont="1" applyFill="1" applyBorder="1" applyAlignment="1">
      <alignment horizontal="center" vertical="center"/>
    </xf>
    <xf numFmtId="0" fontId="32" fillId="4" borderId="13" xfId="632" applyFont="1" applyFill="1" applyBorder="1" applyAlignment="1">
      <alignment horizontal="center" vertical="center"/>
    </xf>
    <xf numFmtId="0" fontId="79" fillId="4" borderId="13" xfId="632" applyFont="1" applyFill="1" applyBorder="1" applyAlignment="1">
      <alignment vertical="center"/>
    </xf>
    <xf numFmtId="0" fontId="79" fillId="4" borderId="13" xfId="632" applyFont="1" applyFill="1" applyBorder="1" applyAlignment="1">
      <alignment horizontal="center" vertical="center" wrapText="1"/>
    </xf>
    <xf numFmtId="169" fontId="79" fillId="4" borderId="13" xfId="595" applyFont="1" applyFill="1" applyBorder="1" applyAlignment="1">
      <alignment horizontal="left" vertical="center"/>
    </xf>
    <xf numFmtId="0" fontId="4" fillId="0" borderId="13" xfId="632" applyFont="1" applyFill="1" applyBorder="1" applyAlignment="1">
      <alignment horizontal="center" vertical="center"/>
    </xf>
    <xf numFmtId="0" fontId="80" fillId="0" borderId="13" xfId="632" applyFont="1" applyFill="1" applyBorder="1" applyAlignment="1">
      <alignment horizontal="center" vertical="center" wrapText="1"/>
    </xf>
    <xf numFmtId="206" fontId="80" fillId="46" borderId="13" xfId="595" applyNumberFormat="1" applyFont="1" applyFill="1" applyBorder="1" applyAlignment="1">
      <alignment horizontal="left" vertical="center"/>
    </xf>
    <xf numFmtId="0" fontId="80" fillId="0" borderId="13" xfId="632" applyFont="1" applyFill="1" applyBorder="1" applyAlignment="1">
      <alignment vertical="center"/>
    </xf>
    <xf numFmtId="0" fontId="32" fillId="4" borderId="13" xfId="637" applyFont="1" applyFill="1" applyBorder="1" applyAlignment="1">
      <alignment horizontal="left" vertical="center"/>
    </xf>
    <xf numFmtId="0" fontId="4" fillId="4" borderId="13" xfId="637" applyFont="1" applyFill="1" applyBorder="1" applyAlignment="1">
      <alignment horizontal="center" vertical="center"/>
    </xf>
    <xf numFmtId="0" fontId="82" fillId="0" borderId="0" xfId="637" applyFont="1" applyAlignment="1">
      <alignment horizontal="center"/>
    </xf>
    <xf numFmtId="0" fontId="9" fillId="0" borderId="0" xfId="9" applyFont="1" applyFill="1" applyBorder="1" applyAlignment="1">
      <alignment horizontal="center" vertical="center"/>
    </xf>
    <xf numFmtId="43" fontId="1" fillId="0" borderId="0" xfId="11" applyFont="1"/>
    <xf numFmtId="43" fontId="1" fillId="3" borderId="0" xfId="11" applyFont="1" applyFill="1"/>
    <xf numFmtId="43" fontId="80" fillId="0" borderId="0" xfId="11" applyFont="1" applyFill="1" applyBorder="1" applyAlignment="1">
      <alignment horizontal="center" vertical="center"/>
    </xf>
    <xf numFmtId="43" fontId="1" fillId="41" borderId="0" xfId="11" applyFont="1" applyFill="1"/>
    <xf numFmtId="43" fontId="80" fillId="41" borderId="0" xfId="11" applyFont="1" applyFill="1" applyBorder="1" applyAlignment="1">
      <alignment horizontal="center" vertical="center"/>
    </xf>
    <xf numFmtId="43" fontId="1" fillId="47" borderId="0" xfId="11" applyFont="1" applyFill="1"/>
    <xf numFmtId="43" fontId="80" fillId="47" borderId="0" xfId="11" applyFont="1" applyFill="1" applyBorder="1" applyAlignment="1">
      <alignment horizontal="center" vertical="center"/>
    </xf>
    <xf numFmtId="206" fontId="4" fillId="4" borderId="13" xfId="605" applyNumberFormat="1" applyFont="1" applyFill="1" applyBorder="1" applyAlignment="1">
      <alignment horizontal="center" vertical="center"/>
    </xf>
    <xf numFmtId="0" fontId="80" fillId="4" borderId="13" xfId="632" applyFont="1" applyFill="1" applyBorder="1" applyAlignment="1">
      <alignment horizontal="center" vertical="center" wrapText="1"/>
    </xf>
    <xf numFmtId="169" fontId="80" fillId="4" borderId="13" xfId="595" applyFont="1" applyFill="1" applyBorder="1" applyAlignment="1">
      <alignment horizontal="left" vertical="center"/>
    </xf>
    <xf numFmtId="206" fontId="32" fillId="4" borderId="13" xfId="605" applyNumberFormat="1" applyFont="1" applyFill="1" applyBorder="1" applyAlignment="1">
      <alignment horizontal="center" vertical="center"/>
    </xf>
    <xf numFmtId="0" fontId="8" fillId="4" borderId="13" xfId="637" applyFont="1" applyFill="1" applyBorder="1" applyAlignment="1">
      <alignment horizontal="left" vertical="center"/>
    </xf>
    <xf numFmtId="0" fontId="5" fillId="4" borderId="13" xfId="637" applyFont="1" applyFill="1" applyBorder="1" applyAlignment="1">
      <alignment horizontal="center" vertical="center"/>
    </xf>
    <xf numFmtId="206" fontId="5" fillId="4" borderId="13" xfId="605" applyNumberFormat="1" applyFont="1" applyFill="1" applyBorder="1" applyAlignment="1">
      <alignment horizontal="center" vertical="center"/>
    </xf>
    <xf numFmtId="0" fontId="32" fillId="4" borderId="13" xfId="637" applyFont="1" applyFill="1" applyBorder="1" applyAlignment="1">
      <alignment horizontal="center" vertical="center" wrapText="1"/>
    </xf>
    <xf numFmtId="0" fontId="8" fillId="4" borderId="13" xfId="637" applyFont="1" applyFill="1" applyBorder="1" applyAlignment="1">
      <alignment horizontal="left" vertical="center" wrapText="1"/>
    </xf>
    <xf numFmtId="0" fontId="80" fillId="4" borderId="13" xfId="9" applyFont="1" applyFill="1" applyBorder="1" applyAlignment="1">
      <alignment horizontal="center" vertical="center" wrapText="1"/>
    </xf>
    <xf numFmtId="169" fontId="80" fillId="4" borderId="13" xfId="5" applyFont="1" applyFill="1" applyBorder="1" applyAlignment="1">
      <alignment horizontal="left" vertical="center"/>
    </xf>
    <xf numFmtId="10" fontId="80" fillId="4" borderId="13" xfId="5" applyNumberFormat="1" applyFont="1" applyFill="1" applyBorder="1" applyAlignment="1">
      <alignment horizontal="center" vertical="center" wrapText="1"/>
    </xf>
    <xf numFmtId="212" fontId="80" fillId="4" borderId="13" xfId="5" applyNumberFormat="1" applyFont="1" applyFill="1" applyBorder="1" applyAlignment="1">
      <alignment horizontal="center" vertical="top" wrapText="1"/>
    </xf>
    <xf numFmtId="212" fontId="80" fillId="4" borderId="13" xfId="9" applyNumberFormat="1" applyFont="1" applyFill="1" applyBorder="1" applyAlignment="1">
      <alignment horizontal="center" vertical="top"/>
    </xf>
    <xf numFmtId="0" fontId="8" fillId="4" borderId="13" xfId="637" applyNumberFormat="1" applyFont="1" applyFill="1" applyBorder="1" applyAlignment="1">
      <alignment horizontal="center" vertical="center"/>
    </xf>
    <xf numFmtId="208" fontId="79" fillId="4" borderId="13" xfId="637" applyNumberFormat="1" applyFont="1" applyFill="1" applyBorder="1" applyAlignment="1">
      <alignment vertical="center"/>
    </xf>
    <xf numFmtId="49" fontId="13" fillId="0" borderId="4" xfId="637" applyNumberFormat="1" applyFont="1" applyFill="1" applyBorder="1" applyAlignment="1">
      <alignment horizontal="center" vertical="center"/>
    </xf>
    <xf numFmtId="0" fontId="13" fillId="0" borderId="0" xfId="637" applyFont="1" applyFill="1" applyBorder="1" applyAlignment="1">
      <alignment horizontal="left" vertical="center" wrapText="1"/>
    </xf>
    <xf numFmtId="0" fontId="13" fillId="0" borderId="0" xfId="637" applyFont="1" applyFill="1" applyBorder="1" applyAlignment="1">
      <alignment horizontal="center" vertical="center"/>
    </xf>
    <xf numFmtId="169" fontId="80" fillId="0" borderId="0" xfId="5" applyFont="1" applyFill="1" applyBorder="1" applyAlignment="1">
      <alignment horizontal="left" vertical="center"/>
    </xf>
    <xf numFmtId="169" fontId="80" fillId="0" borderId="0" xfId="595" applyFont="1" applyFill="1" applyBorder="1" applyAlignment="1">
      <alignment horizontal="center" vertical="center" wrapText="1"/>
    </xf>
    <xf numFmtId="169" fontId="80" fillId="0" borderId="0" xfId="595" applyFont="1" applyFill="1" applyBorder="1" applyAlignment="1">
      <alignment horizontal="center" vertical="top" wrapText="1"/>
    </xf>
    <xf numFmtId="206" fontId="80" fillId="0" borderId="5" xfId="595" applyNumberFormat="1" applyFont="1" applyFill="1" applyBorder="1" applyAlignment="1">
      <alignment horizontal="center" vertical="top"/>
    </xf>
    <xf numFmtId="0" fontId="16" fillId="0" borderId="4" xfId="9" applyFont="1" applyBorder="1" applyAlignment="1"/>
    <xf numFmtId="0" fontId="16" fillId="0" borderId="0" xfId="9" applyFont="1" applyBorder="1" applyAlignment="1"/>
    <xf numFmtId="0" fontId="1" fillId="0" borderId="0" xfId="637" applyFont="1" applyBorder="1"/>
    <xf numFmtId="0" fontId="1" fillId="0" borderId="5" xfId="637" applyFont="1" applyBorder="1"/>
    <xf numFmtId="0" fontId="5" fillId="0" borderId="13" xfId="3" applyFont="1" applyBorder="1" applyAlignment="1">
      <alignment horizontal="center" vertical="center"/>
    </xf>
    <xf numFmtId="0" fontId="83" fillId="4" borderId="0" xfId="9" applyFont="1" applyFill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0" fontId="72" fillId="0" borderId="13" xfId="0" applyFont="1" applyBorder="1" applyAlignment="1">
      <alignment horizontal="left" vertical="center"/>
    </xf>
    <xf numFmtId="0" fontId="74" fillId="0" borderId="13" xfId="0" applyFont="1" applyBorder="1" applyAlignment="1">
      <alignment horizontal="left" vertical="center"/>
    </xf>
    <xf numFmtId="0" fontId="75" fillId="0" borderId="13" xfId="0" applyFont="1" applyBorder="1" applyAlignment="1">
      <alignment horizontal="right" vertical="center"/>
    </xf>
    <xf numFmtId="0" fontId="75" fillId="0" borderId="13" xfId="0" applyFont="1" applyBorder="1" applyAlignment="1">
      <alignment horizontal="left" vertical="center"/>
    </xf>
    <xf numFmtId="0" fontId="76" fillId="0" borderId="13" xfId="0" applyFont="1" applyBorder="1"/>
    <xf numFmtId="0" fontId="77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8" fillId="0" borderId="13" xfId="0" applyFont="1" applyBorder="1" applyAlignment="1">
      <alignment horizontal="left" vertical="center"/>
    </xf>
    <xf numFmtId="0" fontId="78" fillId="0" borderId="13" xfId="0" applyFont="1" applyBorder="1" applyAlignment="1">
      <alignment horizontal="center" vertical="center"/>
    </xf>
    <xf numFmtId="0" fontId="72" fillId="0" borderId="13" xfId="0" applyFont="1" applyBorder="1" applyAlignment="1">
      <alignment horizontal="left" vertical="center" wrapText="1"/>
    </xf>
    <xf numFmtId="0" fontId="74" fillId="0" borderId="13" xfId="0" applyFont="1" applyBorder="1" applyAlignment="1">
      <alignment horizontal="center" vertical="center"/>
    </xf>
    <xf numFmtId="0" fontId="74" fillId="0" borderId="13" xfId="0" applyFont="1" applyBorder="1" applyAlignment="1">
      <alignment horizontal="right" vertical="center"/>
    </xf>
    <xf numFmtId="0" fontId="73" fillId="0" borderId="13" xfId="0" applyFont="1" applyBorder="1" applyAlignment="1">
      <alignment horizontal="left" vertical="center"/>
    </xf>
    <xf numFmtId="0" fontId="15" fillId="0" borderId="13" xfId="0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justify" vertical="center"/>
    </xf>
    <xf numFmtId="0" fontId="72" fillId="0" borderId="61" xfId="0" applyFont="1" applyBorder="1" applyAlignment="1">
      <alignment horizontal="center" vertical="center"/>
    </xf>
    <xf numFmtId="0" fontId="73" fillId="0" borderId="61" xfId="0" applyFont="1" applyBorder="1" applyAlignment="1">
      <alignment horizontal="center" vertical="center"/>
    </xf>
    <xf numFmtId="2" fontId="4" fillId="0" borderId="34" xfId="9" applyNumberFormat="1" applyFont="1" applyFill="1" applyBorder="1" applyAlignment="1">
      <alignment horizontal="center"/>
    </xf>
    <xf numFmtId="2" fontId="4" fillId="0" borderId="34" xfId="9" applyNumberFormat="1" applyFont="1" applyFill="1" applyBorder="1" applyAlignment="1">
      <alignment horizontal="center" vertical="center"/>
    </xf>
    <xf numFmtId="0" fontId="13" fillId="0" borderId="17" xfId="6" applyFont="1" applyBorder="1" applyAlignment="1">
      <alignment horizontal="center"/>
    </xf>
    <xf numFmtId="0" fontId="5" fillId="40" borderId="17" xfId="3" applyFont="1" applyFill="1" applyBorder="1" applyAlignment="1">
      <alignment horizontal="center" vertical="center"/>
    </xf>
    <xf numFmtId="0" fontId="8" fillId="40" borderId="17" xfId="3" applyFont="1" applyFill="1" applyBorder="1"/>
    <xf numFmtId="0" fontId="5" fillId="0" borderId="17" xfId="3" applyFont="1" applyBorder="1"/>
    <xf numFmtId="0" fontId="5" fillId="0" borderId="16" xfId="3" applyFont="1" applyBorder="1" applyAlignment="1">
      <alignment horizontal="center"/>
    </xf>
    <xf numFmtId="175" fontId="5" fillId="0" borderId="61" xfId="2" applyNumberFormat="1" applyFont="1" applyBorder="1" applyAlignment="1">
      <alignment vertical="center"/>
    </xf>
    <xf numFmtId="175" fontId="8" fillId="40" borderId="61" xfId="2" applyNumberFormat="1" applyFont="1" applyFill="1" applyBorder="1" applyAlignment="1">
      <alignment vertical="center"/>
    </xf>
    <xf numFmtId="3" fontId="5" fillId="0" borderId="17" xfId="3" applyNumberFormat="1" applyFont="1" applyBorder="1"/>
    <xf numFmtId="177" fontId="8" fillId="4" borderId="16" xfId="3" applyNumberFormat="1" applyFont="1" applyFill="1" applyBorder="1" applyAlignment="1">
      <alignment vertical="center"/>
    </xf>
    <xf numFmtId="43" fontId="4" fillId="0" borderId="13" xfId="11" applyNumberFormat="1" applyFont="1" applyFill="1" applyBorder="1" applyAlignment="1">
      <alignment horizontal="left" vertical="center" wrapText="1"/>
    </xf>
    <xf numFmtId="0" fontId="5" fillId="0" borderId="13" xfId="3" applyFont="1" applyBorder="1" applyAlignment="1">
      <alignment horizontal="center" vertical="center"/>
    </xf>
    <xf numFmtId="43" fontId="1" fillId="0" borderId="0" xfId="11" applyFont="1" applyFill="1"/>
    <xf numFmtId="43" fontId="80" fillId="0" borderId="0" xfId="9" applyNumberFormat="1" applyFont="1" applyFill="1" applyBorder="1" applyAlignment="1">
      <alignment horizontal="center" vertical="center"/>
    </xf>
    <xf numFmtId="179" fontId="5" fillId="0" borderId="13" xfId="1" applyNumberFormat="1" applyFont="1" applyFill="1" applyBorder="1" applyAlignment="1">
      <alignment vertical="center"/>
    </xf>
    <xf numFmtId="43" fontId="4" fillId="0" borderId="18" xfId="11" applyNumberFormat="1" applyFont="1" applyFill="1" applyBorder="1" applyAlignment="1">
      <alignment horizontal="center" vertical="center" wrapText="1"/>
    </xf>
    <xf numFmtId="2" fontId="13" fillId="0" borderId="13" xfId="6" applyNumberFormat="1" applyFont="1" applyBorder="1" applyAlignment="1">
      <alignment horizontal="left" wrapText="1"/>
    </xf>
    <xf numFmtId="178" fontId="13" fillId="0" borderId="13" xfId="6" applyNumberFormat="1" applyFont="1" applyBorder="1" applyAlignment="1">
      <alignment horizontal="center" vertical="center"/>
    </xf>
    <xf numFmtId="180" fontId="13" fillId="0" borderId="13" xfId="7" applyFont="1" applyBorder="1" applyAlignment="1">
      <alignment vertical="center"/>
    </xf>
    <xf numFmtId="0" fontId="84" fillId="0" borderId="0" xfId="9" applyFont="1"/>
    <xf numFmtId="0" fontId="85" fillId="4" borderId="0" xfId="9" applyNumberFormat="1" applyFont="1" applyFill="1" applyAlignment="1">
      <alignment horizontal="center" vertical="center"/>
    </xf>
    <xf numFmtId="208" fontId="85" fillId="4" borderId="0" xfId="9" applyNumberFormat="1" applyFont="1" applyFill="1" applyAlignment="1">
      <alignment horizontal="center" vertical="center"/>
    </xf>
    <xf numFmtId="208" fontId="85" fillId="4" borderId="0" xfId="9" applyNumberFormat="1" applyFont="1" applyFill="1" applyAlignment="1">
      <alignment horizontal="center" vertical="center" wrapText="1"/>
    </xf>
    <xf numFmtId="208" fontId="86" fillId="4" borderId="0" xfId="9" applyNumberFormat="1" applyFont="1" applyFill="1" applyAlignment="1">
      <alignment horizontal="center" vertical="center" wrapText="1"/>
    </xf>
    <xf numFmtId="0" fontId="85" fillId="4" borderId="0" xfId="9" applyFont="1" applyFill="1" applyBorder="1" applyAlignment="1">
      <alignment horizontal="center" vertical="center" wrapText="1"/>
    </xf>
    <xf numFmtId="0" fontId="85" fillId="4" borderId="0" xfId="699" applyNumberFormat="1" applyFont="1" applyFill="1" applyAlignment="1">
      <alignment horizontal="center" vertical="center" wrapText="1"/>
    </xf>
    <xf numFmtId="0" fontId="85" fillId="4" borderId="0" xfId="11" applyNumberFormat="1" applyFont="1" applyFill="1" applyAlignment="1">
      <alignment horizontal="center" vertical="center"/>
    </xf>
    <xf numFmtId="213" fontId="69" fillId="0" borderId="94" xfId="575" applyNumberFormat="1" applyFont="1" applyBorder="1" applyAlignment="1">
      <alignment horizontal="center" vertical="center"/>
    </xf>
    <xf numFmtId="1" fontId="12" fillId="0" borderId="13" xfId="6" applyNumberFormat="1" applyFont="1" applyBorder="1" applyAlignment="1">
      <alignment horizontal="center" vertical="center"/>
    </xf>
    <xf numFmtId="2" fontId="13" fillId="0" borderId="13" xfId="6" applyNumberFormat="1" applyFont="1" applyFill="1" applyBorder="1" applyAlignment="1">
      <alignment wrapText="1"/>
    </xf>
    <xf numFmtId="0" fontId="12" fillId="0" borderId="13" xfId="6" applyFont="1" applyBorder="1" applyAlignment="1">
      <alignment horizontal="center" vertical="center"/>
    </xf>
    <xf numFmtId="0" fontId="12" fillId="0" borderId="17" xfId="6" applyFont="1" applyBorder="1" applyAlignment="1">
      <alignment horizontal="center"/>
    </xf>
    <xf numFmtId="208" fontId="69" fillId="0" borderId="116" xfId="9" applyNumberFormat="1" applyFont="1" applyBorder="1" applyAlignment="1">
      <alignment horizontal="center" vertical="center"/>
    </xf>
    <xf numFmtId="2" fontId="69" fillId="0" borderId="116" xfId="9" applyNumberFormat="1" applyFont="1" applyBorder="1" applyAlignment="1">
      <alignment horizontal="center" vertical="center"/>
    </xf>
    <xf numFmtId="206" fontId="69" fillId="0" borderId="116" xfId="5" applyNumberFormat="1" applyFont="1" applyBorder="1" applyAlignment="1">
      <alignment horizontal="right" vertical="center"/>
    </xf>
    <xf numFmtId="9" fontId="69" fillId="0" borderId="116" xfId="9" applyNumberFormat="1" applyFont="1" applyBorder="1" applyAlignment="1">
      <alignment horizontal="center" vertical="center"/>
    </xf>
    <xf numFmtId="206" fontId="69" fillId="0" borderId="117" xfId="9" applyNumberFormat="1" applyFont="1" applyBorder="1" applyAlignment="1">
      <alignment horizontal="right" vertical="center"/>
    </xf>
    <xf numFmtId="208" fontId="69" fillId="41" borderId="0" xfId="9" applyNumberFormat="1" applyFont="1" applyFill="1"/>
    <xf numFmtId="170" fontId="69" fillId="0" borderId="100" xfId="575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43" fontId="4" fillId="0" borderId="23" xfId="11" applyNumberFormat="1" applyFont="1" applyFill="1" applyBorder="1" applyAlignment="1">
      <alignment horizontal="left" vertical="center" wrapText="1"/>
    </xf>
    <xf numFmtId="0" fontId="88" fillId="0" borderId="0" xfId="9" applyFont="1" applyFill="1" applyBorder="1" applyAlignment="1">
      <alignment horizontal="center" vertical="center"/>
    </xf>
    <xf numFmtId="0" fontId="4" fillId="0" borderId="0" xfId="9" applyFont="1" applyFill="1" applyBorder="1" applyAlignment="1">
      <alignment vertical="center"/>
    </xf>
    <xf numFmtId="0" fontId="87" fillId="0" borderId="0" xfId="9" applyFont="1" applyFill="1" applyBorder="1" applyAlignment="1">
      <alignment horizontal="center" vertical="center"/>
    </xf>
    <xf numFmtId="3" fontId="88" fillId="0" borderId="0" xfId="9" applyNumberFormat="1" applyFont="1" applyFill="1" applyBorder="1" applyAlignment="1">
      <alignment horizontal="center" vertical="center"/>
    </xf>
    <xf numFmtId="182" fontId="88" fillId="0" borderId="0" xfId="9" applyNumberFormat="1" applyFont="1" applyFill="1" applyBorder="1" applyAlignment="1">
      <alignment horizontal="center" vertical="center"/>
    </xf>
    <xf numFmtId="3" fontId="4" fillId="0" borderId="0" xfId="9" applyNumberFormat="1" applyFont="1" applyFill="1" applyBorder="1" applyAlignment="1">
      <alignment vertical="center"/>
    </xf>
    <xf numFmtId="0" fontId="32" fillId="0" borderId="0" xfId="9" applyFont="1" applyFill="1" applyBorder="1" applyAlignment="1">
      <alignment vertical="center"/>
    </xf>
    <xf numFmtId="0" fontId="4" fillId="0" borderId="0" xfId="9" applyFont="1" applyFill="1" applyBorder="1" applyAlignment="1">
      <alignment horizontal="center" vertical="center" wrapText="1"/>
    </xf>
    <xf numFmtId="215" fontId="4" fillId="0" borderId="18" xfId="11" applyNumberFormat="1" applyFont="1" applyFill="1" applyBorder="1" applyAlignment="1">
      <alignment vertical="center" wrapText="1"/>
    </xf>
    <xf numFmtId="215" fontId="4" fillId="0" borderId="13" xfId="11" applyNumberFormat="1" applyFont="1" applyFill="1" applyBorder="1" applyAlignment="1">
      <alignment vertical="center" wrapText="1"/>
    </xf>
    <xf numFmtId="43" fontId="32" fillId="0" borderId="18" xfId="11" applyNumberFormat="1" applyFont="1" applyFill="1" applyBorder="1" applyAlignment="1">
      <alignment vertical="center" wrapText="1"/>
    </xf>
    <xf numFmtId="43" fontId="4" fillId="0" borderId="0" xfId="11" applyNumberFormat="1" applyFont="1" applyFill="1" applyBorder="1" applyAlignment="1">
      <alignment vertical="center" wrapText="1"/>
    </xf>
    <xf numFmtId="215" fontId="4" fillId="0" borderId="0" xfId="11" applyNumberFormat="1" applyFont="1" applyFill="1" applyBorder="1" applyAlignment="1">
      <alignment vertical="center" wrapText="1"/>
    </xf>
    <xf numFmtId="0" fontId="32" fillId="0" borderId="0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0" fontId="4" fillId="0" borderId="0" xfId="9" applyFont="1" applyFill="1" applyAlignment="1">
      <alignment vertical="center" wrapText="1"/>
    </xf>
    <xf numFmtId="0" fontId="32" fillId="0" borderId="18" xfId="9" applyFont="1" applyFill="1" applyBorder="1" applyAlignment="1">
      <alignment horizontal="center" vertical="center" wrapText="1"/>
    </xf>
    <xf numFmtId="2" fontId="5" fillId="0" borderId="13" xfId="3" applyNumberFormat="1" applyFont="1" applyFill="1" applyBorder="1" applyAlignment="1">
      <alignment vertical="center" wrapText="1"/>
    </xf>
    <xf numFmtId="43" fontId="4" fillId="0" borderId="13" xfId="11" applyFont="1" applyFill="1" applyBorder="1" applyAlignment="1">
      <alignment horizontal="center" vertical="center"/>
    </xf>
    <xf numFmtId="9" fontId="4" fillId="0" borderId="13" xfId="994" applyFont="1" applyFill="1" applyBorder="1" applyAlignment="1">
      <alignment horizontal="center" vertical="center"/>
    </xf>
    <xf numFmtId="205" fontId="32" fillId="0" borderId="13" xfId="11" applyNumberFormat="1" applyFont="1" applyFill="1" applyBorder="1" applyAlignment="1">
      <alignment horizontal="center" vertical="center"/>
    </xf>
    <xf numFmtId="0" fontId="65" fillId="0" borderId="0" xfId="9" applyFont="1" applyFill="1" applyAlignment="1">
      <alignment horizontal="center" vertical="center"/>
    </xf>
    <xf numFmtId="0" fontId="4" fillId="0" borderId="0" xfId="9" applyFont="1" applyFill="1" applyAlignment="1">
      <alignment horizontal="center" vertical="center" wrapText="1"/>
    </xf>
    <xf numFmtId="0" fontId="88" fillId="0" borderId="13" xfId="9" applyFont="1" applyFill="1" applyBorder="1" applyAlignment="1">
      <alignment horizontal="center" vertical="center"/>
    </xf>
    <xf numFmtId="202" fontId="32" fillId="0" borderId="13" xfId="11" applyNumberFormat="1" applyFont="1" applyFill="1" applyBorder="1" applyAlignment="1">
      <alignment horizontal="center" vertical="center"/>
    </xf>
    <xf numFmtId="0" fontId="87" fillId="0" borderId="18" xfId="9" applyFont="1" applyFill="1" applyBorder="1" applyAlignment="1">
      <alignment horizontal="center" vertical="center"/>
    </xf>
    <xf numFmtId="3" fontId="88" fillId="0" borderId="13" xfId="9" applyNumberFormat="1" applyFont="1" applyFill="1" applyBorder="1" applyAlignment="1">
      <alignment horizontal="center" vertical="center"/>
    </xf>
    <xf numFmtId="182" fontId="88" fillId="0" borderId="13" xfId="9" applyNumberFormat="1" applyFont="1" applyFill="1" applyBorder="1" applyAlignment="1">
      <alignment horizontal="center" vertical="center"/>
    </xf>
    <xf numFmtId="0" fontId="88" fillId="0" borderId="0" xfId="9" applyFont="1" applyFill="1" applyAlignment="1">
      <alignment horizontal="center" vertical="center"/>
    </xf>
    <xf numFmtId="0" fontId="87" fillId="0" borderId="13" xfId="9" applyFont="1" applyFill="1" applyBorder="1" applyAlignment="1">
      <alignment horizontal="center" vertical="center"/>
    </xf>
    <xf numFmtId="0" fontId="32" fillId="0" borderId="0" xfId="9" applyFont="1" applyFill="1" applyAlignment="1">
      <alignment vertical="center"/>
    </xf>
    <xf numFmtId="0" fontId="5" fillId="0" borderId="18" xfId="3" applyFont="1" applyFill="1" applyBorder="1" applyAlignment="1">
      <alignment horizontal="center" vertical="center"/>
    </xf>
    <xf numFmtId="2" fontId="5" fillId="0" borderId="23" xfId="3" applyNumberFormat="1" applyFont="1" applyFill="1" applyBorder="1" applyAlignment="1">
      <alignment horizontal="left" vertical="center" wrapText="1"/>
    </xf>
    <xf numFmtId="182" fontId="4" fillId="0" borderId="0" xfId="9" applyNumberFormat="1" applyFont="1" applyFill="1" applyAlignment="1">
      <alignment vertical="center"/>
    </xf>
    <xf numFmtId="2" fontId="5" fillId="0" borderId="13" xfId="3" applyNumberFormat="1" applyFont="1" applyFill="1" applyBorder="1" applyAlignment="1">
      <alignment horizontal="left" vertical="center" wrapText="1"/>
    </xf>
    <xf numFmtId="43" fontId="4" fillId="0" borderId="17" xfId="11" applyFont="1" applyFill="1" applyBorder="1" applyAlignment="1">
      <alignment horizontal="center" vertical="center"/>
    </xf>
    <xf numFmtId="9" fontId="4" fillId="0" borderId="17" xfId="994" applyFont="1" applyFill="1" applyBorder="1" applyAlignment="1">
      <alignment horizontal="center" vertical="center"/>
    </xf>
    <xf numFmtId="205" fontId="32" fillId="0" borderId="18" xfId="11" applyNumberFormat="1" applyFont="1" applyFill="1" applyBorder="1" applyAlignment="1">
      <alignment horizontal="center" vertical="center"/>
    </xf>
    <xf numFmtId="207" fontId="4" fillId="0" borderId="13" xfId="11" applyNumberFormat="1" applyFont="1" applyFill="1" applyBorder="1" applyAlignment="1">
      <alignment horizontal="center" vertical="center"/>
    </xf>
    <xf numFmtId="214" fontId="4" fillId="0" borderId="0" xfId="9" applyNumberFormat="1" applyFont="1" applyFill="1" applyAlignment="1">
      <alignment vertical="center"/>
    </xf>
    <xf numFmtId="170" fontId="4" fillId="0" borderId="0" xfId="9" applyNumberFormat="1" applyFont="1" applyFill="1" applyAlignment="1">
      <alignment vertical="center"/>
    </xf>
    <xf numFmtId="205" fontId="4" fillId="0" borderId="13" xfId="11" applyNumberFormat="1" applyFont="1" applyFill="1" applyBorder="1" applyAlignment="1">
      <alignment horizontal="center" vertical="center"/>
    </xf>
    <xf numFmtId="2" fontId="4" fillId="0" borderId="13" xfId="9" applyNumberFormat="1" applyFont="1" applyFill="1" applyBorder="1" applyAlignment="1">
      <alignment vertical="center"/>
    </xf>
    <xf numFmtId="43" fontId="32" fillId="0" borderId="13" xfId="11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2" fontId="5" fillId="0" borderId="0" xfId="3" applyNumberFormat="1" applyFont="1" applyFill="1" applyBorder="1" applyAlignment="1">
      <alignment vertical="center" wrapText="1"/>
    </xf>
    <xf numFmtId="43" fontId="4" fillId="0" borderId="0" xfId="11" applyFont="1" applyFill="1" applyBorder="1" applyAlignment="1">
      <alignment horizontal="center" vertical="center"/>
    </xf>
    <xf numFmtId="9" fontId="4" fillId="0" borderId="0" xfId="994" applyFont="1" applyFill="1" applyBorder="1" applyAlignment="1">
      <alignment horizontal="center" vertical="center"/>
    </xf>
    <xf numFmtId="205" fontId="32" fillId="0" borderId="0" xfId="11" applyNumberFormat="1" applyFont="1" applyFill="1" applyBorder="1" applyAlignment="1">
      <alignment horizontal="center" vertical="center"/>
    </xf>
    <xf numFmtId="2" fontId="5" fillId="0" borderId="13" xfId="3" applyNumberFormat="1" applyFont="1" applyFill="1" applyBorder="1" applyAlignment="1">
      <alignment horizontal="center" vertical="center" wrapText="1"/>
    </xf>
    <xf numFmtId="2" fontId="5" fillId="0" borderId="0" xfId="3" applyNumberFormat="1" applyFont="1" applyFill="1" applyBorder="1" applyAlignment="1">
      <alignment horizontal="center" vertical="center" wrapText="1"/>
    </xf>
    <xf numFmtId="2" fontId="4" fillId="0" borderId="0" xfId="9" applyNumberFormat="1" applyFont="1" applyFill="1" applyBorder="1" applyAlignment="1">
      <alignment vertical="center"/>
    </xf>
    <xf numFmtId="43" fontId="32" fillId="0" borderId="0" xfId="11" applyNumberFormat="1" applyFont="1" applyFill="1" applyBorder="1" applyAlignment="1">
      <alignment horizontal="center" vertical="center"/>
    </xf>
    <xf numFmtId="0" fontId="4" fillId="0" borderId="13" xfId="9" applyFont="1" applyFill="1" applyBorder="1" applyAlignment="1">
      <alignment vertical="center"/>
    </xf>
    <xf numFmtId="0" fontId="89" fillId="0" borderId="0" xfId="9" applyFont="1" applyFill="1" applyAlignment="1">
      <alignment vertical="center"/>
    </xf>
    <xf numFmtId="0" fontId="5" fillId="0" borderId="23" xfId="3" applyFont="1" applyFill="1" applyBorder="1" applyAlignment="1">
      <alignment horizontal="center" vertical="center"/>
    </xf>
    <xf numFmtId="202" fontId="4" fillId="0" borderId="13" xfId="11" applyNumberFormat="1" applyFont="1" applyFill="1" applyBorder="1" applyAlignment="1">
      <alignment horizontal="center" vertical="center"/>
    </xf>
    <xf numFmtId="178" fontId="5" fillId="0" borderId="18" xfId="3" applyNumberFormat="1" applyFont="1" applyFill="1" applyBorder="1" applyAlignment="1">
      <alignment horizontal="center" vertical="center"/>
    </xf>
    <xf numFmtId="178" fontId="5" fillId="0" borderId="13" xfId="3" applyNumberFormat="1" applyFont="1" applyFill="1" applyBorder="1" applyAlignment="1">
      <alignment horizontal="center" vertical="center"/>
    </xf>
    <xf numFmtId="0" fontId="4" fillId="0" borderId="0" xfId="9" applyFont="1" applyFill="1" applyAlignment="1">
      <alignment horizontal="center" vertical="center"/>
    </xf>
    <xf numFmtId="0" fontId="0" fillId="0" borderId="0" xfId="0" applyFill="1"/>
    <xf numFmtId="0" fontId="67" fillId="0" borderId="0" xfId="9" applyFont="1" applyFill="1" applyBorder="1" applyAlignment="1">
      <alignment horizontal="center" vertical="center"/>
    </xf>
    <xf numFmtId="0" fontId="67" fillId="0" borderId="17" xfId="9" applyFont="1" applyFill="1" applyBorder="1" applyAlignment="1">
      <alignment horizontal="center" vertical="center"/>
    </xf>
    <xf numFmtId="0" fontId="67" fillId="0" borderId="18" xfId="9" applyFont="1" applyFill="1" applyBorder="1" applyAlignment="1">
      <alignment horizontal="center" vertical="center"/>
    </xf>
    <xf numFmtId="207" fontId="4" fillId="0" borderId="0" xfId="11" applyNumberFormat="1" applyFont="1" applyFill="1" applyBorder="1" applyAlignment="1">
      <alignment horizontal="center" vertical="center"/>
    </xf>
    <xf numFmtId="214" fontId="32" fillId="0" borderId="0" xfId="9" applyNumberFormat="1" applyFont="1" applyFill="1" applyBorder="1" applyAlignment="1">
      <alignment horizontal="center" vertical="center" wrapText="1"/>
    </xf>
    <xf numFmtId="214" fontId="4" fillId="0" borderId="0" xfId="9" applyNumberFormat="1" applyFont="1" applyFill="1" applyAlignment="1">
      <alignment vertical="center" wrapText="1"/>
    </xf>
    <xf numFmtId="0" fontId="5" fillId="0" borderId="61" xfId="3" applyFont="1" applyFill="1" applyBorder="1" applyAlignment="1">
      <alignment horizontal="center" vertical="center"/>
    </xf>
    <xf numFmtId="2" fontId="5" fillId="0" borderId="61" xfId="3" applyNumberFormat="1" applyFont="1" applyFill="1" applyBorder="1" applyAlignment="1">
      <alignment horizontal="left" vertical="center" wrapText="1"/>
    </xf>
    <xf numFmtId="0" fontId="4" fillId="0" borderId="13" xfId="9" applyFont="1" applyFill="1" applyBorder="1" applyAlignment="1">
      <alignment horizontal="left" vertical="center" wrapText="1"/>
    </xf>
    <xf numFmtId="43" fontId="4" fillId="0" borderId="0" xfId="11" applyNumberFormat="1" applyFont="1" applyFill="1" applyBorder="1" applyAlignment="1">
      <alignment horizontal="left" vertical="center" wrapText="1"/>
    </xf>
    <xf numFmtId="202" fontId="4" fillId="0" borderId="0" xfId="11" applyNumberFormat="1" applyFont="1" applyFill="1" applyBorder="1" applyAlignment="1">
      <alignment horizontal="center" vertical="center"/>
    </xf>
    <xf numFmtId="3" fontId="4" fillId="0" borderId="13" xfId="9" applyNumberFormat="1" applyFont="1" applyFill="1" applyBorder="1" applyAlignment="1">
      <alignment vertical="center"/>
    </xf>
    <xf numFmtId="0" fontId="32" fillId="48" borderId="13" xfId="9" applyFont="1" applyFill="1" applyBorder="1" applyAlignment="1">
      <alignment vertical="center"/>
    </xf>
    <xf numFmtId="0" fontId="87" fillId="48" borderId="13" xfId="9" applyFont="1" applyFill="1" applyBorder="1" applyAlignment="1">
      <alignment horizontal="center" vertical="center"/>
    </xf>
    <xf numFmtId="182" fontId="4" fillId="0" borderId="13" xfId="9" applyNumberFormat="1" applyFont="1" applyFill="1" applyBorder="1" applyAlignment="1">
      <alignment vertical="center"/>
    </xf>
    <xf numFmtId="170" fontId="5" fillId="48" borderId="13" xfId="1" applyNumberFormat="1" applyFont="1" applyFill="1" applyBorder="1" applyAlignment="1">
      <alignment vertical="center"/>
    </xf>
    <xf numFmtId="170" fontId="5" fillId="0" borderId="13" xfId="1" applyNumberFormat="1" applyFont="1" applyBorder="1" applyAlignment="1">
      <alignment vertical="center"/>
    </xf>
    <xf numFmtId="170" fontId="8" fillId="0" borderId="22" xfId="3" applyNumberFormat="1" applyFont="1" applyBorder="1" applyAlignment="1">
      <alignment horizontal="center"/>
    </xf>
    <xf numFmtId="170" fontId="8" fillId="4" borderId="13" xfId="3" applyNumberFormat="1" applyFont="1" applyFill="1" applyBorder="1" applyAlignment="1">
      <alignment vertical="center"/>
    </xf>
    <xf numFmtId="170" fontId="5" fillId="0" borderId="13" xfId="3" applyNumberFormat="1" applyFont="1" applyBorder="1" applyAlignment="1">
      <alignment vertical="center"/>
    </xf>
    <xf numFmtId="170" fontId="5" fillId="0" borderId="13" xfId="1" applyNumberFormat="1" applyFont="1" applyFill="1" applyBorder="1" applyAlignment="1">
      <alignment vertical="center"/>
    </xf>
    <xf numFmtId="170" fontId="5" fillId="48" borderId="13" xfId="3" applyNumberFormat="1" applyFont="1" applyFill="1" applyBorder="1" applyAlignment="1">
      <alignment vertical="center"/>
    </xf>
    <xf numFmtId="170" fontId="5" fillId="0" borderId="0" xfId="3" applyNumberFormat="1" applyFont="1" applyBorder="1"/>
    <xf numFmtId="170" fontId="5" fillId="0" borderId="0" xfId="1" applyFont="1" applyBorder="1"/>
    <xf numFmtId="2" fontId="5" fillId="0" borderId="0" xfId="3" applyNumberFormat="1" applyFont="1" applyBorder="1" applyAlignment="1">
      <alignment vertical="center" wrapText="1"/>
    </xf>
    <xf numFmtId="0" fontId="5" fillId="0" borderId="0" xfId="3" applyFont="1" applyBorder="1" applyAlignment="1">
      <alignment horizontal="center" vertical="center"/>
    </xf>
    <xf numFmtId="170" fontId="5" fillId="48" borderId="0" xfId="1" applyNumberFormat="1" applyFont="1" applyFill="1" applyBorder="1" applyAlignment="1">
      <alignment vertical="center"/>
    </xf>
    <xf numFmtId="0" fontId="90" fillId="0" borderId="0" xfId="3" applyFont="1" applyBorder="1"/>
    <xf numFmtId="0" fontId="90" fillId="0" borderId="0" xfId="3" applyFont="1" applyBorder="1" applyAlignment="1">
      <alignment horizontal="center"/>
    </xf>
    <xf numFmtId="177" fontId="90" fillId="0" borderId="0" xfId="3" applyNumberFormat="1" applyFont="1" applyBorder="1"/>
    <xf numFmtId="3" fontId="90" fillId="0" borderId="0" xfId="3" applyNumberFormat="1" applyFont="1" applyBorder="1"/>
    <xf numFmtId="0" fontId="91" fillId="0" borderId="22" xfId="3" applyFont="1" applyBorder="1" applyAlignment="1">
      <alignment horizontal="center"/>
    </xf>
    <xf numFmtId="177" fontId="91" fillId="0" borderId="22" xfId="3" applyNumberFormat="1" applyFont="1" applyBorder="1" applyAlignment="1">
      <alignment horizontal="center"/>
    </xf>
    <xf numFmtId="3" fontId="91" fillId="0" borderId="22" xfId="3" applyNumberFormat="1" applyFont="1" applyBorder="1" applyAlignment="1">
      <alignment horizontal="center"/>
    </xf>
    <xf numFmtId="0" fontId="91" fillId="0" borderId="0" xfId="3" applyFont="1" applyBorder="1"/>
    <xf numFmtId="0" fontId="91" fillId="4" borderId="13" xfId="3" applyFont="1" applyFill="1" applyBorder="1" applyAlignment="1">
      <alignment horizontal="center" vertical="center"/>
    </xf>
    <xf numFmtId="0" fontId="91" fillId="4" borderId="13" xfId="3" applyFont="1" applyFill="1" applyBorder="1" applyAlignment="1">
      <alignment vertical="center"/>
    </xf>
    <xf numFmtId="177" fontId="91" fillId="4" borderId="13" xfId="3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horizontal="center" vertical="center"/>
    </xf>
    <xf numFmtId="0" fontId="90" fillId="0" borderId="13" xfId="3" applyFont="1" applyBorder="1" applyAlignment="1">
      <alignment vertical="center"/>
    </xf>
    <xf numFmtId="177" fontId="90" fillId="0" borderId="13" xfId="3" applyNumberFormat="1" applyFont="1" applyBorder="1" applyAlignment="1">
      <alignment vertical="center"/>
    </xf>
    <xf numFmtId="3" fontId="90" fillId="0" borderId="13" xfId="3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2" fontId="91" fillId="0" borderId="13" xfId="3" applyNumberFormat="1" applyFont="1" applyBorder="1" applyAlignment="1">
      <alignment vertical="center"/>
    </xf>
    <xf numFmtId="2" fontId="90" fillId="0" borderId="13" xfId="3" applyNumberFormat="1" applyFont="1" applyBorder="1" applyAlignment="1">
      <alignment vertical="center" wrapText="1"/>
    </xf>
    <xf numFmtId="179" fontId="90" fillId="0" borderId="13" xfId="1" applyNumberFormat="1" applyFont="1" applyBorder="1" applyAlignment="1">
      <alignment vertical="center"/>
    </xf>
    <xf numFmtId="175" fontId="90" fillId="0" borderId="13" xfId="2" applyNumberFormat="1" applyFont="1" applyBorder="1" applyAlignment="1">
      <alignment vertical="center"/>
    </xf>
    <xf numFmtId="2" fontId="91" fillId="0" borderId="13" xfId="3" applyNumberFormat="1" applyFont="1" applyBorder="1" applyAlignment="1">
      <alignment vertical="center" wrapText="1"/>
    </xf>
    <xf numFmtId="2" fontId="91" fillId="0" borderId="13" xfId="3" quotePrefix="1" applyNumberFormat="1" applyFont="1" applyBorder="1" applyAlignment="1">
      <alignment vertical="center" wrapText="1"/>
    </xf>
    <xf numFmtId="178" fontId="91" fillId="0" borderId="13" xfId="3" applyNumberFormat="1" applyFont="1" applyBorder="1" applyAlignment="1">
      <alignment horizontal="center" vertical="center"/>
    </xf>
    <xf numFmtId="2" fontId="91" fillId="0" borderId="13" xfId="3" applyNumberFormat="1" applyFont="1" applyBorder="1" applyAlignment="1">
      <alignment horizontal="center" vertical="center"/>
    </xf>
    <xf numFmtId="0" fontId="91" fillId="4" borderId="13" xfId="3" applyFont="1" applyFill="1" applyBorder="1" applyAlignment="1">
      <alignment vertical="center" wrapText="1"/>
    </xf>
    <xf numFmtId="0" fontId="90" fillId="4" borderId="13" xfId="3" applyFont="1" applyFill="1" applyBorder="1" applyAlignment="1">
      <alignment horizontal="center" vertical="center"/>
    </xf>
    <xf numFmtId="177" fontId="92" fillId="4" borderId="13" xfId="3" applyNumberFormat="1" applyFont="1" applyFill="1" applyBorder="1" applyAlignment="1">
      <alignment vertical="center"/>
    </xf>
    <xf numFmtId="3" fontId="90" fillId="4" borderId="13" xfId="3" applyNumberFormat="1" applyFont="1" applyFill="1" applyBorder="1" applyAlignment="1">
      <alignment vertical="center"/>
    </xf>
    <xf numFmtId="175" fontId="91" fillId="4" borderId="13" xfId="2" applyNumberFormat="1" applyFont="1" applyFill="1" applyBorder="1" applyAlignment="1">
      <alignment vertical="center"/>
    </xf>
    <xf numFmtId="0" fontId="91" fillId="0" borderId="13" xfId="3" applyFont="1" applyBorder="1" applyAlignment="1">
      <alignment vertical="center" wrapText="1"/>
    </xf>
    <xf numFmtId="177" fontId="92" fillId="0" borderId="13" xfId="3" applyNumberFormat="1" applyFont="1" applyBorder="1" applyAlignment="1">
      <alignment vertical="center"/>
    </xf>
    <xf numFmtId="3" fontId="91" fillId="0" borderId="13" xfId="3" applyNumberFormat="1" applyFont="1" applyBorder="1" applyAlignment="1">
      <alignment vertical="center"/>
    </xf>
    <xf numFmtId="177" fontId="93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vertical="center" wrapText="1"/>
    </xf>
    <xf numFmtId="0" fontId="92" fillId="0" borderId="0" xfId="3" applyFont="1" applyBorder="1"/>
    <xf numFmtId="44" fontId="90" fillId="0" borderId="13" xfId="2" applyFont="1" applyBorder="1" applyAlignment="1">
      <alignment vertical="center"/>
    </xf>
    <xf numFmtId="3" fontId="91" fillId="4" borderId="13" xfId="3" applyNumberFormat="1" applyFont="1" applyFill="1" applyBorder="1" applyAlignment="1">
      <alignment horizontal="center" vertical="center"/>
    </xf>
    <xf numFmtId="3" fontId="90" fillId="0" borderId="13" xfId="3" applyNumberFormat="1" applyFont="1" applyBorder="1" applyAlignment="1">
      <alignment horizontal="center" vertical="center"/>
    </xf>
    <xf numFmtId="178" fontId="91" fillId="4" borderId="13" xfId="3" applyNumberFormat="1" applyFont="1" applyFill="1" applyBorder="1" applyAlignment="1">
      <alignment horizontal="center" vertical="center"/>
    </xf>
    <xf numFmtId="178" fontId="91" fillId="4" borderId="16" xfId="3" applyNumberFormat="1" applyFont="1" applyFill="1" applyBorder="1" applyAlignment="1">
      <alignment vertical="center" wrapText="1"/>
    </xf>
    <xf numFmtId="178" fontId="91" fillId="4" borderId="17" xfId="3" applyNumberFormat="1" applyFont="1" applyFill="1" applyBorder="1" applyAlignment="1">
      <alignment vertical="center" wrapText="1"/>
    </xf>
    <xf numFmtId="178" fontId="91" fillId="4" borderId="18" xfId="3" applyNumberFormat="1" applyFont="1" applyFill="1" applyBorder="1" applyAlignment="1">
      <alignment vertical="center" wrapText="1"/>
    </xf>
    <xf numFmtId="3" fontId="91" fillId="4" borderId="13" xfId="3" applyNumberFormat="1" applyFont="1" applyFill="1" applyBorder="1" applyAlignment="1">
      <alignment horizontal="centerContinuous" vertical="center"/>
    </xf>
    <xf numFmtId="179" fontId="90" fillId="0" borderId="13" xfId="1" applyNumberFormat="1" applyFont="1" applyFill="1" applyBorder="1" applyAlignment="1">
      <alignment vertical="center"/>
    </xf>
    <xf numFmtId="0" fontId="90" fillId="0" borderId="13" xfId="3" applyFont="1" applyFill="1" applyBorder="1" applyAlignment="1">
      <alignment horizontal="center" vertical="center"/>
    </xf>
    <xf numFmtId="0" fontId="91" fillId="0" borderId="13" xfId="3" applyFont="1" applyFill="1" applyBorder="1" applyAlignment="1">
      <alignment horizontal="center" vertical="center"/>
    </xf>
    <xf numFmtId="178" fontId="91" fillId="4" borderId="13" xfId="3" applyNumberFormat="1" applyFont="1" applyFill="1" applyBorder="1" applyAlignment="1">
      <alignment vertical="center" wrapText="1"/>
    </xf>
    <xf numFmtId="2" fontId="90" fillId="0" borderId="13" xfId="3" applyNumberFormat="1" applyFont="1" applyBorder="1" applyAlignment="1">
      <alignment horizontal="center" vertical="center"/>
    </xf>
    <xf numFmtId="0" fontId="90" fillId="0" borderId="13" xfId="3" applyFont="1" applyBorder="1" applyAlignment="1">
      <alignment horizontal="center" vertical="center" wrapText="1"/>
    </xf>
    <xf numFmtId="3" fontId="90" fillId="0" borderId="13" xfId="3" applyNumberFormat="1" applyFont="1" applyBorder="1" applyAlignment="1">
      <alignment horizontal="center" vertical="center" wrapText="1"/>
    </xf>
    <xf numFmtId="177" fontId="90" fillId="0" borderId="13" xfId="3" applyNumberFormat="1" applyFont="1" applyBorder="1" applyAlignment="1">
      <alignment vertical="center" wrapText="1"/>
    </xf>
    <xf numFmtId="3" fontId="90" fillId="0" borderId="13" xfId="3" applyNumberFormat="1" applyFont="1" applyBorder="1" applyAlignment="1">
      <alignment vertical="center" wrapText="1"/>
    </xf>
    <xf numFmtId="178" fontId="91" fillId="4" borderId="13" xfId="3" applyNumberFormat="1" applyFont="1" applyFill="1" applyBorder="1" applyAlignment="1">
      <alignment horizontal="center" vertical="center" wrapText="1"/>
    </xf>
    <xf numFmtId="177" fontId="91" fillId="4" borderId="13" xfId="3" applyNumberFormat="1" applyFont="1" applyFill="1" applyBorder="1" applyAlignment="1">
      <alignment vertical="center" wrapText="1"/>
    </xf>
    <xf numFmtId="3" fontId="91" fillId="4" borderId="13" xfId="3" applyNumberFormat="1" applyFont="1" applyFill="1" applyBorder="1" applyAlignment="1">
      <alignment vertical="center" wrapText="1"/>
    </xf>
    <xf numFmtId="179" fontId="90" fillId="0" borderId="13" xfId="1" applyNumberFormat="1" applyFont="1" applyBorder="1" applyAlignment="1">
      <alignment vertical="center" wrapText="1"/>
    </xf>
    <xf numFmtId="175" fontId="90" fillId="0" borderId="13" xfId="2" applyNumberFormat="1" applyFont="1" applyBorder="1" applyAlignment="1">
      <alignment vertical="center" wrapText="1"/>
    </xf>
    <xf numFmtId="3" fontId="91" fillId="0" borderId="13" xfId="3" applyNumberFormat="1" applyFont="1" applyBorder="1" applyAlignment="1">
      <alignment vertical="center" wrapText="1"/>
    </xf>
    <xf numFmtId="3" fontId="91" fillId="4" borderId="13" xfId="3" applyNumberFormat="1" applyFont="1" applyFill="1" applyBorder="1" applyAlignment="1">
      <alignment horizontal="center" vertical="center" wrapText="1"/>
    </xf>
    <xf numFmtId="175" fontId="91" fillId="4" borderId="13" xfId="2" applyNumberFormat="1" applyFont="1" applyFill="1" applyBorder="1" applyAlignment="1">
      <alignment vertical="center" wrapText="1"/>
    </xf>
    <xf numFmtId="0" fontId="90" fillId="0" borderId="13" xfId="3" applyFont="1" applyFill="1" applyBorder="1" applyAlignment="1">
      <alignment horizontal="center" vertical="center" wrapText="1"/>
    </xf>
    <xf numFmtId="0" fontId="91" fillId="0" borderId="13" xfId="3" applyFont="1" applyFill="1" applyBorder="1" applyAlignment="1">
      <alignment horizontal="center" vertical="center" wrapText="1"/>
    </xf>
    <xf numFmtId="0" fontId="91" fillId="0" borderId="13" xfId="3" applyFont="1" applyFill="1" applyBorder="1" applyAlignment="1">
      <alignment vertical="center" wrapText="1"/>
    </xf>
    <xf numFmtId="3" fontId="91" fillId="0" borderId="13" xfId="3" applyNumberFormat="1" applyFont="1" applyFill="1" applyBorder="1" applyAlignment="1">
      <alignment horizontal="center" vertical="center"/>
    </xf>
    <xf numFmtId="177" fontId="91" fillId="0" borderId="13" xfId="3" applyNumberFormat="1" applyFont="1" applyFill="1" applyBorder="1" applyAlignment="1">
      <alignment vertical="center"/>
    </xf>
    <xf numFmtId="3" fontId="91" fillId="0" borderId="13" xfId="3" applyNumberFormat="1" applyFont="1" applyFill="1" applyBorder="1" applyAlignment="1">
      <alignment vertical="center"/>
    </xf>
    <xf numFmtId="175" fontId="91" fillId="0" borderId="13" xfId="2" applyNumberFormat="1" applyFont="1" applyFill="1" applyBorder="1" applyAlignment="1">
      <alignment vertical="center"/>
    </xf>
    <xf numFmtId="0" fontId="92" fillId="0" borderId="13" xfId="3" applyFont="1" applyBorder="1" applyAlignment="1">
      <alignment horizontal="center" vertical="center"/>
    </xf>
    <xf numFmtId="0" fontId="93" fillId="0" borderId="13" xfId="3" applyFont="1" applyBorder="1" applyAlignment="1">
      <alignment horizontal="center" vertical="center"/>
    </xf>
    <xf numFmtId="0" fontId="92" fillId="0" borderId="13" xfId="3" applyFont="1" applyBorder="1" applyAlignment="1">
      <alignment vertical="center" wrapText="1"/>
    </xf>
    <xf numFmtId="3" fontId="92" fillId="0" borderId="13" xfId="3" applyNumberFormat="1" applyFont="1" applyBorder="1" applyAlignment="1">
      <alignment horizontal="center" vertical="center"/>
    </xf>
    <xf numFmtId="178" fontId="91" fillId="0" borderId="12" xfId="0" applyNumberFormat="1" applyFont="1" applyBorder="1" applyAlignment="1">
      <alignment horizontal="center" vertical="center" wrapText="1"/>
    </xf>
    <xf numFmtId="178" fontId="91" fillId="0" borderId="18" xfId="0" applyNumberFormat="1" applyFont="1" applyBorder="1" applyAlignment="1">
      <alignment horizontal="center" vertical="center" wrapText="1"/>
    </xf>
    <xf numFmtId="2" fontId="90" fillId="0" borderId="13" xfId="0" applyNumberFormat="1" applyFont="1" applyBorder="1" applyAlignment="1">
      <alignment horizontal="justify" vertical="center" wrapText="1"/>
    </xf>
    <xf numFmtId="0" fontId="90" fillId="0" borderId="13" xfId="0" applyFont="1" applyBorder="1" applyAlignment="1">
      <alignment horizontal="justify" vertical="center" wrapText="1"/>
    </xf>
    <xf numFmtId="178" fontId="90" fillId="0" borderId="13" xfId="3" applyNumberFormat="1" applyFont="1" applyBorder="1" applyAlignment="1">
      <alignment horizontal="center" vertical="center"/>
    </xf>
    <xf numFmtId="1" fontId="91" fillId="0" borderId="13" xfId="3" applyNumberFormat="1" applyFont="1" applyBorder="1" applyAlignment="1">
      <alignment horizontal="center" vertical="center"/>
    </xf>
    <xf numFmtId="179" fontId="90" fillId="48" borderId="13" xfId="1" applyNumberFormat="1" applyFont="1" applyFill="1" applyBorder="1" applyAlignment="1">
      <alignment vertical="center"/>
    </xf>
    <xf numFmtId="1" fontId="91" fillId="4" borderId="13" xfId="3" applyNumberFormat="1" applyFont="1" applyFill="1" applyBorder="1" applyAlignment="1">
      <alignment horizontal="center" vertical="center"/>
    </xf>
    <xf numFmtId="178" fontId="90" fillId="4" borderId="13" xfId="3" applyNumberFormat="1" applyFont="1" applyFill="1" applyBorder="1" applyAlignment="1">
      <alignment horizontal="center" vertical="center"/>
    </xf>
    <xf numFmtId="177" fontId="90" fillId="4" borderId="13" xfId="3" applyNumberFormat="1" applyFont="1" applyFill="1" applyBorder="1" applyAlignment="1">
      <alignment vertical="center"/>
    </xf>
    <xf numFmtId="2" fontId="90" fillId="0" borderId="0" xfId="3" applyNumberFormat="1" applyFont="1" applyBorder="1"/>
    <xf numFmtId="0" fontId="91" fillId="0" borderId="0" xfId="4" applyFont="1" applyFill="1" applyBorder="1"/>
    <xf numFmtId="0" fontId="90" fillId="0" borderId="0" xfId="4" applyFont="1" applyFill="1" applyBorder="1"/>
    <xf numFmtId="173" fontId="90" fillId="0" borderId="13" xfId="1" applyNumberFormat="1" applyFont="1" applyBorder="1" applyAlignment="1">
      <alignment vertical="center"/>
    </xf>
    <xf numFmtId="0" fontId="91" fillId="0" borderId="13" xfId="4" applyFont="1" applyFill="1" applyBorder="1" applyAlignment="1">
      <alignment horizontal="center" vertical="center"/>
    </xf>
    <xf numFmtId="175" fontId="90" fillId="0" borderId="13" xfId="2" applyNumberFormat="1" applyFont="1" applyFill="1" applyBorder="1" applyAlignment="1">
      <alignment vertical="center"/>
    </xf>
    <xf numFmtId="178" fontId="90" fillId="0" borderId="0" xfId="3" applyNumberFormat="1" applyFont="1" applyBorder="1" applyAlignment="1">
      <alignment horizontal="center" vertical="center"/>
    </xf>
    <xf numFmtId="178" fontId="91" fillId="0" borderId="0" xfId="3" applyNumberFormat="1" applyFont="1" applyBorder="1" applyAlignment="1">
      <alignment horizontal="center" vertical="center"/>
    </xf>
    <xf numFmtId="0" fontId="91" fillId="0" borderId="0" xfId="3" applyFont="1" applyBorder="1" applyAlignment="1">
      <alignment vertical="center" wrapText="1"/>
    </xf>
    <xf numFmtId="3" fontId="91" fillId="0" borderId="0" xfId="3" applyNumberFormat="1" applyFont="1" applyBorder="1" applyAlignment="1">
      <alignment horizontal="center" vertical="center"/>
    </xf>
    <xf numFmtId="177" fontId="91" fillId="0" borderId="0" xfId="3" applyNumberFormat="1" applyFont="1" applyBorder="1" applyAlignment="1">
      <alignment vertical="center"/>
    </xf>
    <xf numFmtId="3" fontId="91" fillId="0" borderId="0" xfId="3" applyNumberFormat="1" applyFont="1" applyBorder="1" applyAlignment="1">
      <alignment vertical="center"/>
    </xf>
    <xf numFmtId="2" fontId="91" fillId="4" borderId="13" xfId="3" applyNumberFormat="1" applyFont="1" applyFill="1" applyBorder="1" applyAlignment="1">
      <alignment horizontal="center" vertical="center"/>
    </xf>
    <xf numFmtId="0" fontId="90" fillId="40" borderId="16" xfId="3" applyFont="1" applyFill="1" applyBorder="1" applyAlignment="1">
      <alignment horizontal="center" vertical="center"/>
    </xf>
    <xf numFmtId="0" fontId="91" fillId="40" borderId="17" xfId="3" applyFont="1" applyFill="1" applyBorder="1" applyAlignment="1">
      <alignment horizontal="center" vertical="center"/>
    </xf>
    <xf numFmtId="0" fontId="91" fillId="40" borderId="17" xfId="3" applyFont="1" applyFill="1" applyBorder="1" applyAlignment="1">
      <alignment vertical="center" wrapText="1"/>
    </xf>
    <xf numFmtId="3" fontId="91" fillId="40" borderId="17" xfId="3" applyNumberFormat="1" applyFont="1" applyFill="1" applyBorder="1" applyAlignment="1">
      <alignment horizontal="center" vertical="center"/>
    </xf>
    <xf numFmtId="177" fontId="91" fillId="40" borderId="17" xfId="3" applyNumberFormat="1" applyFont="1" applyFill="1" applyBorder="1" applyAlignment="1">
      <alignment vertical="center"/>
    </xf>
    <xf numFmtId="3" fontId="91" fillId="40" borderId="17" xfId="3" applyNumberFormat="1" applyFont="1" applyFill="1" applyBorder="1" applyAlignment="1">
      <alignment vertical="center"/>
    </xf>
    <xf numFmtId="175" fontId="91" fillId="40" borderId="18" xfId="2" applyNumberFormat="1" applyFont="1" applyFill="1" applyBorder="1" applyAlignment="1">
      <alignment vertical="center"/>
    </xf>
    <xf numFmtId="0" fontId="91" fillId="0" borderId="0" xfId="3" applyFont="1" applyBorder="1" applyAlignment="1">
      <alignment horizontal="center"/>
    </xf>
    <xf numFmtId="0" fontId="90" fillId="0" borderId="4" xfId="3" applyFont="1" applyBorder="1" applyAlignment="1">
      <alignment horizontal="center"/>
    </xf>
    <xf numFmtId="0" fontId="91" fillId="40" borderId="16" xfId="3" applyFont="1" applyFill="1" applyBorder="1"/>
    <xf numFmtId="0" fontId="90" fillId="40" borderId="17" xfId="3" applyFont="1" applyFill="1" applyBorder="1" applyAlignment="1">
      <alignment horizontal="center"/>
    </xf>
    <xf numFmtId="177" fontId="90" fillId="40" borderId="17" xfId="3" applyNumberFormat="1" applyFont="1" applyFill="1" applyBorder="1"/>
    <xf numFmtId="3" fontId="90" fillId="40" borderId="17" xfId="3" applyNumberFormat="1" applyFont="1" applyFill="1" applyBorder="1"/>
    <xf numFmtId="3" fontId="90" fillId="40" borderId="18" xfId="3" applyNumberFormat="1" applyFont="1" applyFill="1" applyBorder="1"/>
    <xf numFmtId="0" fontId="90" fillId="0" borderId="16" xfId="3" applyFont="1" applyBorder="1"/>
    <xf numFmtId="177" fontId="90" fillId="0" borderId="17" xfId="3" applyNumberFormat="1" applyFont="1" applyBorder="1"/>
    <xf numFmtId="3" fontId="90" fillId="0" borderId="18" xfId="3" applyNumberFormat="1" applyFont="1" applyBorder="1"/>
    <xf numFmtId="3" fontId="91" fillId="0" borderId="18" xfId="3" applyNumberFormat="1" applyFont="1" applyBorder="1" applyAlignment="1">
      <alignment horizontal="right"/>
    </xf>
    <xf numFmtId="175" fontId="91" fillId="40" borderId="13" xfId="2" applyNumberFormat="1" applyFont="1" applyFill="1" applyBorder="1" applyAlignment="1">
      <alignment vertical="center"/>
    </xf>
    <xf numFmtId="206" fontId="94" fillId="0" borderId="13" xfId="5" applyNumberFormat="1" applyFont="1" applyBorder="1" applyAlignment="1">
      <alignment horizontal="center" vertical="center" wrapText="1"/>
    </xf>
    <xf numFmtId="206" fontId="95" fillId="4" borderId="13" xfId="5" applyNumberFormat="1" applyFont="1" applyFill="1" applyBorder="1" applyAlignment="1">
      <alignment horizontal="center" vertical="center" wrapText="1"/>
    </xf>
    <xf numFmtId="206" fontId="94" fillId="0" borderId="13" xfId="5" applyNumberFormat="1" applyFont="1" applyBorder="1" applyAlignment="1">
      <alignment horizontal="right" vertical="center" indent="1"/>
    </xf>
    <xf numFmtId="206" fontId="95" fillId="4" borderId="13" xfId="5" applyNumberFormat="1" applyFont="1" applyFill="1" applyBorder="1" applyAlignment="1">
      <alignment horizontal="right" vertical="center" indent="1"/>
    </xf>
    <xf numFmtId="206" fontId="94" fillId="2" borderId="13" xfId="5" applyNumberFormat="1" applyFont="1" applyFill="1" applyBorder="1" applyAlignment="1">
      <alignment horizontal="right" vertical="center" indent="1"/>
    </xf>
    <xf numFmtId="206" fontId="95" fillId="0" borderId="13" xfId="5" applyNumberFormat="1" applyFont="1" applyBorder="1" applyAlignment="1">
      <alignment horizontal="right" vertical="center" indent="1"/>
    </xf>
    <xf numFmtId="206" fontId="94" fillId="0" borderId="13" xfId="9" applyNumberFormat="1" applyFont="1" applyBorder="1" applyAlignment="1">
      <alignment horizontal="right" vertical="center" indent="1"/>
    </xf>
    <xf numFmtId="206" fontId="95" fillId="2" borderId="13" xfId="5" applyNumberFormat="1" applyFont="1" applyFill="1" applyBorder="1" applyAlignment="1">
      <alignment horizontal="right" vertical="center" indent="1"/>
    </xf>
    <xf numFmtId="0" fontId="94" fillId="0" borderId="0" xfId="9" applyFont="1" applyAlignment="1">
      <alignment horizontal="center" vertical="center"/>
    </xf>
    <xf numFmtId="0" fontId="94" fillId="0" borderId="0" xfId="0" applyFont="1"/>
    <xf numFmtId="0" fontId="95" fillId="0" borderId="0" xfId="0" applyFont="1"/>
    <xf numFmtId="0" fontId="91" fillId="0" borderId="13" xfId="3" applyFont="1" applyBorder="1" applyAlignment="1">
      <alignment horizontal="center" vertical="center" wrapText="1"/>
    </xf>
    <xf numFmtId="0" fontId="90" fillId="0" borderId="17" xfId="3" applyFont="1" applyBorder="1" applyAlignment="1">
      <alignment horizontal="center"/>
    </xf>
    <xf numFmtId="0" fontId="94" fillId="0" borderId="0" xfId="9" applyFont="1" applyFill="1" applyBorder="1" applyAlignment="1">
      <alignment horizontal="center" vertical="center"/>
    </xf>
    <xf numFmtId="0" fontId="96" fillId="0" borderId="0" xfId="9" applyNumberFormat="1" applyFont="1" applyFill="1" applyBorder="1" applyAlignment="1">
      <alignment horizontal="center" vertical="center"/>
    </xf>
    <xf numFmtId="208" fontId="94" fillId="0" borderId="0" xfId="9" applyNumberFormat="1" applyFont="1" applyBorder="1" applyAlignment="1">
      <alignment vertical="center"/>
    </xf>
    <xf numFmtId="208" fontId="94" fillId="0" borderId="0" xfId="9" applyNumberFormat="1" applyFont="1" applyBorder="1" applyAlignment="1">
      <alignment horizontal="center" vertical="center"/>
    </xf>
    <xf numFmtId="193" fontId="94" fillId="0" borderId="0" xfId="9" applyNumberFormat="1" applyFont="1" applyBorder="1" applyAlignment="1">
      <alignment vertical="center"/>
    </xf>
    <xf numFmtId="208" fontId="94" fillId="4" borderId="0" xfId="9" applyNumberFormat="1" applyFont="1" applyFill="1" applyBorder="1" applyAlignment="1">
      <alignment horizontal="left" vertical="center"/>
    </xf>
    <xf numFmtId="179" fontId="94" fillId="4" borderId="0" xfId="1" applyNumberFormat="1" applyFont="1" applyFill="1" applyBorder="1" applyAlignment="1">
      <alignment horizontal="left" vertical="center"/>
    </xf>
    <xf numFmtId="193" fontId="95" fillId="4" borderId="0" xfId="9" applyNumberFormat="1" applyFont="1" applyFill="1" applyBorder="1" applyAlignment="1">
      <alignment horizontal="left" vertical="center"/>
    </xf>
    <xf numFmtId="0" fontId="95" fillId="0" borderId="0" xfId="9" applyNumberFormat="1" applyFont="1" applyBorder="1" applyAlignment="1">
      <alignment vertical="center"/>
    </xf>
    <xf numFmtId="0" fontId="94" fillId="0" borderId="0" xfId="9" applyFont="1" applyBorder="1" applyAlignment="1">
      <alignment vertical="center"/>
    </xf>
    <xf numFmtId="0" fontId="94" fillId="0" borderId="0" xfId="9" applyFont="1" applyAlignment="1">
      <alignment vertical="center"/>
    </xf>
    <xf numFmtId="193" fontId="94" fillId="0" borderId="0" xfId="9" applyNumberFormat="1" applyFont="1" applyAlignment="1">
      <alignment vertical="center"/>
    </xf>
    <xf numFmtId="0" fontId="91" fillId="0" borderId="0" xfId="0" applyFont="1" applyFill="1" applyBorder="1" applyAlignment="1">
      <alignment vertical="center"/>
    </xf>
    <xf numFmtId="208" fontId="94" fillId="0" borderId="13" xfId="9" applyNumberFormat="1" applyFont="1" applyBorder="1" applyAlignment="1">
      <alignment horizontal="center" vertical="center"/>
    </xf>
    <xf numFmtId="0" fontId="94" fillId="0" borderId="13" xfId="9" applyNumberFormat="1" applyFont="1" applyFill="1" applyBorder="1" applyAlignment="1">
      <alignment vertical="center" shrinkToFit="1"/>
    </xf>
    <xf numFmtId="208" fontId="94" fillId="0" borderId="13" xfId="9" applyNumberFormat="1" applyFont="1" applyFill="1" applyBorder="1" applyAlignment="1">
      <alignment horizontal="center" vertical="center"/>
    </xf>
    <xf numFmtId="2" fontId="94" fillId="0" borderId="13" xfId="9" applyNumberFormat="1" applyFont="1" applyBorder="1" applyAlignment="1">
      <alignment horizontal="center" vertical="center"/>
    </xf>
    <xf numFmtId="206" fontId="94" fillId="0" borderId="13" xfId="9" applyNumberFormat="1" applyFont="1" applyFill="1" applyBorder="1" applyAlignment="1">
      <alignment vertical="center"/>
    </xf>
    <xf numFmtId="2" fontId="94" fillId="0" borderId="13" xfId="575" applyNumberFormat="1" applyFont="1" applyBorder="1" applyAlignment="1">
      <alignment horizontal="center" vertical="center"/>
    </xf>
    <xf numFmtId="206" fontId="94" fillId="0" borderId="13" xfId="9" applyNumberFormat="1" applyFont="1" applyBorder="1" applyAlignment="1">
      <alignment horizontal="right" vertical="center"/>
    </xf>
    <xf numFmtId="208" fontId="94" fillId="0" borderId="13" xfId="9" applyNumberFormat="1" applyFont="1" applyBorder="1" applyAlignment="1">
      <alignment vertical="center"/>
    </xf>
    <xf numFmtId="0" fontId="94" fillId="0" borderId="13" xfId="9" applyNumberFormat="1" applyFont="1" applyBorder="1" applyAlignment="1">
      <alignment vertical="center" shrinkToFit="1"/>
    </xf>
    <xf numFmtId="9" fontId="94" fillId="0" borderId="13" xfId="9" applyNumberFormat="1" applyFont="1" applyBorder="1" applyAlignment="1">
      <alignment horizontal="center" vertical="center"/>
    </xf>
    <xf numFmtId="208" fontId="94" fillId="0" borderId="5" xfId="9" applyNumberFormat="1" applyFont="1" applyBorder="1" applyAlignment="1">
      <alignment horizontal="center" vertical="center"/>
    </xf>
    <xf numFmtId="193" fontId="94" fillId="0" borderId="4" xfId="9" applyNumberFormat="1" applyFont="1" applyBorder="1" applyAlignment="1">
      <alignment vertical="center"/>
    </xf>
    <xf numFmtId="0" fontId="94" fillId="0" borderId="1" xfId="9" applyFont="1" applyBorder="1" applyAlignment="1">
      <alignment vertical="center"/>
    </xf>
    <xf numFmtId="0" fontId="94" fillId="0" borderId="2" xfId="9" applyFont="1" applyBorder="1" applyAlignment="1">
      <alignment vertical="center"/>
    </xf>
    <xf numFmtId="193" fontId="94" fillId="0" borderId="2" xfId="9" applyNumberFormat="1" applyFont="1" applyBorder="1" applyAlignment="1">
      <alignment vertical="center"/>
    </xf>
    <xf numFmtId="0" fontId="94" fillId="0" borderId="3" xfId="9" applyFont="1" applyBorder="1" applyAlignment="1">
      <alignment vertical="center"/>
    </xf>
    <xf numFmtId="0" fontId="94" fillId="0" borderId="4" xfId="9" applyFont="1" applyBorder="1" applyAlignment="1">
      <alignment vertical="center"/>
    </xf>
    <xf numFmtId="0" fontId="94" fillId="0" borderId="5" xfId="9" applyFont="1" applyBorder="1" applyAlignment="1">
      <alignment vertical="center"/>
    </xf>
    <xf numFmtId="0" fontId="94" fillId="0" borderId="4" xfId="9" applyFont="1" applyBorder="1" applyAlignment="1">
      <alignment horizontal="center" vertical="center"/>
    </xf>
    <xf numFmtId="208" fontId="94" fillId="0" borderId="4" xfId="9" applyNumberFormat="1" applyFont="1" applyBorder="1" applyAlignment="1">
      <alignment horizontal="center" vertical="center"/>
    </xf>
    <xf numFmtId="208" fontId="94" fillId="0" borderId="4" xfId="9" applyNumberFormat="1" applyFont="1" applyBorder="1" applyAlignment="1">
      <alignment vertical="center"/>
    </xf>
    <xf numFmtId="0" fontId="94" fillId="0" borderId="6" xfId="9" applyFont="1" applyBorder="1" applyAlignment="1">
      <alignment vertical="center"/>
    </xf>
    <xf numFmtId="0" fontId="94" fillId="0" borderId="7" xfId="9" applyFont="1" applyBorder="1" applyAlignment="1">
      <alignment vertical="center"/>
    </xf>
    <xf numFmtId="0" fontId="94" fillId="0" borderId="7" xfId="9" applyFont="1" applyBorder="1" applyAlignment="1">
      <alignment horizontal="center" vertical="center"/>
    </xf>
    <xf numFmtId="193" fontId="94" fillId="0" borderId="7" xfId="9" applyNumberFormat="1" applyFont="1" applyBorder="1" applyAlignment="1">
      <alignment vertical="center"/>
    </xf>
    <xf numFmtId="169" fontId="94" fillId="0" borderId="7" xfId="5" applyFont="1" applyBorder="1" applyAlignment="1">
      <alignment vertical="center"/>
    </xf>
    <xf numFmtId="0" fontId="94" fillId="0" borderId="8" xfId="9" applyFont="1" applyBorder="1" applyAlignment="1">
      <alignment vertical="center"/>
    </xf>
    <xf numFmtId="170" fontId="94" fillId="0" borderId="13" xfId="1" applyFont="1" applyFill="1" applyBorder="1" applyAlignment="1">
      <alignment horizontal="center" vertical="center"/>
    </xf>
    <xf numFmtId="216" fontId="94" fillId="0" borderId="13" xfId="9" applyNumberFormat="1" applyFont="1" applyBorder="1" applyAlignment="1">
      <alignment horizontal="right" vertical="center"/>
    </xf>
    <xf numFmtId="208" fontId="95" fillId="0" borderId="13" xfId="9" applyNumberFormat="1" applyFont="1" applyBorder="1" applyAlignment="1">
      <alignment horizontal="center" vertical="center"/>
    </xf>
    <xf numFmtId="0" fontId="95" fillId="0" borderId="13" xfId="9" applyNumberFormat="1" applyFont="1" applyBorder="1" applyAlignment="1">
      <alignment horizontal="center" vertical="center"/>
    </xf>
    <xf numFmtId="0" fontId="95" fillId="0" borderId="13" xfId="9" applyFont="1" applyBorder="1" applyAlignment="1">
      <alignment horizontal="center" vertical="center"/>
    </xf>
    <xf numFmtId="212" fontId="95" fillId="0" borderId="13" xfId="9" applyNumberFormat="1" applyFont="1" applyBorder="1" applyAlignment="1">
      <alignment vertical="center"/>
    </xf>
    <xf numFmtId="1" fontId="8" fillId="4" borderId="13" xfId="3" applyNumberFormat="1" applyFont="1" applyFill="1" applyBorder="1" applyAlignment="1">
      <alignment horizontal="center" vertical="center"/>
    </xf>
    <xf numFmtId="44" fontId="5" fillId="0" borderId="13" xfId="2" applyFont="1" applyBorder="1" applyAlignment="1">
      <alignment vertical="center"/>
    </xf>
    <xf numFmtId="169" fontId="94" fillId="0" borderId="13" xfId="9" applyNumberFormat="1" applyFont="1" applyBorder="1" applyAlignment="1">
      <alignment horizontal="right" vertical="center"/>
    </xf>
    <xf numFmtId="2" fontId="94" fillId="0" borderId="13" xfId="9" applyNumberFormat="1" applyFont="1" applyFill="1" applyBorder="1" applyAlignment="1">
      <alignment horizontal="center" vertical="center"/>
    </xf>
    <xf numFmtId="212" fontId="94" fillId="0" borderId="13" xfId="9" applyNumberFormat="1" applyFont="1" applyBorder="1" applyAlignment="1">
      <alignment vertical="center"/>
    </xf>
    <xf numFmtId="212" fontId="94" fillId="0" borderId="0" xfId="9" applyNumberFormat="1" applyFont="1" applyBorder="1" applyAlignment="1">
      <alignment vertical="center"/>
    </xf>
    <xf numFmtId="10" fontId="69" fillId="0" borderId="92" xfId="994" applyNumberFormat="1" applyFont="1" applyBorder="1" applyAlignment="1">
      <alignment vertical="center"/>
    </xf>
    <xf numFmtId="0" fontId="94" fillId="0" borderId="13" xfId="9" applyNumberFormat="1" applyFont="1" applyBorder="1" applyAlignment="1">
      <alignment vertical="center" wrapText="1" shrinkToFit="1"/>
    </xf>
    <xf numFmtId="170" fontId="94" fillId="0" borderId="13" xfId="1" applyFont="1" applyBorder="1" applyAlignment="1">
      <alignment horizontal="center" vertical="center"/>
    </xf>
    <xf numFmtId="170" fontId="94" fillId="0" borderId="13" xfId="1" applyFont="1" applyBorder="1" applyAlignment="1">
      <alignment vertical="center"/>
    </xf>
    <xf numFmtId="2" fontId="8" fillId="4" borderId="13" xfId="3" quotePrefix="1" applyNumberFormat="1" applyFont="1" applyFill="1" applyBorder="1" applyAlignment="1">
      <alignment vertical="center" wrapText="1"/>
    </xf>
    <xf numFmtId="0" fontId="90" fillId="0" borderId="13" xfId="9" applyNumberFormat="1" applyFont="1" applyFill="1" applyBorder="1" applyAlignment="1">
      <alignment vertical="center" wrapText="1" shrinkToFit="1"/>
    </xf>
    <xf numFmtId="208" fontId="94" fillId="4" borderId="0" xfId="9" applyNumberFormat="1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justify" vertical="center" wrapText="1"/>
    </xf>
    <xf numFmtId="0" fontId="5" fillId="0" borderId="13" xfId="0" applyFont="1" applyBorder="1" applyAlignment="1">
      <alignment horizontal="justify" vertical="center" wrapText="1"/>
    </xf>
    <xf numFmtId="0" fontId="8" fillId="0" borderId="22" xfId="3" applyFont="1" applyBorder="1" applyAlignment="1">
      <alignment horizontal="center"/>
    </xf>
    <xf numFmtId="177" fontId="8" fillId="0" borderId="22" xfId="3" applyNumberFormat="1" applyFont="1" applyBorder="1" applyAlignment="1">
      <alignment horizontal="center"/>
    </xf>
    <xf numFmtId="3" fontId="8" fillId="0" borderId="22" xfId="3" applyNumberFormat="1" applyFont="1" applyBorder="1" applyAlignment="1">
      <alignment horizontal="center"/>
    </xf>
    <xf numFmtId="0" fontId="8" fillId="0" borderId="13" xfId="3" applyFont="1" applyBorder="1" applyAlignment="1">
      <alignment horizontal="center" vertical="center"/>
    </xf>
    <xf numFmtId="3" fontId="8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177" fontId="5" fillId="0" borderId="13" xfId="3" applyNumberFormat="1" applyFont="1" applyBorder="1" applyAlignment="1">
      <alignment vertical="center"/>
    </xf>
    <xf numFmtId="3" fontId="5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vertical="center" wrapText="1"/>
    </xf>
    <xf numFmtId="2" fontId="5" fillId="0" borderId="13" xfId="3" applyNumberFormat="1" applyFont="1" applyBorder="1" applyAlignment="1">
      <alignment vertical="center" wrapText="1"/>
    </xf>
    <xf numFmtId="175" fontId="5" fillId="0" borderId="13" xfId="2" applyNumberFormat="1" applyFont="1" applyBorder="1" applyAlignment="1">
      <alignment vertical="center"/>
    </xf>
    <xf numFmtId="179" fontId="5" fillId="0" borderId="13" xfId="1" applyNumberFormat="1" applyFont="1" applyBorder="1" applyAlignment="1">
      <alignment vertical="center"/>
    </xf>
    <xf numFmtId="0" fontId="8" fillId="4" borderId="13" xfId="3" applyFont="1" applyFill="1" applyBorder="1" applyAlignment="1">
      <alignment horizontal="center" vertical="center"/>
    </xf>
    <xf numFmtId="177" fontId="8" fillId="4" borderId="13" xfId="3" applyNumberFormat="1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0" fontId="8" fillId="4" borderId="13" xfId="3" applyFont="1" applyFill="1" applyBorder="1" applyAlignment="1">
      <alignment vertical="center" wrapText="1"/>
    </xf>
    <xf numFmtId="0" fontId="5" fillId="4" borderId="13" xfId="3" applyFont="1" applyFill="1" applyBorder="1" applyAlignment="1">
      <alignment horizontal="center" vertical="center"/>
    </xf>
    <xf numFmtId="3" fontId="8" fillId="4" borderId="13" xfId="3" applyNumberFormat="1" applyFont="1" applyFill="1" applyBorder="1" applyAlignment="1">
      <alignment horizontal="center" vertical="center"/>
    </xf>
    <xf numFmtId="3" fontId="5" fillId="4" borderId="13" xfId="3" applyNumberFormat="1" applyFont="1" applyFill="1" applyBorder="1" applyAlignment="1">
      <alignment vertical="center"/>
    </xf>
    <xf numFmtId="175" fontId="8" fillId="4" borderId="13" xfId="2" applyNumberFormat="1" applyFont="1" applyFill="1" applyBorder="1" applyAlignment="1">
      <alignment vertical="center"/>
    </xf>
    <xf numFmtId="178" fontId="8" fillId="4" borderId="13" xfId="3" applyNumberFormat="1" applyFont="1" applyFill="1" applyBorder="1" applyAlignment="1">
      <alignment horizontal="center" vertical="center"/>
    </xf>
    <xf numFmtId="177" fontId="5" fillId="4" borderId="13" xfId="3" applyNumberFormat="1" applyFont="1" applyFill="1" applyBorder="1" applyAlignment="1">
      <alignment vertical="center"/>
    </xf>
    <xf numFmtId="179" fontId="5" fillId="0" borderId="13" xfId="1" applyNumberFormat="1" applyFont="1" applyFill="1" applyBorder="1" applyAlignment="1">
      <alignment vertical="center"/>
    </xf>
    <xf numFmtId="2" fontId="8" fillId="4" borderId="13" xfId="3" applyNumberFormat="1" applyFont="1" applyFill="1" applyBorder="1" applyAlignment="1">
      <alignment horizontal="center" vertical="center"/>
    </xf>
    <xf numFmtId="2" fontId="8" fillId="4" borderId="13" xfId="3" applyNumberFormat="1" applyFont="1" applyFill="1" applyBorder="1" applyAlignment="1">
      <alignment vertical="center" wrapText="1"/>
    </xf>
    <xf numFmtId="179" fontId="5" fillId="4" borderId="13" xfId="1" applyNumberFormat="1" applyFont="1" applyFill="1" applyBorder="1" applyAlignment="1">
      <alignment vertical="center"/>
    </xf>
    <xf numFmtId="175" fontId="5" fillId="4" borderId="13" xfId="2" applyNumberFormat="1" applyFont="1" applyFill="1" applyBorder="1" applyAlignment="1">
      <alignment vertical="center"/>
    </xf>
    <xf numFmtId="0" fontId="94" fillId="0" borderId="13" xfId="9" applyNumberFormat="1" applyFont="1" applyFill="1" applyBorder="1" applyAlignment="1">
      <alignment vertical="center" wrapText="1" shrinkToFit="1"/>
    </xf>
    <xf numFmtId="2" fontId="91" fillId="4" borderId="13" xfId="3" applyNumberFormat="1" applyFont="1" applyFill="1" applyBorder="1" applyAlignment="1">
      <alignment vertical="center" wrapText="1"/>
    </xf>
    <xf numFmtId="179" fontId="90" fillId="4" borderId="13" xfId="1" applyNumberFormat="1" applyFont="1" applyFill="1" applyBorder="1" applyAlignment="1">
      <alignment vertical="center"/>
    </xf>
    <xf numFmtId="175" fontId="90" fillId="4" borderId="13" xfId="2" applyNumberFormat="1" applyFont="1" applyFill="1" applyBorder="1" applyAlignment="1">
      <alignment vertical="center"/>
    </xf>
    <xf numFmtId="2" fontId="90" fillId="0" borderId="13" xfId="3" applyNumberFormat="1" applyFont="1" applyFill="1" applyBorder="1" applyAlignment="1">
      <alignment vertical="center" wrapText="1"/>
    </xf>
    <xf numFmtId="177" fontId="90" fillId="0" borderId="13" xfId="3" applyNumberFormat="1" applyFont="1" applyFill="1" applyBorder="1" applyAlignment="1">
      <alignment vertical="center"/>
    </xf>
    <xf numFmtId="175" fontId="5" fillId="3" borderId="13" xfId="2" applyNumberFormat="1" applyFont="1" applyFill="1" applyBorder="1" applyAlignment="1">
      <alignment vertical="center"/>
    </xf>
    <xf numFmtId="178" fontId="5" fillId="4" borderId="13" xfId="3" applyNumberFormat="1" applyFont="1" applyFill="1" applyBorder="1" applyAlignment="1">
      <alignment horizontal="center" vertical="center"/>
    </xf>
    <xf numFmtId="1" fontId="8" fillId="0" borderId="13" xfId="3" applyNumberFormat="1" applyFont="1" applyBorder="1" applyAlignment="1">
      <alignment horizontal="center" vertical="center"/>
    </xf>
    <xf numFmtId="178" fontId="5" fillId="0" borderId="13" xfId="3" applyNumberFormat="1" applyFont="1" applyBorder="1" applyAlignment="1">
      <alignment horizontal="center" vertical="center"/>
    </xf>
    <xf numFmtId="178" fontId="8" fillId="0" borderId="18" xfId="0" applyNumberFormat="1" applyFont="1" applyBorder="1" applyAlignment="1">
      <alignment horizontal="center" vertical="center" wrapText="1"/>
    </xf>
    <xf numFmtId="178" fontId="8" fillId="0" borderId="13" xfId="0" applyNumberFormat="1" applyFont="1" applyBorder="1" applyAlignment="1">
      <alignment horizontal="center" vertical="center" wrapText="1"/>
    </xf>
    <xf numFmtId="178" fontId="8" fillId="4" borderId="18" xfId="0" applyNumberFormat="1" applyFont="1" applyFill="1" applyBorder="1" applyAlignment="1">
      <alignment horizontal="center" vertical="center" wrapText="1"/>
    </xf>
    <xf numFmtId="1" fontId="8" fillId="4" borderId="12" xfId="0" applyNumberFormat="1" applyFont="1" applyFill="1" applyBorder="1" applyAlignment="1">
      <alignment horizontal="center" vertical="center" wrapText="1"/>
    </xf>
    <xf numFmtId="3" fontId="97" fillId="4" borderId="13" xfId="3" applyNumberFormat="1" applyFont="1" applyFill="1" applyBorder="1" applyAlignment="1">
      <alignment horizontal="center" vertical="center"/>
    </xf>
    <xf numFmtId="44" fontId="90" fillId="4" borderId="13" xfId="2" applyFont="1" applyFill="1" applyBorder="1" applyAlignment="1">
      <alignment vertical="center"/>
    </xf>
    <xf numFmtId="3" fontId="5" fillId="4" borderId="13" xfId="3" applyNumberFormat="1" applyFont="1" applyFill="1" applyBorder="1" applyAlignment="1">
      <alignment horizontal="center" vertical="center"/>
    </xf>
    <xf numFmtId="2" fontId="5" fillId="0" borderId="13" xfId="3" applyNumberFormat="1" applyFont="1" applyBorder="1" applyAlignment="1">
      <alignment horizontal="center" vertical="center"/>
    </xf>
    <xf numFmtId="208" fontId="94" fillId="4" borderId="0" xfId="9" applyNumberFormat="1" applyFont="1" applyFill="1" applyBorder="1" applyAlignment="1">
      <alignment horizontal="center" vertical="center"/>
    </xf>
    <xf numFmtId="0" fontId="98" fillId="0" borderId="0" xfId="0" applyFont="1"/>
    <xf numFmtId="214" fontId="94" fillId="0" borderId="0" xfId="0" applyNumberFormat="1" applyFont="1"/>
    <xf numFmtId="208" fontId="94" fillId="4" borderId="0" xfId="9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91" fillId="0" borderId="22" xfId="3" applyFont="1" applyBorder="1" applyAlignment="1">
      <alignment horizontal="center"/>
    </xf>
    <xf numFmtId="177" fontId="91" fillId="0" borderId="22" xfId="3" applyNumberFormat="1" applyFont="1" applyBorder="1" applyAlignment="1">
      <alignment horizontal="center"/>
    </xf>
    <xf numFmtId="3" fontId="91" fillId="0" borderId="22" xfId="3" applyNumberFormat="1" applyFont="1" applyBorder="1" applyAlignment="1">
      <alignment horizontal="center"/>
    </xf>
    <xf numFmtId="0" fontId="91" fillId="4" borderId="13" xfId="3" applyFont="1" applyFill="1" applyBorder="1" applyAlignment="1">
      <alignment horizontal="center" vertical="center"/>
    </xf>
    <xf numFmtId="177" fontId="91" fillId="4" borderId="13" xfId="3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horizontal="center" vertical="center"/>
    </xf>
    <xf numFmtId="177" fontId="90" fillId="0" borderId="13" xfId="3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2" fontId="90" fillId="0" borderId="13" xfId="3" applyNumberFormat="1" applyFont="1" applyBorder="1" applyAlignment="1">
      <alignment vertical="center" wrapText="1"/>
    </xf>
    <xf numFmtId="179" fontId="90" fillId="0" borderId="13" xfId="1" applyNumberFormat="1" applyFont="1" applyBorder="1" applyAlignment="1">
      <alignment vertical="center"/>
    </xf>
    <xf numFmtId="175" fontId="90" fillId="0" borderId="13" xfId="2" applyNumberFormat="1" applyFont="1" applyBorder="1" applyAlignment="1">
      <alignment vertical="center"/>
    </xf>
    <xf numFmtId="0" fontId="91" fillId="4" borderId="13" xfId="3" applyFont="1" applyFill="1" applyBorder="1" applyAlignment="1">
      <alignment vertical="center" wrapText="1"/>
    </xf>
    <xf numFmtId="0" fontId="90" fillId="4" borderId="13" xfId="3" applyFont="1" applyFill="1" applyBorder="1" applyAlignment="1">
      <alignment horizontal="center" vertical="center"/>
    </xf>
    <xf numFmtId="177" fontId="92" fillId="4" borderId="13" xfId="3" applyNumberFormat="1" applyFont="1" applyFill="1" applyBorder="1" applyAlignment="1">
      <alignment vertical="center"/>
    </xf>
    <xf numFmtId="3" fontId="90" fillId="4" borderId="13" xfId="3" applyNumberFormat="1" applyFont="1" applyFill="1" applyBorder="1" applyAlignment="1">
      <alignment vertical="center"/>
    </xf>
    <xf numFmtId="175" fontId="91" fillId="4" borderId="13" xfId="2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horizontal="center" vertical="center"/>
    </xf>
    <xf numFmtId="178" fontId="91" fillId="4" borderId="13" xfId="3" applyNumberFormat="1" applyFont="1" applyFill="1" applyBorder="1" applyAlignment="1">
      <alignment horizontal="center" vertical="center"/>
    </xf>
    <xf numFmtId="1" fontId="91" fillId="4" borderId="13" xfId="3" applyNumberFormat="1" applyFont="1" applyFill="1" applyBorder="1" applyAlignment="1">
      <alignment horizontal="center" vertical="center"/>
    </xf>
    <xf numFmtId="0" fontId="94" fillId="0" borderId="0" xfId="0" applyFont="1"/>
    <xf numFmtId="175" fontId="90" fillId="4" borderId="13" xfId="2" applyNumberFormat="1" applyFont="1" applyFill="1" applyBorder="1" applyAlignment="1">
      <alignment vertical="center"/>
    </xf>
    <xf numFmtId="179" fontId="90" fillId="4" borderId="13" xfId="1" applyNumberFormat="1" applyFont="1" applyFill="1" applyBorder="1" applyAlignment="1">
      <alignment vertical="center"/>
    </xf>
    <xf numFmtId="2" fontId="91" fillId="4" borderId="13" xfId="3" applyNumberFormat="1" applyFont="1" applyFill="1" applyBorder="1" applyAlignment="1">
      <alignment vertical="center" wrapText="1"/>
    </xf>
    <xf numFmtId="179" fontId="90" fillId="0" borderId="13" xfId="1" applyNumberFormat="1" applyFont="1" applyFill="1" applyBorder="1" applyAlignment="1">
      <alignment vertical="center"/>
    </xf>
    <xf numFmtId="3" fontId="90" fillId="0" borderId="13" xfId="3" applyNumberFormat="1" applyFont="1" applyBorder="1" applyAlignment="1">
      <alignment vertical="center"/>
    </xf>
    <xf numFmtId="0" fontId="94" fillId="0" borderId="13" xfId="0" applyFont="1" applyBorder="1"/>
    <xf numFmtId="0" fontId="32" fillId="0" borderId="18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0" fontId="94" fillId="0" borderId="13" xfId="0" applyFont="1" applyBorder="1" applyAlignment="1">
      <alignment horizontal="center" vertical="center" wrapText="1"/>
    </xf>
    <xf numFmtId="0" fontId="91" fillId="0" borderId="13" xfId="3" quotePrefix="1" applyFont="1" applyBorder="1" applyAlignment="1">
      <alignment horizontal="center" vertical="center"/>
    </xf>
    <xf numFmtId="0" fontId="90" fillId="0" borderId="13" xfId="3" applyFont="1" applyBorder="1" applyAlignment="1">
      <alignment horizontal="center" vertical="center"/>
    </xf>
    <xf numFmtId="2" fontId="90" fillId="0" borderId="13" xfId="3" applyNumberFormat="1" applyFont="1" applyBorder="1" applyAlignment="1">
      <alignment vertical="center" wrapText="1"/>
    </xf>
    <xf numFmtId="175" fontId="90" fillId="0" borderId="13" xfId="2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179" fontId="90" fillId="0" borderId="13" xfId="1" applyNumberFormat="1" applyFont="1" applyFill="1" applyBorder="1" applyAlignment="1">
      <alignment vertical="center"/>
    </xf>
    <xf numFmtId="0" fontId="94" fillId="0" borderId="0" xfId="0" applyFont="1" applyAlignment="1">
      <alignment horizontal="center" vertical="center" wrapText="1"/>
    </xf>
    <xf numFmtId="0" fontId="121" fillId="69" borderId="13" xfId="0" applyFont="1" applyFill="1" applyBorder="1" applyAlignment="1">
      <alignment horizontal="center" vertical="center" wrapText="1"/>
    </xf>
    <xf numFmtId="0" fontId="122" fillId="0" borderId="0" xfId="0" applyFont="1"/>
    <xf numFmtId="0" fontId="121" fillId="0" borderId="13" xfId="0" applyFont="1" applyBorder="1" applyAlignment="1">
      <alignment horizontal="justify" vertical="center" wrapText="1"/>
    </xf>
    <xf numFmtId="0" fontId="122" fillId="0" borderId="13" xfId="0" applyFont="1" applyBorder="1" applyAlignment="1">
      <alignment horizontal="center" vertical="center" wrapText="1"/>
    </xf>
    <xf numFmtId="0" fontId="122" fillId="0" borderId="13" xfId="0" applyFont="1" applyBorder="1" applyAlignment="1">
      <alignment horizontal="justify" vertical="center" wrapText="1"/>
    </xf>
    <xf numFmtId="9" fontId="122" fillId="0" borderId="13" xfId="0" applyNumberFormat="1" applyFont="1" applyBorder="1" applyAlignment="1">
      <alignment horizontal="center" vertical="center" wrapText="1"/>
    </xf>
    <xf numFmtId="44" fontId="122" fillId="0" borderId="13" xfId="2" applyFont="1" applyBorder="1" applyAlignment="1">
      <alignment horizontal="justify" vertical="center" wrapText="1"/>
    </xf>
    <xf numFmtId="44" fontId="122" fillId="0" borderId="13" xfId="2" applyFont="1" applyBorder="1" applyAlignment="1">
      <alignment horizontal="center" vertical="center" wrapText="1"/>
    </xf>
    <xf numFmtId="0" fontId="122" fillId="0" borderId="0" xfId="0" applyFont="1" applyAlignment="1">
      <alignment horizontal="center"/>
    </xf>
    <xf numFmtId="0" fontId="121" fillId="0" borderId="13" xfId="0" applyFont="1" applyBorder="1"/>
    <xf numFmtId="44" fontId="121" fillId="0" borderId="13" xfId="0" applyNumberFormat="1" applyFont="1" applyBorder="1"/>
    <xf numFmtId="9" fontId="122" fillId="0" borderId="0" xfId="994" applyFont="1" applyAlignment="1">
      <alignment horizontal="center"/>
    </xf>
    <xf numFmtId="44" fontId="122" fillId="0" borderId="0" xfId="2" applyFont="1" applyAlignment="1">
      <alignment horizontal="center"/>
    </xf>
    <xf numFmtId="10" fontId="122" fillId="0" borderId="0" xfId="994" applyNumberFormat="1" applyFont="1"/>
    <xf numFmtId="170" fontId="121" fillId="0" borderId="13" xfId="1" applyNumberFormat="1" applyFont="1" applyFill="1" applyBorder="1" applyAlignment="1">
      <alignment horizontal="justify" vertical="center" wrapText="1"/>
    </xf>
    <xf numFmtId="169" fontId="121" fillId="0" borderId="13" xfId="0" applyNumberFormat="1" applyFont="1" applyBorder="1"/>
    <xf numFmtId="224" fontId="121" fillId="0" borderId="0" xfId="1" applyNumberFormat="1" applyFont="1" applyFill="1" applyBorder="1" applyAlignment="1">
      <alignment horizontal="justify" vertical="center" wrapText="1"/>
    </xf>
    <xf numFmtId="9" fontId="121" fillId="0" borderId="13" xfId="994" applyFont="1" applyFill="1" applyBorder="1" applyAlignment="1">
      <alignment horizontal="right" vertical="center" wrapText="1"/>
    </xf>
    <xf numFmtId="169" fontId="122" fillId="0" borderId="0" xfId="0" applyNumberFormat="1" applyFont="1"/>
    <xf numFmtId="226" fontId="122" fillId="0" borderId="0" xfId="994" applyNumberFormat="1" applyFont="1"/>
    <xf numFmtId="226" fontId="122" fillId="0" borderId="0" xfId="0" applyNumberFormat="1" applyFont="1"/>
    <xf numFmtId="44" fontId="122" fillId="0" borderId="0" xfId="2" applyFont="1"/>
    <xf numFmtId="227" fontId="122" fillId="0" borderId="0" xfId="994" applyNumberFormat="1" applyFont="1"/>
    <xf numFmtId="227" fontId="122" fillId="0" borderId="0" xfId="0" applyNumberFormat="1" applyFont="1"/>
    <xf numFmtId="211" fontId="122" fillId="0" borderId="0" xfId="994" applyNumberFormat="1" applyFont="1"/>
    <xf numFmtId="0" fontId="123" fillId="0" borderId="4" xfId="0" applyNumberFormat="1" applyFont="1" applyFill="1" applyBorder="1" applyAlignment="1">
      <alignment horizontal="center"/>
    </xf>
    <xf numFmtId="0" fontId="123" fillId="0" borderId="0" xfId="0" applyNumberFormat="1" applyFont="1" applyFill="1" applyAlignment="1">
      <alignment horizontal="center"/>
    </xf>
    <xf numFmtId="0" fontId="123" fillId="0" borderId="5" xfId="0" applyNumberFormat="1" applyFont="1" applyFill="1" applyBorder="1" applyAlignment="1">
      <alignment horizontal="center"/>
    </xf>
    <xf numFmtId="0" fontId="125" fillId="0" borderId="7" xfId="0" applyNumberFormat="1" applyFont="1" applyFill="1" applyBorder="1" applyAlignment="1">
      <alignment horizontal="center"/>
    </xf>
    <xf numFmtId="0" fontId="126" fillId="0" borderId="13" xfId="0" applyNumberFormat="1" applyFont="1" applyFill="1" applyBorder="1" applyAlignment="1"/>
    <xf numFmtId="0" fontId="125" fillId="0" borderId="16" xfId="0" applyNumberFormat="1" applyFont="1" applyFill="1" applyBorder="1" applyAlignment="1"/>
    <xf numFmtId="0" fontId="127" fillId="0" borderId="17" xfId="0" applyNumberFormat="1" applyFont="1" applyFill="1" applyBorder="1" applyAlignment="1">
      <alignment horizontal="center"/>
    </xf>
    <xf numFmtId="0" fontId="128" fillId="0" borderId="17" xfId="0" applyNumberFormat="1" applyFont="1" applyFill="1" applyBorder="1" applyAlignment="1"/>
    <xf numFmtId="0" fontId="128" fillId="0" borderId="18" xfId="0" applyNumberFormat="1" applyFont="1" applyFill="1" applyBorder="1" applyAlignment="1"/>
    <xf numFmtId="0" fontId="127" fillId="0" borderId="13" xfId="0" applyNumberFormat="1" applyFont="1" applyFill="1" applyBorder="1" applyAlignment="1">
      <alignment horizontal="right"/>
    </xf>
    <xf numFmtId="0" fontId="128" fillId="0" borderId="13" xfId="0" applyNumberFormat="1" applyFont="1" applyFill="1" applyBorder="1" applyAlignment="1">
      <alignment horizontal="left"/>
    </xf>
    <xf numFmtId="0" fontId="125" fillId="0" borderId="6" xfId="0" applyNumberFormat="1" applyFont="1" applyFill="1" applyBorder="1" applyAlignment="1"/>
    <xf numFmtId="0" fontId="125" fillId="0" borderId="7" xfId="0" applyNumberFormat="1" applyFont="1" applyFill="1" applyBorder="1" applyAlignment="1"/>
    <xf numFmtId="0" fontId="126" fillId="0" borderId="7" xfId="0" applyNumberFormat="1" applyFont="1" applyFill="1" applyBorder="1" applyAlignment="1"/>
    <xf numFmtId="10" fontId="126" fillId="0" borderId="7" xfId="0" applyNumberFormat="1" applyFont="1" applyFill="1" applyBorder="1" applyAlignment="1"/>
    <xf numFmtId="10" fontId="126" fillId="0" borderId="8" xfId="0" applyNumberFormat="1" applyFont="1" applyFill="1" applyBorder="1" applyAlignment="1"/>
    <xf numFmtId="0" fontId="126" fillId="0" borderId="13" xfId="0" applyNumberFormat="1" applyFont="1" applyFill="1" applyBorder="1" applyAlignment="1">
      <alignment horizontal="left"/>
    </xf>
    <xf numFmtId="10" fontId="126" fillId="0" borderId="13" xfId="0" applyNumberFormat="1" applyFont="1" applyFill="1" applyBorder="1" applyAlignment="1"/>
    <xf numFmtId="10" fontId="126" fillId="0" borderId="17" xfId="0" applyNumberFormat="1" applyFont="1" applyFill="1" applyBorder="1" applyAlignment="1"/>
    <xf numFmtId="0" fontId="126" fillId="0" borderId="17" xfId="0" applyNumberFormat="1" applyFont="1" applyFill="1" applyBorder="1" applyAlignment="1">
      <alignment horizontal="left"/>
    </xf>
    <xf numFmtId="0" fontId="125" fillId="0" borderId="17" xfId="0" applyNumberFormat="1" applyFont="1" applyFill="1" applyBorder="1" applyAlignment="1"/>
    <xf numFmtId="10" fontId="126" fillId="0" borderId="18" xfId="0" applyNumberFormat="1" applyFont="1" applyFill="1" applyBorder="1" applyAlignment="1"/>
    <xf numFmtId="10" fontId="128" fillId="0" borderId="13" xfId="0" applyNumberFormat="1" applyFont="1" applyFill="1" applyBorder="1" applyAlignment="1"/>
    <xf numFmtId="0" fontId="126" fillId="0" borderId="16" xfId="0" applyNumberFormat="1" applyFont="1" applyFill="1" applyBorder="1" applyAlignment="1"/>
    <xf numFmtId="0" fontId="126" fillId="0" borderId="17" xfId="0" applyNumberFormat="1" applyFont="1" applyFill="1" applyBorder="1" applyAlignment="1"/>
    <xf numFmtId="0" fontId="128" fillId="0" borderId="16" xfId="0" applyNumberFormat="1" applyFont="1" applyFill="1" applyBorder="1" applyAlignment="1"/>
    <xf numFmtId="0" fontId="127" fillId="0" borderId="17" xfId="0" applyNumberFormat="1" applyFont="1" applyFill="1" applyBorder="1" applyAlignment="1"/>
    <xf numFmtId="10" fontId="123" fillId="0" borderId="18" xfId="0" applyNumberFormat="1" applyFont="1" applyFill="1" applyBorder="1" applyAlignment="1"/>
    <xf numFmtId="0" fontId="0" fillId="0" borderId="2" xfId="0" applyNumberFormat="1" applyFont="1" applyFill="1" applyBorder="1" applyAlignment="1">
      <alignment wrapText="1"/>
    </xf>
    <xf numFmtId="0" fontId="0" fillId="0" borderId="0" xfId="0" applyAlignment="1">
      <alignment vertical="center" wrapText="1"/>
    </xf>
    <xf numFmtId="228" fontId="130" fillId="0" borderId="0" xfId="3870" applyNumberFormat="1" applyFont="1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228" fontId="132" fillId="0" borderId="13" xfId="3870" applyNumberFormat="1" applyFont="1" applyBorder="1" applyAlignment="1">
      <alignment horizontal="right" vertical="center" wrapText="1"/>
    </xf>
    <xf numFmtId="10" fontId="10" fillId="0" borderId="13" xfId="3777" applyNumberFormat="1" applyBorder="1" applyAlignment="1">
      <alignment vertical="center" wrapText="1"/>
    </xf>
    <xf numFmtId="10" fontId="10" fillId="0" borderId="13" xfId="3777" applyNumberFormat="1" applyFill="1" applyBorder="1" applyAlignment="1">
      <alignment vertical="center" wrapText="1"/>
    </xf>
    <xf numFmtId="10" fontId="10" fillId="0" borderId="13" xfId="3869" applyNumberFormat="1" applyBorder="1" applyAlignment="1">
      <alignment vertical="center" wrapText="1"/>
    </xf>
    <xf numFmtId="228" fontId="132" fillId="0" borderId="13" xfId="3870" applyNumberFormat="1" applyFont="1" applyBorder="1" applyAlignment="1">
      <alignment horizontal="center" vertical="center" wrapText="1"/>
    </xf>
    <xf numFmtId="228" fontId="132" fillId="0" borderId="13" xfId="3870" applyNumberFormat="1" applyFont="1" applyFill="1" applyBorder="1" applyAlignment="1">
      <alignment horizontal="center" vertical="center" wrapText="1"/>
    </xf>
    <xf numFmtId="0" fontId="10" fillId="0" borderId="13" xfId="3869" applyBorder="1" applyAlignment="1">
      <alignment vertical="center" wrapText="1"/>
    </xf>
    <xf numFmtId="0" fontId="3" fillId="0" borderId="13" xfId="3869" applyFont="1" applyFill="1" applyBorder="1" applyAlignment="1">
      <alignment horizontal="center" vertical="center" wrapText="1"/>
    </xf>
    <xf numFmtId="228" fontId="10" fillId="0" borderId="13" xfId="3870" applyNumberFormat="1" applyFill="1" applyBorder="1" applyAlignment="1">
      <alignment vertical="center" wrapText="1"/>
    </xf>
    <xf numFmtId="0" fontId="10" fillId="0" borderId="13" xfId="3869" applyFill="1" applyBorder="1" applyAlignment="1">
      <alignment horizontal="center" vertical="center" wrapText="1"/>
    </xf>
    <xf numFmtId="0" fontId="10" fillId="0" borderId="0" xfId="3869" applyBorder="1" applyAlignment="1">
      <alignment horizontal="center" vertical="center" wrapText="1"/>
    </xf>
    <xf numFmtId="228" fontId="10" fillId="0" borderId="0" xfId="3870" applyNumberFormat="1" applyBorder="1" applyAlignment="1">
      <alignment vertical="center" wrapText="1"/>
    </xf>
    <xf numFmtId="228" fontId="10" fillId="0" borderId="0" xfId="3870" applyNumberFormat="1" applyFill="1" applyBorder="1" applyAlignment="1">
      <alignment vertical="center" wrapText="1"/>
    </xf>
    <xf numFmtId="228" fontId="10" fillId="0" borderId="13" xfId="3870" applyNumberFormat="1" applyBorder="1" applyAlignment="1">
      <alignment vertical="center" wrapText="1"/>
    </xf>
    <xf numFmtId="228" fontId="132" fillId="0" borderId="4" xfId="3870" applyNumberFormat="1" applyFont="1" applyFill="1" applyBorder="1" applyAlignment="1">
      <alignment vertical="center" wrapText="1"/>
    </xf>
    <xf numFmtId="228" fontId="10" fillId="0" borderId="17" xfId="3870" applyNumberFormat="1" applyBorder="1" applyAlignment="1">
      <alignment vertical="center" wrapText="1"/>
    </xf>
    <xf numFmtId="228" fontId="10" fillId="0" borderId="0" xfId="3870" applyNumberFormat="1" applyAlignment="1">
      <alignment vertical="center" wrapText="1"/>
    </xf>
    <xf numFmtId="0" fontId="10" fillId="0" borderId="0" xfId="3869" applyFill="1" applyAlignment="1">
      <alignment vertical="center" wrapText="1"/>
    </xf>
    <xf numFmtId="228" fontId="133" fillId="0" borderId="13" xfId="3870" applyNumberFormat="1" applyFont="1" applyBorder="1" applyAlignment="1">
      <alignment horizontal="right" vertical="center" wrapText="1"/>
    </xf>
    <xf numFmtId="228" fontId="132" fillId="0" borderId="23" xfId="3870" applyNumberFormat="1" applyFont="1" applyBorder="1" applyAlignment="1">
      <alignment horizontal="center" vertical="center" wrapText="1"/>
    </xf>
    <xf numFmtId="228" fontId="10" fillId="0" borderId="2" xfId="3870" applyNumberFormat="1" applyFont="1" applyBorder="1" applyAlignment="1">
      <alignment horizontal="right" vertical="center" wrapText="1"/>
    </xf>
    <xf numFmtId="228" fontId="10" fillId="0" borderId="0" xfId="3870" applyNumberFormat="1" applyFill="1" applyAlignment="1">
      <alignment vertical="center" wrapText="1"/>
    </xf>
    <xf numFmtId="228" fontId="132" fillId="0" borderId="0" xfId="3870" applyNumberFormat="1" applyFont="1" applyBorder="1" applyAlignment="1">
      <alignment vertical="center" wrapText="1"/>
    </xf>
    <xf numFmtId="228" fontId="10" fillId="0" borderId="7" xfId="3870" applyNumberFormat="1" applyFont="1" applyBorder="1" applyAlignment="1">
      <alignment horizontal="right" vertical="center" wrapText="1"/>
    </xf>
    <xf numFmtId="228" fontId="10" fillId="0" borderId="13" xfId="3870" applyNumberFormat="1" applyFont="1" applyBorder="1" applyAlignment="1">
      <alignment horizontal="right" vertical="center" wrapText="1"/>
    </xf>
    <xf numFmtId="228" fontId="10" fillId="0" borderId="17" xfId="3870" applyNumberFormat="1" applyFont="1" applyBorder="1" applyAlignment="1">
      <alignment horizontal="right" vertical="center" wrapText="1"/>
    </xf>
    <xf numFmtId="228" fontId="10" fillId="0" borderId="0" xfId="3870" applyNumberFormat="1" applyBorder="1" applyAlignment="1">
      <alignment horizontal="center" vertical="center" wrapText="1"/>
    </xf>
    <xf numFmtId="228" fontId="10" fillId="0" borderId="2" xfId="3870" applyNumberFormat="1" applyBorder="1" applyAlignment="1">
      <alignment vertical="center" wrapText="1"/>
    </xf>
    <xf numFmtId="0" fontId="122" fillId="0" borderId="0" xfId="0" applyFont="1" applyFill="1"/>
    <xf numFmtId="9" fontId="122" fillId="0" borderId="0" xfId="994" applyFont="1" applyFill="1"/>
    <xf numFmtId="10" fontId="122" fillId="0" borderId="0" xfId="994" applyNumberFormat="1" applyFont="1" applyFill="1"/>
    <xf numFmtId="169" fontId="122" fillId="0" borderId="0" xfId="0" applyNumberFormat="1" applyFont="1" applyFill="1"/>
    <xf numFmtId="226" fontId="122" fillId="0" borderId="0" xfId="994" applyNumberFormat="1" applyFont="1" applyFill="1"/>
    <xf numFmtId="44" fontId="122" fillId="0" borderId="0" xfId="2" applyFont="1" applyFill="1"/>
    <xf numFmtId="170" fontId="94" fillId="0" borderId="0" xfId="0" applyNumberFormat="1" applyFont="1"/>
    <xf numFmtId="0" fontId="94" fillId="0" borderId="0" xfId="998" applyFont="1"/>
    <xf numFmtId="0" fontId="95" fillId="42" borderId="16" xfId="998" applyFont="1" applyFill="1" applyBorder="1" applyAlignment="1">
      <alignment horizontal="centerContinuous" vertical="center"/>
    </xf>
    <xf numFmtId="0" fontId="94" fillId="42" borderId="17" xfId="998" applyFont="1" applyFill="1" applyBorder="1" applyAlignment="1">
      <alignment horizontal="centerContinuous" vertical="center"/>
    </xf>
    <xf numFmtId="0" fontId="94" fillId="42" borderId="18" xfId="998" applyFont="1" applyFill="1" applyBorder="1" applyAlignment="1">
      <alignment horizontal="centerContinuous" vertical="center"/>
    </xf>
    <xf numFmtId="0" fontId="94" fillId="0" borderId="0" xfId="998" applyFont="1" applyAlignment="1">
      <alignment vertical="center"/>
    </xf>
    <xf numFmtId="0" fontId="94" fillId="0" borderId="4" xfId="998" applyFont="1" applyBorder="1" applyAlignment="1">
      <alignment vertical="center"/>
    </xf>
    <xf numFmtId="0" fontId="94" fillId="0" borderId="0" xfId="998" applyFont="1" applyBorder="1" applyAlignment="1">
      <alignment vertical="center"/>
    </xf>
    <xf numFmtId="0" fontId="94" fillId="0" borderId="5" xfId="998" applyFont="1" applyBorder="1" applyAlignment="1">
      <alignment vertical="center"/>
    </xf>
    <xf numFmtId="0" fontId="87" fillId="0" borderId="4" xfId="998" applyFont="1" applyBorder="1" applyAlignment="1">
      <alignment vertical="center"/>
    </xf>
    <xf numFmtId="0" fontId="137" fillId="0" borderId="4" xfId="637" applyFont="1" applyBorder="1"/>
    <xf numFmtId="0" fontId="138" fillId="0" borderId="0" xfId="637" applyFont="1" applyBorder="1"/>
    <xf numFmtId="0" fontId="137" fillId="0" borderId="0" xfId="637" applyFont="1" applyBorder="1"/>
    <xf numFmtId="211" fontId="138" fillId="0" borderId="5" xfId="993" applyNumberFormat="1" applyFont="1" applyBorder="1"/>
    <xf numFmtId="211" fontId="137" fillId="0" borderId="0" xfId="993" applyNumberFormat="1" applyFont="1" applyBorder="1"/>
    <xf numFmtId="206" fontId="137" fillId="0" borderId="5" xfId="595" applyNumberFormat="1" applyFont="1" applyBorder="1"/>
    <xf numFmtId="0" fontId="137" fillId="0" borderId="0" xfId="637" applyFont="1" applyFill="1" applyBorder="1"/>
    <xf numFmtId="206" fontId="137" fillId="0" borderId="5" xfId="595" applyNumberFormat="1" applyFont="1" applyFill="1" applyBorder="1"/>
    <xf numFmtId="0" fontId="137" fillId="0" borderId="16" xfId="637" applyFont="1" applyBorder="1"/>
    <xf numFmtId="0" fontId="138" fillId="0" borderId="17" xfId="637" applyFont="1" applyBorder="1"/>
    <xf numFmtId="0" fontId="137" fillId="0" borderId="17" xfId="637" applyFont="1" applyBorder="1"/>
    <xf numFmtId="211" fontId="138" fillId="0" borderId="18" xfId="637" applyNumberFormat="1" applyFont="1" applyBorder="1"/>
    <xf numFmtId="0" fontId="138" fillId="0" borderId="1" xfId="637" applyFont="1" applyBorder="1"/>
    <xf numFmtId="0" fontId="138" fillId="0" borderId="2" xfId="637" applyFont="1" applyBorder="1"/>
    <xf numFmtId="0" fontId="137" fillId="0" borderId="2" xfId="637" applyFont="1" applyBorder="1"/>
    <xf numFmtId="211" fontId="137" fillId="0" borderId="3" xfId="637" applyNumberFormat="1" applyFont="1" applyBorder="1"/>
    <xf numFmtId="0" fontId="137" fillId="0" borderId="5" xfId="637" applyFont="1" applyBorder="1"/>
    <xf numFmtId="211" fontId="138" fillId="0" borderId="18" xfId="993" applyNumberFormat="1" applyFont="1" applyBorder="1"/>
    <xf numFmtId="211" fontId="137" fillId="0" borderId="17" xfId="993" applyNumberFormat="1" applyFont="1" applyBorder="1"/>
    <xf numFmtId="0" fontId="137" fillId="0" borderId="1" xfId="637" applyFont="1" applyBorder="1"/>
    <xf numFmtId="211" fontId="137" fillId="0" borderId="2" xfId="993" applyNumberFormat="1" applyFont="1" applyBorder="1"/>
    <xf numFmtId="211" fontId="138" fillId="0" borderId="3" xfId="993" applyNumberFormat="1" applyFont="1" applyBorder="1"/>
    <xf numFmtId="0" fontId="138" fillId="0" borderId="0" xfId="637" applyFont="1" applyBorder="1" applyAlignment="1"/>
    <xf numFmtId="211" fontId="138" fillId="0" borderId="5" xfId="637" applyNumberFormat="1" applyFont="1" applyBorder="1" applyAlignment="1"/>
    <xf numFmtId="0" fontId="137" fillId="0" borderId="6" xfId="637" applyFont="1" applyBorder="1"/>
    <xf numFmtId="0" fontId="138" fillId="0" borderId="7" xfId="637" applyFont="1" applyBorder="1" applyAlignment="1">
      <alignment horizontal="left"/>
    </xf>
    <xf numFmtId="0" fontId="138" fillId="0" borderId="8" xfId="637" applyFont="1" applyBorder="1" applyAlignment="1">
      <alignment horizontal="left"/>
    </xf>
    <xf numFmtId="0" fontId="138" fillId="0" borderId="17" xfId="637" applyFont="1" applyBorder="1" applyAlignment="1"/>
    <xf numFmtId="211" fontId="138" fillId="0" borderId="18" xfId="637" applyNumberFormat="1" applyFont="1" applyBorder="1" applyAlignment="1"/>
    <xf numFmtId="165" fontId="94" fillId="0" borderId="0" xfId="3872" applyFont="1"/>
    <xf numFmtId="178" fontId="94" fillId="0" borderId="0" xfId="0" applyNumberFormat="1" applyFont="1"/>
    <xf numFmtId="3" fontId="94" fillId="0" borderId="0" xfId="0" applyNumberFormat="1" applyFont="1"/>
    <xf numFmtId="170" fontId="139" fillId="0" borderId="0" xfId="0" applyNumberFormat="1" applyFont="1"/>
    <xf numFmtId="1" fontId="134" fillId="4" borderId="13" xfId="3" applyNumberFormat="1" applyFont="1" applyFill="1" applyBorder="1" applyAlignment="1">
      <alignment horizontal="center" vertical="center"/>
    </xf>
    <xf numFmtId="178" fontId="134" fillId="4" borderId="13" xfId="3" applyNumberFormat="1" applyFont="1" applyFill="1" applyBorder="1" applyAlignment="1">
      <alignment horizontal="center" vertical="center"/>
    </xf>
    <xf numFmtId="2" fontId="134" fillId="4" borderId="13" xfId="3" applyNumberFormat="1" applyFont="1" applyFill="1" applyBorder="1" applyAlignment="1">
      <alignment vertical="center" wrapText="1"/>
    </xf>
    <xf numFmtId="0" fontId="140" fillId="4" borderId="13" xfId="3" applyFont="1" applyFill="1" applyBorder="1" applyAlignment="1">
      <alignment horizontal="center" vertical="center"/>
    </xf>
    <xf numFmtId="177" fontId="141" fillId="4" borderId="13" xfId="3" applyNumberFormat="1" applyFont="1" applyFill="1" applyBorder="1" applyAlignment="1">
      <alignment vertical="center"/>
    </xf>
    <xf numFmtId="0" fontId="140" fillId="0" borderId="13" xfId="3" applyFont="1" applyBorder="1" applyAlignment="1">
      <alignment horizontal="center" vertical="center"/>
    </xf>
    <xf numFmtId="0" fontId="134" fillId="0" borderId="13" xfId="3" applyFont="1" applyBorder="1" applyAlignment="1">
      <alignment horizontal="center" vertical="center"/>
    </xf>
    <xf numFmtId="2" fontId="140" fillId="0" borderId="13" xfId="3" applyNumberFormat="1" applyFont="1" applyBorder="1" applyAlignment="1">
      <alignment vertical="center" wrapText="1"/>
    </xf>
    <xf numFmtId="170" fontId="140" fillId="0" borderId="13" xfId="1" applyNumberFormat="1" applyFont="1" applyBorder="1" applyAlignment="1">
      <alignment vertical="center"/>
    </xf>
    <xf numFmtId="230" fontId="140" fillId="0" borderId="13" xfId="2" applyNumberFormat="1" applyFont="1" applyBorder="1" applyAlignment="1">
      <alignment vertical="center"/>
    </xf>
    <xf numFmtId="0" fontId="134" fillId="4" borderId="13" xfId="3" applyFont="1" applyFill="1" applyBorder="1" applyAlignment="1">
      <alignment horizontal="center" vertical="center"/>
    </xf>
    <xf numFmtId="230" fontId="140" fillId="4" borderId="13" xfId="2" applyNumberFormat="1" applyFont="1" applyFill="1" applyBorder="1" applyAlignment="1">
      <alignment vertical="center"/>
    </xf>
    <xf numFmtId="170" fontId="140" fillId="4" borderId="13" xfId="1" applyNumberFormat="1" applyFont="1" applyFill="1" applyBorder="1" applyAlignment="1">
      <alignment vertical="center"/>
    </xf>
    <xf numFmtId="170" fontId="140" fillId="0" borderId="13" xfId="3" applyNumberFormat="1" applyFont="1" applyBorder="1" applyAlignment="1">
      <alignment vertical="center"/>
    </xf>
    <xf numFmtId="0" fontId="134" fillId="4" borderId="13" xfId="3" applyFont="1" applyFill="1" applyBorder="1" applyAlignment="1">
      <alignment vertical="center" wrapText="1"/>
    </xf>
    <xf numFmtId="230" fontId="140" fillId="4" borderId="13" xfId="3" applyNumberFormat="1" applyFont="1" applyFill="1" applyBorder="1" applyAlignment="1">
      <alignment vertical="center"/>
    </xf>
    <xf numFmtId="3" fontId="134" fillId="4" borderId="13" xfId="3" applyNumberFormat="1" applyFont="1" applyFill="1" applyBorder="1" applyAlignment="1">
      <alignment horizontal="center" vertical="center"/>
    </xf>
    <xf numFmtId="177" fontId="134" fillId="4" borderId="13" xfId="3" applyNumberFormat="1" applyFont="1" applyFill="1" applyBorder="1" applyAlignment="1">
      <alignment vertical="center"/>
    </xf>
    <xf numFmtId="0" fontId="142" fillId="0" borderId="0" xfId="9" applyFont="1" applyBorder="1" applyAlignment="1">
      <alignment vertical="center"/>
    </xf>
    <xf numFmtId="230" fontId="142" fillId="0" borderId="0" xfId="9" applyNumberFormat="1" applyFont="1" applyBorder="1" applyAlignment="1">
      <alignment vertical="center"/>
    </xf>
    <xf numFmtId="177" fontId="134" fillId="0" borderId="13" xfId="3" applyNumberFormat="1" applyFont="1" applyBorder="1" applyAlignment="1">
      <alignment horizontal="center"/>
    </xf>
    <xf numFmtId="3" fontId="134" fillId="0" borderId="13" xfId="3" applyNumberFormat="1" applyFont="1" applyBorder="1" applyAlignment="1">
      <alignment horizontal="center"/>
    </xf>
    <xf numFmtId="230" fontId="134" fillId="0" borderId="13" xfId="3" applyNumberFormat="1" applyFont="1" applyBorder="1" applyAlignment="1">
      <alignment horizontal="center"/>
    </xf>
    <xf numFmtId="0" fontId="134" fillId="4" borderId="61" xfId="3" applyFont="1" applyFill="1" applyBorder="1" applyAlignment="1">
      <alignment horizontal="center" vertical="center"/>
    </xf>
    <xf numFmtId="0" fontId="134" fillId="4" borderId="61" xfId="3" applyFont="1" applyFill="1" applyBorder="1" applyAlignment="1">
      <alignment vertical="center" wrapText="1"/>
    </xf>
    <xf numFmtId="3" fontId="140" fillId="4" borderId="61" xfId="3" applyNumberFormat="1" applyFont="1" applyFill="1" applyBorder="1" applyAlignment="1">
      <alignment horizontal="center" vertical="center"/>
    </xf>
    <xf numFmtId="177" fontId="140" fillId="4" borderId="61" xfId="3" applyNumberFormat="1" applyFont="1" applyFill="1" applyBorder="1" applyAlignment="1">
      <alignment vertical="center"/>
    </xf>
    <xf numFmtId="230" fontId="140" fillId="4" borderId="61" xfId="3" applyNumberFormat="1" applyFont="1" applyFill="1" applyBorder="1" applyAlignment="1">
      <alignment vertical="center"/>
    </xf>
    <xf numFmtId="2" fontId="134" fillId="4" borderId="13" xfId="3" quotePrefix="1" applyNumberFormat="1" applyFont="1" applyFill="1" applyBorder="1" applyAlignment="1">
      <alignment vertical="center" wrapText="1"/>
    </xf>
    <xf numFmtId="0" fontId="142" fillId="0" borderId="0" xfId="0" applyFont="1" applyAlignment="1">
      <alignment horizontal="center" vertical="center" wrapText="1"/>
    </xf>
    <xf numFmtId="0" fontId="140" fillId="0" borderId="13" xfId="3" applyFont="1" applyFill="1" applyBorder="1" applyAlignment="1">
      <alignment horizontal="center" vertical="center"/>
    </xf>
    <xf numFmtId="0" fontId="134" fillId="0" borderId="13" xfId="3" applyFont="1" applyFill="1" applyBorder="1" applyAlignment="1">
      <alignment horizontal="center" vertical="center"/>
    </xf>
    <xf numFmtId="170" fontId="140" fillId="0" borderId="13" xfId="1" applyNumberFormat="1" applyFont="1" applyFill="1" applyBorder="1" applyAlignment="1">
      <alignment vertical="center"/>
    </xf>
    <xf numFmtId="230" fontId="140" fillId="0" borderId="13" xfId="2" applyNumberFormat="1" applyFont="1" applyFill="1" applyBorder="1" applyAlignment="1">
      <alignment vertical="center"/>
    </xf>
    <xf numFmtId="0" fontId="140" fillId="0" borderId="13" xfId="3" applyFont="1" applyBorder="1" applyAlignment="1">
      <alignment vertical="center" wrapText="1"/>
    </xf>
    <xf numFmtId="230" fontId="140" fillId="0" borderId="13" xfId="3" applyNumberFormat="1" applyFont="1" applyBorder="1" applyAlignment="1">
      <alignment vertical="center"/>
    </xf>
    <xf numFmtId="230" fontId="134" fillId="0" borderId="13" xfId="3" applyNumberFormat="1" applyFont="1" applyBorder="1" applyAlignment="1">
      <alignment vertical="center"/>
    </xf>
    <xf numFmtId="170" fontId="134" fillId="4" borderId="13" xfId="3" applyNumberFormat="1" applyFont="1" applyFill="1" applyBorder="1" applyAlignment="1">
      <alignment vertical="center"/>
    </xf>
    <xf numFmtId="230" fontId="134" fillId="4" borderId="13" xfId="3" applyNumberFormat="1" applyFont="1" applyFill="1" applyBorder="1" applyAlignment="1">
      <alignment vertical="center"/>
    </xf>
    <xf numFmtId="230" fontId="134" fillId="4" borderId="13" xfId="2" applyNumberFormat="1" applyFont="1" applyFill="1" applyBorder="1" applyAlignment="1">
      <alignment vertical="center"/>
    </xf>
    <xf numFmtId="2" fontId="134" fillId="4" borderId="13" xfId="3" applyNumberFormat="1" applyFont="1" applyFill="1" applyBorder="1" applyAlignment="1">
      <alignment horizontal="center" vertical="center"/>
    </xf>
    <xf numFmtId="177" fontId="140" fillId="0" borderId="13" xfId="3" applyNumberFormat="1" applyFont="1" applyBorder="1" applyAlignment="1">
      <alignment vertical="center"/>
    </xf>
    <xf numFmtId="0" fontId="135" fillId="4" borderId="13" xfId="3" applyFont="1" applyFill="1" applyBorder="1" applyAlignment="1">
      <alignment horizontal="center" vertical="center"/>
    </xf>
    <xf numFmtId="0" fontId="135" fillId="4" borderId="13" xfId="3" applyFont="1" applyFill="1" applyBorder="1" applyAlignment="1">
      <alignment vertical="center"/>
    </xf>
    <xf numFmtId="177" fontId="135" fillId="4" borderId="13" xfId="3" applyNumberFormat="1" applyFont="1" applyFill="1" applyBorder="1" applyAlignment="1">
      <alignment vertical="center"/>
    </xf>
    <xf numFmtId="3" fontId="135" fillId="4" borderId="13" xfId="3" applyNumberFormat="1" applyFont="1" applyFill="1" applyBorder="1" applyAlignment="1">
      <alignment vertical="center"/>
    </xf>
    <xf numFmtId="2" fontId="135" fillId="4" borderId="13" xfId="3" applyNumberFormat="1" applyFont="1" applyFill="1" applyBorder="1" applyAlignment="1">
      <alignment vertical="center" wrapText="1"/>
    </xf>
    <xf numFmtId="0" fontId="136" fillId="4" borderId="13" xfId="3" applyFont="1" applyFill="1" applyBorder="1" applyAlignment="1">
      <alignment horizontal="center" vertical="center"/>
    </xf>
    <xf numFmtId="179" fontId="136" fillId="4" borderId="13" xfId="1" applyNumberFormat="1" applyFont="1" applyFill="1" applyBorder="1" applyAlignment="1">
      <alignment vertical="center"/>
    </xf>
    <xf numFmtId="175" fontId="136" fillId="4" borderId="13" xfId="2" applyNumberFormat="1" applyFont="1" applyFill="1" applyBorder="1" applyAlignment="1">
      <alignment vertical="center"/>
    </xf>
    <xf numFmtId="231" fontId="136" fillId="4" borderId="13" xfId="3872" applyNumberFormat="1" applyFont="1" applyFill="1" applyBorder="1" applyAlignment="1">
      <alignment vertical="center"/>
    </xf>
    <xf numFmtId="0" fontId="136" fillId="0" borderId="13" xfId="3" applyFont="1" applyBorder="1" applyAlignment="1">
      <alignment horizontal="center" vertical="center"/>
    </xf>
    <xf numFmtId="2" fontId="136" fillId="0" borderId="13" xfId="3" applyNumberFormat="1" applyFont="1" applyBorder="1" applyAlignment="1">
      <alignment vertical="center" wrapText="1"/>
    </xf>
    <xf numFmtId="170" fontId="136" fillId="0" borderId="13" xfId="1" applyNumberFormat="1" applyFont="1" applyFill="1" applyBorder="1" applyAlignment="1">
      <alignment vertical="center"/>
    </xf>
    <xf numFmtId="230" fontId="136" fillId="0" borderId="13" xfId="2" applyNumberFormat="1" applyFont="1" applyBorder="1" applyAlignment="1">
      <alignment vertical="center"/>
    </xf>
    <xf numFmtId="230" fontId="136" fillId="0" borderId="13" xfId="3872" applyNumberFormat="1" applyFont="1" applyBorder="1" applyAlignment="1">
      <alignment vertical="center"/>
    </xf>
    <xf numFmtId="170" fontId="136" fillId="4" borderId="13" xfId="1" applyNumberFormat="1" applyFont="1" applyFill="1" applyBorder="1" applyAlignment="1">
      <alignment vertical="center"/>
    </xf>
    <xf numFmtId="230" fontId="136" fillId="4" borderId="13" xfId="2" applyNumberFormat="1" applyFont="1" applyFill="1" applyBorder="1" applyAlignment="1">
      <alignment vertical="center"/>
    </xf>
    <xf numFmtId="230" fontId="136" fillId="4" borderId="13" xfId="3872" applyNumberFormat="1" applyFont="1" applyFill="1" applyBorder="1" applyAlignment="1">
      <alignment vertical="center"/>
    </xf>
    <xf numFmtId="0" fontId="135" fillId="0" borderId="13" xfId="3" applyFont="1" applyBorder="1" applyAlignment="1">
      <alignment horizontal="center" vertical="center"/>
    </xf>
    <xf numFmtId="0" fontId="143" fillId="0" borderId="13" xfId="0" applyFont="1" applyBorder="1" applyAlignment="1">
      <alignment horizontal="center" vertical="center" wrapText="1"/>
    </xf>
    <xf numFmtId="2" fontId="135" fillId="4" borderId="13" xfId="3" quotePrefix="1" applyNumberFormat="1" applyFont="1" applyFill="1" applyBorder="1" applyAlignment="1">
      <alignment vertical="center" wrapText="1"/>
    </xf>
    <xf numFmtId="178" fontId="135" fillId="4" borderId="13" xfId="3" applyNumberFormat="1" applyFont="1" applyFill="1" applyBorder="1" applyAlignment="1">
      <alignment horizontal="center" vertical="center"/>
    </xf>
    <xf numFmtId="230" fontId="135" fillId="4" borderId="13" xfId="3872" applyNumberFormat="1" applyFont="1" applyFill="1" applyBorder="1" applyAlignment="1">
      <alignment vertical="center"/>
    </xf>
    <xf numFmtId="0" fontId="143" fillId="0" borderId="13" xfId="0" applyFont="1" applyBorder="1"/>
    <xf numFmtId="177" fontId="135" fillId="0" borderId="13" xfId="3" applyNumberFormat="1" applyFont="1" applyBorder="1" applyAlignment="1">
      <alignment horizontal="center" vertical="center"/>
    </xf>
    <xf numFmtId="3" fontId="135" fillId="0" borderId="13" xfId="3" applyNumberFormat="1" applyFont="1" applyBorder="1" applyAlignment="1">
      <alignment horizontal="center" vertical="center"/>
    </xf>
    <xf numFmtId="0" fontId="94" fillId="0" borderId="0" xfId="0" applyNumberFormat="1" applyFont="1" applyAlignment="1">
      <alignment horizontal="center"/>
    </xf>
    <xf numFmtId="0" fontId="134" fillId="0" borderId="13" xfId="3" applyFont="1" applyBorder="1" applyAlignment="1">
      <alignment horizontal="center"/>
    </xf>
    <xf numFmtId="230" fontId="136" fillId="0" borderId="13" xfId="2" applyNumberFormat="1" applyFont="1" applyFill="1" applyBorder="1" applyAlignment="1">
      <alignment vertical="center"/>
    </xf>
    <xf numFmtId="230" fontId="136" fillId="0" borderId="13" xfId="3872" applyNumberFormat="1" applyFont="1" applyFill="1" applyBorder="1" applyAlignment="1">
      <alignment vertical="center"/>
    </xf>
    <xf numFmtId="0" fontId="142" fillId="0" borderId="0" xfId="0" applyFont="1"/>
    <xf numFmtId="0" fontId="134" fillId="0" borderId="22" xfId="3" applyFont="1" applyBorder="1" applyAlignment="1">
      <alignment horizontal="center"/>
    </xf>
    <xf numFmtId="177" fontId="134" fillId="0" borderId="22" xfId="3" applyNumberFormat="1" applyFont="1" applyBorder="1" applyAlignment="1">
      <alignment horizontal="center"/>
    </xf>
    <xf numFmtId="3" fontId="134" fillId="0" borderId="22" xfId="3" applyNumberFormat="1" applyFont="1" applyBorder="1" applyAlignment="1">
      <alignment horizontal="center"/>
    </xf>
    <xf numFmtId="229" fontId="140" fillId="4" borderId="13" xfId="3" applyNumberFormat="1" applyFont="1" applyFill="1" applyBorder="1" applyAlignment="1">
      <alignment vertical="center"/>
    </xf>
    <xf numFmtId="3" fontId="140" fillId="4" borderId="13" xfId="3" applyNumberFormat="1" applyFont="1" applyFill="1" applyBorder="1" applyAlignment="1">
      <alignment vertical="center"/>
    </xf>
    <xf numFmtId="170" fontId="140" fillId="4" borderId="13" xfId="3" applyNumberFormat="1" applyFont="1" applyFill="1" applyBorder="1" applyAlignment="1">
      <alignment vertical="center"/>
    </xf>
    <xf numFmtId="170" fontId="141" fillId="4" borderId="13" xfId="3" applyNumberFormat="1" applyFont="1" applyFill="1" applyBorder="1" applyAlignment="1">
      <alignment vertical="center"/>
    </xf>
    <xf numFmtId="229" fontId="140" fillId="0" borderId="13" xfId="2" applyNumberFormat="1" applyFont="1" applyBorder="1" applyAlignment="1">
      <alignment vertical="center"/>
    </xf>
    <xf numFmtId="229" fontId="134" fillId="4" borderId="13" xfId="3" applyNumberFormat="1" applyFont="1" applyFill="1" applyBorder="1" applyAlignment="1">
      <alignment vertical="center"/>
    </xf>
    <xf numFmtId="229" fontId="142" fillId="0" borderId="0" xfId="0" applyNumberFormat="1" applyFont="1"/>
    <xf numFmtId="229" fontId="134" fillId="0" borderId="13" xfId="3" applyNumberFormat="1" applyFont="1" applyBorder="1" applyAlignment="1">
      <alignment horizontal="center"/>
    </xf>
    <xf numFmtId="1" fontId="134" fillId="4" borderId="13" xfId="0" applyNumberFormat="1" applyFont="1" applyFill="1" applyBorder="1" applyAlignment="1">
      <alignment horizontal="center" vertical="center" wrapText="1"/>
    </xf>
    <xf numFmtId="178" fontId="134" fillId="4" borderId="18" xfId="0" applyNumberFormat="1" applyFont="1" applyFill="1" applyBorder="1" applyAlignment="1">
      <alignment horizontal="center" vertical="center" wrapText="1"/>
    </xf>
    <xf numFmtId="229" fontId="140" fillId="4" borderId="13" xfId="2" applyNumberFormat="1" applyFont="1" applyFill="1" applyBorder="1" applyAlignment="1">
      <alignment vertical="center"/>
    </xf>
    <xf numFmtId="178" fontId="134" fillId="0" borderId="13" xfId="0" applyNumberFormat="1" applyFont="1" applyBorder="1" applyAlignment="1">
      <alignment horizontal="center" vertical="center" wrapText="1"/>
    </xf>
    <xf numFmtId="178" fontId="134" fillId="0" borderId="18" xfId="0" applyNumberFormat="1" applyFont="1" applyBorder="1" applyAlignment="1">
      <alignment horizontal="center" vertical="center" wrapText="1"/>
    </xf>
    <xf numFmtId="2" fontId="140" fillId="0" borderId="13" xfId="0" applyNumberFormat="1" applyFont="1" applyBorder="1" applyAlignment="1">
      <alignment horizontal="justify" vertical="center" wrapText="1"/>
    </xf>
    <xf numFmtId="0" fontId="140" fillId="0" borderId="13" xfId="0" applyFont="1" applyBorder="1" applyAlignment="1">
      <alignment horizontal="justify" vertical="center" wrapText="1"/>
    </xf>
    <xf numFmtId="178" fontId="140" fillId="0" borderId="13" xfId="3" applyNumberFormat="1" applyFont="1" applyBorder="1" applyAlignment="1">
      <alignment horizontal="center" vertical="center"/>
    </xf>
    <xf numFmtId="1" fontId="144" fillId="0" borderId="13" xfId="3" applyNumberFormat="1" applyFont="1" applyBorder="1" applyAlignment="1">
      <alignment horizontal="center" vertical="center" wrapText="1"/>
    </xf>
    <xf numFmtId="179" fontId="140" fillId="0" borderId="13" xfId="1" applyNumberFormat="1" applyFont="1" applyFill="1" applyBorder="1" applyAlignment="1">
      <alignment vertical="center"/>
    </xf>
    <xf numFmtId="178" fontId="134" fillId="0" borderId="13" xfId="3" applyNumberFormat="1" applyFont="1" applyBorder="1" applyAlignment="1">
      <alignment horizontal="center" vertical="center"/>
    </xf>
    <xf numFmtId="179" fontId="140" fillId="0" borderId="13" xfId="1" applyNumberFormat="1" applyFont="1" applyBorder="1" applyAlignment="1">
      <alignment vertical="center"/>
    </xf>
    <xf numFmtId="178" fontId="140" fillId="4" borderId="13" xfId="3" applyNumberFormat="1" applyFont="1" applyFill="1" applyBorder="1" applyAlignment="1">
      <alignment horizontal="center" vertical="center"/>
    </xf>
    <xf numFmtId="179" fontId="140" fillId="4" borderId="13" xfId="1" applyNumberFormat="1" applyFont="1" applyFill="1" applyBorder="1" applyAlignment="1">
      <alignment vertical="center"/>
    </xf>
    <xf numFmtId="230" fontId="140" fillId="2" borderId="13" xfId="2" applyNumberFormat="1" applyFont="1" applyFill="1" applyBorder="1" applyAlignment="1">
      <alignment vertical="center"/>
    </xf>
    <xf numFmtId="229" fontId="134" fillId="4" borderId="13" xfId="2" applyNumberFormat="1" applyFont="1" applyFill="1" applyBorder="1" applyAlignment="1">
      <alignment vertical="center"/>
    </xf>
    <xf numFmtId="3" fontId="141" fillId="4" borderId="13" xfId="3" applyNumberFormat="1" applyFont="1" applyFill="1" applyBorder="1" applyAlignment="1">
      <alignment horizontal="center" vertical="center"/>
    </xf>
    <xf numFmtId="177" fontId="140" fillId="4" borderId="13" xfId="3" applyNumberFormat="1" applyFont="1" applyFill="1" applyBorder="1" applyAlignment="1">
      <alignment vertical="center"/>
    </xf>
    <xf numFmtId="2" fontId="134" fillId="0" borderId="13" xfId="3" applyNumberFormat="1" applyFont="1" applyBorder="1" applyAlignment="1">
      <alignment vertical="center" wrapText="1"/>
    </xf>
    <xf numFmtId="230" fontId="134" fillId="0" borderId="22" xfId="3" applyNumberFormat="1" applyFont="1" applyBorder="1" applyAlignment="1">
      <alignment horizontal="center"/>
    </xf>
    <xf numFmtId="2" fontId="140" fillId="0" borderId="13" xfId="3" applyNumberFormat="1" applyFont="1" applyFill="1" applyBorder="1" applyAlignment="1">
      <alignment vertical="center" wrapText="1"/>
    </xf>
    <xf numFmtId="0" fontId="134" fillId="0" borderId="13" xfId="3" quotePrefix="1" applyFont="1" applyBorder="1" applyAlignment="1">
      <alignment horizontal="center" vertical="center"/>
    </xf>
    <xf numFmtId="214" fontId="142" fillId="0" borderId="0" xfId="0" applyNumberFormat="1" applyFont="1"/>
    <xf numFmtId="0" fontId="142" fillId="0" borderId="0" xfId="0" applyNumberFormat="1" applyFont="1" applyAlignment="1">
      <alignment horizontal="center"/>
    </xf>
    <xf numFmtId="230" fontId="142" fillId="0" borderId="0" xfId="0" applyNumberFormat="1" applyFont="1"/>
    <xf numFmtId="0" fontId="134" fillId="0" borderId="22" xfId="3" applyNumberFormat="1" applyFont="1" applyBorder="1" applyAlignment="1">
      <alignment horizontal="center"/>
    </xf>
    <xf numFmtId="0" fontId="134" fillId="4" borderId="13" xfId="3" applyFont="1" applyFill="1" applyBorder="1" applyAlignment="1">
      <alignment vertical="center"/>
    </xf>
    <xf numFmtId="0" fontId="134" fillId="4" borderId="13" xfId="3" applyNumberFormat="1" applyFont="1" applyFill="1" applyBorder="1" applyAlignment="1">
      <alignment horizontal="center" vertical="center"/>
    </xf>
    <xf numFmtId="0" fontId="140" fillId="0" borderId="13" xfId="3" applyFont="1" applyBorder="1" applyAlignment="1">
      <alignment vertical="center"/>
    </xf>
    <xf numFmtId="0" fontId="140" fillId="0" borderId="13" xfId="3" applyNumberFormat="1" applyFont="1" applyBorder="1" applyAlignment="1">
      <alignment horizontal="center" vertical="center"/>
    </xf>
    <xf numFmtId="0" fontId="140" fillId="4" borderId="13" xfId="1" applyNumberFormat="1" applyFont="1" applyFill="1" applyBorder="1" applyAlignment="1">
      <alignment horizontal="center" vertical="center"/>
    </xf>
    <xf numFmtId="2" fontId="140" fillId="0" borderId="13" xfId="1" applyNumberFormat="1" applyFont="1" applyBorder="1" applyAlignment="1">
      <alignment horizontal="center" vertical="center"/>
    </xf>
    <xf numFmtId="0" fontId="142" fillId="0" borderId="13" xfId="0" applyFont="1" applyBorder="1" applyAlignment="1">
      <alignment horizontal="center" vertical="center" wrapText="1"/>
    </xf>
    <xf numFmtId="2" fontId="134" fillId="0" borderId="13" xfId="3" quotePrefix="1" applyNumberFormat="1" applyFont="1" applyBorder="1" applyAlignment="1">
      <alignment vertical="center" wrapText="1"/>
    </xf>
    <xf numFmtId="2" fontId="140" fillId="4" borderId="13" xfId="1" applyNumberFormat="1" applyFont="1" applyFill="1" applyBorder="1" applyAlignment="1">
      <alignment horizontal="center" vertical="center"/>
    </xf>
    <xf numFmtId="2" fontId="140" fillId="0" borderId="13" xfId="3" applyNumberFormat="1" applyFont="1" applyBorder="1" applyAlignment="1">
      <alignment horizontal="center" vertical="center"/>
    </xf>
    <xf numFmtId="2" fontId="140" fillId="0" borderId="13" xfId="3" applyNumberFormat="1" applyFont="1" applyFill="1" applyBorder="1" applyAlignment="1">
      <alignment horizontal="center" vertical="center"/>
    </xf>
    <xf numFmtId="2" fontId="140" fillId="0" borderId="13" xfId="1" applyNumberFormat="1" applyFont="1" applyFill="1" applyBorder="1" applyAlignment="1">
      <alignment horizontal="center" vertical="center"/>
    </xf>
    <xf numFmtId="0" fontId="142" fillId="0" borderId="13" xfId="0" applyFont="1" applyBorder="1"/>
    <xf numFmtId="0" fontId="142" fillId="0" borderId="13" xfId="0" applyNumberFormat="1" applyFont="1" applyBorder="1" applyAlignment="1">
      <alignment horizontal="center"/>
    </xf>
    <xf numFmtId="230" fontId="142" fillId="0" borderId="13" xfId="0" applyNumberFormat="1" applyFont="1" applyBorder="1"/>
    <xf numFmtId="2" fontId="134" fillId="0" borderId="13" xfId="3" applyNumberFormat="1" applyFont="1" applyBorder="1" applyAlignment="1">
      <alignment horizontal="center" vertical="center"/>
    </xf>
    <xf numFmtId="0" fontId="141" fillId="4" borderId="13" xfId="3" applyNumberFormat="1" applyFont="1" applyFill="1" applyBorder="1" applyAlignment="1">
      <alignment horizontal="center" vertical="center"/>
    </xf>
    <xf numFmtId="0" fontId="134" fillId="0" borderId="13" xfId="3" applyNumberFormat="1" applyFont="1" applyBorder="1" applyAlignment="1">
      <alignment horizontal="center"/>
    </xf>
    <xf numFmtId="3" fontId="134" fillId="4" borderId="13" xfId="3" applyNumberFormat="1" applyFont="1" applyFill="1" applyBorder="1" applyAlignment="1">
      <alignment vertical="center"/>
    </xf>
    <xf numFmtId="175" fontId="140" fillId="4" borderId="13" xfId="2" applyNumberFormat="1" applyFont="1" applyFill="1" applyBorder="1" applyAlignment="1">
      <alignment vertical="center"/>
    </xf>
    <xf numFmtId="2" fontId="134" fillId="0" borderId="13" xfId="3" applyNumberFormat="1" applyFont="1" applyFill="1" applyBorder="1" applyAlignment="1">
      <alignment vertical="center" wrapText="1"/>
    </xf>
    <xf numFmtId="0" fontId="140" fillId="0" borderId="13" xfId="1" applyNumberFormat="1" applyFont="1" applyFill="1" applyBorder="1" applyAlignment="1">
      <alignment horizontal="center" vertical="center"/>
    </xf>
    <xf numFmtId="230" fontId="134" fillId="0" borderId="13" xfId="2" applyNumberFormat="1" applyFont="1" applyFill="1" applyBorder="1" applyAlignment="1">
      <alignment vertical="center"/>
    </xf>
    <xf numFmtId="0" fontId="134" fillId="4" borderId="13" xfId="3" applyFont="1" applyFill="1" applyBorder="1" applyAlignment="1">
      <alignment horizontal="center" vertical="center" wrapText="1"/>
    </xf>
    <xf numFmtId="3" fontId="140" fillId="4" borderId="13" xfId="3" applyNumberFormat="1" applyFont="1" applyFill="1" applyBorder="1" applyAlignment="1">
      <alignment horizontal="center" vertical="center" wrapText="1"/>
    </xf>
    <xf numFmtId="177" fontId="140" fillId="4" borderId="13" xfId="3" applyNumberFormat="1" applyFont="1" applyFill="1" applyBorder="1" applyAlignment="1">
      <alignment vertical="center" wrapText="1"/>
    </xf>
    <xf numFmtId="230" fontId="140" fillId="4" borderId="13" xfId="3" applyNumberFormat="1" applyFont="1" applyFill="1" applyBorder="1" applyAlignment="1">
      <alignment vertical="center" wrapText="1"/>
    </xf>
    <xf numFmtId="0" fontId="140" fillId="0" borderId="13" xfId="3" applyFont="1" applyBorder="1" applyAlignment="1">
      <alignment horizontal="center" vertical="center" wrapText="1"/>
    </xf>
    <xf numFmtId="170" fontId="140" fillId="0" borderId="13" xfId="1" applyNumberFormat="1" applyFont="1" applyBorder="1" applyAlignment="1">
      <alignment vertical="center" wrapText="1"/>
    </xf>
    <xf numFmtId="230" fontId="140" fillId="0" borderId="13" xfId="2" applyNumberFormat="1" applyFont="1" applyBorder="1" applyAlignment="1">
      <alignment vertical="center" wrapText="1"/>
    </xf>
    <xf numFmtId="0" fontId="140" fillId="4" borderId="13" xfId="3" applyFont="1" applyFill="1" applyBorder="1" applyAlignment="1">
      <alignment horizontal="center" vertical="center" wrapText="1"/>
    </xf>
    <xf numFmtId="170" fontId="140" fillId="4" borderId="13" xfId="1" applyNumberFormat="1" applyFont="1" applyFill="1" applyBorder="1" applyAlignment="1">
      <alignment vertical="center" wrapText="1"/>
    </xf>
    <xf numFmtId="230" fontId="140" fillId="4" borderId="13" xfId="2" applyNumberFormat="1" applyFont="1" applyFill="1" applyBorder="1" applyAlignment="1">
      <alignment vertical="center" wrapText="1"/>
    </xf>
    <xf numFmtId="0" fontId="134" fillId="0" borderId="13" xfId="3" applyFont="1" applyBorder="1" applyAlignment="1">
      <alignment horizontal="center" vertical="center" wrapText="1"/>
    </xf>
    <xf numFmtId="170" fontId="140" fillId="0" borderId="13" xfId="3" applyNumberFormat="1" applyFont="1" applyBorder="1" applyAlignment="1">
      <alignment vertical="center" wrapText="1"/>
    </xf>
    <xf numFmtId="3" fontId="134" fillId="4" borderId="13" xfId="3" applyNumberFormat="1" applyFont="1" applyFill="1" applyBorder="1" applyAlignment="1">
      <alignment horizontal="center" vertical="center" wrapText="1"/>
    </xf>
    <xf numFmtId="170" fontId="134" fillId="4" borderId="13" xfId="3" applyNumberFormat="1" applyFont="1" applyFill="1" applyBorder="1" applyAlignment="1">
      <alignment vertical="center" wrapText="1"/>
    </xf>
    <xf numFmtId="230" fontId="134" fillId="4" borderId="13" xfId="3" applyNumberFormat="1" applyFont="1" applyFill="1" applyBorder="1" applyAlignment="1">
      <alignment vertical="center" wrapText="1"/>
    </xf>
    <xf numFmtId="230" fontId="134" fillId="4" borderId="13" xfId="2" applyNumberFormat="1" applyFont="1" applyFill="1" applyBorder="1" applyAlignment="1">
      <alignment vertical="center" wrapText="1"/>
    </xf>
    <xf numFmtId="230" fontId="140" fillId="0" borderId="13" xfId="3" applyNumberFormat="1" applyFont="1" applyBorder="1" applyAlignment="1">
      <alignment vertical="center" wrapText="1"/>
    </xf>
    <xf numFmtId="230" fontId="134" fillId="0" borderId="13" xfId="3" applyNumberFormat="1" applyFont="1" applyBorder="1" applyAlignment="1">
      <alignment vertical="center" wrapText="1"/>
    </xf>
    <xf numFmtId="230" fontId="140" fillId="0" borderId="13" xfId="2" applyNumberFormat="1" applyFont="1" applyFill="1" applyBorder="1" applyAlignment="1">
      <alignment vertical="center" wrapText="1"/>
    </xf>
    <xf numFmtId="177" fontId="140" fillId="0" borderId="13" xfId="3" applyNumberFormat="1" applyFont="1" applyBorder="1" applyAlignment="1">
      <alignment vertical="center" wrapText="1"/>
    </xf>
    <xf numFmtId="177" fontId="134" fillId="4" borderId="13" xfId="3" applyNumberFormat="1" applyFont="1" applyFill="1" applyBorder="1" applyAlignment="1">
      <alignment vertical="center" wrapText="1"/>
    </xf>
    <xf numFmtId="3" fontId="140" fillId="4" borderId="13" xfId="3" applyNumberFormat="1" applyFont="1" applyFill="1" applyBorder="1" applyAlignment="1">
      <alignment horizontal="center" vertical="center"/>
    </xf>
    <xf numFmtId="0" fontId="145" fillId="0" borderId="0" xfId="0" applyFont="1" applyAlignment="1">
      <alignment horizontal="center" vertical="center" wrapText="1"/>
    </xf>
    <xf numFmtId="0" fontId="145" fillId="0" borderId="13" xfId="0" applyFont="1" applyBorder="1" applyAlignment="1">
      <alignment horizontal="center" vertical="center" wrapText="1"/>
    </xf>
    <xf numFmtId="0" fontId="142" fillId="0" borderId="0" xfId="9" applyFont="1" applyAlignment="1">
      <alignment vertical="center"/>
    </xf>
    <xf numFmtId="0" fontId="142" fillId="0" borderId="0" xfId="9" applyFont="1" applyFill="1" applyAlignment="1">
      <alignment vertical="center"/>
    </xf>
    <xf numFmtId="175" fontId="142" fillId="0" borderId="0" xfId="9" applyNumberFormat="1" applyFont="1" applyAlignment="1">
      <alignment vertical="center"/>
    </xf>
    <xf numFmtId="0" fontId="142" fillId="0" borderId="0" xfId="9" applyFont="1" applyAlignment="1">
      <alignment horizontal="center" vertical="center"/>
    </xf>
    <xf numFmtId="230" fontId="142" fillId="0" borderId="0" xfId="9" applyNumberFormat="1" applyFont="1" applyAlignment="1">
      <alignment vertical="center"/>
    </xf>
    <xf numFmtId="4" fontId="134" fillId="0" borderId="22" xfId="3" applyNumberFormat="1" applyFont="1" applyBorder="1" applyAlignment="1">
      <alignment horizontal="center"/>
    </xf>
    <xf numFmtId="4" fontId="140" fillId="4" borderId="13" xfId="2" applyNumberFormat="1" applyFont="1" applyFill="1" applyBorder="1" applyAlignment="1">
      <alignment vertical="center"/>
    </xf>
    <xf numFmtId="230" fontId="140" fillId="0" borderId="13" xfId="3873" applyNumberFormat="1" applyFont="1" applyBorder="1" applyAlignment="1">
      <alignment vertical="center"/>
    </xf>
    <xf numFmtId="4" fontId="140" fillId="0" borderId="13" xfId="2" applyNumberFormat="1" applyFont="1" applyBorder="1" applyAlignment="1">
      <alignment vertical="center"/>
    </xf>
    <xf numFmtId="230" fontId="140" fillId="4" borderId="13" xfId="3873" applyNumberFormat="1" applyFont="1" applyFill="1" applyBorder="1" applyAlignment="1">
      <alignment vertical="center"/>
    </xf>
    <xf numFmtId="175" fontId="140" fillId="0" borderId="13" xfId="2" applyNumberFormat="1" applyFont="1" applyBorder="1" applyAlignment="1">
      <alignment vertical="center"/>
    </xf>
    <xf numFmtId="4" fontId="134" fillId="4" borderId="13" xfId="2" applyNumberFormat="1" applyFont="1" applyFill="1" applyBorder="1" applyAlignment="1">
      <alignment vertical="center"/>
    </xf>
    <xf numFmtId="4" fontId="142" fillId="0" borderId="13" xfId="0" applyNumberFormat="1" applyFont="1" applyBorder="1"/>
    <xf numFmtId="0" fontId="140" fillId="0" borderId="0" xfId="3" applyFont="1" applyFill="1" applyBorder="1" applyAlignment="1">
      <alignment horizontal="center"/>
    </xf>
    <xf numFmtId="0" fontId="140" fillId="0" borderId="0" xfId="3" applyFont="1" applyBorder="1"/>
    <xf numFmtId="0" fontId="134" fillId="0" borderId="0" xfId="3" applyFont="1" applyFill="1" applyBorder="1" applyAlignment="1">
      <alignment horizontal="center"/>
    </xf>
    <xf numFmtId="0" fontId="134" fillId="0" borderId="0" xfId="3" applyFont="1" applyFill="1" applyBorder="1" applyAlignment="1">
      <alignment horizontal="center" vertical="center" wrapText="1"/>
    </xf>
    <xf numFmtId="0" fontId="140" fillId="0" borderId="16" xfId="3" applyFont="1" applyFill="1" applyBorder="1" applyAlignment="1">
      <alignment horizontal="center"/>
    </xf>
    <xf numFmtId="0" fontId="134" fillId="0" borderId="17" xfId="3" applyFont="1" applyFill="1" applyBorder="1" applyAlignment="1">
      <alignment horizontal="center"/>
    </xf>
    <xf numFmtId="0" fontId="140" fillId="0" borderId="17" xfId="3" applyFont="1" applyFill="1" applyBorder="1"/>
    <xf numFmtId="0" fontId="140" fillId="0" borderId="17" xfId="3" applyFont="1" applyFill="1" applyBorder="1" applyAlignment="1">
      <alignment horizontal="center"/>
    </xf>
    <xf numFmtId="177" fontId="140" fillId="0" borderId="17" xfId="3" applyNumberFormat="1" applyFont="1" applyFill="1" applyBorder="1"/>
    <xf numFmtId="3" fontId="140" fillId="0" borderId="17" xfId="3" applyNumberFormat="1" applyFont="1" applyFill="1" applyBorder="1"/>
    <xf numFmtId="3" fontId="140" fillId="0" borderId="18" xfId="3" applyNumberFormat="1" applyFont="1" applyFill="1" applyBorder="1"/>
    <xf numFmtId="3" fontId="140" fillId="0" borderId="0" xfId="3" applyNumberFormat="1" applyFont="1" applyFill="1" applyBorder="1"/>
    <xf numFmtId="0" fontId="140" fillId="0" borderId="16" xfId="3" applyFont="1" applyFill="1" applyBorder="1"/>
    <xf numFmtId="164" fontId="140" fillId="0" borderId="18" xfId="2" applyNumberFormat="1" applyFont="1" applyFill="1" applyBorder="1" applyAlignment="1">
      <alignment vertical="center"/>
    </xf>
    <xf numFmtId="175" fontId="140" fillId="0" borderId="0" xfId="2" applyNumberFormat="1" applyFont="1" applyFill="1" applyBorder="1" applyAlignment="1">
      <alignment vertical="center"/>
    </xf>
    <xf numFmtId="0" fontId="140" fillId="4" borderId="16" xfId="3" applyFont="1" applyFill="1" applyBorder="1"/>
    <xf numFmtId="0" fontId="134" fillId="4" borderId="17" xfId="3" applyFont="1" applyFill="1" applyBorder="1" applyAlignment="1">
      <alignment horizontal="center"/>
    </xf>
    <xf numFmtId="0" fontId="140" fillId="4" borderId="17" xfId="3" applyFont="1" applyFill="1" applyBorder="1"/>
    <xf numFmtId="0" fontId="140" fillId="4" borderId="17" xfId="3" applyFont="1" applyFill="1" applyBorder="1" applyAlignment="1">
      <alignment horizontal="center"/>
    </xf>
    <xf numFmtId="3" fontId="134" fillId="4" borderId="17" xfId="3" applyNumberFormat="1" applyFont="1" applyFill="1" applyBorder="1" applyAlignment="1">
      <alignment horizontal="left"/>
    </xf>
    <xf numFmtId="164" fontId="134" fillId="4" borderId="18" xfId="2" applyNumberFormat="1" applyFont="1" applyFill="1" applyBorder="1" applyAlignment="1">
      <alignment vertical="center"/>
    </xf>
    <xf numFmtId="175" fontId="134" fillId="0" borderId="0" xfId="2" applyNumberFormat="1" applyFont="1" applyFill="1" applyBorder="1" applyAlignment="1">
      <alignment vertical="center"/>
    </xf>
    <xf numFmtId="230" fontId="140" fillId="0" borderId="18" xfId="2" applyNumberFormat="1" applyFont="1" applyFill="1" applyBorder="1" applyAlignment="1">
      <alignment horizontal="right"/>
    </xf>
    <xf numFmtId="230" fontId="134" fillId="4" borderId="18" xfId="2" applyNumberFormat="1" applyFont="1" applyFill="1" applyBorder="1" applyAlignment="1">
      <alignment horizontal="right"/>
    </xf>
    <xf numFmtId="0" fontId="140" fillId="0" borderId="16" xfId="3" applyFont="1" applyBorder="1"/>
    <xf numFmtId="0" fontId="134" fillId="0" borderId="17" xfId="3" applyFont="1" applyBorder="1" applyAlignment="1">
      <alignment horizontal="center"/>
    </xf>
    <xf numFmtId="0" fontId="140" fillId="0" borderId="17" xfId="3" applyFont="1" applyBorder="1"/>
    <xf numFmtId="0" fontId="140" fillId="0" borderId="17" xfId="3" applyFont="1" applyBorder="1" applyAlignment="1">
      <alignment horizontal="center"/>
    </xf>
    <xf numFmtId="177" fontId="140" fillId="0" borderId="17" xfId="3" applyNumberFormat="1" applyFont="1" applyBorder="1"/>
    <xf numFmtId="3" fontId="140" fillId="0" borderId="17" xfId="3" applyNumberFormat="1" applyFont="1" applyBorder="1"/>
    <xf numFmtId="230" fontId="140" fillId="0" borderId="18" xfId="2" applyNumberFormat="1" applyFont="1" applyBorder="1" applyAlignment="1">
      <alignment horizontal="right"/>
    </xf>
    <xf numFmtId="0" fontId="134" fillId="4" borderId="16" xfId="3" applyFont="1" applyFill="1" applyBorder="1"/>
    <xf numFmtId="0" fontId="134" fillId="4" borderId="17" xfId="3" applyFont="1" applyFill="1" applyBorder="1"/>
    <xf numFmtId="177" fontId="134" fillId="4" borderId="17" xfId="3" applyNumberFormat="1" applyFont="1" applyFill="1" applyBorder="1"/>
    <xf numFmtId="3" fontId="134" fillId="4" borderId="17" xfId="3" applyNumberFormat="1" applyFont="1" applyFill="1" applyBorder="1"/>
    <xf numFmtId="0" fontId="145" fillId="0" borderId="16" xfId="9" applyFont="1" applyBorder="1" applyAlignment="1">
      <alignment vertical="center"/>
    </xf>
    <xf numFmtId="0" fontId="134" fillId="0" borderId="17" xfId="3" applyFont="1" applyBorder="1"/>
    <xf numFmtId="0" fontId="145" fillId="0" borderId="17" xfId="9" applyFont="1" applyBorder="1" applyAlignment="1">
      <alignment vertical="center"/>
    </xf>
    <xf numFmtId="230" fontId="145" fillId="0" borderId="18" xfId="5" applyNumberFormat="1" applyFont="1" applyBorder="1" applyAlignment="1"/>
    <xf numFmtId="206" fontId="145" fillId="0" borderId="0" xfId="5" applyNumberFormat="1" applyFont="1" applyFill="1" applyBorder="1" applyAlignment="1">
      <alignment horizontal="right" vertical="center" indent="1"/>
    </xf>
    <xf numFmtId="9" fontId="145" fillId="0" borderId="17" xfId="994" applyFont="1" applyBorder="1" applyAlignment="1">
      <alignment horizontal="center" vertical="center"/>
    </xf>
    <xf numFmtId="10" fontId="145" fillId="0" borderId="17" xfId="994" applyNumberFormat="1" applyFont="1" applyBorder="1" applyAlignment="1">
      <alignment horizontal="center" vertical="center"/>
    </xf>
    <xf numFmtId="169" fontId="145" fillId="0" borderId="0" xfId="5" applyNumberFormat="1" applyFont="1" applyFill="1" applyBorder="1" applyAlignment="1">
      <alignment horizontal="right" vertical="center" indent="1"/>
    </xf>
    <xf numFmtId="0" fontId="140" fillId="0" borderId="4" xfId="3" applyFont="1" applyBorder="1" applyAlignment="1">
      <alignment horizontal="center"/>
    </xf>
    <xf numFmtId="0" fontId="140" fillId="0" borderId="0" xfId="3" applyFont="1" applyBorder="1" applyAlignment="1">
      <alignment horizontal="center"/>
    </xf>
    <xf numFmtId="177" fontId="140" fillId="0" borderId="0" xfId="3" applyNumberFormat="1" applyFont="1" applyBorder="1"/>
    <xf numFmtId="3" fontId="140" fillId="0" borderId="0" xfId="3" applyNumberFormat="1" applyFont="1" applyBorder="1"/>
    <xf numFmtId="0" fontId="140" fillId="0" borderId="0" xfId="0" applyFont="1"/>
    <xf numFmtId="0" fontId="142" fillId="0" borderId="0" xfId="0" applyFont="1" applyAlignment="1">
      <alignment vertical="center"/>
    </xf>
    <xf numFmtId="2" fontId="142" fillId="0" borderId="0" xfId="0" applyNumberFormat="1" applyFont="1"/>
    <xf numFmtId="2" fontId="142" fillId="0" borderId="0" xfId="0" applyNumberFormat="1" applyFont="1" applyAlignment="1">
      <alignment horizontal="center"/>
    </xf>
    <xf numFmtId="44" fontId="140" fillId="4" borderId="13" xfId="2" applyFont="1" applyFill="1" applyBorder="1" applyAlignment="1">
      <alignment vertical="center"/>
    </xf>
    <xf numFmtId="2" fontId="134" fillId="0" borderId="16" xfId="3" applyNumberFormat="1" applyFont="1" applyBorder="1" applyAlignment="1">
      <alignment horizontal="center" vertical="center" wrapText="1"/>
    </xf>
    <xf numFmtId="2" fontId="142" fillId="2" borderId="13" xfId="11" applyNumberFormat="1" applyFont="1" applyFill="1" applyBorder="1" applyAlignment="1">
      <alignment horizontal="center" vertical="center"/>
    </xf>
    <xf numFmtId="230" fontId="140" fillId="0" borderId="13" xfId="2" applyNumberFormat="1" applyFont="1" applyBorder="1" applyAlignment="1">
      <alignment horizontal="right" vertical="center"/>
    </xf>
    <xf numFmtId="230" fontId="142" fillId="2" borderId="13" xfId="2" applyNumberFormat="1" applyFont="1" applyFill="1" applyBorder="1" applyAlignment="1">
      <alignment horizontal="right" vertical="center"/>
    </xf>
    <xf numFmtId="2" fontId="140" fillId="4" borderId="13" xfId="1" applyNumberFormat="1" applyFont="1" applyFill="1" applyBorder="1" applyAlignment="1">
      <alignment horizontal="center" vertical="center" wrapText="1"/>
    </xf>
    <xf numFmtId="230" fontId="140" fillId="4" borderId="13" xfId="2" applyNumberFormat="1" applyFont="1" applyFill="1" applyBorder="1" applyAlignment="1">
      <alignment horizontal="right" vertical="center" wrapText="1"/>
    </xf>
    <xf numFmtId="2" fontId="140" fillId="0" borderId="13" xfId="1" applyNumberFormat="1" applyFont="1" applyBorder="1" applyAlignment="1">
      <alignment horizontal="center" vertical="center" wrapText="1"/>
    </xf>
    <xf numFmtId="2" fontId="134" fillId="4" borderId="16" xfId="3" applyNumberFormat="1" applyFont="1" applyFill="1" applyBorder="1" applyAlignment="1">
      <alignment horizontal="center" vertical="center" wrapText="1"/>
    </xf>
    <xf numFmtId="2" fontId="134" fillId="4" borderId="16" xfId="3" applyNumberFormat="1" applyFont="1" applyFill="1" applyBorder="1" applyAlignment="1">
      <alignment vertical="center" wrapText="1"/>
    </xf>
    <xf numFmtId="43" fontId="142" fillId="4" borderId="13" xfId="11" applyFont="1" applyFill="1" applyBorder="1" applyAlignment="1">
      <alignment horizontal="center" vertical="center"/>
    </xf>
    <xf numFmtId="2" fontId="142" fillId="4" borderId="13" xfId="11" applyNumberFormat="1" applyFont="1" applyFill="1" applyBorder="1" applyAlignment="1">
      <alignment horizontal="center" vertical="center"/>
    </xf>
    <xf numFmtId="230" fontId="142" fillId="4" borderId="13" xfId="2" applyNumberFormat="1" applyFont="1" applyFill="1" applyBorder="1" applyAlignment="1">
      <alignment horizontal="right" vertical="center"/>
    </xf>
    <xf numFmtId="230" fontId="145" fillId="4" borderId="13" xfId="2" applyNumberFormat="1" applyFont="1" applyFill="1" applyBorder="1" applyAlignment="1">
      <alignment horizontal="right" vertical="center"/>
    </xf>
    <xf numFmtId="178" fontId="140" fillId="0" borderId="13" xfId="3" applyNumberFormat="1" applyFont="1" applyFill="1" applyBorder="1" applyAlignment="1">
      <alignment horizontal="center" vertical="center"/>
    </xf>
    <xf numFmtId="2" fontId="134" fillId="0" borderId="16" xfId="3" applyNumberFormat="1" applyFont="1" applyFill="1" applyBorder="1" applyAlignment="1">
      <alignment horizontal="center" vertical="center" wrapText="1"/>
    </xf>
    <xf numFmtId="2" fontId="134" fillId="0" borderId="16" xfId="3" applyNumberFormat="1" applyFont="1" applyFill="1" applyBorder="1" applyAlignment="1">
      <alignment vertical="center" wrapText="1"/>
    </xf>
    <xf numFmtId="43" fontId="142" fillId="0" borderId="13" xfId="11" applyFont="1" applyFill="1" applyBorder="1" applyAlignment="1">
      <alignment horizontal="center" vertical="center"/>
    </xf>
    <xf numFmtId="2" fontId="142" fillId="0" borderId="13" xfId="11" applyNumberFormat="1" applyFont="1" applyFill="1" applyBorder="1" applyAlignment="1">
      <alignment horizontal="center" vertical="center"/>
    </xf>
    <xf numFmtId="230" fontId="142" fillId="0" borderId="13" xfId="2" applyNumberFormat="1" applyFont="1" applyFill="1" applyBorder="1" applyAlignment="1">
      <alignment horizontal="right" vertical="center"/>
    </xf>
    <xf numFmtId="230" fontId="145" fillId="0" borderId="13" xfId="2" applyNumberFormat="1" applyFont="1" applyFill="1" applyBorder="1" applyAlignment="1">
      <alignment horizontal="right" vertical="center"/>
    </xf>
    <xf numFmtId="230" fontId="140" fillId="0" borderId="13" xfId="2" applyNumberFormat="1" applyFont="1" applyFill="1" applyBorder="1" applyAlignment="1">
      <alignment horizontal="right" vertical="center"/>
    </xf>
    <xf numFmtId="230" fontId="134" fillId="4" borderId="13" xfId="3" applyNumberFormat="1" applyFont="1" applyFill="1" applyBorder="1" applyAlignment="1">
      <alignment horizontal="right" vertical="center"/>
    </xf>
    <xf numFmtId="230" fontId="134" fillId="4" borderId="13" xfId="2" applyNumberFormat="1" applyFont="1" applyFill="1" applyBorder="1" applyAlignment="1">
      <alignment horizontal="right" vertical="center"/>
    </xf>
    <xf numFmtId="0" fontId="142" fillId="0" borderId="0" xfId="9" applyFont="1" applyAlignment="1">
      <alignment horizontal="center" vertical="center" wrapText="1"/>
    </xf>
    <xf numFmtId="3" fontId="140" fillId="0" borderId="13" xfId="3" applyNumberFormat="1" applyFont="1" applyBorder="1" applyAlignment="1">
      <alignment vertical="center"/>
    </xf>
    <xf numFmtId="170" fontId="140" fillId="0" borderId="13" xfId="3" applyNumberFormat="1" applyFont="1" applyFill="1" applyBorder="1" applyAlignment="1">
      <alignment vertical="center"/>
    </xf>
    <xf numFmtId="170" fontId="142" fillId="0" borderId="13" xfId="0" applyNumberFormat="1" applyFont="1" applyBorder="1"/>
    <xf numFmtId="0" fontId="134" fillId="0" borderId="22" xfId="3" applyFont="1" applyBorder="1" applyAlignment="1">
      <alignment horizontal="center" vertical="center"/>
    </xf>
    <xf numFmtId="2" fontId="134" fillId="0" borderId="22" xfId="3" applyNumberFormat="1" applyFont="1" applyBorder="1" applyAlignment="1">
      <alignment horizontal="center" vertical="center"/>
    </xf>
    <xf numFmtId="229" fontId="134" fillId="0" borderId="22" xfId="3" applyNumberFormat="1" applyFont="1" applyBorder="1" applyAlignment="1">
      <alignment horizontal="center" vertical="center"/>
    </xf>
    <xf numFmtId="229" fontId="140" fillId="0" borderId="13" xfId="3" applyNumberFormat="1" applyFont="1" applyBorder="1" applyAlignment="1">
      <alignment vertical="center"/>
    </xf>
    <xf numFmtId="2" fontId="142" fillId="0" borderId="13" xfId="0" applyNumberFormat="1" applyFont="1" applyBorder="1" applyAlignment="1">
      <alignment horizontal="center"/>
    </xf>
    <xf numFmtId="229" fontId="142" fillId="0" borderId="13" xfId="0" applyNumberFormat="1" applyFont="1" applyBorder="1"/>
    <xf numFmtId="229" fontId="140" fillId="0" borderId="13" xfId="2" applyNumberFormat="1" applyFont="1" applyFill="1" applyBorder="1" applyAlignment="1">
      <alignment vertical="center"/>
    </xf>
    <xf numFmtId="2" fontId="141" fillId="4" borderId="13" xfId="3" applyNumberFormat="1" applyFont="1" applyFill="1" applyBorder="1" applyAlignment="1">
      <alignment horizontal="center" vertical="center"/>
    </xf>
    <xf numFmtId="2" fontId="141" fillId="4" borderId="13" xfId="3" applyNumberFormat="1" applyFont="1" applyFill="1" applyBorder="1" applyAlignment="1">
      <alignment vertical="center"/>
    </xf>
    <xf numFmtId="2" fontId="134" fillId="0" borderId="22" xfId="3" applyNumberFormat="1" applyFont="1" applyBorder="1" applyAlignment="1">
      <alignment horizontal="center"/>
    </xf>
    <xf numFmtId="2" fontId="140" fillId="4" borderId="13" xfId="3" applyNumberFormat="1" applyFont="1" applyFill="1" applyBorder="1" applyAlignment="1">
      <alignment horizontal="center" vertical="center"/>
    </xf>
    <xf numFmtId="0" fontId="140" fillId="2" borderId="13" xfId="3" applyFont="1" applyFill="1" applyBorder="1" applyAlignment="1">
      <alignment horizontal="center" vertical="center"/>
    </xf>
    <xf numFmtId="0" fontId="134" fillId="2" borderId="13" xfId="3" applyFont="1" applyFill="1" applyBorder="1" applyAlignment="1">
      <alignment horizontal="center" vertical="center"/>
    </xf>
    <xf numFmtId="2" fontId="140" fillId="2" borderId="13" xfId="3" applyNumberFormat="1" applyFont="1" applyFill="1" applyBorder="1" applyAlignment="1">
      <alignment vertical="center" wrapText="1"/>
    </xf>
    <xf numFmtId="2" fontId="140" fillId="2" borderId="13" xfId="1" applyNumberFormat="1" applyFont="1" applyFill="1" applyBorder="1" applyAlignment="1">
      <alignment horizontal="center" vertical="center"/>
    </xf>
    <xf numFmtId="0" fontId="145" fillId="2" borderId="13" xfId="0" applyFont="1" applyFill="1" applyBorder="1" applyAlignment="1">
      <alignment horizontal="center" vertical="center" wrapText="1"/>
    </xf>
    <xf numFmtId="0" fontId="146" fillId="0" borderId="0" xfId="0" applyFont="1"/>
    <xf numFmtId="0" fontId="147" fillId="0" borderId="0" xfId="0" applyFont="1"/>
    <xf numFmtId="1" fontId="142" fillId="0" borderId="0" xfId="0" applyNumberFormat="1" applyFont="1" applyAlignment="1">
      <alignment horizontal="center"/>
    </xf>
    <xf numFmtId="230" fontId="142" fillId="0" borderId="0" xfId="0" applyNumberFormat="1" applyFont="1" applyAlignment="1">
      <alignment horizontal="right"/>
    </xf>
    <xf numFmtId="230" fontId="140" fillId="4" borderId="13" xfId="3" applyNumberFormat="1" applyFont="1" applyFill="1" applyBorder="1" applyAlignment="1">
      <alignment horizontal="right" vertical="center"/>
    </xf>
    <xf numFmtId="2" fontId="140" fillId="0" borderId="16" xfId="3" applyNumberFormat="1" applyFont="1" applyBorder="1" applyAlignment="1">
      <alignment vertical="center" wrapText="1"/>
    </xf>
    <xf numFmtId="43" fontId="142" fillId="2" borderId="13" xfId="11" applyFont="1" applyFill="1" applyBorder="1" applyAlignment="1">
      <alignment horizontal="center" vertical="center"/>
    </xf>
    <xf numFmtId="2" fontId="140" fillId="4" borderId="13" xfId="3" applyNumberFormat="1" applyFont="1" applyFill="1" applyBorder="1" applyAlignment="1">
      <alignment vertical="center"/>
    </xf>
    <xf numFmtId="230" fontId="140" fillId="4" borderId="13" xfId="2" applyNumberFormat="1" applyFont="1" applyFill="1" applyBorder="1" applyAlignment="1">
      <alignment horizontal="right" vertical="center"/>
    </xf>
    <xf numFmtId="2" fontId="140" fillId="4" borderId="13" xfId="1" applyNumberFormat="1" applyFont="1" applyFill="1" applyBorder="1" applyAlignment="1">
      <alignment vertical="center"/>
    </xf>
    <xf numFmtId="0" fontId="140" fillId="0" borderId="23" xfId="3" applyFont="1" applyBorder="1" applyAlignment="1">
      <alignment horizontal="center" vertical="center"/>
    </xf>
    <xf numFmtId="2" fontId="140" fillId="4" borderId="13" xfId="1" applyNumberFormat="1" applyFont="1" applyFill="1" applyBorder="1" applyAlignment="1">
      <alignment vertical="center" wrapText="1"/>
    </xf>
    <xf numFmtId="2" fontId="134" fillId="0" borderId="13" xfId="3" applyNumberFormat="1" applyFont="1" applyBorder="1" applyAlignment="1">
      <alignment horizontal="center" vertical="center" wrapText="1"/>
    </xf>
    <xf numFmtId="230" fontId="145" fillId="2" borderId="13" xfId="2" applyNumberFormat="1" applyFont="1" applyFill="1" applyBorder="1" applyAlignment="1">
      <alignment horizontal="right" vertical="center"/>
    </xf>
    <xf numFmtId="2" fontId="134" fillId="4" borderId="13" xfId="3" applyNumberFormat="1" applyFont="1" applyFill="1" applyBorder="1" applyAlignment="1">
      <alignment vertical="center"/>
    </xf>
    <xf numFmtId="44" fontId="142" fillId="0" borderId="0" xfId="2" applyFont="1"/>
    <xf numFmtId="2" fontId="91" fillId="0" borderId="13" xfId="0" applyNumberFormat="1" applyFont="1" applyBorder="1" applyAlignment="1">
      <alignment horizontal="justify" vertical="center" wrapText="1"/>
    </xf>
    <xf numFmtId="0" fontId="90" fillId="0" borderId="13" xfId="0" applyFont="1" applyBorder="1" applyAlignment="1">
      <alignment horizontal="justify" vertical="center" wrapText="1"/>
    </xf>
    <xf numFmtId="0" fontId="95" fillId="4" borderId="16" xfId="9" applyFont="1" applyFill="1" applyBorder="1" applyAlignment="1">
      <alignment horizontal="right" vertical="center"/>
    </xf>
    <xf numFmtId="0" fontId="95" fillId="4" borderId="17" xfId="9" applyFont="1" applyFill="1" applyBorder="1" applyAlignment="1">
      <alignment horizontal="right" vertical="center"/>
    </xf>
    <xf numFmtId="0" fontId="95" fillId="4" borderId="18" xfId="9" applyFont="1" applyFill="1" applyBorder="1" applyAlignment="1">
      <alignment horizontal="right" vertical="center"/>
    </xf>
    <xf numFmtId="0" fontId="94" fillId="0" borderId="16" xfId="9" applyFont="1" applyBorder="1" applyAlignment="1">
      <alignment horizontal="right" vertical="center"/>
    </xf>
    <xf numFmtId="0" fontId="94" fillId="0" borderId="17" xfId="9" applyFont="1" applyBorder="1" applyAlignment="1">
      <alignment horizontal="right" vertical="center"/>
    </xf>
    <xf numFmtId="0" fontId="94" fillId="0" borderId="18" xfId="9" applyFont="1" applyBorder="1" applyAlignment="1">
      <alignment horizontal="right" vertical="center"/>
    </xf>
    <xf numFmtId="0" fontId="95" fillId="0" borderId="16" xfId="9" applyFont="1" applyBorder="1" applyAlignment="1">
      <alignment horizontal="right" vertical="center"/>
    </xf>
    <xf numFmtId="0" fontId="95" fillId="0" borderId="17" xfId="9" applyFont="1" applyBorder="1" applyAlignment="1">
      <alignment horizontal="right" vertical="center"/>
    </xf>
    <xf numFmtId="0" fontId="95" fillId="0" borderId="18" xfId="9" applyFont="1" applyBorder="1" applyAlignment="1">
      <alignment horizontal="right" vertical="center"/>
    </xf>
    <xf numFmtId="0" fontId="90" fillId="0" borderId="16" xfId="3" applyFont="1" applyBorder="1" applyAlignment="1">
      <alignment horizontal="right"/>
    </xf>
    <xf numFmtId="0" fontId="90" fillId="0" borderId="17" xfId="3" applyFont="1" applyBorder="1" applyAlignment="1">
      <alignment horizontal="right"/>
    </xf>
    <xf numFmtId="0" fontId="90" fillId="0" borderId="18" xfId="3" applyFont="1" applyBorder="1" applyAlignment="1">
      <alignment horizontal="right"/>
    </xf>
    <xf numFmtId="0" fontId="91" fillId="4" borderId="16" xfId="3" applyFont="1" applyFill="1" applyBorder="1" applyAlignment="1">
      <alignment horizontal="center" vertical="center"/>
    </xf>
    <xf numFmtId="0" fontId="91" fillId="4" borderId="17" xfId="3" applyFont="1" applyFill="1" applyBorder="1" applyAlignment="1">
      <alignment horizontal="center" vertical="center"/>
    </xf>
    <xf numFmtId="0" fontId="91" fillId="4" borderId="18" xfId="3" applyFont="1" applyFill="1" applyBorder="1" applyAlignment="1">
      <alignment horizontal="center" vertical="center"/>
    </xf>
    <xf numFmtId="0" fontId="91" fillId="0" borderId="16" xfId="3" applyFont="1" applyBorder="1" applyAlignment="1">
      <alignment horizontal="right"/>
    </xf>
    <xf numFmtId="0" fontId="91" fillId="0" borderId="17" xfId="3" applyFont="1" applyBorder="1" applyAlignment="1">
      <alignment horizontal="right"/>
    </xf>
    <xf numFmtId="0" fontId="91" fillId="0" borderId="18" xfId="3" applyFont="1" applyBorder="1" applyAlignment="1">
      <alignment horizontal="right"/>
    </xf>
    <xf numFmtId="0" fontId="91" fillId="0" borderId="13" xfId="3" applyFont="1" applyBorder="1" applyAlignment="1">
      <alignment horizontal="center" vertical="center" wrapText="1"/>
    </xf>
    <xf numFmtId="0" fontId="91" fillId="0" borderId="13" xfId="3" applyFont="1" applyBorder="1" applyAlignment="1">
      <alignment horizontal="center"/>
    </xf>
    <xf numFmtId="0" fontId="91" fillId="0" borderId="0" xfId="3" applyFont="1" applyBorder="1" applyAlignment="1">
      <alignment horizontal="center"/>
    </xf>
    <xf numFmtId="0" fontId="90" fillId="0" borderId="16" xfId="3" applyFont="1" applyBorder="1" applyAlignment="1">
      <alignment horizontal="center"/>
    </xf>
    <xf numFmtId="0" fontId="90" fillId="0" borderId="17" xfId="3" applyFont="1" applyBorder="1" applyAlignment="1">
      <alignment horizontal="center"/>
    </xf>
    <xf numFmtId="0" fontId="90" fillId="0" borderId="18" xfId="3" applyFont="1" applyBorder="1" applyAlignment="1">
      <alignment horizontal="center"/>
    </xf>
    <xf numFmtId="0" fontId="91" fillId="0" borderId="1" xfId="3" applyFont="1" applyBorder="1" applyAlignment="1">
      <alignment horizontal="center" vertical="center" wrapText="1"/>
    </xf>
    <xf numFmtId="0" fontId="91" fillId="0" borderId="3" xfId="3" applyFont="1" applyBorder="1" applyAlignment="1">
      <alignment horizontal="center" vertical="center" wrapText="1"/>
    </xf>
    <xf numFmtId="0" fontId="91" fillId="0" borderId="6" xfId="3" applyFont="1" applyBorder="1" applyAlignment="1">
      <alignment horizontal="center" vertical="center" wrapText="1"/>
    </xf>
    <xf numFmtId="0" fontId="91" fillId="0" borderId="8" xfId="3" applyFont="1" applyBorder="1" applyAlignment="1">
      <alignment horizontal="center" vertical="center" wrapText="1"/>
    </xf>
    <xf numFmtId="0" fontId="91" fillId="0" borderId="2" xfId="3" applyFont="1" applyBorder="1" applyAlignment="1">
      <alignment horizontal="center"/>
    </xf>
    <xf numFmtId="0" fontId="91" fillId="0" borderId="3" xfId="3" applyFont="1" applyBorder="1" applyAlignment="1">
      <alignment horizontal="center"/>
    </xf>
    <xf numFmtId="0" fontId="91" fillId="0" borderId="5" xfId="3" applyFont="1" applyBorder="1" applyAlignment="1">
      <alignment horizontal="center"/>
    </xf>
    <xf numFmtId="0" fontId="91" fillId="0" borderId="7" xfId="3" applyFont="1" applyBorder="1" applyAlignment="1">
      <alignment horizontal="center"/>
    </xf>
    <xf numFmtId="0" fontId="91" fillId="0" borderId="8" xfId="3" applyFont="1" applyBorder="1" applyAlignment="1">
      <alignment horizontal="center"/>
    </xf>
    <xf numFmtId="0" fontId="91" fillId="0" borderId="1" xfId="3" applyFont="1" applyBorder="1" applyAlignment="1">
      <alignment horizontal="center"/>
    </xf>
    <xf numFmtId="0" fontId="91" fillId="0" borderId="4" xfId="3" applyFont="1" applyBorder="1" applyAlignment="1">
      <alignment horizontal="center"/>
    </xf>
    <xf numFmtId="0" fontId="91" fillId="0" borderId="6" xfId="3" applyFont="1" applyBorder="1" applyAlignment="1">
      <alignment horizontal="center"/>
    </xf>
    <xf numFmtId="0" fontId="91" fillId="0" borderId="13" xfId="0" applyFont="1" applyFill="1" applyBorder="1" applyAlignment="1">
      <alignment horizontal="center" vertical="center" wrapText="1"/>
    </xf>
    <xf numFmtId="0" fontId="91" fillId="0" borderId="13" xfId="0" applyFont="1" applyFill="1" applyBorder="1" applyAlignment="1">
      <alignment horizontal="center" vertical="center"/>
    </xf>
    <xf numFmtId="0" fontId="91" fillId="2" borderId="13" xfId="0" applyFont="1" applyFill="1" applyBorder="1" applyAlignment="1">
      <alignment horizontal="center" vertical="center" wrapText="1"/>
    </xf>
    <xf numFmtId="0" fontId="91" fillId="2" borderId="16" xfId="0" applyFont="1" applyFill="1" applyBorder="1" applyAlignment="1">
      <alignment horizontal="center" vertical="center" wrapText="1"/>
    </xf>
    <xf numFmtId="0" fontId="91" fillId="2" borderId="17" xfId="0" applyFont="1" applyFill="1" applyBorder="1" applyAlignment="1">
      <alignment horizontal="center" vertical="center" wrapText="1"/>
    </xf>
    <xf numFmtId="0" fontId="91" fillId="2" borderId="18" xfId="0" applyFont="1" applyFill="1" applyBorder="1" applyAlignment="1">
      <alignment horizontal="center" vertical="center" wrapText="1"/>
    </xf>
    <xf numFmtId="0" fontId="134" fillId="0" borderId="4" xfId="3" applyFont="1" applyFill="1" applyBorder="1" applyAlignment="1">
      <alignment horizontal="center"/>
    </xf>
    <xf numFmtId="0" fontId="134" fillId="0" borderId="0" xfId="3" applyFont="1" applyFill="1" applyBorder="1" applyAlignment="1">
      <alignment horizontal="center"/>
    </xf>
    <xf numFmtId="0" fontId="134" fillId="0" borderId="5" xfId="3" applyFont="1" applyFill="1" applyBorder="1" applyAlignment="1">
      <alignment horizontal="center"/>
    </xf>
    <xf numFmtId="0" fontId="134" fillId="0" borderId="16" xfId="3" applyFont="1" applyFill="1" applyBorder="1" applyAlignment="1">
      <alignment horizontal="center" vertical="center"/>
    </xf>
    <xf numFmtId="0" fontId="134" fillId="0" borderId="17" xfId="3" applyFont="1" applyFill="1" applyBorder="1" applyAlignment="1">
      <alignment horizontal="center" vertical="center"/>
    </xf>
    <xf numFmtId="0" fontId="134" fillId="0" borderId="18" xfId="3" applyFont="1" applyFill="1" applyBorder="1" applyAlignment="1">
      <alignment horizontal="center" vertical="center"/>
    </xf>
    <xf numFmtId="0" fontId="140" fillId="0" borderId="16" xfId="3" applyFont="1" applyBorder="1" applyAlignment="1">
      <alignment horizontal="center"/>
    </xf>
    <xf numFmtId="0" fontId="140" fillId="0" borderId="17" xfId="3" applyFont="1" applyBorder="1" applyAlignment="1">
      <alignment horizontal="center"/>
    </xf>
    <xf numFmtId="0" fontId="140" fillId="0" borderId="18" xfId="3" applyFont="1" applyBorder="1" applyAlignment="1">
      <alignment horizontal="center"/>
    </xf>
    <xf numFmtId="0" fontId="134" fillId="0" borderId="13" xfId="3" applyFont="1" applyFill="1" applyBorder="1" applyAlignment="1">
      <alignment horizontal="center"/>
    </xf>
    <xf numFmtId="0" fontId="134" fillId="0" borderId="13" xfId="3" applyFont="1" applyFill="1" applyBorder="1" applyAlignment="1">
      <alignment horizontal="center" vertical="center" wrapText="1"/>
    </xf>
    <xf numFmtId="0" fontId="140" fillId="0" borderId="1" xfId="3" applyFont="1" applyBorder="1" applyAlignment="1">
      <alignment horizontal="center"/>
    </xf>
    <xf numFmtId="0" fontId="140" fillId="0" borderId="2" xfId="3" applyFont="1" applyBorder="1" applyAlignment="1">
      <alignment horizontal="center"/>
    </xf>
    <xf numFmtId="0" fontId="140" fillId="0" borderId="3" xfId="3" applyFont="1" applyBorder="1" applyAlignment="1">
      <alignment horizontal="center"/>
    </xf>
    <xf numFmtId="0" fontId="134" fillId="0" borderId="13" xfId="3" applyFont="1" applyBorder="1" applyAlignment="1">
      <alignment horizontal="center"/>
    </xf>
    <xf numFmtId="0" fontId="140" fillId="0" borderId="23" xfId="3" applyFont="1" applyBorder="1" applyAlignment="1">
      <alignment horizontal="center"/>
    </xf>
    <xf numFmtId="0" fontId="90" fillId="0" borderId="1" xfId="3" applyFont="1" applyBorder="1" applyAlignment="1">
      <alignment horizontal="center"/>
    </xf>
    <xf numFmtId="0" fontId="90" fillId="0" borderId="2" xfId="3" applyFont="1" applyBorder="1" applyAlignment="1">
      <alignment horizontal="center"/>
    </xf>
    <xf numFmtId="0" fontId="90" fillId="0" borderId="3" xfId="3" applyFont="1" applyBorder="1" applyAlignment="1">
      <alignment horizontal="center"/>
    </xf>
    <xf numFmtId="2" fontId="134" fillId="4" borderId="13" xfId="0" applyNumberFormat="1" applyFont="1" applyFill="1" applyBorder="1" applyAlignment="1">
      <alignment horizontal="justify" vertical="center" wrapText="1"/>
    </xf>
    <xf numFmtId="0" fontId="140" fillId="4" borderId="13" xfId="0" applyFont="1" applyFill="1" applyBorder="1" applyAlignment="1">
      <alignment horizontal="justify" vertical="center" wrapText="1"/>
    </xf>
    <xf numFmtId="0" fontId="90" fillId="0" borderId="23" xfId="3" applyFont="1" applyBorder="1" applyAlignment="1">
      <alignment horizontal="center"/>
    </xf>
    <xf numFmtId="1" fontId="144" fillId="0" borderId="16" xfId="3" applyNumberFormat="1" applyFont="1" applyBorder="1" applyAlignment="1">
      <alignment horizontal="center" vertical="center" wrapText="1"/>
    </xf>
    <xf numFmtId="1" fontId="144" fillId="0" borderId="18" xfId="3" applyNumberFormat="1" applyFont="1" applyBorder="1" applyAlignment="1">
      <alignment horizontal="center" vertical="center" wrapText="1"/>
    </xf>
    <xf numFmtId="2" fontId="8" fillId="4" borderId="13" xfId="0" applyNumberFormat="1" applyFont="1" applyFill="1" applyBorder="1" applyAlignment="1">
      <alignment horizontal="justify" vertical="center" wrapText="1"/>
    </xf>
    <xf numFmtId="0" fontId="5" fillId="4" borderId="13" xfId="0" applyFont="1" applyFill="1" applyBorder="1" applyAlignment="1">
      <alignment horizontal="justify" vertical="center" wrapText="1"/>
    </xf>
    <xf numFmtId="0" fontId="135" fillId="0" borderId="13" xfId="3" applyFont="1" applyBorder="1" applyAlignment="1">
      <alignment horizontal="center"/>
    </xf>
    <xf numFmtId="178" fontId="140" fillId="0" borderId="23" xfId="3" applyNumberFormat="1" applyFont="1" applyBorder="1" applyAlignment="1">
      <alignment horizontal="center" vertical="center"/>
    </xf>
    <xf numFmtId="178" fontId="140" fillId="0" borderId="81" xfId="3" applyNumberFormat="1" applyFont="1" applyBorder="1" applyAlignment="1">
      <alignment horizontal="center" vertical="center"/>
    </xf>
    <xf numFmtId="178" fontId="140" fillId="0" borderId="61" xfId="3" applyNumberFormat="1" applyFont="1" applyBorder="1" applyAlignment="1">
      <alignment horizontal="center" vertical="center"/>
    </xf>
    <xf numFmtId="0" fontId="59" fillId="0" borderId="115" xfId="9" applyNumberFormat="1" applyFont="1" applyBorder="1" applyAlignment="1">
      <alignment horizontal="center" vertical="center" wrapText="1" shrinkToFit="1"/>
    </xf>
    <xf numFmtId="0" fontId="59" fillId="0" borderId="118" xfId="9" applyNumberFormat="1" applyFont="1" applyBorder="1" applyAlignment="1">
      <alignment horizontal="center" vertical="center" wrapText="1" shrinkToFit="1"/>
    </xf>
    <xf numFmtId="0" fontId="59" fillId="0" borderId="119" xfId="9" applyNumberFormat="1" applyFont="1" applyBorder="1" applyAlignment="1">
      <alignment horizontal="center" vertical="center" wrapText="1" shrinkToFit="1"/>
    </xf>
    <xf numFmtId="0" fontId="94" fillId="4" borderId="0" xfId="9" applyNumberFormat="1" applyFont="1" applyFill="1" applyBorder="1" applyAlignment="1">
      <alignment horizontal="left" vertical="center" wrapText="1" shrinkToFit="1"/>
    </xf>
    <xf numFmtId="0" fontId="94" fillId="0" borderId="23" xfId="9" applyFont="1" applyFill="1" applyBorder="1" applyAlignment="1">
      <alignment horizontal="center" vertical="center"/>
    </xf>
    <xf numFmtId="0" fontId="94" fillId="0" borderId="81" xfId="9" applyFont="1" applyFill="1" applyBorder="1" applyAlignment="1">
      <alignment horizontal="center" vertical="center"/>
    </xf>
    <xf numFmtId="0" fontId="94" fillId="0" borderId="61" xfId="9" applyFont="1" applyFill="1" applyBorder="1" applyAlignment="1">
      <alignment horizontal="center" vertical="center"/>
    </xf>
    <xf numFmtId="0" fontId="91" fillId="2" borderId="13" xfId="0" applyNumberFormat="1" applyFont="1" applyFill="1" applyBorder="1" applyAlignment="1">
      <alignment horizontal="center" vertical="center" wrapText="1"/>
    </xf>
    <xf numFmtId="193" fontId="95" fillId="0" borderId="1" xfId="9" applyNumberFormat="1" applyFont="1" applyFill="1" applyBorder="1" applyAlignment="1">
      <alignment horizontal="center" vertical="center" wrapText="1"/>
    </xf>
    <xf numFmtId="193" fontId="95" fillId="0" borderId="3" xfId="9" applyNumberFormat="1" applyFont="1" applyFill="1" applyBorder="1" applyAlignment="1">
      <alignment horizontal="center" vertical="center" wrapText="1"/>
    </xf>
    <xf numFmtId="193" fontId="95" fillId="0" borderId="4" xfId="9" applyNumberFormat="1" applyFont="1" applyFill="1" applyBorder="1" applyAlignment="1">
      <alignment horizontal="center" vertical="center" wrapText="1"/>
    </xf>
    <xf numFmtId="193" fontId="95" fillId="0" borderId="5" xfId="9" applyNumberFormat="1" applyFont="1" applyFill="1" applyBorder="1" applyAlignment="1">
      <alignment horizontal="center" vertical="center" wrapText="1"/>
    </xf>
    <xf numFmtId="193" fontId="95" fillId="0" borderId="6" xfId="9" applyNumberFormat="1" applyFont="1" applyFill="1" applyBorder="1" applyAlignment="1">
      <alignment horizontal="center" vertical="center" wrapText="1"/>
    </xf>
    <xf numFmtId="193" fontId="95" fillId="0" borderId="8" xfId="9" applyNumberFormat="1" applyFont="1" applyFill="1" applyBorder="1" applyAlignment="1">
      <alignment horizontal="center" vertical="center" wrapText="1"/>
    </xf>
    <xf numFmtId="0" fontId="94" fillId="0" borderId="16" xfId="9" applyFont="1" applyFill="1" applyBorder="1" applyAlignment="1">
      <alignment horizontal="center" vertical="center"/>
    </xf>
    <xf numFmtId="0" fontId="94" fillId="0" borderId="17" xfId="9" applyFont="1" applyFill="1" applyBorder="1" applyAlignment="1">
      <alignment horizontal="center" vertical="center"/>
    </xf>
    <xf numFmtId="0" fontId="94" fillId="0" borderId="18" xfId="9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7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5" fillId="0" borderId="23" xfId="9" applyFont="1" applyFill="1" applyBorder="1" applyAlignment="1">
      <alignment horizontal="center" vertical="center"/>
    </xf>
    <xf numFmtId="0" fontId="95" fillId="0" borderId="81" xfId="9" applyFont="1" applyFill="1" applyBorder="1" applyAlignment="1">
      <alignment horizontal="center" vertical="center"/>
    </xf>
    <xf numFmtId="0" fontId="95" fillId="0" borderId="61" xfId="9" applyFont="1" applyFill="1" applyBorder="1" applyAlignment="1">
      <alignment horizontal="center" vertical="center"/>
    </xf>
    <xf numFmtId="208" fontId="94" fillId="4" borderId="0" xfId="9" applyNumberFormat="1" applyFont="1" applyFill="1" applyBorder="1" applyAlignment="1">
      <alignment horizontal="center" vertical="center" wrapText="1"/>
    </xf>
    <xf numFmtId="0" fontId="5" fillId="0" borderId="13" xfId="3" applyFont="1" applyFill="1" applyBorder="1" applyAlignment="1">
      <alignment horizontal="center" vertical="center"/>
    </xf>
    <xf numFmtId="2" fontId="5" fillId="0" borderId="13" xfId="3" applyNumberFormat="1" applyFont="1" applyFill="1" applyBorder="1" applyAlignment="1">
      <alignment horizontal="left" vertical="center" wrapText="1"/>
    </xf>
    <xf numFmtId="0" fontId="32" fillId="0" borderId="16" xfId="9" applyFont="1" applyFill="1" applyBorder="1" applyAlignment="1">
      <alignment horizontal="center" vertical="center" wrapText="1"/>
    </xf>
    <xf numFmtId="0" fontId="32" fillId="0" borderId="17" xfId="9" applyFont="1" applyFill="1" applyBorder="1" applyAlignment="1">
      <alignment horizontal="center" vertical="center" wrapText="1"/>
    </xf>
    <xf numFmtId="0" fontId="32" fillId="0" borderId="18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0" fontId="5" fillId="0" borderId="23" xfId="3" applyFont="1" applyFill="1" applyBorder="1" applyAlignment="1">
      <alignment horizontal="center" vertical="center" wrapText="1"/>
    </xf>
    <xf numFmtId="0" fontId="5" fillId="0" borderId="81" xfId="3" applyFont="1" applyFill="1" applyBorder="1" applyAlignment="1">
      <alignment horizontal="center" vertical="center" wrapText="1"/>
    </xf>
    <xf numFmtId="0" fontId="5" fillId="0" borderId="61" xfId="3" applyFont="1" applyFill="1" applyBorder="1" applyAlignment="1">
      <alignment horizontal="center" vertical="center" wrapText="1"/>
    </xf>
    <xf numFmtId="0" fontId="87" fillId="0" borderId="13" xfId="9" applyFont="1" applyFill="1" applyBorder="1" applyAlignment="1">
      <alignment horizontal="center" vertical="center"/>
    </xf>
    <xf numFmtId="0" fontId="32" fillId="0" borderId="1" xfId="9" applyFont="1" applyFill="1" applyBorder="1" applyAlignment="1">
      <alignment horizontal="center" vertical="center" wrapText="1"/>
    </xf>
    <xf numFmtId="0" fontId="32" fillId="0" borderId="2" xfId="9" applyFont="1" applyFill="1" applyBorder="1" applyAlignment="1">
      <alignment horizontal="center" vertical="center" wrapText="1"/>
    </xf>
    <xf numFmtId="0" fontId="32" fillId="0" borderId="3" xfId="9" applyFont="1" applyFill="1" applyBorder="1" applyAlignment="1">
      <alignment horizontal="center" vertical="center" wrapText="1"/>
    </xf>
    <xf numFmtId="0" fontId="32" fillId="0" borderId="4" xfId="9" applyFont="1" applyFill="1" applyBorder="1" applyAlignment="1">
      <alignment horizontal="center" vertical="center" wrapText="1"/>
    </xf>
    <xf numFmtId="0" fontId="32" fillId="0" borderId="0" xfId="9" applyFont="1" applyFill="1" applyBorder="1" applyAlignment="1">
      <alignment horizontal="center" vertical="center" wrapText="1"/>
    </xf>
    <xf numFmtId="0" fontId="32" fillId="0" borderId="5" xfId="9" applyFont="1" applyFill="1" applyBorder="1" applyAlignment="1">
      <alignment horizontal="center" vertical="center" wrapText="1"/>
    </xf>
    <xf numFmtId="0" fontId="32" fillId="0" borderId="6" xfId="9" applyFont="1" applyFill="1" applyBorder="1" applyAlignment="1">
      <alignment horizontal="center" vertical="center" wrapText="1"/>
    </xf>
    <xf numFmtId="0" fontId="32" fillId="0" borderId="7" xfId="9" applyFont="1" applyFill="1" applyBorder="1" applyAlignment="1">
      <alignment horizontal="center" vertical="center" wrapText="1"/>
    </xf>
    <xf numFmtId="0" fontId="32" fillId="0" borderId="8" xfId="9" applyFont="1" applyFill="1" applyBorder="1" applyAlignment="1">
      <alignment horizontal="center" vertical="center" wrapText="1"/>
    </xf>
    <xf numFmtId="0" fontId="5" fillId="0" borderId="23" xfId="3" applyFont="1" applyFill="1" applyBorder="1" applyAlignment="1">
      <alignment horizontal="center" vertical="center"/>
    </xf>
    <xf numFmtId="0" fontId="5" fillId="0" borderId="81" xfId="3" applyFont="1" applyFill="1" applyBorder="1" applyAlignment="1">
      <alignment horizontal="center" vertical="center"/>
    </xf>
    <xf numFmtId="0" fontId="5" fillId="0" borderId="61" xfId="3" applyFont="1" applyFill="1" applyBorder="1" applyAlignment="1">
      <alignment horizontal="center" vertical="center"/>
    </xf>
    <xf numFmtId="2" fontId="8" fillId="0" borderId="13" xfId="3" applyNumberFormat="1" applyFont="1" applyFill="1" applyBorder="1" applyAlignment="1">
      <alignment horizontal="center" vertical="center" wrapText="1"/>
    </xf>
    <xf numFmtId="2" fontId="5" fillId="0" borderId="23" xfId="3" applyNumberFormat="1" applyFont="1" applyFill="1" applyBorder="1" applyAlignment="1">
      <alignment horizontal="left" vertical="center" wrapText="1"/>
    </xf>
    <xf numFmtId="2" fontId="5" fillId="0" borderId="81" xfId="3" applyNumberFormat="1" applyFont="1" applyFill="1" applyBorder="1" applyAlignment="1">
      <alignment horizontal="left" vertical="center" wrapText="1"/>
    </xf>
    <xf numFmtId="2" fontId="5" fillId="0" borderId="61" xfId="3" applyNumberFormat="1" applyFont="1" applyFill="1" applyBorder="1" applyAlignment="1">
      <alignment horizontal="left" vertical="center" wrapText="1"/>
    </xf>
    <xf numFmtId="0" fontId="5" fillId="0" borderId="18" xfId="3" applyFont="1" applyFill="1" applyBorder="1" applyAlignment="1">
      <alignment horizontal="center" vertical="center"/>
    </xf>
    <xf numFmtId="0" fontId="5" fillId="0" borderId="3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0" fontId="5" fillId="0" borderId="8" xfId="3" applyFont="1" applyFill="1" applyBorder="1" applyAlignment="1">
      <alignment horizontal="center" vertical="center"/>
    </xf>
    <xf numFmtId="43" fontId="4" fillId="0" borderId="23" xfId="11" applyNumberFormat="1" applyFont="1" applyFill="1" applyBorder="1" applyAlignment="1">
      <alignment horizontal="left" vertical="center" wrapText="1"/>
    </xf>
    <xf numFmtId="43" fontId="4" fillId="0" borderId="81" xfId="11" applyNumberFormat="1" applyFont="1" applyFill="1" applyBorder="1" applyAlignment="1">
      <alignment horizontal="left" vertical="center" wrapText="1"/>
    </xf>
    <xf numFmtId="43" fontId="4" fillId="0" borderId="61" xfId="11" applyNumberFormat="1" applyFont="1" applyFill="1" applyBorder="1" applyAlignment="1">
      <alignment horizontal="left" vertical="center" wrapText="1"/>
    </xf>
    <xf numFmtId="43" fontId="4" fillId="0" borderId="23" xfId="11" applyNumberFormat="1" applyFont="1" applyFill="1" applyBorder="1" applyAlignment="1">
      <alignment horizontal="center" vertical="center" wrapText="1"/>
    </xf>
    <xf numFmtId="43" fontId="4" fillId="0" borderId="81" xfId="11" applyNumberFormat="1" applyFont="1" applyFill="1" applyBorder="1" applyAlignment="1">
      <alignment horizontal="center" vertical="center" wrapText="1"/>
    </xf>
    <xf numFmtId="43" fontId="4" fillId="0" borderId="61" xfId="11" applyNumberFormat="1" applyFont="1" applyFill="1" applyBorder="1" applyAlignment="1">
      <alignment horizontal="center" vertical="center" wrapText="1"/>
    </xf>
    <xf numFmtId="0" fontId="67" fillId="0" borderId="16" xfId="9" applyFont="1" applyFill="1" applyBorder="1" applyAlignment="1">
      <alignment horizontal="center" vertical="center"/>
    </xf>
    <xf numFmtId="0" fontId="67" fillId="0" borderId="17" xfId="9" applyFont="1" applyFill="1" applyBorder="1" applyAlignment="1">
      <alignment horizontal="center" vertical="center"/>
    </xf>
    <xf numFmtId="0" fontId="67" fillId="0" borderId="18" xfId="9" applyFont="1" applyFill="1" applyBorder="1" applyAlignment="1">
      <alignment horizontal="center" vertical="center"/>
    </xf>
    <xf numFmtId="2" fontId="5" fillId="0" borderId="23" xfId="3" applyNumberFormat="1" applyFont="1" applyFill="1" applyBorder="1" applyAlignment="1">
      <alignment horizontal="center" vertical="center" wrapText="1"/>
    </xf>
    <xf numFmtId="2" fontId="5" fillId="0" borderId="81" xfId="3" applyNumberFormat="1" applyFont="1" applyFill="1" applyBorder="1" applyAlignment="1">
      <alignment horizontal="center" vertical="center" wrapText="1"/>
    </xf>
    <xf numFmtId="2" fontId="5" fillId="0" borderId="61" xfId="3" applyNumberFormat="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 wrapText="1"/>
    </xf>
    <xf numFmtId="2" fontId="8" fillId="0" borderId="2" xfId="3" applyNumberFormat="1" applyFont="1" applyFill="1" applyBorder="1" applyAlignment="1">
      <alignment horizontal="center" vertical="center" wrapText="1"/>
    </xf>
    <xf numFmtId="2" fontId="8" fillId="0" borderId="3" xfId="3" applyNumberFormat="1" applyFont="1" applyFill="1" applyBorder="1" applyAlignment="1">
      <alignment horizontal="center" vertical="center" wrapText="1"/>
    </xf>
    <xf numFmtId="2" fontId="8" fillId="0" borderId="4" xfId="3" applyNumberFormat="1" applyFont="1" applyFill="1" applyBorder="1" applyAlignment="1">
      <alignment horizontal="center" vertical="center" wrapText="1"/>
    </xf>
    <xf numFmtId="2" fontId="8" fillId="0" borderId="0" xfId="3" applyNumberFormat="1" applyFont="1" applyFill="1" applyBorder="1" applyAlignment="1">
      <alignment horizontal="center" vertical="center" wrapText="1"/>
    </xf>
    <xf numFmtId="2" fontId="8" fillId="0" borderId="5" xfId="3" applyNumberFormat="1" applyFont="1" applyFill="1" applyBorder="1" applyAlignment="1">
      <alignment horizontal="center" vertical="center" wrapText="1"/>
    </xf>
    <xf numFmtId="2" fontId="8" fillId="0" borderId="6" xfId="3" applyNumberFormat="1" applyFont="1" applyFill="1" applyBorder="1" applyAlignment="1">
      <alignment horizontal="center" vertical="center" wrapText="1"/>
    </xf>
    <xf numFmtId="2" fontId="8" fillId="0" borderId="7" xfId="3" applyNumberFormat="1" applyFont="1" applyFill="1" applyBorder="1" applyAlignment="1">
      <alignment horizontal="center" vertical="center" wrapText="1"/>
    </xf>
    <xf numFmtId="2" fontId="8" fillId="0" borderId="8" xfId="3" applyNumberFormat="1" applyFont="1" applyFill="1" applyBorder="1" applyAlignment="1">
      <alignment horizontal="center" vertical="center" wrapText="1"/>
    </xf>
    <xf numFmtId="0" fontId="87" fillId="0" borderId="18" xfId="9" applyFont="1" applyFill="1" applyBorder="1" applyAlignment="1">
      <alignment horizontal="center" vertical="center"/>
    </xf>
    <xf numFmtId="0" fontId="87" fillId="0" borderId="0" xfId="9" applyFont="1" applyFill="1" applyBorder="1" applyAlignment="1">
      <alignment horizontal="center" vertical="center"/>
    </xf>
    <xf numFmtId="0" fontId="4" fillId="0" borderId="4" xfId="9" applyFont="1" applyFill="1" applyBorder="1" applyAlignment="1">
      <alignment horizontal="center" vertical="center" wrapText="1"/>
    </xf>
    <xf numFmtId="0" fontId="4" fillId="0" borderId="0" xfId="9" applyFont="1" applyFill="1" applyBorder="1" applyAlignment="1">
      <alignment horizontal="center" vertical="center" wrapText="1"/>
    </xf>
    <xf numFmtId="0" fontId="66" fillId="0" borderId="0" xfId="9" applyFont="1" applyFill="1" applyAlignment="1">
      <alignment horizontal="center" vertical="center" shrinkToFit="1"/>
    </xf>
    <xf numFmtId="0" fontId="8" fillId="0" borderId="0" xfId="3" applyFont="1" applyBorder="1" applyAlignment="1">
      <alignment horizont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8" fillId="0" borderId="0" xfId="3" applyFont="1" applyBorder="1" applyAlignment="1">
      <alignment horizontal="center" vertical="center" wrapText="1"/>
    </xf>
    <xf numFmtId="0" fontId="59" fillId="0" borderId="0" xfId="9" applyFont="1" applyAlignment="1">
      <alignment horizontal="left" vertical="center" wrapText="1"/>
    </xf>
    <xf numFmtId="2" fontId="61" fillId="0" borderId="16" xfId="9" applyNumberFormat="1" applyFont="1" applyBorder="1" applyAlignment="1">
      <alignment horizontal="center" vertical="center" wrapText="1"/>
    </xf>
    <xf numFmtId="2" fontId="61" fillId="0" borderId="17" xfId="9" applyNumberFormat="1" applyFont="1" applyBorder="1" applyAlignment="1">
      <alignment horizontal="center" vertical="center" wrapText="1"/>
    </xf>
    <xf numFmtId="2" fontId="61" fillId="0" borderId="18" xfId="9" applyNumberFormat="1" applyFont="1" applyBorder="1" applyAlignment="1">
      <alignment horizontal="center" vertical="center" wrapText="1"/>
    </xf>
    <xf numFmtId="2" fontId="62" fillId="0" borderId="0" xfId="9" applyNumberFormat="1" applyFont="1" applyBorder="1" applyAlignment="1">
      <alignment horizontal="center"/>
    </xf>
    <xf numFmtId="0" fontId="62" fillId="4" borderId="40" xfId="9" applyFont="1" applyFill="1" applyBorder="1" applyAlignment="1">
      <alignment horizontal="center"/>
    </xf>
    <xf numFmtId="0" fontId="62" fillId="4" borderId="0" xfId="9" applyFont="1" applyFill="1" applyBorder="1" applyAlignment="1">
      <alignment horizontal="center"/>
    </xf>
    <xf numFmtId="0" fontId="62" fillId="4" borderId="37" xfId="9" applyFont="1" applyFill="1" applyBorder="1" applyAlignment="1">
      <alignment horizontal="center"/>
    </xf>
    <xf numFmtId="0" fontId="62" fillId="4" borderId="38" xfId="9" applyFont="1" applyFill="1" applyBorder="1" applyAlignment="1">
      <alignment horizontal="center"/>
    </xf>
    <xf numFmtId="0" fontId="62" fillId="4" borderId="23" xfId="9" applyFont="1" applyFill="1" applyBorder="1" applyAlignment="1">
      <alignment horizontal="center" vertical="center" wrapText="1"/>
    </xf>
    <xf numFmtId="0" fontId="62" fillId="4" borderId="61" xfId="9" applyFont="1" applyFill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 wrapText="1"/>
    </xf>
    <xf numFmtId="0" fontId="4" fillId="0" borderId="34" xfId="9" applyFont="1" applyBorder="1" applyAlignment="1">
      <alignment horizontal="center" vertical="center" wrapText="1"/>
    </xf>
    <xf numFmtId="0" fontId="4" fillId="0" borderId="35" xfId="9" applyFont="1" applyBorder="1" applyAlignment="1">
      <alignment horizontal="center" vertical="center" wrapText="1"/>
    </xf>
    <xf numFmtId="0" fontId="4" fillId="0" borderId="37" xfId="9" applyFont="1" applyBorder="1" applyAlignment="1">
      <alignment horizontal="center" vertical="center" wrapText="1"/>
    </xf>
    <xf numFmtId="0" fontId="3" fillId="0" borderId="40" xfId="9" applyBorder="1" applyAlignment="1">
      <alignment horizontal="center"/>
    </xf>
    <xf numFmtId="0" fontId="3" fillId="0" borderId="0" xfId="9" applyBorder="1" applyAlignment="1">
      <alignment horizontal="center"/>
    </xf>
    <xf numFmtId="0" fontId="3" fillId="0" borderId="35" xfId="15" applyBorder="1" applyAlignment="1">
      <alignment horizontal="center"/>
    </xf>
    <xf numFmtId="0" fontId="3" fillId="0" borderId="46" xfId="15" applyBorder="1" applyAlignment="1">
      <alignment horizontal="center"/>
    </xf>
    <xf numFmtId="0" fontId="3" fillId="0" borderId="47" xfId="15" applyBorder="1" applyAlignment="1">
      <alignment horizontal="center"/>
    </xf>
    <xf numFmtId="0" fontId="4" fillId="0" borderId="33" xfId="9" applyFont="1" applyBorder="1" applyAlignment="1">
      <alignment horizontal="center" vertical="center"/>
    </xf>
    <xf numFmtId="0" fontId="4" fillId="0" borderId="34" xfId="9" applyFont="1" applyBorder="1" applyAlignment="1">
      <alignment horizontal="center" vertical="center"/>
    </xf>
    <xf numFmtId="182" fontId="4" fillId="0" borderId="33" xfId="9" applyNumberFormat="1" applyFont="1" applyBorder="1" applyAlignment="1">
      <alignment horizontal="center" vertical="center" wrapText="1"/>
    </xf>
    <xf numFmtId="182" fontId="4" fillId="0" borderId="34" xfId="9" applyNumberFormat="1" applyFont="1" applyBorder="1" applyAlignment="1">
      <alignment horizontal="center" vertical="center" wrapText="1"/>
    </xf>
    <xf numFmtId="0" fontId="4" fillId="0" borderId="36" xfId="9" applyFont="1" applyBorder="1" applyAlignment="1">
      <alignment horizontal="center" vertical="center" wrapText="1"/>
    </xf>
    <xf numFmtId="0" fontId="56" fillId="4" borderId="51" xfId="9" applyFont="1" applyFill="1" applyBorder="1" applyAlignment="1">
      <alignment horizontal="center" vertical="center"/>
    </xf>
    <xf numFmtId="0" fontId="56" fillId="4" borderId="54" xfId="9" applyFont="1" applyFill="1" applyBorder="1" applyAlignment="1">
      <alignment horizontal="center" vertical="center"/>
    </xf>
    <xf numFmtId="0" fontId="56" fillId="4" borderId="49" xfId="9" applyFont="1" applyFill="1" applyBorder="1" applyAlignment="1">
      <alignment horizontal="center" vertical="center"/>
    </xf>
    <xf numFmtId="0" fontId="56" fillId="4" borderId="52" xfId="9" applyFont="1" applyFill="1" applyBorder="1" applyAlignment="1">
      <alignment horizontal="center" vertical="center"/>
    </xf>
    <xf numFmtId="0" fontId="56" fillId="4" borderId="50" xfId="9" applyFont="1" applyFill="1" applyBorder="1" applyAlignment="1">
      <alignment horizontal="center" vertical="center"/>
    </xf>
    <xf numFmtId="0" fontId="56" fillId="4" borderId="53" xfId="9" applyFont="1" applyFill="1" applyBorder="1" applyAlignment="1">
      <alignment horizontal="center" vertical="center"/>
    </xf>
    <xf numFmtId="0" fontId="32" fillId="0" borderId="7" xfId="9" applyFont="1" applyFill="1" applyBorder="1" applyAlignment="1">
      <alignment horizontal="center"/>
    </xf>
    <xf numFmtId="0" fontId="32" fillId="4" borderId="49" xfId="9" applyFont="1" applyFill="1" applyBorder="1" applyAlignment="1">
      <alignment horizontal="center" vertical="center"/>
    </xf>
    <xf numFmtId="0" fontId="32" fillId="4" borderId="52" xfId="9" applyFont="1" applyFill="1" applyBorder="1" applyAlignment="1">
      <alignment horizontal="center" vertical="center"/>
    </xf>
    <xf numFmtId="0" fontId="32" fillId="4" borderId="51" xfId="9" applyFont="1" applyFill="1" applyBorder="1" applyAlignment="1">
      <alignment horizontal="center" vertical="center"/>
    </xf>
    <xf numFmtId="0" fontId="32" fillId="4" borderId="54" xfId="9" applyFont="1" applyFill="1" applyBorder="1" applyAlignment="1">
      <alignment horizontal="center" vertical="center"/>
    </xf>
    <xf numFmtId="0" fontId="8" fillId="0" borderId="0" xfId="9" applyFont="1" applyBorder="1" applyAlignment="1">
      <alignment horizontal="center"/>
    </xf>
    <xf numFmtId="0" fontId="79" fillId="44" borderId="13" xfId="9" applyFont="1" applyFill="1" applyBorder="1" applyAlignment="1">
      <alignment horizontal="center" vertical="center"/>
    </xf>
    <xf numFmtId="0" fontId="80" fillId="0" borderId="0" xfId="9" applyFont="1" applyFill="1" applyBorder="1" applyAlignment="1">
      <alignment horizontal="center" vertical="center"/>
    </xf>
    <xf numFmtId="0" fontId="121" fillId="69" borderId="13" xfId="0" applyFont="1" applyFill="1" applyBorder="1" applyAlignment="1">
      <alignment horizontal="center" vertical="center" wrapText="1"/>
    </xf>
    <xf numFmtId="0" fontId="128" fillId="0" borderId="17" xfId="0" applyNumberFormat="1" applyFont="1" applyFill="1" applyBorder="1" applyAlignment="1">
      <alignment horizontal="right"/>
    </xf>
    <xf numFmtId="0" fontId="0" fillId="0" borderId="17" xfId="0" applyNumberFormat="1" applyFont="1" applyFill="1" applyBorder="1" applyAlignment="1">
      <alignment wrapText="1"/>
    </xf>
    <xf numFmtId="0" fontId="0" fillId="0" borderId="18" xfId="0" applyNumberFormat="1" applyFont="1" applyFill="1" applyBorder="1" applyAlignment="1">
      <alignment wrapText="1"/>
    </xf>
    <xf numFmtId="0" fontId="127" fillId="0" borderId="16" xfId="0" applyNumberFormat="1" applyFont="1" applyFill="1" applyBorder="1" applyAlignment="1">
      <alignment horizontal="left" wrapText="1"/>
    </xf>
    <xf numFmtId="0" fontId="123" fillId="0" borderId="16" xfId="0" applyNumberFormat="1" applyFont="1" applyFill="1" applyBorder="1" applyAlignment="1">
      <alignment horizontal="center"/>
    </xf>
    <xf numFmtId="0" fontId="127" fillId="0" borderId="16" xfId="0" applyNumberFormat="1" applyFont="1" applyFill="1" applyBorder="1" applyAlignment="1">
      <alignment horizontal="left"/>
    </xf>
    <xf numFmtId="0" fontId="126" fillId="0" borderId="16" xfId="0" applyNumberFormat="1" applyFont="1" applyFill="1" applyBorder="1" applyAlignment="1">
      <alignment horizontal="left"/>
    </xf>
    <xf numFmtId="0" fontId="124" fillId="0" borderId="4" xfId="0" applyNumberFormat="1" applyFont="1" applyFill="1" applyBorder="1" applyAlignment="1">
      <alignment horizontal="center"/>
    </xf>
    <xf numFmtId="0" fontId="124" fillId="0" borderId="0" xfId="0" applyNumberFormat="1" applyFont="1" applyFill="1" applyBorder="1" applyAlignment="1">
      <alignment horizontal="center"/>
    </xf>
    <xf numFmtId="0" fontId="125" fillId="0" borderId="6" xfId="0" applyNumberFormat="1" applyFont="1" applyFill="1" applyBorder="1" applyAlignment="1">
      <alignment horizontal="center"/>
    </xf>
    <xf numFmtId="0" fontId="0" fillId="0" borderId="7" xfId="0" applyNumberFormat="1" applyFont="1" applyFill="1" applyBorder="1" applyAlignment="1">
      <alignment wrapText="1"/>
    </xf>
    <xf numFmtId="0" fontId="127" fillId="0" borderId="1" xfId="0" applyNumberFormat="1" applyFont="1" applyFill="1" applyBorder="1" applyAlignment="1">
      <alignment horizontal="left"/>
    </xf>
    <xf numFmtId="0" fontId="0" fillId="0" borderId="2" xfId="0" applyNumberFormat="1" applyFont="1" applyFill="1" applyBorder="1" applyAlignment="1">
      <alignment wrapText="1"/>
    </xf>
    <xf numFmtId="181" fontId="131" fillId="0" borderId="6" xfId="3871" applyFont="1" applyBorder="1" applyAlignment="1">
      <alignment horizontal="center" vertical="center" wrapText="1"/>
    </xf>
    <xf numFmtId="181" fontId="131" fillId="0" borderId="7" xfId="3871" applyFont="1" applyBorder="1" applyAlignment="1">
      <alignment horizontal="center" vertical="center" wrapText="1"/>
    </xf>
    <xf numFmtId="0" fontId="129" fillId="0" borderId="0" xfId="3869" applyFont="1" applyAlignment="1">
      <alignment horizontal="center" vertical="center" wrapText="1"/>
    </xf>
    <xf numFmtId="0" fontId="10" fillId="0" borderId="0" xfId="3869" applyAlignment="1">
      <alignment horizontal="center" vertical="center" wrapText="1"/>
    </xf>
    <xf numFmtId="228" fontId="10" fillId="0" borderId="13" xfId="3870" applyNumberFormat="1" applyFont="1" applyFill="1" applyBorder="1" applyAlignment="1">
      <alignment horizontal="center" vertical="center" wrapText="1"/>
    </xf>
    <xf numFmtId="228" fontId="132" fillId="72" borderId="13" xfId="3870" applyNumberFormat="1" applyFont="1" applyFill="1" applyBorder="1" applyAlignment="1">
      <alignment horizontal="center" vertical="center" wrapText="1"/>
    </xf>
    <xf numFmtId="228" fontId="132" fillId="73" borderId="23" xfId="3870" applyNumberFormat="1" applyFont="1" applyFill="1" applyBorder="1" applyAlignment="1">
      <alignment horizontal="center" vertical="center" wrapText="1"/>
    </xf>
    <xf numFmtId="228" fontId="132" fillId="73" borderId="81" xfId="3870" applyNumberFormat="1" applyFont="1" applyFill="1" applyBorder="1" applyAlignment="1">
      <alignment horizontal="center" vertical="center" wrapText="1"/>
    </xf>
    <xf numFmtId="228" fontId="132" fillId="73" borderId="61" xfId="3870" applyNumberFormat="1" applyFont="1" applyFill="1" applyBorder="1" applyAlignment="1">
      <alignment horizontal="center" vertical="center" wrapText="1"/>
    </xf>
    <xf numFmtId="228" fontId="132" fillId="74" borderId="13" xfId="3870" applyNumberFormat="1" applyFont="1" applyFill="1" applyBorder="1" applyAlignment="1">
      <alignment horizontal="center" vertical="center" wrapText="1"/>
    </xf>
    <xf numFmtId="228" fontId="10" fillId="75" borderId="13" xfId="3870" applyNumberFormat="1" applyFont="1" applyFill="1" applyBorder="1" applyAlignment="1">
      <alignment horizontal="center" vertical="center" wrapText="1"/>
    </xf>
    <xf numFmtId="228" fontId="132" fillId="70" borderId="13" xfId="3870" applyNumberFormat="1" applyFont="1" applyFill="1" applyBorder="1" applyAlignment="1">
      <alignment horizontal="center" vertical="center" wrapText="1"/>
    </xf>
    <xf numFmtId="228" fontId="132" fillId="71" borderId="13" xfId="3870" applyNumberFormat="1" applyFont="1" applyFill="1" applyBorder="1" applyAlignment="1">
      <alignment horizontal="center" vertical="center" wrapText="1"/>
    </xf>
    <xf numFmtId="228" fontId="10" fillId="75" borderId="13" xfId="3870" applyNumberFormat="1" applyFill="1" applyBorder="1" applyAlignment="1">
      <alignment horizontal="center" vertical="center" wrapText="1"/>
    </xf>
    <xf numFmtId="228" fontId="10" fillId="0" borderId="13" xfId="3870" applyNumberForma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2" fontId="5" fillId="0" borderId="13" xfId="0" applyNumberFormat="1" applyFont="1" applyBorder="1" applyAlignment="1">
      <alignment horizontal="justify" vertical="center" wrapText="1"/>
    </xf>
    <xf numFmtId="0" fontId="5" fillId="0" borderId="13" xfId="0" applyFont="1" applyBorder="1" applyAlignment="1">
      <alignment horizontal="justify" vertical="center" wrapText="1"/>
    </xf>
    <xf numFmtId="2" fontId="8" fillId="0" borderId="13" xfId="0" applyNumberFormat="1" applyFont="1" applyBorder="1" applyAlignment="1">
      <alignment horizontal="justify" vertical="center" wrapText="1"/>
    </xf>
    <xf numFmtId="0" fontId="8" fillId="0" borderId="13" xfId="0" applyFont="1" applyBorder="1" applyAlignment="1">
      <alignment horizontal="justify" vertical="center" wrapText="1"/>
    </xf>
    <xf numFmtId="2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2" fontId="5" fillId="0" borderId="13" xfId="0" applyNumberFormat="1" applyFont="1" applyBorder="1" applyAlignment="1">
      <alignment horizontal="justify" vertical="justify" wrapText="1"/>
    </xf>
    <xf numFmtId="0" fontId="5" fillId="0" borderId="13" xfId="0" applyFont="1" applyBorder="1" applyAlignment="1">
      <alignment horizontal="justify" vertical="justify" wrapText="1"/>
    </xf>
    <xf numFmtId="2" fontId="5" fillId="0" borderId="13" xfId="0" applyNumberFormat="1" applyFont="1" applyFill="1" applyBorder="1" applyAlignment="1">
      <alignment horizontal="justify" vertical="center" wrapText="1"/>
    </xf>
    <xf numFmtId="0" fontId="5" fillId="0" borderId="13" xfId="0" applyFont="1" applyFill="1" applyBorder="1" applyAlignment="1">
      <alignment horizontal="justify" vertical="center" wrapText="1"/>
    </xf>
    <xf numFmtId="2" fontId="5" fillId="0" borderId="13" xfId="0" applyNumberFormat="1" applyFont="1" applyBorder="1" applyAlignment="1">
      <alignment horizontal="justify" vertical="center"/>
    </xf>
    <xf numFmtId="0" fontId="5" fillId="0" borderId="13" xfId="0" applyFont="1" applyBorder="1" applyAlignment="1">
      <alignment horizontal="justify" vertical="center"/>
    </xf>
    <xf numFmtId="2" fontId="5" fillId="0" borderId="0" xfId="0" applyNumberFormat="1" applyFont="1" applyBorder="1" applyAlignment="1">
      <alignment horizontal="justify" vertical="justify" wrapText="1"/>
    </xf>
    <xf numFmtId="0" fontId="5" fillId="0" borderId="0" xfId="0" applyFont="1" applyBorder="1" applyAlignment="1">
      <alignment horizontal="justify" vertical="justify" wrapText="1"/>
    </xf>
    <xf numFmtId="2" fontId="5" fillId="0" borderId="0" xfId="0" applyNumberFormat="1" applyFont="1" applyFill="1" applyBorder="1" applyAlignment="1">
      <alignment horizontal="justify" vertical="center" wrapText="1"/>
    </xf>
    <xf numFmtId="2" fontId="8" fillId="0" borderId="0" xfId="0" applyNumberFormat="1" applyFont="1" applyBorder="1" applyAlignment="1">
      <alignment horizontal="justify" vertical="justify" wrapText="1"/>
    </xf>
    <xf numFmtId="2" fontId="5" fillId="0" borderId="0" xfId="0" applyNumberFormat="1" applyFont="1" applyFill="1" applyBorder="1" applyAlignment="1">
      <alignment horizontal="justify" vertical="justify" wrapText="1"/>
    </xf>
    <xf numFmtId="0" fontId="5" fillId="0" borderId="0" xfId="0" applyFont="1" applyFill="1" applyBorder="1" applyAlignment="1">
      <alignment horizontal="justify" vertical="justify" wrapText="1"/>
    </xf>
    <xf numFmtId="2" fontId="8" fillId="3" borderId="0" xfId="0" applyNumberFormat="1" applyFont="1" applyFill="1" applyBorder="1" applyAlignment="1">
      <alignment horizontal="justify" vertical="justify" wrapText="1"/>
    </xf>
    <xf numFmtId="0" fontId="5" fillId="3" borderId="0" xfId="0" applyFont="1" applyFill="1" applyBorder="1" applyAlignment="1">
      <alignment horizontal="justify" vertical="justify" wrapText="1"/>
    </xf>
    <xf numFmtId="2" fontId="8" fillId="0" borderId="0" xfId="0" applyNumberFormat="1" applyFont="1" applyFill="1" applyBorder="1" applyAlignment="1">
      <alignment horizontal="justify" vertical="justify" wrapText="1"/>
    </xf>
    <xf numFmtId="0" fontId="8" fillId="0" borderId="0" xfId="0" applyFont="1" applyAlignment="1">
      <alignment horizontal="justify" vertical="justify" wrapText="1"/>
    </xf>
    <xf numFmtId="0" fontId="8" fillId="0" borderId="0" xfId="0" applyFont="1" applyAlignment="1">
      <alignment horizontal="right" vertical="justify" wrapText="1"/>
    </xf>
  </cellXfs>
  <cellStyles count="3874">
    <cellStyle name="%" xfId="1019"/>
    <cellStyle name="% 2" xfId="1020"/>
    <cellStyle name="% 3" xfId="1021"/>
    <cellStyle name="%_ARBOLEDA_PRESUPUESTO_FASE II_V_01" xfId="1022"/>
    <cellStyle name="%_MONTEBELLO_PRESUPUESTO_FASE II_V_02" xfId="1023"/>
    <cellStyle name="%_PUEBLO NUEVO_PRESUPUESTO_FASE II_V_02" xfId="1024"/>
    <cellStyle name="20% - Accent1" xfId="1025"/>
    <cellStyle name="20% - Accent2" xfId="1026"/>
    <cellStyle name="20% - Accent3" xfId="1027"/>
    <cellStyle name="20% - Accent4" xfId="1028"/>
    <cellStyle name="20% - Accent5" xfId="1029"/>
    <cellStyle name="20% - Accent6" xfId="1030"/>
    <cellStyle name="20% - Énfasis1 10" xfId="16"/>
    <cellStyle name="20% - Énfasis1 11" xfId="17"/>
    <cellStyle name="20% - Énfasis1 12" xfId="18"/>
    <cellStyle name="20% - Énfasis1 13" xfId="19"/>
    <cellStyle name="20% - Énfasis1 14" xfId="20"/>
    <cellStyle name="20% - Énfasis1 15" xfId="21"/>
    <cellStyle name="20% - Énfasis1 16" xfId="22"/>
    <cellStyle name="20% - Énfasis1 17" xfId="23"/>
    <cellStyle name="20% - Énfasis1 18" xfId="24"/>
    <cellStyle name="20% - Énfasis1 2" xfId="25"/>
    <cellStyle name="20% - Énfasis1 3" xfId="26"/>
    <cellStyle name="20% - Énfasis1 4" xfId="27"/>
    <cellStyle name="20% - Énfasis1 5" xfId="28"/>
    <cellStyle name="20% - Énfasis1 6" xfId="29"/>
    <cellStyle name="20% - Énfasis1 7" xfId="30"/>
    <cellStyle name="20% - Énfasis1 8" xfId="31"/>
    <cellStyle name="20% - Énfasis1 9" xfId="32"/>
    <cellStyle name="20% - Énfasis2 10" xfId="33"/>
    <cellStyle name="20% - Énfasis2 11" xfId="34"/>
    <cellStyle name="20% - Énfasis2 12" xfId="35"/>
    <cellStyle name="20% - Énfasis2 13" xfId="36"/>
    <cellStyle name="20% - Énfasis2 14" xfId="37"/>
    <cellStyle name="20% - Énfasis2 15" xfId="38"/>
    <cellStyle name="20% - Énfasis2 16" xfId="39"/>
    <cellStyle name="20% - Énfasis2 17" xfId="40"/>
    <cellStyle name="20% - Énfasis2 18" xfId="41"/>
    <cellStyle name="20% - Énfasis2 2" xfId="42"/>
    <cellStyle name="20% - Énfasis2 3" xfId="43"/>
    <cellStyle name="20% - Énfasis2 4" xfId="44"/>
    <cellStyle name="20% - Énfasis2 5" xfId="45"/>
    <cellStyle name="20% - Énfasis2 6" xfId="46"/>
    <cellStyle name="20% - Énfasis2 7" xfId="47"/>
    <cellStyle name="20% - Énfasis2 8" xfId="48"/>
    <cellStyle name="20% - Énfasis2 9" xfId="49"/>
    <cellStyle name="20% - Énfasis3 10" xfId="50"/>
    <cellStyle name="20% - Énfasis3 11" xfId="51"/>
    <cellStyle name="20% - Énfasis3 12" xfId="52"/>
    <cellStyle name="20% - Énfasis3 13" xfId="53"/>
    <cellStyle name="20% - Énfasis3 14" xfId="54"/>
    <cellStyle name="20% - Énfasis3 15" xfId="55"/>
    <cellStyle name="20% - Énfasis3 16" xfId="56"/>
    <cellStyle name="20% - Énfasis3 17" xfId="57"/>
    <cellStyle name="20% - Énfasis3 18" xfId="58"/>
    <cellStyle name="20% - Énfasis3 2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2" xfId="76"/>
    <cellStyle name="20% - Énfasis4 3" xfId="77"/>
    <cellStyle name="20% - Énfasis4 4" xfId="78"/>
    <cellStyle name="20% - Énfasis4 5" xfId="79"/>
    <cellStyle name="20% - Énfasis4 6" xfId="80"/>
    <cellStyle name="20% - Énfasis4 7" xfId="81"/>
    <cellStyle name="20% - Énfasis4 8" xfId="82"/>
    <cellStyle name="20% - Énfasis4 9" xfId="83"/>
    <cellStyle name="20% - Énfasis5 10" xfId="84"/>
    <cellStyle name="20% - Énfasis5 11" xfId="85"/>
    <cellStyle name="20% - Énfasis5 12" xfId="86"/>
    <cellStyle name="20% - Énfasis5 13" xfId="87"/>
    <cellStyle name="20% - Énfasis5 14" xfId="88"/>
    <cellStyle name="20% - Énfasis5 15" xfId="89"/>
    <cellStyle name="20% - Énfasis5 16" xfId="90"/>
    <cellStyle name="20% - Énfasis5 17" xfId="91"/>
    <cellStyle name="20% - Énfasis5 18" xfId="92"/>
    <cellStyle name="20% - Énfasis5 2" xfId="93"/>
    <cellStyle name="20% - Énfasis5 2 2" xfId="94"/>
    <cellStyle name="20% - Énfasis5 3" xfId="95"/>
    <cellStyle name="20% - Énfasis5 3 2" xfId="96"/>
    <cellStyle name="20% - Énfasis5 4" xfId="97"/>
    <cellStyle name="20% - Énfasis5 5" xfId="98"/>
    <cellStyle name="20% - Énfasis5 6" xfId="99"/>
    <cellStyle name="20% - Énfasis5 7" xfId="100"/>
    <cellStyle name="20% - Énfasis5 8" xfId="101"/>
    <cellStyle name="20% - Énfasis5 9" xfId="102"/>
    <cellStyle name="20% - Énfasis6 10" xfId="103"/>
    <cellStyle name="20% - Énfasis6 11" xfId="104"/>
    <cellStyle name="20% - Énfasis6 12" xfId="105"/>
    <cellStyle name="20% - Énfasis6 13" xfId="106"/>
    <cellStyle name="20% - Énfasis6 14" xfId="107"/>
    <cellStyle name="20% - Énfasis6 15" xfId="108"/>
    <cellStyle name="20% - Énfasis6 16" xfId="109"/>
    <cellStyle name="20% - Énfasis6 17" xfId="110"/>
    <cellStyle name="20% - Énfasis6 18" xfId="111"/>
    <cellStyle name="20% - Énfasis6 2" xfId="112"/>
    <cellStyle name="20% - Énfasis6 3" xfId="113"/>
    <cellStyle name="20% - Énfasis6 4" xfId="114"/>
    <cellStyle name="20% - Énfasis6 5" xfId="115"/>
    <cellStyle name="20% - Énfasis6 6" xfId="116"/>
    <cellStyle name="20% - Énfasis6 7" xfId="117"/>
    <cellStyle name="20% - Énfasis6 8" xfId="118"/>
    <cellStyle name="20% - Énfasis6 9" xfId="119"/>
    <cellStyle name="40% - Accent1" xfId="1031"/>
    <cellStyle name="40% - Accent2" xfId="1032"/>
    <cellStyle name="40% - Accent3" xfId="1033"/>
    <cellStyle name="40% - Accent4" xfId="1034"/>
    <cellStyle name="40% - Accent5" xfId="1035"/>
    <cellStyle name="40% - Accent6" xfId="1036"/>
    <cellStyle name="40% - Énfasis1 10" xfId="120"/>
    <cellStyle name="40% - Énfasis1 11" xfId="121"/>
    <cellStyle name="40% - Énfasis1 12" xfId="122"/>
    <cellStyle name="40% - Énfasis1 13" xfId="123"/>
    <cellStyle name="40% - Énfasis1 14" xfId="124"/>
    <cellStyle name="40% - Énfasis1 15" xfId="125"/>
    <cellStyle name="40% - Énfasis1 16" xfId="126"/>
    <cellStyle name="40% - Énfasis1 17" xfId="127"/>
    <cellStyle name="40% - Énfasis1 18" xfId="128"/>
    <cellStyle name="40% - Énfasis1 2" xfId="129"/>
    <cellStyle name="40% - Énfasis1 3" xfId="130"/>
    <cellStyle name="40% - Énfasis1 4" xfId="131"/>
    <cellStyle name="40% - Énfasis1 5" xfId="132"/>
    <cellStyle name="40% - Énfasis1 6" xfId="133"/>
    <cellStyle name="40% - Énfasis1 7" xfId="134"/>
    <cellStyle name="40% - Énfasis1 8" xfId="135"/>
    <cellStyle name="40% - Énfasis1 9" xfId="136"/>
    <cellStyle name="40% - Énfasis2 10" xfId="137"/>
    <cellStyle name="40% - Énfasis2 11" xfId="138"/>
    <cellStyle name="40% - Énfasis2 12" xfId="139"/>
    <cellStyle name="40% - Énfasis2 13" xfId="140"/>
    <cellStyle name="40% - Énfasis2 14" xfId="141"/>
    <cellStyle name="40% - Énfasis2 15" xfId="142"/>
    <cellStyle name="40% - Énfasis2 16" xfId="143"/>
    <cellStyle name="40% - Énfasis2 17" xfId="144"/>
    <cellStyle name="40% - Énfasis2 18" xfId="145"/>
    <cellStyle name="40% - Énfasis2 2" xfId="146"/>
    <cellStyle name="40% - Énfasis2 3" xfId="147"/>
    <cellStyle name="40% - Énfasis2 4" xfId="148"/>
    <cellStyle name="40% - Énfasis2 5" xfId="149"/>
    <cellStyle name="40% - Énfasis2 6" xfId="150"/>
    <cellStyle name="40% - Énfasis2 7" xfId="151"/>
    <cellStyle name="40% - Énfasis2 8" xfId="152"/>
    <cellStyle name="40% - Énfasis2 9" xfId="153"/>
    <cellStyle name="40% - Énfasis3 10" xfId="154"/>
    <cellStyle name="40% - Énfasis3 11" xfId="155"/>
    <cellStyle name="40% - Énfasis3 12" xfId="156"/>
    <cellStyle name="40% - Énfasis3 13" xfId="157"/>
    <cellStyle name="40% - Énfasis3 14" xfId="158"/>
    <cellStyle name="40% - Énfasis3 15" xfId="159"/>
    <cellStyle name="40% - Énfasis3 16" xfId="160"/>
    <cellStyle name="40% - Énfasis3 17" xfId="161"/>
    <cellStyle name="40% - Énfasis3 18" xfId="162"/>
    <cellStyle name="40% - Énfasis3 2" xfId="163"/>
    <cellStyle name="40% - Énfasis3 3" xfId="164"/>
    <cellStyle name="40% - Énfasis3 4" xfId="165"/>
    <cellStyle name="40% - Énfasis3 5" xfId="166"/>
    <cellStyle name="40% - Énfasis3 6" xfId="167"/>
    <cellStyle name="40% - Énfasis3 7" xfId="168"/>
    <cellStyle name="40% - Énfasis3 8" xfId="169"/>
    <cellStyle name="40% - Énfasis3 9" xfId="170"/>
    <cellStyle name="40% - Énfasis4 10" xfId="171"/>
    <cellStyle name="40% - Énfasis4 11" xfId="172"/>
    <cellStyle name="40% - Énfasis4 12" xfId="173"/>
    <cellStyle name="40% - Énfasis4 13" xfId="174"/>
    <cellStyle name="40% - Énfasis4 14" xfId="175"/>
    <cellStyle name="40% - Énfasis4 15" xfId="176"/>
    <cellStyle name="40% - Énfasis4 16" xfId="177"/>
    <cellStyle name="40% - Énfasis4 17" xfId="178"/>
    <cellStyle name="40% - Énfasis4 18" xfId="179"/>
    <cellStyle name="40% - Énfasis4 2" xfId="13"/>
    <cellStyle name="40% - Énfasis4 3" xfId="180"/>
    <cellStyle name="40% - Énfasis4 4" xfId="181"/>
    <cellStyle name="40% - Énfasis4 5" xfId="182"/>
    <cellStyle name="40% - Énfasis4 6" xfId="183"/>
    <cellStyle name="40% - Énfasis4 7" xfId="184"/>
    <cellStyle name="40% - Énfasis4 8" xfId="185"/>
    <cellStyle name="40% - Énfasis4 9" xfId="186"/>
    <cellStyle name="40% - Énfasis5 10" xfId="187"/>
    <cellStyle name="40% - Énfasis5 11" xfId="188"/>
    <cellStyle name="40% - Énfasis5 12" xfId="189"/>
    <cellStyle name="40% - Énfasis5 13" xfId="190"/>
    <cellStyle name="40% - Énfasis5 14" xfId="191"/>
    <cellStyle name="40% - Énfasis5 15" xfId="192"/>
    <cellStyle name="40% - Énfasis5 16" xfId="193"/>
    <cellStyle name="40% - Énfasis5 17" xfId="194"/>
    <cellStyle name="40% - Énfasis5 18" xfId="195"/>
    <cellStyle name="40% - Énfasis5 2" xfId="196"/>
    <cellStyle name="40% - Énfasis5 3" xfId="197"/>
    <cellStyle name="40% - Énfasis5 4" xfId="198"/>
    <cellStyle name="40% - Énfasis5 5" xfId="199"/>
    <cellStyle name="40% - Énfasis5 6" xfId="200"/>
    <cellStyle name="40% - Énfasis5 7" xfId="201"/>
    <cellStyle name="40% - Énfasis5 8" xfId="202"/>
    <cellStyle name="40% - Énfasis5 9" xfId="203"/>
    <cellStyle name="40% - Énfasis6 10" xfId="204"/>
    <cellStyle name="40% - Énfasis6 11" xfId="205"/>
    <cellStyle name="40% - Énfasis6 12" xfId="206"/>
    <cellStyle name="40% - Énfasis6 13" xfId="207"/>
    <cellStyle name="40% - Énfasis6 14" xfId="208"/>
    <cellStyle name="40% - Énfasis6 15" xfId="209"/>
    <cellStyle name="40% - Énfasis6 16" xfId="210"/>
    <cellStyle name="40% - Énfasis6 17" xfId="211"/>
    <cellStyle name="40% - Énfasis6 18" xfId="212"/>
    <cellStyle name="40% - Énfasis6 2" xfId="213"/>
    <cellStyle name="40% - Énfasis6 3" xfId="214"/>
    <cellStyle name="40% - Énfasis6 4" xfId="215"/>
    <cellStyle name="40% - Énfasis6 5" xfId="216"/>
    <cellStyle name="40% - Énfasis6 6" xfId="217"/>
    <cellStyle name="40% - Énfasis6 7" xfId="218"/>
    <cellStyle name="40% - Énfasis6 8" xfId="219"/>
    <cellStyle name="40% - Énfasis6 9" xfId="220"/>
    <cellStyle name="60% - Accent1" xfId="1037"/>
    <cellStyle name="60% - Accent2" xfId="1038"/>
    <cellStyle name="60% - Accent3" xfId="1039"/>
    <cellStyle name="60% - Accent4" xfId="1040"/>
    <cellStyle name="60% - Accent5" xfId="1041"/>
    <cellStyle name="60% - Accent6" xfId="1042"/>
    <cellStyle name="60% - Énfasis1 10" xfId="221"/>
    <cellStyle name="60% - Énfasis1 11" xfId="222"/>
    <cellStyle name="60% - Énfasis1 12" xfId="223"/>
    <cellStyle name="60% - Énfasis1 13" xfId="224"/>
    <cellStyle name="60% - Énfasis1 14" xfId="225"/>
    <cellStyle name="60% - Énfasis1 15" xfId="226"/>
    <cellStyle name="60% - Énfasis1 16" xfId="227"/>
    <cellStyle name="60% - Énfasis1 17" xfId="228"/>
    <cellStyle name="60% - Énfasis1 18" xfId="229"/>
    <cellStyle name="60% - Énfasis1 2" xfId="230"/>
    <cellStyle name="60% - Énfasis1 3" xfId="231"/>
    <cellStyle name="60% - Énfasis1 4" xfId="232"/>
    <cellStyle name="60% - Énfasis1 5" xfId="233"/>
    <cellStyle name="60% - Énfasis1 6" xfId="234"/>
    <cellStyle name="60% - Énfasis1 7" xfId="235"/>
    <cellStyle name="60% - Énfasis1 8" xfId="236"/>
    <cellStyle name="60% - Énfasis1 9" xfId="237"/>
    <cellStyle name="60% - Énfasis2 10" xfId="238"/>
    <cellStyle name="60% - Énfasis2 11" xfId="239"/>
    <cellStyle name="60% - Énfasis2 12" xfId="240"/>
    <cellStyle name="60% - Énfasis2 13" xfId="241"/>
    <cellStyle name="60% - Énfasis2 14" xfId="242"/>
    <cellStyle name="60% - Énfasis2 15" xfId="243"/>
    <cellStyle name="60% - Énfasis2 16" xfId="244"/>
    <cellStyle name="60% - Énfasis2 17" xfId="245"/>
    <cellStyle name="60% - Énfasis2 18" xfId="246"/>
    <cellStyle name="60% - Énfasis2 2" xfId="247"/>
    <cellStyle name="60% - Énfasis2 3" xfId="248"/>
    <cellStyle name="60% - Énfasis2 4" xfId="249"/>
    <cellStyle name="60% - Énfasis2 5" xfId="250"/>
    <cellStyle name="60% - Énfasis2 6" xfId="251"/>
    <cellStyle name="60% - Énfasis2 7" xfId="252"/>
    <cellStyle name="60% - Énfasis2 8" xfId="253"/>
    <cellStyle name="60% - Énfasis2 9" xfId="254"/>
    <cellStyle name="60% - Énfasis3 10" xfId="255"/>
    <cellStyle name="60% - Énfasis3 11" xfId="256"/>
    <cellStyle name="60% - Énfasis3 12" xfId="257"/>
    <cellStyle name="60% - Énfasis3 13" xfId="258"/>
    <cellStyle name="60% - Énfasis3 14" xfId="259"/>
    <cellStyle name="60% - Énfasis3 15" xfId="260"/>
    <cellStyle name="60% - Énfasis3 16" xfId="261"/>
    <cellStyle name="60% - Énfasis3 17" xfId="262"/>
    <cellStyle name="60% - Énfasis3 18" xfId="263"/>
    <cellStyle name="60% - Énfasis3 2" xfId="264"/>
    <cellStyle name="60% - Énfasis3 3" xfId="265"/>
    <cellStyle name="60% - Énfasis3 4" xfId="266"/>
    <cellStyle name="60% - Énfasis3 5" xfId="267"/>
    <cellStyle name="60% - Énfasis3 6" xfId="268"/>
    <cellStyle name="60% - Énfasis3 7" xfId="269"/>
    <cellStyle name="60% - Énfasis3 8" xfId="270"/>
    <cellStyle name="60% - Énfasis3 9" xfId="271"/>
    <cellStyle name="60% - Énfasis4 10" xfId="272"/>
    <cellStyle name="60% - Énfasis4 11" xfId="273"/>
    <cellStyle name="60% - Énfasis4 12" xfId="274"/>
    <cellStyle name="60% - Énfasis4 13" xfId="275"/>
    <cellStyle name="60% - Énfasis4 14" xfId="276"/>
    <cellStyle name="60% - Énfasis4 15" xfId="277"/>
    <cellStyle name="60% - Énfasis4 16" xfId="278"/>
    <cellStyle name="60% - Énfasis4 17" xfId="279"/>
    <cellStyle name="60% - Énfasis4 18" xfId="280"/>
    <cellStyle name="60% - Énfasis4 2" xfId="281"/>
    <cellStyle name="60% - Énfasis4 3" xfId="282"/>
    <cellStyle name="60% - Énfasis4 4" xfId="283"/>
    <cellStyle name="60% - Énfasis4 5" xfId="284"/>
    <cellStyle name="60% - Énfasis4 6" xfId="285"/>
    <cellStyle name="60% - Énfasis4 7" xfId="286"/>
    <cellStyle name="60% - Énfasis4 8" xfId="287"/>
    <cellStyle name="60% - Énfasis4 9" xfId="288"/>
    <cellStyle name="60% - Énfasis5 10" xfId="289"/>
    <cellStyle name="60% - Énfasis5 11" xfId="290"/>
    <cellStyle name="60% - Énfasis5 12" xfId="291"/>
    <cellStyle name="60% - Énfasis5 13" xfId="292"/>
    <cellStyle name="60% - Énfasis5 14" xfId="293"/>
    <cellStyle name="60% - Énfasis5 15" xfId="294"/>
    <cellStyle name="60% - Énfasis5 16" xfId="295"/>
    <cellStyle name="60% - Énfasis5 17" xfId="296"/>
    <cellStyle name="60% - Énfasis5 18" xfId="297"/>
    <cellStyle name="60% - Énfasis5 2" xfId="298"/>
    <cellStyle name="60% - Énfasis5 3" xfId="299"/>
    <cellStyle name="60% - Énfasis5 4" xfId="300"/>
    <cellStyle name="60% - Énfasis5 5" xfId="301"/>
    <cellStyle name="60% - Énfasis5 6" xfId="302"/>
    <cellStyle name="60% - Énfasis5 7" xfId="303"/>
    <cellStyle name="60% - Énfasis5 8" xfId="304"/>
    <cellStyle name="60% - Énfasis5 9" xfId="305"/>
    <cellStyle name="60% - Énfasis6 10" xfId="306"/>
    <cellStyle name="60% - Énfasis6 11" xfId="307"/>
    <cellStyle name="60% - Énfasis6 12" xfId="308"/>
    <cellStyle name="60% - Énfasis6 13" xfId="309"/>
    <cellStyle name="60% - Énfasis6 14" xfId="310"/>
    <cellStyle name="60% - Énfasis6 15" xfId="311"/>
    <cellStyle name="60% - Énfasis6 16" xfId="312"/>
    <cellStyle name="60% - Énfasis6 17" xfId="313"/>
    <cellStyle name="60% - Énfasis6 18" xfId="314"/>
    <cellStyle name="60% - Énfasis6 2" xfId="315"/>
    <cellStyle name="60% - Énfasis6 3" xfId="316"/>
    <cellStyle name="60% - Énfasis6 4" xfId="317"/>
    <cellStyle name="60% - Énfasis6 5" xfId="318"/>
    <cellStyle name="60% - Énfasis6 6" xfId="319"/>
    <cellStyle name="60% - Énfasis6 7" xfId="320"/>
    <cellStyle name="60% - Énfasis6 8" xfId="321"/>
    <cellStyle name="60% - Énfasis6 9" xfId="322"/>
    <cellStyle name="80" xfId="1043"/>
    <cellStyle name="Accent1" xfId="1044"/>
    <cellStyle name="Accent2" xfId="1045"/>
    <cellStyle name="Accent3" xfId="1046"/>
    <cellStyle name="Accent4" xfId="1047"/>
    <cellStyle name="Accent5" xfId="1048"/>
    <cellStyle name="Accent6" xfId="1049"/>
    <cellStyle name="Bad" xfId="1050"/>
    <cellStyle name="Buena 10" xfId="323"/>
    <cellStyle name="Buena 11" xfId="324"/>
    <cellStyle name="Buena 12" xfId="325"/>
    <cellStyle name="Buena 13" xfId="326"/>
    <cellStyle name="Buena 14" xfId="327"/>
    <cellStyle name="Buena 15" xfId="328"/>
    <cellStyle name="Buena 16" xfId="329"/>
    <cellStyle name="Buena 17" xfId="330"/>
    <cellStyle name="Buena 18" xfId="331"/>
    <cellStyle name="Buena 2" xfId="332"/>
    <cellStyle name="Buena 2 2" xfId="1051"/>
    <cellStyle name="Buena 3" xfId="333"/>
    <cellStyle name="Buena 4" xfId="334"/>
    <cellStyle name="Buena 5" xfId="335"/>
    <cellStyle name="Buena 6" xfId="336"/>
    <cellStyle name="Buena 7" xfId="337"/>
    <cellStyle name="Buena 8" xfId="338"/>
    <cellStyle name="Buena 9" xfId="339"/>
    <cellStyle name="Calculation" xfId="1052"/>
    <cellStyle name="Cálculo 10" xfId="340"/>
    <cellStyle name="Cálculo 11" xfId="341"/>
    <cellStyle name="Cálculo 12" xfId="342"/>
    <cellStyle name="Cálculo 13" xfId="343"/>
    <cellStyle name="Cálculo 14" xfId="344"/>
    <cellStyle name="Cálculo 15" xfId="345"/>
    <cellStyle name="Cálculo 16" xfId="346"/>
    <cellStyle name="Cálculo 17" xfId="347"/>
    <cellStyle name="Cálculo 18" xfId="348"/>
    <cellStyle name="Cálculo 2" xfId="349"/>
    <cellStyle name="Cálculo 3" xfId="350"/>
    <cellStyle name="Cálculo 4" xfId="351"/>
    <cellStyle name="Cálculo 5" xfId="352"/>
    <cellStyle name="Cálculo 6" xfId="353"/>
    <cellStyle name="Cálculo 7" xfId="354"/>
    <cellStyle name="Cálculo 8" xfId="355"/>
    <cellStyle name="Cálculo 9" xfId="356"/>
    <cellStyle name="Celda de comprobación 10" xfId="357"/>
    <cellStyle name="Celda de comprobación 11" xfId="358"/>
    <cellStyle name="Celda de comprobación 12" xfId="359"/>
    <cellStyle name="Celda de comprobación 13" xfId="360"/>
    <cellStyle name="Celda de comprobación 14" xfId="361"/>
    <cellStyle name="Celda de comprobación 15" xfId="362"/>
    <cellStyle name="Celda de comprobación 16" xfId="363"/>
    <cellStyle name="Celda de comprobación 17" xfId="364"/>
    <cellStyle name="Celda de comprobación 18" xfId="365"/>
    <cellStyle name="Celda de comprobación 2" xfId="366"/>
    <cellStyle name="Celda de comprobación 3" xfId="367"/>
    <cellStyle name="Celda de comprobación 4" xfId="368"/>
    <cellStyle name="Celda de comprobación 5" xfId="369"/>
    <cellStyle name="Celda de comprobación 6" xfId="370"/>
    <cellStyle name="Celda de comprobación 7" xfId="371"/>
    <cellStyle name="Celda de comprobación 8" xfId="372"/>
    <cellStyle name="Celda de comprobación 9" xfId="373"/>
    <cellStyle name="Celda vinculada 10" xfId="374"/>
    <cellStyle name="Celda vinculada 11" xfId="375"/>
    <cellStyle name="Celda vinculada 12" xfId="376"/>
    <cellStyle name="Celda vinculada 13" xfId="377"/>
    <cellStyle name="Celda vinculada 14" xfId="378"/>
    <cellStyle name="Celda vinculada 15" xfId="379"/>
    <cellStyle name="Celda vinculada 16" xfId="380"/>
    <cellStyle name="Celda vinculada 17" xfId="381"/>
    <cellStyle name="Celda vinculada 18" xfId="382"/>
    <cellStyle name="Celda vinculada 2" xfId="383"/>
    <cellStyle name="Celda vinculada 3" xfId="384"/>
    <cellStyle name="Celda vinculada 4" xfId="385"/>
    <cellStyle name="Celda vinculada 5" xfId="386"/>
    <cellStyle name="Celda vinculada 6" xfId="387"/>
    <cellStyle name="Celda vinculada 7" xfId="388"/>
    <cellStyle name="Celda vinculada 8" xfId="389"/>
    <cellStyle name="Celda vinculada 9" xfId="390"/>
    <cellStyle name="Check Cell" xfId="1053"/>
    <cellStyle name="Comma" xfId="391"/>
    <cellStyle name="Comma0" xfId="392"/>
    <cellStyle name="Comma0 2" xfId="1054"/>
    <cellStyle name="Currency" xfId="393"/>
    <cellStyle name="Currency0" xfId="394"/>
    <cellStyle name="Currency0 2" xfId="1055"/>
    <cellStyle name="Date" xfId="395"/>
    <cellStyle name="Date 2" xfId="1056"/>
    <cellStyle name="Dia" xfId="396"/>
    <cellStyle name="Encabez1" xfId="397"/>
    <cellStyle name="Encabez2" xfId="398"/>
    <cellStyle name="Encabezado 4 10" xfId="399"/>
    <cellStyle name="Encabezado 4 11" xfId="400"/>
    <cellStyle name="Encabezado 4 12" xfId="401"/>
    <cellStyle name="Encabezado 4 13" xfId="402"/>
    <cellStyle name="Encabezado 4 14" xfId="403"/>
    <cellStyle name="Encabezado 4 15" xfId="404"/>
    <cellStyle name="Encabezado 4 16" xfId="405"/>
    <cellStyle name="Encabezado 4 17" xfId="406"/>
    <cellStyle name="Encabezado 4 18" xfId="407"/>
    <cellStyle name="Encabezado 4 2" xfId="408"/>
    <cellStyle name="Encabezado 4 3" xfId="409"/>
    <cellStyle name="Encabezado 4 4" xfId="410"/>
    <cellStyle name="Encabezado 4 5" xfId="411"/>
    <cellStyle name="Encabezado 4 6" xfId="412"/>
    <cellStyle name="Encabezado 4 7" xfId="413"/>
    <cellStyle name="Encabezado 4 8" xfId="414"/>
    <cellStyle name="Encabezado 4 9" xfId="415"/>
    <cellStyle name="Énfasis1 10" xfId="416"/>
    <cellStyle name="Énfasis1 11" xfId="417"/>
    <cellStyle name="Énfasis1 12" xfId="418"/>
    <cellStyle name="Énfasis1 13" xfId="419"/>
    <cellStyle name="Énfasis1 14" xfId="420"/>
    <cellStyle name="Énfasis1 15" xfId="421"/>
    <cellStyle name="Énfasis1 16" xfId="422"/>
    <cellStyle name="Énfasis1 17" xfId="423"/>
    <cellStyle name="Énfasis1 18" xfId="424"/>
    <cellStyle name="Énfasis1 2" xfId="12"/>
    <cellStyle name="Énfasis1 3" xfId="425"/>
    <cellStyle name="Énfasis1 4" xfId="426"/>
    <cellStyle name="Énfasis1 5" xfId="427"/>
    <cellStyle name="Énfasis1 6" xfId="428"/>
    <cellStyle name="Énfasis1 7" xfId="429"/>
    <cellStyle name="Énfasis1 8" xfId="430"/>
    <cellStyle name="Énfasis1 9" xfId="431"/>
    <cellStyle name="Énfasis2 10" xfId="432"/>
    <cellStyle name="Énfasis2 11" xfId="433"/>
    <cellStyle name="Énfasis2 12" xfId="434"/>
    <cellStyle name="Énfasis2 13" xfId="435"/>
    <cellStyle name="Énfasis2 14" xfId="436"/>
    <cellStyle name="Énfasis2 15" xfId="437"/>
    <cellStyle name="Énfasis2 16" xfId="438"/>
    <cellStyle name="Énfasis2 17" xfId="439"/>
    <cellStyle name="Énfasis2 18" xfId="440"/>
    <cellStyle name="Énfasis2 2" xfId="441"/>
    <cellStyle name="Énfasis2 3" xfId="442"/>
    <cellStyle name="Énfasis2 4" xfId="443"/>
    <cellStyle name="Énfasis2 5" xfId="444"/>
    <cellStyle name="Énfasis2 6" xfId="445"/>
    <cellStyle name="Énfasis2 7" xfId="446"/>
    <cellStyle name="Énfasis2 8" xfId="447"/>
    <cellStyle name="Énfasis2 9" xfId="448"/>
    <cellStyle name="Énfasis3 10" xfId="449"/>
    <cellStyle name="Énfasis3 11" xfId="450"/>
    <cellStyle name="Énfasis3 12" xfId="451"/>
    <cellStyle name="Énfasis3 13" xfId="452"/>
    <cellStyle name="Énfasis3 14" xfId="453"/>
    <cellStyle name="Énfasis3 15" xfId="454"/>
    <cellStyle name="Énfasis3 16" xfId="455"/>
    <cellStyle name="Énfasis3 17" xfId="456"/>
    <cellStyle name="Énfasis3 18" xfId="457"/>
    <cellStyle name="Énfasis3 2" xfId="458"/>
    <cellStyle name="Énfasis3 3" xfId="459"/>
    <cellStyle name="Énfasis3 4" xfId="460"/>
    <cellStyle name="Énfasis3 5" xfId="461"/>
    <cellStyle name="Énfasis3 6" xfId="462"/>
    <cellStyle name="Énfasis3 7" xfId="463"/>
    <cellStyle name="Énfasis3 8" xfId="464"/>
    <cellStyle name="Énfasis3 9" xfId="465"/>
    <cellStyle name="Énfasis4 10" xfId="466"/>
    <cellStyle name="Énfasis4 11" xfId="467"/>
    <cellStyle name="Énfasis4 12" xfId="468"/>
    <cellStyle name="Énfasis4 13" xfId="469"/>
    <cellStyle name="Énfasis4 14" xfId="470"/>
    <cellStyle name="Énfasis4 15" xfId="471"/>
    <cellStyle name="Énfasis4 16" xfId="472"/>
    <cellStyle name="Énfasis4 17" xfId="473"/>
    <cellStyle name="Énfasis4 18" xfId="474"/>
    <cellStyle name="Énfasis4 2" xfId="475"/>
    <cellStyle name="Énfasis4 3" xfId="476"/>
    <cellStyle name="Énfasis4 4" xfId="477"/>
    <cellStyle name="Énfasis4 5" xfId="478"/>
    <cellStyle name="Énfasis4 6" xfId="479"/>
    <cellStyle name="Énfasis4 7" xfId="480"/>
    <cellStyle name="Énfasis4 8" xfId="481"/>
    <cellStyle name="Énfasis4 9" xfId="482"/>
    <cellStyle name="Énfasis5 10" xfId="483"/>
    <cellStyle name="Énfasis5 11" xfId="484"/>
    <cellStyle name="Énfasis5 12" xfId="485"/>
    <cellStyle name="Énfasis5 13" xfId="486"/>
    <cellStyle name="Énfasis5 14" xfId="487"/>
    <cellStyle name="Énfasis5 15" xfId="488"/>
    <cellStyle name="Énfasis5 16" xfId="489"/>
    <cellStyle name="Énfasis5 17" xfId="490"/>
    <cellStyle name="Énfasis5 18" xfId="491"/>
    <cellStyle name="Énfasis5 2" xfId="492"/>
    <cellStyle name="Énfasis5 3" xfId="493"/>
    <cellStyle name="Énfasis5 4" xfId="494"/>
    <cellStyle name="Énfasis5 5" xfId="495"/>
    <cellStyle name="Énfasis5 6" xfId="496"/>
    <cellStyle name="Énfasis5 7" xfId="497"/>
    <cellStyle name="Énfasis5 8" xfId="498"/>
    <cellStyle name="Énfasis5 9" xfId="499"/>
    <cellStyle name="Énfasis6 10" xfId="500"/>
    <cellStyle name="Énfasis6 11" xfId="501"/>
    <cellStyle name="Énfasis6 12" xfId="502"/>
    <cellStyle name="Énfasis6 13" xfId="503"/>
    <cellStyle name="Énfasis6 14" xfId="504"/>
    <cellStyle name="Énfasis6 15" xfId="505"/>
    <cellStyle name="Énfasis6 16" xfId="506"/>
    <cellStyle name="Énfasis6 17" xfId="507"/>
    <cellStyle name="Énfasis6 18" xfId="508"/>
    <cellStyle name="Énfasis6 2" xfId="509"/>
    <cellStyle name="Énfasis6 3" xfId="510"/>
    <cellStyle name="Énfasis6 4" xfId="511"/>
    <cellStyle name="Énfasis6 5" xfId="512"/>
    <cellStyle name="Énfasis6 6" xfId="513"/>
    <cellStyle name="Énfasis6 7" xfId="514"/>
    <cellStyle name="Énfasis6 8" xfId="515"/>
    <cellStyle name="Énfasis6 9" xfId="516"/>
    <cellStyle name="Entrada 10" xfId="517"/>
    <cellStyle name="Entrada 11" xfId="518"/>
    <cellStyle name="Entrada 12" xfId="519"/>
    <cellStyle name="Entrada 13" xfId="520"/>
    <cellStyle name="Entrada 14" xfId="521"/>
    <cellStyle name="Entrada 15" xfId="522"/>
    <cellStyle name="Entrada 16" xfId="523"/>
    <cellStyle name="Entrada 17" xfId="524"/>
    <cellStyle name="Entrada 18" xfId="525"/>
    <cellStyle name="Entrada 2" xfId="526"/>
    <cellStyle name="Entrada 3" xfId="527"/>
    <cellStyle name="Entrada 4" xfId="528"/>
    <cellStyle name="Entrada 5" xfId="529"/>
    <cellStyle name="Entrada 6" xfId="530"/>
    <cellStyle name="Entrada 7" xfId="531"/>
    <cellStyle name="Entrada 8" xfId="532"/>
    <cellStyle name="Entrada 9" xfId="533"/>
    <cellStyle name="Euro" xfId="534"/>
    <cellStyle name="Euro 10" xfId="1057"/>
    <cellStyle name="Euro 10 2" xfId="1058"/>
    <cellStyle name="Euro 10 3" xfId="1059"/>
    <cellStyle name="Euro 10 4" xfId="1060"/>
    <cellStyle name="Euro 10 5" xfId="1061"/>
    <cellStyle name="Euro 100" xfId="1062"/>
    <cellStyle name="Euro 101" xfId="1063"/>
    <cellStyle name="Euro 102" xfId="1064"/>
    <cellStyle name="Euro 103" xfId="1065"/>
    <cellStyle name="Euro 104" xfId="1066"/>
    <cellStyle name="Euro 105" xfId="1067"/>
    <cellStyle name="Euro 106" xfId="1068"/>
    <cellStyle name="Euro 107" xfId="1069"/>
    <cellStyle name="Euro 108" xfId="1070"/>
    <cellStyle name="Euro 109" xfId="1071"/>
    <cellStyle name="Euro 11" xfId="1072"/>
    <cellStyle name="Euro 11 2" xfId="1073"/>
    <cellStyle name="Euro 11 3" xfId="1074"/>
    <cellStyle name="Euro 11 4" xfId="1075"/>
    <cellStyle name="Euro 11 5" xfId="1076"/>
    <cellStyle name="Euro 110" xfId="1077"/>
    <cellStyle name="Euro 111" xfId="1078"/>
    <cellStyle name="Euro 112" xfId="1079"/>
    <cellStyle name="Euro 113" xfId="1080"/>
    <cellStyle name="Euro 114" xfId="1081"/>
    <cellStyle name="Euro 115" xfId="1082"/>
    <cellStyle name="Euro 116" xfId="1083"/>
    <cellStyle name="Euro 117" xfId="1084"/>
    <cellStyle name="Euro 118" xfId="1085"/>
    <cellStyle name="Euro 119" xfId="1086"/>
    <cellStyle name="Euro 12" xfId="1087"/>
    <cellStyle name="Euro 12 2" xfId="1088"/>
    <cellStyle name="Euro 12 3" xfId="1089"/>
    <cellStyle name="Euro 12 4" xfId="1090"/>
    <cellStyle name="Euro 12 5" xfId="1091"/>
    <cellStyle name="Euro 120" xfId="1092"/>
    <cellStyle name="Euro 121" xfId="1093"/>
    <cellStyle name="Euro 122" xfId="1094"/>
    <cellStyle name="Euro 123" xfId="1095"/>
    <cellStyle name="Euro 124" xfId="1096"/>
    <cellStyle name="Euro 125" xfId="1097"/>
    <cellStyle name="Euro 126" xfId="1098"/>
    <cellStyle name="Euro 127" xfId="1099"/>
    <cellStyle name="Euro 128" xfId="1100"/>
    <cellStyle name="Euro 129" xfId="1101"/>
    <cellStyle name="Euro 13" xfId="1102"/>
    <cellStyle name="Euro 13 2" xfId="1103"/>
    <cellStyle name="Euro 13 3" xfId="1104"/>
    <cellStyle name="Euro 13 4" xfId="1105"/>
    <cellStyle name="Euro 13 5" xfId="1106"/>
    <cellStyle name="Euro 130" xfId="1107"/>
    <cellStyle name="Euro 131" xfId="1108"/>
    <cellStyle name="Euro 132" xfId="1013"/>
    <cellStyle name="Euro 14" xfId="1109"/>
    <cellStyle name="Euro 14 2" xfId="1110"/>
    <cellStyle name="Euro 14 3" xfId="1111"/>
    <cellStyle name="Euro 14 4" xfId="1112"/>
    <cellStyle name="Euro 14 5" xfId="1113"/>
    <cellStyle name="Euro 15" xfId="1114"/>
    <cellStyle name="Euro 15 2" xfId="1115"/>
    <cellStyle name="Euro 15 3" xfId="1116"/>
    <cellStyle name="Euro 15 4" xfId="1117"/>
    <cellStyle name="Euro 15 5" xfId="1118"/>
    <cellStyle name="Euro 16" xfId="1119"/>
    <cellStyle name="Euro 16 2" xfId="1120"/>
    <cellStyle name="Euro 16 3" xfId="1121"/>
    <cellStyle name="Euro 16 4" xfId="1122"/>
    <cellStyle name="Euro 16 5" xfId="1123"/>
    <cellStyle name="Euro 17" xfId="1124"/>
    <cellStyle name="Euro 17 2" xfId="1125"/>
    <cellStyle name="Euro 17 3" xfId="1126"/>
    <cellStyle name="Euro 17 4" xfId="1127"/>
    <cellStyle name="Euro 17 5" xfId="1128"/>
    <cellStyle name="Euro 18" xfId="1129"/>
    <cellStyle name="Euro 18 2" xfId="1130"/>
    <cellStyle name="Euro 18 3" xfId="1131"/>
    <cellStyle name="Euro 18 4" xfId="1132"/>
    <cellStyle name="Euro 18 5" xfId="1133"/>
    <cellStyle name="Euro 19" xfId="1134"/>
    <cellStyle name="Euro 19 2" xfId="1135"/>
    <cellStyle name="Euro 19 3" xfId="1136"/>
    <cellStyle name="Euro 19 4" xfId="1137"/>
    <cellStyle name="Euro 19 5" xfId="1138"/>
    <cellStyle name="Euro 2" xfId="535"/>
    <cellStyle name="Euro 2 2" xfId="1140"/>
    <cellStyle name="Euro 2 3" xfId="1141"/>
    <cellStyle name="Euro 2 4" xfId="1142"/>
    <cellStyle name="Euro 2 5" xfId="1143"/>
    <cellStyle name="Euro 2 6" xfId="1139"/>
    <cellStyle name="Euro 20" xfId="1144"/>
    <cellStyle name="Euro 20 2" xfId="1145"/>
    <cellStyle name="Euro 20 3" xfId="1146"/>
    <cellStyle name="Euro 20 4" xfId="1147"/>
    <cellStyle name="Euro 20 5" xfId="1148"/>
    <cellStyle name="Euro 21" xfId="1149"/>
    <cellStyle name="Euro 21 2" xfId="1150"/>
    <cellStyle name="Euro 21 3" xfId="1151"/>
    <cellStyle name="Euro 21 4" xfId="1152"/>
    <cellStyle name="Euro 21 5" xfId="1153"/>
    <cellStyle name="Euro 22" xfId="1154"/>
    <cellStyle name="Euro 22 2" xfId="1155"/>
    <cellStyle name="Euro 22 3" xfId="1156"/>
    <cellStyle name="Euro 22 4" xfId="1157"/>
    <cellStyle name="Euro 22 5" xfId="1158"/>
    <cellStyle name="Euro 23" xfId="1159"/>
    <cellStyle name="Euro 23 2" xfId="1160"/>
    <cellStyle name="Euro 23 3" xfId="1161"/>
    <cellStyle name="Euro 23 4" xfId="1162"/>
    <cellStyle name="Euro 23 5" xfId="1163"/>
    <cellStyle name="Euro 24" xfId="1164"/>
    <cellStyle name="Euro 24 2" xfId="1165"/>
    <cellStyle name="Euro 24 3" xfId="1166"/>
    <cellStyle name="Euro 24 4" xfId="1167"/>
    <cellStyle name="Euro 24 5" xfId="1168"/>
    <cellStyle name="Euro 25" xfId="1169"/>
    <cellStyle name="Euro 25 2" xfId="1170"/>
    <cellStyle name="Euro 25 3" xfId="1171"/>
    <cellStyle name="Euro 25 4" xfId="1172"/>
    <cellStyle name="Euro 25 5" xfId="1173"/>
    <cellStyle name="Euro 26" xfId="1174"/>
    <cellStyle name="Euro 26 2" xfId="1175"/>
    <cellStyle name="Euro 26 3" xfId="1176"/>
    <cellStyle name="Euro 26 4" xfId="1177"/>
    <cellStyle name="Euro 26 5" xfId="1178"/>
    <cellStyle name="Euro 27" xfId="1179"/>
    <cellStyle name="Euro 27 2" xfId="1180"/>
    <cellStyle name="Euro 27 3" xfId="1181"/>
    <cellStyle name="Euro 27 4" xfId="1182"/>
    <cellStyle name="Euro 27 5" xfId="1183"/>
    <cellStyle name="Euro 28" xfId="1184"/>
    <cellStyle name="Euro 28 2" xfId="1185"/>
    <cellStyle name="Euro 28 3" xfId="1186"/>
    <cellStyle name="Euro 28 4" xfId="1187"/>
    <cellStyle name="Euro 28 5" xfId="1188"/>
    <cellStyle name="Euro 29" xfId="1189"/>
    <cellStyle name="Euro 29 2" xfId="1190"/>
    <cellStyle name="Euro 29 3" xfId="1191"/>
    <cellStyle name="Euro 29 4" xfId="1192"/>
    <cellStyle name="Euro 29 5" xfId="1193"/>
    <cellStyle name="Euro 3" xfId="1194"/>
    <cellStyle name="Euro 3 2" xfId="1195"/>
    <cellStyle name="Euro 3 3" xfId="1196"/>
    <cellStyle name="Euro 3 4" xfId="1197"/>
    <cellStyle name="Euro 3 5" xfId="1198"/>
    <cellStyle name="Euro 30" xfId="1199"/>
    <cellStyle name="Euro 30 2" xfId="1200"/>
    <cellStyle name="Euro 30 3" xfId="1201"/>
    <cellStyle name="Euro 30 4" xfId="1202"/>
    <cellStyle name="Euro 30 5" xfId="1203"/>
    <cellStyle name="Euro 31" xfId="1204"/>
    <cellStyle name="Euro 31 2" xfId="1205"/>
    <cellStyle name="Euro 31 3" xfId="1206"/>
    <cellStyle name="Euro 31 4" xfId="1207"/>
    <cellStyle name="Euro 31 5" xfId="1208"/>
    <cellStyle name="Euro 32" xfId="1209"/>
    <cellStyle name="Euro 32 2" xfId="1210"/>
    <cellStyle name="Euro 32 3" xfId="1211"/>
    <cellStyle name="Euro 32 4" xfId="1212"/>
    <cellStyle name="Euro 32 5" xfId="1213"/>
    <cellStyle name="Euro 33" xfId="1214"/>
    <cellStyle name="Euro 33 2" xfId="1215"/>
    <cellStyle name="Euro 33 3" xfId="1216"/>
    <cellStyle name="Euro 33 4" xfId="1217"/>
    <cellStyle name="Euro 33 5" xfId="1218"/>
    <cellStyle name="Euro 34" xfId="1219"/>
    <cellStyle name="Euro 34 2" xfId="1220"/>
    <cellStyle name="Euro 34 3" xfId="1221"/>
    <cellStyle name="Euro 34 4" xfId="1222"/>
    <cellStyle name="Euro 34 5" xfId="1223"/>
    <cellStyle name="Euro 35" xfId="1224"/>
    <cellStyle name="Euro 35 2" xfId="1225"/>
    <cellStyle name="Euro 35 3" xfId="1226"/>
    <cellStyle name="Euro 35 4" xfId="1227"/>
    <cellStyle name="Euro 35 5" xfId="1228"/>
    <cellStyle name="Euro 36" xfId="1229"/>
    <cellStyle name="Euro 36 2" xfId="1230"/>
    <cellStyle name="Euro 36 3" xfId="1231"/>
    <cellStyle name="Euro 36 4" xfId="1232"/>
    <cellStyle name="Euro 36 5" xfId="1233"/>
    <cellStyle name="Euro 37" xfId="1234"/>
    <cellStyle name="Euro 37 2" xfId="1235"/>
    <cellStyle name="Euro 37 3" xfId="1236"/>
    <cellStyle name="Euro 37 4" xfId="1237"/>
    <cellStyle name="Euro 37 5" xfId="1238"/>
    <cellStyle name="Euro 38" xfId="1239"/>
    <cellStyle name="Euro 38 2" xfId="1240"/>
    <cellStyle name="Euro 38 3" xfId="1241"/>
    <cellStyle name="Euro 38 4" xfId="1242"/>
    <cellStyle name="Euro 38 5" xfId="1243"/>
    <cellStyle name="Euro 39" xfId="1244"/>
    <cellStyle name="Euro 39 2" xfId="1245"/>
    <cellStyle name="Euro 39 3" xfId="1246"/>
    <cellStyle name="Euro 39 4" xfId="1247"/>
    <cellStyle name="Euro 39 5" xfId="1248"/>
    <cellStyle name="Euro 4" xfId="1249"/>
    <cellStyle name="Euro 4 2" xfId="1250"/>
    <cellStyle name="Euro 4 3" xfId="1251"/>
    <cellStyle name="Euro 4 4" xfId="1252"/>
    <cellStyle name="Euro 4 5" xfId="1253"/>
    <cellStyle name="Euro 40" xfId="1254"/>
    <cellStyle name="Euro 40 2" xfId="1255"/>
    <cellStyle name="Euro 40 3" xfId="1256"/>
    <cellStyle name="Euro 40 4" xfId="1257"/>
    <cellStyle name="Euro 40 5" xfId="1258"/>
    <cellStyle name="Euro 41" xfId="1259"/>
    <cellStyle name="Euro 42" xfId="1260"/>
    <cellStyle name="Euro 43" xfId="1261"/>
    <cellStyle name="Euro 44" xfId="1262"/>
    <cellStyle name="Euro 45" xfId="1263"/>
    <cellStyle name="Euro 46" xfId="1264"/>
    <cellStyle name="Euro 47" xfId="1265"/>
    <cellStyle name="Euro 48" xfId="1266"/>
    <cellStyle name="Euro 49" xfId="1267"/>
    <cellStyle name="Euro 5" xfId="1268"/>
    <cellStyle name="Euro 5 2" xfId="1269"/>
    <cellStyle name="Euro 5 3" xfId="1270"/>
    <cellStyle name="Euro 5 4" xfId="1271"/>
    <cellStyle name="Euro 5 5" xfId="1272"/>
    <cellStyle name="Euro 50" xfId="1273"/>
    <cellStyle name="Euro 51" xfId="1274"/>
    <cellStyle name="Euro 52" xfId="1275"/>
    <cellStyle name="Euro 53" xfId="1276"/>
    <cellStyle name="Euro 54" xfId="1277"/>
    <cellStyle name="Euro 55" xfId="1278"/>
    <cellStyle name="Euro 56" xfId="1279"/>
    <cellStyle name="Euro 57" xfId="1280"/>
    <cellStyle name="Euro 58" xfId="1281"/>
    <cellStyle name="Euro 59" xfId="1282"/>
    <cellStyle name="Euro 6" xfId="1283"/>
    <cellStyle name="Euro 6 2" xfId="1284"/>
    <cellStyle name="Euro 6 3" xfId="1285"/>
    <cellStyle name="Euro 6 4" xfId="1286"/>
    <cellStyle name="Euro 6 5" xfId="1287"/>
    <cellStyle name="Euro 60" xfId="1288"/>
    <cellStyle name="Euro 61" xfId="1289"/>
    <cellStyle name="Euro 62" xfId="1290"/>
    <cellStyle name="Euro 63" xfId="1291"/>
    <cellStyle name="Euro 64" xfId="1292"/>
    <cellStyle name="Euro 65" xfId="1293"/>
    <cellStyle name="Euro 66" xfId="1294"/>
    <cellStyle name="Euro 67" xfId="1295"/>
    <cellStyle name="Euro 68" xfId="1296"/>
    <cellStyle name="Euro 69" xfId="1297"/>
    <cellStyle name="Euro 7" xfId="1298"/>
    <cellStyle name="Euro 7 2" xfId="1299"/>
    <cellStyle name="Euro 7 3" xfId="1300"/>
    <cellStyle name="Euro 7 4" xfId="1301"/>
    <cellStyle name="Euro 7 5" xfId="1302"/>
    <cellStyle name="Euro 70" xfId="1303"/>
    <cellStyle name="Euro 71" xfId="1304"/>
    <cellStyle name="Euro 72" xfId="1305"/>
    <cellStyle name="Euro 73" xfId="1306"/>
    <cellStyle name="Euro 74" xfId="1307"/>
    <cellStyle name="Euro 75" xfId="1308"/>
    <cellStyle name="Euro 76" xfId="1309"/>
    <cellStyle name="Euro 77" xfId="1310"/>
    <cellStyle name="Euro 78" xfId="1311"/>
    <cellStyle name="Euro 79" xfId="1312"/>
    <cellStyle name="Euro 8" xfId="1313"/>
    <cellStyle name="Euro 8 2" xfId="1314"/>
    <cellStyle name="Euro 8 3" xfId="1315"/>
    <cellStyle name="Euro 8 4" xfId="1316"/>
    <cellStyle name="Euro 8 5" xfId="1317"/>
    <cellStyle name="Euro 80" xfId="1318"/>
    <cellStyle name="Euro 81" xfId="1319"/>
    <cellStyle name="Euro 82" xfId="1320"/>
    <cellStyle name="Euro 83" xfId="1321"/>
    <cellStyle name="Euro 84" xfId="1322"/>
    <cellStyle name="Euro 85" xfId="1323"/>
    <cellStyle name="Euro 86" xfId="1324"/>
    <cellStyle name="Euro 87" xfId="1325"/>
    <cellStyle name="Euro 88" xfId="1326"/>
    <cellStyle name="Euro 89" xfId="1327"/>
    <cellStyle name="Euro 9" xfId="1328"/>
    <cellStyle name="Euro 9 2" xfId="1329"/>
    <cellStyle name="Euro 9 3" xfId="1330"/>
    <cellStyle name="Euro 9 4" xfId="1331"/>
    <cellStyle name="Euro 9 5" xfId="1332"/>
    <cellStyle name="Euro 90" xfId="1333"/>
    <cellStyle name="Euro 91" xfId="1334"/>
    <cellStyle name="Euro 92" xfId="1335"/>
    <cellStyle name="Euro 93" xfId="1336"/>
    <cellStyle name="Euro 94" xfId="1337"/>
    <cellStyle name="Euro 95" xfId="1338"/>
    <cellStyle name="Euro 96" xfId="1339"/>
    <cellStyle name="Euro 97" xfId="1340"/>
    <cellStyle name="Euro 98" xfId="1341"/>
    <cellStyle name="Euro 99" xfId="1342"/>
    <cellStyle name="Euro_INSUMOS" xfId="1343"/>
    <cellStyle name="Explanatory Text" xfId="1344"/>
    <cellStyle name="F2" xfId="536"/>
    <cellStyle name="F3" xfId="537"/>
    <cellStyle name="F4" xfId="538"/>
    <cellStyle name="F5" xfId="539"/>
    <cellStyle name="F6" xfId="540"/>
    <cellStyle name="F7" xfId="541"/>
    <cellStyle name="F8" xfId="542"/>
    <cellStyle name="Fijo" xfId="543"/>
    <cellStyle name="Financiero" xfId="544"/>
    <cellStyle name="Fixed" xfId="545"/>
    <cellStyle name="Fixed 2" xfId="1345"/>
    <cellStyle name="Good" xfId="1346"/>
    <cellStyle name="Heading 1" xfId="546"/>
    <cellStyle name="Heading 1 2" xfId="1347"/>
    <cellStyle name="Heading 2" xfId="547"/>
    <cellStyle name="Heading 2 2" xfId="1348"/>
    <cellStyle name="Heading 3" xfId="1349"/>
    <cellStyle name="Heading 4" xfId="1350"/>
    <cellStyle name="Heading1" xfId="548"/>
    <cellStyle name="Heading2" xfId="549"/>
    <cellStyle name="Hipervínculo 2" xfId="550"/>
    <cellStyle name="Hipervínculo 2 2" xfId="1351"/>
    <cellStyle name="Hipervínculo 3" xfId="1352"/>
    <cellStyle name="Incorrecto 10" xfId="551"/>
    <cellStyle name="Incorrecto 11" xfId="552"/>
    <cellStyle name="Incorrecto 12" xfId="553"/>
    <cellStyle name="Incorrecto 13" xfId="554"/>
    <cellStyle name="Incorrecto 14" xfId="555"/>
    <cellStyle name="Incorrecto 15" xfId="556"/>
    <cellStyle name="Incorrecto 16" xfId="557"/>
    <cellStyle name="Incorrecto 17" xfId="558"/>
    <cellStyle name="Incorrecto 18" xfId="559"/>
    <cellStyle name="Incorrecto 2" xfId="14"/>
    <cellStyle name="Incorrecto 2 2" xfId="1353"/>
    <cellStyle name="Incorrecto 3" xfId="560"/>
    <cellStyle name="Incorrecto 4" xfId="561"/>
    <cellStyle name="Incorrecto 5" xfId="562"/>
    <cellStyle name="Incorrecto 6" xfId="563"/>
    <cellStyle name="Incorrecto 7" xfId="564"/>
    <cellStyle name="Incorrecto 8" xfId="565"/>
    <cellStyle name="Incorrecto 9" xfId="566"/>
    <cellStyle name="Input" xfId="1354"/>
    <cellStyle name="Linked Cell" xfId="1355"/>
    <cellStyle name="Millares" xfId="1" builtinId="3"/>
    <cellStyle name="Millares [0]" xfId="3873" builtinId="6"/>
    <cellStyle name="Millares [0] 2" xfId="8"/>
    <cellStyle name="Millares [0] 2 2" xfId="1004"/>
    <cellStyle name="Millares [0] 2 3" xfId="3760"/>
    <cellStyle name="Millares [0]_TARIFAS 747 - HISTORICO DESDE 1998" xfId="3871"/>
    <cellStyle name="Millares 10" xfId="567"/>
    <cellStyle name="Millares 10 2" xfId="997"/>
    <cellStyle name="Millares 10 3" xfId="1356"/>
    <cellStyle name="Millares 100" xfId="1357"/>
    <cellStyle name="Millares 101" xfId="1358"/>
    <cellStyle name="Millares 102" xfId="1359"/>
    <cellStyle name="Millares 103" xfId="1360"/>
    <cellStyle name="Millares 104" xfId="1361"/>
    <cellStyle name="Millares 105" xfId="1362"/>
    <cellStyle name="Millares 106" xfId="1363"/>
    <cellStyle name="Millares 107" xfId="1364"/>
    <cellStyle name="Millares 108" xfId="1365"/>
    <cellStyle name="Millares 109" xfId="1366"/>
    <cellStyle name="Millares 11" xfId="1367"/>
    <cellStyle name="Millares 110" xfId="1368"/>
    <cellStyle name="Millares 111" xfId="1369"/>
    <cellStyle name="Millares 112" xfId="1370"/>
    <cellStyle name="Millares 113" xfId="1371"/>
    <cellStyle name="Millares 114" xfId="1372"/>
    <cellStyle name="Millares 115" xfId="1373"/>
    <cellStyle name="Millares 116" xfId="1374"/>
    <cellStyle name="Millares 117" xfId="1375"/>
    <cellStyle name="Millares 118" xfId="1376"/>
    <cellStyle name="Millares 119" xfId="1377"/>
    <cellStyle name="Millares 12" xfId="1378"/>
    <cellStyle name="Millares 120" xfId="1379"/>
    <cellStyle name="Millares 121" xfId="1380"/>
    <cellStyle name="Millares 122" xfId="1381"/>
    <cellStyle name="Millares 123" xfId="1382"/>
    <cellStyle name="Millares 124" xfId="1383"/>
    <cellStyle name="Millares 125" xfId="1384"/>
    <cellStyle name="Millares 126" xfId="1385"/>
    <cellStyle name="Millares 127" xfId="1386"/>
    <cellStyle name="Millares 128" xfId="1387"/>
    <cellStyle name="Millares 129" xfId="1388"/>
    <cellStyle name="Millares 13" xfId="1389"/>
    <cellStyle name="Millares 130" xfId="1390"/>
    <cellStyle name="Millares 131" xfId="1391"/>
    <cellStyle name="Millares 132" xfId="1392"/>
    <cellStyle name="Millares 133" xfId="1393"/>
    <cellStyle name="Millares 134" xfId="1394"/>
    <cellStyle name="Millares 135" xfId="1395"/>
    <cellStyle name="Millares 136" xfId="1396"/>
    <cellStyle name="Millares 137" xfId="1397"/>
    <cellStyle name="Millares 138" xfId="1398"/>
    <cellStyle name="Millares 139" xfId="1399"/>
    <cellStyle name="Millares 14" xfId="1400"/>
    <cellStyle name="Millares 140" xfId="1401"/>
    <cellStyle name="Millares 141" xfId="1402"/>
    <cellStyle name="Millares 142" xfId="1403"/>
    <cellStyle name="Millares 143" xfId="1404"/>
    <cellStyle name="Millares 144" xfId="1405"/>
    <cellStyle name="Millares 145" xfId="1406"/>
    <cellStyle name="Millares 146" xfId="1407"/>
    <cellStyle name="Millares 147" xfId="1408"/>
    <cellStyle name="Millares 148" xfId="1409"/>
    <cellStyle name="Millares 149" xfId="1014"/>
    <cellStyle name="Millares 15" xfId="1410"/>
    <cellStyle name="Millares 16" xfId="1411"/>
    <cellStyle name="Millares 17" xfId="1412"/>
    <cellStyle name="Millares 18" xfId="1413"/>
    <cellStyle name="Millares 19" xfId="1414"/>
    <cellStyle name="Millares 2" xfId="7"/>
    <cellStyle name="Millares 2 10" xfId="1003"/>
    <cellStyle name="Millares 2 10 2" xfId="1415"/>
    <cellStyle name="Millares 2 11" xfId="1416"/>
    <cellStyle name="Millares 2 12" xfId="1417"/>
    <cellStyle name="Millares 2 13" xfId="1418"/>
    <cellStyle name="Millares 2 14" xfId="1419"/>
    <cellStyle name="Millares 2 15" xfId="1420"/>
    <cellStyle name="Millares 2 2" xfId="568"/>
    <cellStyle name="Millares 2 2 10" xfId="1422"/>
    <cellStyle name="Millares 2 2 11" xfId="1423"/>
    <cellStyle name="Millares 2 2 12" xfId="1424"/>
    <cellStyle name="Millares 2 2 13" xfId="1425"/>
    <cellStyle name="Millares 2 2 14" xfId="1426"/>
    <cellStyle name="Millares 2 2 15" xfId="1427"/>
    <cellStyle name="Millares 2 2 16" xfId="1428"/>
    <cellStyle name="Millares 2 2 17" xfId="1429"/>
    <cellStyle name="Millares 2 2 18" xfId="1430"/>
    <cellStyle name="Millares 2 2 19" xfId="1431"/>
    <cellStyle name="Millares 2 2 2" xfId="569"/>
    <cellStyle name="Millares 2 2 2 10" xfId="1433"/>
    <cellStyle name="Millares 2 2 2 11" xfId="1434"/>
    <cellStyle name="Millares 2 2 2 12" xfId="1435"/>
    <cellStyle name="Millares 2 2 2 13" xfId="1436"/>
    <cellStyle name="Millares 2 2 2 14" xfId="1437"/>
    <cellStyle name="Millares 2 2 2 15" xfId="1438"/>
    <cellStyle name="Millares 2 2 2 16" xfId="1439"/>
    <cellStyle name="Millares 2 2 2 17" xfId="1440"/>
    <cellStyle name="Millares 2 2 2 18" xfId="1441"/>
    <cellStyle name="Millares 2 2 2 19" xfId="1442"/>
    <cellStyle name="Millares 2 2 2 2" xfId="1443"/>
    <cellStyle name="Millares 2 2 2 20" xfId="1444"/>
    <cellStyle name="Millares 2 2 2 21" xfId="1445"/>
    <cellStyle name="Millares 2 2 2 22" xfId="1446"/>
    <cellStyle name="Millares 2 2 2 23" xfId="1447"/>
    <cellStyle name="Millares 2 2 2 24" xfId="1448"/>
    <cellStyle name="Millares 2 2 2 25" xfId="1432"/>
    <cellStyle name="Millares 2 2 2 3" xfId="1449"/>
    <cellStyle name="Millares 2 2 2 4" xfId="1450"/>
    <cellStyle name="Millares 2 2 2 5" xfId="1451"/>
    <cellStyle name="Millares 2 2 2 6" xfId="1452"/>
    <cellStyle name="Millares 2 2 2 7" xfId="1453"/>
    <cellStyle name="Millares 2 2 2 8" xfId="1454"/>
    <cellStyle name="Millares 2 2 2 9" xfId="1455"/>
    <cellStyle name="Millares 2 2 20" xfId="1456"/>
    <cellStyle name="Millares 2 2 21" xfId="1457"/>
    <cellStyle name="Millares 2 2 22" xfId="1458"/>
    <cellStyle name="Millares 2 2 23" xfId="1421"/>
    <cellStyle name="Millares 2 2 3" xfId="570"/>
    <cellStyle name="Millares 2 2 3 10" xfId="1460"/>
    <cellStyle name="Millares 2 2 3 11" xfId="1461"/>
    <cellStyle name="Millares 2 2 3 12" xfId="1462"/>
    <cellStyle name="Millares 2 2 3 13" xfId="1463"/>
    <cellStyle name="Millares 2 2 3 14" xfId="1464"/>
    <cellStyle name="Millares 2 2 3 15" xfId="1465"/>
    <cellStyle name="Millares 2 2 3 16" xfId="1466"/>
    <cellStyle name="Millares 2 2 3 17" xfId="1467"/>
    <cellStyle name="Millares 2 2 3 18" xfId="1468"/>
    <cellStyle name="Millares 2 2 3 19" xfId="1459"/>
    <cellStyle name="Millares 2 2 3 2" xfId="1469"/>
    <cellStyle name="Millares 2 2 3 3" xfId="1470"/>
    <cellStyle name="Millares 2 2 3 4" xfId="1471"/>
    <cellStyle name="Millares 2 2 3 5" xfId="1472"/>
    <cellStyle name="Millares 2 2 3 6" xfId="1473"/>
    <cellStyle name="Millares 2 2 3 7" xfId="1474"/>
    <cellStyle name="Millares 2 2 3 8" xfId="1475"/>
    <cellStyle name="Millares 2 2 3 9" xfId="1476"/>
    <cellStyle name="Millares 2 2 4" xfId="571"/>
    <cellStyle name="Millares 2 2 4 10" xfId="1478"/>
    <cellStyle name="Millares 2 2 4 11" xfId="1479"/>
    <cellStyle name="Millares 2 2 4 12" xfId="1480"/>
    <cellStyle name="Millares 2 2 4 13" xfId="1481"/>
    <cellStyle name="Millares 2 2 4 14" xfId="1482"/>
    <cellStyle name="Millares 2 2 4 15" xfId="1483"/>
    <cellStyle name="Millares 2 2 4 16" xfId="1484"/>
    <cellStyle name="Millares 2 2 4 17" xfId="1485"/>
    <cellStyle name="Millares 2 2 4 18" xfId="1486"/>
    <cellStyle name="Millares 2 2 4 19" xfId="1477"/>
    <cellStyle name="Millares 2 2 4 2" xfId="1487"/>
    <cellStyle name="Millares 2 2 4 3" xfId="1488"/>
    <cellStyle name="Millares 2 2 4 4" xfId="1489"/>
    <cellStyle name="Millares 2 2 4 5" xfId="1490"/>
    <cellStyle name="Millares 2 2 4 6" xfId="1491"/>
    <cellStyle name="Millares 2 2 4 7" xfId="1492"/>
    <cellStyle name="Millares 2 2 4 8" xfId="1493"/>
    <cellStyle name="Millares 2 2 4 9" xfId="1494"/>
    <cellStyle name="Millares 2 2 5" xfId="1495"/>
    <cellStyle name="Millares 2 2 6" xfId="1496"/>
    <cellStyle name="Millares 2 2 7" xfId="1497"/>
    <cellStyle name="Millares 2 2 8" xfId="1498"/>
    <cellStyle name="Millares 2 2 9" xfId="1499"/>
    <cellStyle name="Millares 2 3" xfId="572"/>
    <cellStyle name="Millares 2 3 10" xfId="1501"/>
    <cellStyle name="Millares 2 3 11" xfId="1502"/>
    <cellStyle name="Millares 2 3 12" xfId="1503"/>
    <cellStyle name="Millares 2 3 13" xfId="1504"/>
    <cellStyle name="Millares 2 3 14" xfId="1505"/>
    <cellStyle name="Millares 2 3 15" xfId="1506"/>
    <cellStyle name="Millares 2 3 16" xfId="1507"/>
    <cellStyle name="Millares 2 3 17" xfId="1508"/>
    <cellStyle name="Millares 2 3 18" xfId="1509"/>
    <cellStyle name="Millares 2 3 19" xfId="1510"/>
    <cellStyle name="Millares 2 3 2" xfId="1511"/>
    <cellStyle name="Millares 2 3 20" xfId="1512"/>
    <cellStyle name="Millares 2 3 21" xfId="1513"/>
    <cellStyle name="Millares 2 3 22" xfId="1514"/>
    <cellStyle name="Millares 2 3 23" xfId="1500"/>
    <cellStyle name="Millares 2 3 3" xfId="1515"/>
    <cellStyle name="Millares 2 3 4" xfId="1516"/>
    <cellStyle name="Millares 2 3 5" xfId="1517"/>
    <cellStyle name="Millares 2 3 6" xfId="1518"/>
    <cellStyle name="Millares 2 3 7" xfId="1519"/>
    <cellStyle name="Millares 2 3 8" xfId="1520"/>
    <cellStyle name="Millares 2 3 9" xfId="1521"/>
    <cellStyle name="Millares 2 4" xfId="573"/>
    <cellStyle name="Millares 2 4 10" xfId="1523"/>
    <cellStyle name="Millares 2 4 11" xfId="1524"/>
    <cellStyle name="Millares 2 4 12" xfId="1525"/>
    <cellStyle name="Millares 2 4 13" xfId="1526"/>
    <cellStyle name="Millares 2 4 14" xfId="1527"/>
    <cellStyle name="Millares 2 4 15" xfId="1528"/>
    <cellStyle name="Millares 2 4 16" xfId="1529"/>
    <cellStyle name="Millares 2 4 17" xfId="1530"/>
    <cellStyle name="Millares 2 4 18" xfId="1531"/>
    <cellStyle name="Millares 2 4 19" xfId="1532"/>
    <cellStyle name="Millares 2 4 2" xfId="1533"/>
    <cellStyle name="Millares 2 4 20" xfId="1534"/>
    <cellStyle name="Millares 2 4 21" xfId="1535"/>
    <cellStyle name="Millares 2 4 22" xfId="1536"/>
    <cellStyle name="Millares 2 4 23" xfId="1522"/>
    <cellStyle name="Millares 2 4 3" xfId="1537"/>
    <cellStyle name="Millares 2 4 4" xfId="1538"/>
    <cellStyle name="Millares 2 4 5" xfId="1539"/>
    <cellStyle name="Millares 2 4 6" xfId="1540"/>
    <cellStyle name="Millares 2 4 7" xfId="1541"/>
    <cellStyle name="Millares 2 4 8" xfId="1542"/>
    <cellStyle name="Millares 2 4 9" xfId="1543"/>
    <cellStyle name="Millares 2 5" xfId="574"/>
    <cellStyle name="Millares 2 5 10" xfId="1545"/>
    <cellStyle name="Millares 2 5 11" xfId="1546"/>
    <cellStyle name="Millares 2 5 12" xfId="1547"/>
    <cellStyle name="Millares 2 5 13" xfId="1548"/>
    <cellStyle name="Millares 2 5 14" xfId="1549"/>
    <cellStyle name="Millares 2 5 15" xfId="1550"/>
    <cellStyle name="Millares 2 5 16" xfId="1551"/>
    <cellStyle name="Millares 2 5 17" xfId="1552"/>
    <cellStyle name="Millares 2 5 18" xfId="1553"/>
    <cellStyle name="Millares 2 5 19" xfId="1544"/>
    <cellStyle name="Millares 2 5 2" xfId="1554"/>
    <cellStyle name="Millares 2 5 3" xfId="1555"/>
    <cellStyle name="Millares 2 5 4" xfId="1556"/>
    <cellStyle name="Millares 2 5 5" xfId="1557"/>
    <cellStyle name="Millares 2 5 6" xfId="1558"/>
    <cellStyle name="Millares 2 5 7" xfId="1559"/>
    <cellStyle name="Millares 2 5 8" xfId="1560"/>
    <cellStyle name="Millares 2 5 9" xfId="1561"/>
    <cellStyle name="Millares 2 6" xfId="575"/>
    <cellStyle name="Millares 2 6 10" xfId="1563"/>
    <cellStyle name="Millares 2 6 11" xfId="1564"/>
    <cellStyle name="Millares 2 6 12" xfId="1565"/>
    <cellStyle name="Millares 2 6 13" xfId="1566"/>
    <cellStyle name="Millares 2 6 14" xfId="1567"/>
    <cellStyle name="Millares 2 6 15" xfId="1568"/>
    <cellStyle name="Millares 2 6 16" xfId="1569"/>
    <cellStyle name="Millares 2 6 17" xfId="1570"/>
    <cellStyle name="Millares 2 6 18" xfId="1571"/>
    <cellStyle name="Millares 2 6 19" xfId="1562"/>
    <cellStyle name="Millares 2 6 2" xfId="1572"/>
    <cellStyle name="Millares 2 6 3" xfId="1573"/>
    <cellStyle name="Millares 2 6 4" xfId="1574"/>
    <cellStyle name="Millares 2 6 5" xfId="1575"/>
    <cellStyle name="Millares 2 6 6" xfId="1576"/>
    <cellStyle name="Millares 2 6 7" xfId="1577"/>
    <cellStyle name="Millares 2 6 8" xfId="1578"/>
    <cellStyle name="Millares 2 6 9" xfId="1579"/>
    <cellStyle name="Millares 2 7" xfId="576"/>
    <cellStyle name="Millares 2 7 2" xfId="1580"/>
    <cellStyle name="Millares 2 8" xfId="577"/>
    <cellStyle name="Millares 2 8 2" xfId="1581"/>
    <cellStyle name="Millares 2 9" xfId="578"/>
    <cellStyle name="Millares 2 9 2" xfId="1582"/>
    <cellStyle name="Millares 20" xfId="1583"/>
    <cellStyle name="Millares 21" xfId="1584"/>
    <cellStyle name="Millares 22" xfId="1585"/>
    <cellStyle name="Millares 23" xfId="1586"/>
    <cellStyle name="Millares 24" xfId="1587"/>
    <cellStyle name="Millares 25" xfId="1588"/>
    <cellStyle name="Millares 26" xfId="1589"/>
    <cellStyle name="Millares 27" xfId="1590"/>
    <cellStyle name="Millares 28" xfId="1591"/>
    <cellStyle name="Millares 29" xfId="1592"/>
    <cellStyle name="Millares 3" xfId="11"/>
    <cellStyle name="Millares 3 10" xfId="1594"/>
    <cellStyle name="Millares 3 11" xfId="1595"/>
    <cellStyle name="Millares 3 12" xfId="1596"/>
    <cellStyle name="Millares 3 13" xfId="1597"/>
    <cellStyle name="Millares 3 14" xfId="1598"/>
    <cellStyle name="Millares 3 15" xfId="1599"/>
    <cellStyle name="Millares 3 16" xfId="1600"/>
    <cellStyle name="Millares 3 17" xfId="1601"/>
    <cellStyle name="Millares 3 18" xfId="1602"/>
    <cellStyle name="Millares 3 19" xfId="1603"/>
    <cellStyle name="Millares 3 2" xfId="579"/>
    <cellStyle name="Millares 3 2 2" xfId="1604"/>
    <cellStyle name="Millares 3 2 2 2" xfId="3779"/>
    <cellStyle name="Millares 3 20" xfId="1605"/>
    <cellStyle name="Millares 3 21" xfId="1606"/>
    <cellStyle name="Millares 3 22" xfId="1607"/>
    <cellStyle name="Millares 3 23" xfId="1608"/>
    <cellStyle name="Millares 3 24" xfId="1609"/>
    <cellStyle name="Millares 3 25" xfId="1610"/>
    <cellStyle name="Millares 3 26" xfId="1611"/>
    <cellStyle name="Millares 3 27" xfId="1612"/>
    <cellStyle name="Millares 3 28" xfId="1613"/>
    <cellStyle name="Millares 3 29" xfId="1593"/>
    <cellStyle name="Millares 3 3" xfId="580"/>
    <cellStyle name="Millares 3 3 2" xfId="1614"/>
    <cellStyle name="Millares 3 4" xfId="1615"/>
    <cellStyle name="Millares 3 5" xfId="1616"/>
    <cellStyle name="Millares 3 6" xfId="1617"/>
    <cellStyle name="Millares 3 7" xfId="1618"/>
    <cellStyle name="Millares 3 8" xfId="1619"/>
    <cellStyle name="Millares 3 9" xfId="1620"/>
    <cellStyle name="Millares 30" xfId="1621"/>
    <cellStyle name="Millares 31" xfId="1622"/>
    <cellStyle name="Millares 32" xfId="1623"/>
    <cellStyle name="Millares 33" xfId="1624"/>
    <cellStyle name="Millares 34" xfId="1625"/>
    <cellStyle name="Millares 35" xfId="1626"/>
    <cellStyle name="Millares 36" xfId="1627"/>
    <cellStyle name="Millares 37" xfId="1628"/>
    <cellStyle name="Millares 38" xfId="1629"/>
    <cellStyle name="Millares 39" xfId="1630"/>
    <cellStyle name="Millares 4" xfId="581"/>
    <cellStyle name="Millares 4 10" xfId="1632"/>
    <cellStyle name="Millares 4 11" xfId="1633"/>
    <cellStyle name="Millares 4 12" xfId="1631"/>
    <cellStyle name="Millares 4 2" xfId="1634"/>
    <cellStyle name="Millares 4 2 2" xfId="1635"/>
    <cellStyle name="Millares 4 2 3" xfId="1636"/>
    <cellStyle name="Millares 4 2 4" xfId="1637"/>
    <cellStyle name="Millares 4 2 5" xfId="1638"/>
    <cellStyle name="Millares 4 2 6" xfId="1639"/>
    <cellStyle name="Millares 4 2 7" xfId="1640"/>
    <cellStyle name="Millares 4 3" xfId="1641"/>
    <cellStyle name="Millares 4 4" xfId="1642"/>
    <cellStyle name="Millares 4 5" xfId="1643"/>
    <cellStyle name="Millares 4 6" xfId="1644"/>
    <cellStyle name="Millares 4 7" xfId="1645"/>
    <cellStyle name="Millares 4 8" xfId="1646"/>
    <cellStyle name="Millares 4 9" xfId="1647"/>
    <cellStyle name="Millares 40" xfId="1648"/>
    <cellStyle name="Millares 41" xfId="1649"/>
    <cellStyle name="Millares 42" xfId="1650"/>
    <cellStyle name="Millares 43" xfId="1651"/>
    <cellStyle name="Millares 44" xfId="1652"/>
    <cellStyle name="Millares 45" xfId="1653"/>
    <cellStyle name="Millares 46" xfId="1654"/>
    <cellStyle name="Millares 47" xfId="1655"/>
    <cellStyle name="Millares 48" xfId="1656"/>
    <cellStyle name="Millares 49" xfId="1657"/>
    <cellStyle name="Millares 5" xfId="582"/>
    <cellStyle name="Millares 5 10" xfId="1659"/>
    <cellStyle name="Millares 5 11" xfId="1660"/>
    <cellStyle name="Millares 5 12" xfId="1661"/>
    <cellStyle name="Millares 5 13" xfId="1662"/>
    <cellStyle name="Millares 5 14" xfId="1663"/>
    <cellStyle name="Millares 5 15" xfId="1664"/>
    <cellStyle name="Millares 5 16" xfId="1665"/>
    <cellStyle name="Millares 5 17" xfId="1666"/>
    <cellStyle name="Millares 5 18" xfId="1667"/>
    <cellStyle name="Millares 5 19" xfId="1668"/>
    <cellStyle name="Millares 5 2" xfId="1669"/>
    <cellStyle name="Millares 5 2 2" xfId="1670"/>
    <cellStyle name="Millares 5 2 2 2" xfId="1671"/>
    <cellStyle name="Millares 5 2 2 3" xfId="1672"/>
    <cellStyle name="Millares 5 2 2 4" xfId="1673"/>
    <cellStyle name="Millares 5 2 2 5" xfId="1674"/>
    <cellStyle name="Millares 5 2 2 6" xfId="1675"/>
    <cellStyle name="Millares 5 2 2 7" xfId="1676"/>
    <cellStyle name="Millares 5 2 3" xfId="1677"/>
    <cellStyle name="Millares 5 2 4" xfId="1678"/>
    <cellStyle name="Millares 5 2 5" xfId="1679"/>
    <cellStyle name="Millares 5 2 6" xfId="1680"/>
    <cellStyle name="Millares 5 2 7" xfId="1681"/>
    <cellStyle name="Millares 5 20" xfId="1682"/>
    <cellStyle name="Millares 5 21" xfId="1683"/>
    <cellStyle name="Millares 5 22" xfId="1684"/>
    <cellStyle name="Millares 5 23" xfId="1685"/>
    <cellStyle name="Millares 5 24" xfId="1686"/>
    <cellStyle name="Millares 5 25" xfId="1658"/>
    <cellStyle name="Millares 5 3" xfId="1687"/>
    <cellStyle name="Millares 5 3 2" xfId="1688"/>
    <cellStyle name="Millares 5 3 3" xfId="1689"/>
    <cellStyle name="Millares 5 3 4" xfId="1690"/>
    <cellStyle name="Millares 5 3 5" xfId="1691"/>
    <cellStyle name="Millares 5 3 6" xfId="1692"/>
    <cellStyle name="Millares 5 3 7" xfId="1693"/>
    <cellStyle name="Millares 5 4" xfId="1694"/>
    <cellStyle name="Millares 5 5" xfId="1695"/>
    <cellStyle name="Millares 5 6" xfId="1696"/>
    <cellStyle name="Millares 5 7" xfId="1697"/>
    <cellStyle name="Millares 5 8" xfId="1698"/>
    <cellStyle name="Millares 5 9" xfId="1699"/>
    <cellStyle name="Millares 50" xfId="1700"/>
    <cellStyle name="Millares 51" xfId="1701"/>
    <cellStyle name="Millares 52" xfId="1702"/>
    <cellStyle name="Millares 53" xfId="1703"/>
    <cellStyle name="Millares 54" xfId="1704"/>
    <cellStyle name="Millares 55" xfId="1705"/>
    <cellStyle name="Millares 56" xfId="1706"/>
    <cellStyle name="Millares 57" xfId="1707"/>
    <cellStyle name="Millares 58" xfId="1708"/>
    <cellStyle name="Millares 59" xfId="1709"/>
    <cellStyle name="Millares 6" xfId="583"/>
    <cellStyle name="Millares 6 10" xfId="1711"/>
    <cellStyle name="Millares 6 11" xfId="1712"/>
    <cellStyle name="Millares 6 12" xfId="1713"/>
    <cellStyle name="Millares 6 13" xfId="1714"/>
    <cellStyle name="Millares 6 14" xfId="1715"/>
    <cellStyle name="Millares 6 15" xfId="1716"/>
    <cellStyle name="Millares 6 16" xfId="1717"/>
    <cellStyle name="Millares 6 17" xfId="1718"/>
    <cellStyle name="Millares 6 18" xfId="1719"/>
    <cellStyle name="Millares 6 19" xfId="1720"/>
    <cellStyle name="Millares 6 2" xfId="1721"/>
    <cellStyle name="Millares 6 2 2" xfId="1722"/>
    <cellStyle name="Millares 6 2 2 2" xfId="1723"/>
    <cellStyle name="Millares 6 2 2 3" xfId="1724"/>
    <cellStyle name="Millares 6 2 2 4" xfId="1725"/>
    <cellStyle name="Millares 6 2 2 5" xfId="1726"/>
    <cellStyle name="Millares 6 2 2 6" xfId="1727"/>
    <cellStyle name="Millares 6 2 2 7" xfId="1728"/>
    <cellStyle name="Millares 6 2 3" xfId="1729"/>
    <cellStyle name="Millares 6 2 4" xfId="1730"/>
    <cellStyle name="Millares 6 2 5" xfId="1731"/>
    <cellStyle name="Millares 6 2 6" xfId="1732"/>
    <cellStyle name="Millares 6 2 7" xfId="1733"/>
    <cellStyle name="Millares 6 2 8" xfId="1734"/>
    <cellStyle name="Millares 6 20" xfId="1735"/>
    <cellStyle name="Millares 6 21" xfId="1736"/>
    <cellStyle name="Millares 6 22" xfId="1737"/>
    <cellStyle name="Millares 6 23" xfId="1738"/>
    <cellStyle name="Millares 6 24" xfId="1739"/>
    <cellStyle name="Millares 6 25" xfId="1710"/>
    <cellStyle name="Millares 6 3" xfId="1740"/>
    <cellStyle name="Millares 6 3 2" xfId="1741"/>
    <cellStyle name="Millares 6 3 3" xfId="1742"/>
    <cellStyle name="Millares 6 3 4" xfId="1743"/>
    <cellStyle name="Millares 6 3 5" xfId="1744"/>
    <cellStyle name="Millares 6 3 6" xfId="1745"/>
    <cellStyle name="Millares 6 3 7" xfId="1746"/>
    <cellStyle name="Millares 6 4" xfId="1747"/>
    <cellStyle name="Millares 6 4 2" xfId="1748"/>
    <cellStyle name="Millares 6 4 3" xfId="1749"/>
    <cellStyle name="Millares 6 4 4" xfId="1750"/>
    <cellStyle name="Millares 6 4 5" xfId="1751"/>
    <cellStyle name="Millares 6 4 6" xfId="1752"/>
    <cellStyle name="Millares 6 4 7" xfId="1753"/>
    <cellStyle name="Millares 6 5" xfId="1754"/>
    <cellStyle name="Millares 6 5 2" xfId="1755"/>
    <cellStyle name="Millares 6 5 3" xfId="1756"/>
    <cellStyle name="Millares 6 5 4" xfId="1757"/>
    <cellStyle name="Millares 6 5 5" xfId="1758"/>
    <cellStyle name="Millares 6 5 6" xfId="1759"/>
    <cellStyle name="Millares 6 5 7" xfId="1760"/>
    <cellStyle name="Millares 6 6" xfId="1761"/>
    <cellStyle name="Millares 6 7" xfId="1762"/>
    <cellStyle name="Millares 6 8" xfId="1763"/>
    <cellStyle name="Millares 6 9" xfId="1764"/>
    <cellStyle name="Millares 60" xfId="1765"/>
    <cellStyle name="Millares 61" xfId="1766"/>
    <cellStyle name="Millares 62" xfId="1767"/>
    <cellStyle name="Millares 63" xfId="1768"/>
    <cellStyle name="Millares 64" xfId="1769"/>
    <cellStyle name="Millares 65" xfId="1770"/>
    <cellStyle name="Millares 66" xfId="1771"/>
    <cellStyle name="Millares 67" xfId="1772"/>
    <cellStyle name="Millares 68" xfId="1773"/>
    <cellStyle name="Millares 69" xfId="1774"/>
    <cellStyle name="Millares 7" xfId="584"/>
    <cellStyle name="Millares 7 10" xfId="1775"/>
    <cellStyle name="Millares 7 11" xfId="1776"/>
    <cellStyle name="Millares 7 2" xfId="1777"/>
    <cellStyle name="Millares 7 3" xfId="1778"/>
    <cellStyle name="Millares 7 4" xfId="1779"/>
    <cellStyle name="Millares 7 5" xfId="1780"/>
    <cellStyle name="Millares 7 6" xfId="1781"/>
    <cellStyle name="Millares 7 7" xfId="1782"/>
    <cellStyle name="Millares 7 8" xfId="1783"/>
    <cellStyle name="Millares 7 9" xfId="1784"/>
    <cellStyle name="Millares 70" xfId="1785"/>
    <cellStyle name="Millares 71" xfId="1786"/>
    <cellStyle name="Millares 72" xfId="1787"/>
    <cellStyle name="Millares 73" xfId="1788"/>
    <cellStyle name="Millares 74" xfId="1789"/>
    <cellStyle name="Millares 75" xfId="1790"/>
    <cellStyle name="Millares 76" xfId="1791"/>
    <cellStyle name="Millares 77" xfId="1792"/>
    <cellStyle name="Millares 78" xfId="1793"/>
    <cellStyle name="Millares 79" xfId="1794"/>
    <cellStyle name="Millares 8" xfId="585"/>
    <cellStyle name="Millares 8 2" xfId="1005"/>
    <cellStyle name="Millares 8 2 2" xfId="1796"/>
    <cellStyle name="Millares 8 3" xfId="1797"/>
    <cellStyle name="Millares 8 4" xfId="1798"/>
    <cellStyle name="Millares 8 5" xfId="1799"/>
    <cellStyle name="Millares 8 6" xfId="1800"/>
    <cellStyle name="Millares 8 7" xfId="1801"/>
    <cellStyle name="Millares 8 8" xfId="1795"/>
    <cellStyle name="Millares 80" xfId="1802"/>
    <cellStyle name="Millares 81" xfId="1803"/>
    <cellStyle name="Millares 82" xfId="1804"/>
    <cellStyle name="Millares 83" xfId="1805"/>
    <cellStyle name="Millares 84" xfId="1806"/>
    <cellStyle name="Millares 85" xfId="1807"/>
    <cellStyle name="Millares 86" xfId="1808"/>
    <cellStyle name="Millares 87" xfId="1809"/>
    <cellStyle name="Millares 88" xfId="1810"/>
    <cellStyle name="Millares 89" xfId="1811"/>
    <cellStyle name="Millares 9" xfId="586"/>
    <cellStyle name="Millares 9 2" xfId="1001"/>
    <cellStyle name="Millares 9 3" xfId="1812"/>
    <cellStyle name="Millares 90" xfId="1813"/>
    <cellStyle name="Millares 91" xfId="1814"/>
    <cellStyle name="Millares 92" xfId="1815"/>
    <cellStyle name="Millares 93" xfId="1816"/>
    <cellStyle name="Millares 94" xfId="1817"/>
    <cellStyle name="Millares 95" xfId="1818"/>
    <cellStyle name="Millares 96" xfId="1819"/>
    <cellStyle name="Millares 97" xfId="1820"/>
    <cellStyle name="Millares 98" xfId="1821"/>
    <cellStyle name="Millares 99" xfId="1822"/>
    <cellStyle name="Millares_TARIFAS 747 - HISTORICO DESDE 1998" xfId="3870"/>
    <cellStyle name="Moneda" xfId="2" builtinId="4"/>
    <cellStyle name="Moneda [0]" xfId="3872" builtinId="7"/>
    <cellStyle name="Moneda [0] 2" xfId="3776"/>
    <cellStyle name="Moneda 10" xfId="587"/>
    <cellStyle name="Moneda 10 10" xfId="1823"/>
    <cellStyle name="Moneda 10 10 2" xfId="3795"/>
    <cellStyle name="Moneda 10 11" xfId="1824"/>
    <cellStyle name="Moneda 10 11 2" xfId="3796"/>
    <cellStyle name="Moneda 10 12" xfId="1825"/>
    <cellStyle name="Moneda 10 12 2" xfId="3797"/>
    <cellStyle name="Moneda 10 13" xfId="1826"/>
    <cellStyle name="Moneda 10 13 2" xfId="3798"/>
    <cellStyle name="Moneda 10 14" xfId="1827"/>
    <cellStyle name="Moneda 10 14 2" xfId="3799"/>
    <cellStyle name="Moneda 10 15" xfId="1828"/>
    <cellStyle name="Moneda 10 15 2" xfId="3800"/>
    <cellStyle name="Moneda 10 16" xfId="1829"/>
    <cellStyle name="Moneda 10 16 2" xfId="3801"/>
    <cellStyle name="Moneda 10 17" xfId="1830"/>
    <cellStyle name="Moneda 10 17 2" xfId="3802"/>
    <cellStyle name="Moneda 10 18" xfId="1831"/>
    <cellStyle name="Moneda 10 18 2" xfId="3803"/>
    <cellStyle name="Moneda 10 19" xfId="3763"/>
    <cellStyle name="Moneda 10 2" xfId="588"/>
    <cellStyle name="Moneda 10 2 2" xfId="1832"/>
    <cellStyle name="Moneda 10 2 2 2" xfId="3804"/>
    <cellStyle name="Moneda 10 20" xfId="3782"/>
    <cellStyle name="Moneda 10 3" xfId="1006"/>
    <cellStyle name="Moneda 10 3 2" xfId="1833"/>
    <cellStyle name="Moneda 10 3 2 2" xfId="3805"/>
    <cellStyle name="Moneda 10 3 3" xfId="3769"/>
    <cellStyle name="Moneda 10 3 4" xfId="3787"/>
    <cellStyle name="Moneda 10 4" xfId="1834"/>
    <cellStyle name="Moneda 10 4 2" xfId="3806"/>
    <cellStyle name="Moneda 10 5" xfId="1835"/>
    <cellStyle name="Moneda 10 5 2" xfId="3807"/>
    <cellStyle name="Moneda 10 6" xfId="1836"/>
    <cellStyle name="Moneda 10 6 2" xfId="3808"/>
    <cellStyle name="Moneda 10 7" xfId="1837"/>
    <cellStyle name="Moneda 10 7 2" xfId="3809"/>
    <cellStyle name="Moneda 10 8" xfId="1838"/>
    <cellStyle name="Moneda 10 8 2" xfId="3810"/>
    <cellStyle name="Moneda 10 9" xfId="1839"/>
    <cellStyle name="Moneda 10 9 2" xfId="3811"/>
    <cellStyle name="Moneda 100" xfId="1840"/>
    <cellStyle name="Moneda 101" xfId="1841"/>
    <cellStyle name="Moneda 102" xfId="1842"/>
    <cellStyle name="Moneda 103" xfId="1843"/>
    <cellStyle name="Moneda 104" xfId="1844"/>
    <cellStyle name="Moneda 105" xfId="1845"/>
    <cellStyle name="Moneda 106" xfId="1846"/>
    <cellStyle name="Moneda 107" xfId="1016"/>
    <cellStyle name="Moneda 107 2" xfId="3793"/>
    <cellStyle name="Moneda 11" xfId="589"/>
    <cellStyle name="Moneda 11 10" xfId="1848"/>
    <cellStyle name="Moneda 11 10 2" xfId="3812"/>
    <cellStyle name="Moneda 11 11" xfId="1849"/>
    <cellStyle name="Moneda 11 11 2" xfId="3813"/>
    <cellStyle name="Moneda 11 12" xfId="1850"/>
    <cellStyle name="Moneda 11 12 2" xfId="3814"/>
    <cellStyle name="Moneda 11 13" xfId="1851"/>
    <cellStyle name="Moneda 11 13 2" xfId="3815"/>
    <cellStyle name="Moneda 11 14" xfId="1852"/>
    <cellStyle name="Moneda 11 14 2" xfId="3816"/>
    <cellStyle name="Moneda 11 15" xfId="1853"/>
    <cellStyle name="Moneda 11 15 2" xfId="3817"/>
    <cellStyle name="Moneda 11 16" xfId="1854"/>
    <cellStyle name="Moneda 11 16 2" xfId="3818"/>
    <cellStyle name="Moneda 11 17" xfId="1855"/>
    <cellStyle name="Moneda 11 17 2" xfId="3819"/>
    <cellStyle name="Moneda 11 18" xfId="1856"/>
    <cellStyle name="Moneda 11 18 2" xfId="3820"/>
    <cellStyle name="Moneda 11 19" xfId="1847"/>
    <cellStyle name="Moneda 11 2" xfId="1857"/>
    <cellStyle name="Moneda 11 2 2" xfId="3821"/>
    <cellStyle name="Moneda 11 3" xfId="1858"/>
    <cellStyle name="Moneda 11 3 2" xfId="3822"/>
    <cellStyle name="Moneda 11 4" xfId="1859"/>
    <cellStyle name="Moneda 11 4 2" xfId="3823"/>
    <cellStyle name="Moneda 11 5" xfId="1860"/>
    <cellStyle name="Moneda 11 5 2" xfId="3824"/>
    <cellStyle name="Moneda 11 6" xfId="1861"/>
    <cellStyle name="Moneda 11 6 2" xfId="3825"/>
    <cellStyle name="Moneda 11 7" xfId="1862"/>
    <cellStyle name="Moneda 11 7 2" xfId="3826"/>
    <cellStyle name="Moneda 11 8" xfId="1863"/>
    <cellStyle name="Moneda 11 8 2" xfId="3827"/>
    <cellStyle name="Moneda 11 9" xfId="1864"/>
    <cellStyle name="Moneda 11 9 2" xfId="3828"/>
    <cellStyle name="Moneda 12" xfId="590"/>
    <cellStyle name="Moneda 12 2" xfId="1007"/>
    <cellStyle name="Moneda 12 2 2" xfId="3770"/>
    <cellStyle name="Moneda 12 2 3" xfId="3788"/>
    <cellStyle name="Moneda 12 3" xfId="1865"/>
    <cellStyle name="Moneda 12 4" xfId="3764"/>
    <cellStyle name="Moneda 12 5" xfId="3783"/>
    <cellStyle name="Moneda 13" xfId="591"/>
    <cellStyle name="Moneda 13 2" xfId="1008"/>
    <cellStyle name="Moneda 13 2 2" xfId="3771"/>
    <cellStyle name="Moneda 13 2 3" xfId="3789"/>
    <cellStyle name="Moneda 13 3" xfId="1866"/>
    <cellStyle name="Moneda 13 4" xfId="3765"/>
    <cellStyle name="Moneda 13 5" xfId="3784"/>
    <cellStyle name="Moneda 14" xfId="592"/>
    <cellStyle name="Moneda 14 2" xfId="999"/>
    <cellStyle name="Moneda 14 3" xfId="1867"/>
    <cellStyle name="Moneda 15" xfId="1868"/>
    <cellStyle name="Moneda 16" xfId="1869"/>
    <cellStyle name="Moneda 17" xfId="1870"/>
    <cellStyle name="Moneda 18" xfId="1871"/>
    <cellStyle name="Moneda 19" xfId="1872"/>
    <cellStyle name="Moneda 2" xfId="5"/>
    <cellStyle name="Moneda 2 10" xfId="1873"/>
    <cellStyle name="Moneda 2 11" xfId="1874"/>
    <cellStyle name="Moneda 2 12" xfId="3762"/>
    <cellStyle name="Moneda 2 13" xfId="3775"/>
    <cellStyle name="Moneda 2 2" xfId="593"/>
    <cellStyle name="Moneda 2 2 10" xfId="1876"/>
    <cellStyle name="Moneda 2 2 11" xfId="1877"/>
    <cellStyle name="Moneda 2 2 12" xfId="1878"/>
    <cellStyle name="Moneda 2 2 13" xfId="1879"/>
    <cellStyle name="Moneda 2 2 14" xfId="1880"/>
    <cellStyle name="Moneda 2 2 15" xfId="1881"/>
    <cellStyle name="Moneda 2 2 16" xfId="1882"/>
    <cellStyle name="Moneda 2 2 17" xfId="1883"/>
    <cellStyle name="Moneda 2 2 18" xfId="1884"/>
    <cellStyle name="Moneda 2 2 19" xfId="1875"/>
    <cellStyle name="Moneda 2 2 2" xfId="1885"/>
    <cellStyle name="Moneda 2 2 2 2" xfId="1886"/>
    <cellStyle name="Moneda 2 2 2 3" xfId="1887"/>
    <cellStyle name="Moneda 2 2 2 4" xfId="1888"/>
    <cellStyle name="Moneda 2 2 2 5" xfId="1889"/>
    <cellStyle name="Moneda 2 2 2 6" xfId="1890"/>
    <cellStyle name="Moneda 2 2 2 7" xfId="1891"/>
    <cellStyle name="Moneda 2 2 3" xfId="1892"/>
    <cellStyle name="Moneda 2 2 4" xfId="1893"/>
    <cellStyle name="Moneda 2 2 4 2" xfId="3781"/>
    <cellStyle name="Moneda 2 2 5" xfId="1894"/>
    <cellStyle name="Moneda 2 2 6" xfId="1895"/>
    <cellStyle name="Moneda 2 2 7" xfId="1896"/>
    <cellStyle name="Moneda 2 2 8" xfId="1897"/>
    <cellStyle name="Moneda 2 2 9" xfId="1898"/>
    <cellStyle name="Moneda 2 3" xfId="594"/>
    <cellStyle name="Moneda 2 3 10" xfId="1900"/>
    <cellStyle name="Moneda 2 3 11" xfId="1901"/>
    <cellStyle name="Moneda 2 3 12" xfId="1902"/>
    <cellStyle name="Moneda 2 3 13" xfId="1903"/>
    <cellStyle name="Moneda 2 3 14" xfId="1904"/>
    <cellStyle name="Moneda 2 3 15" xfId="1905"/>
    <cellStyle name="Moneda 2 3 16" xfId="1906"/>
    <cellStyle name="Moneda 2 3 17" xfId="1907"/>
    <cellStyle name="Moneda 2 3 18" xfId="1908"/>
    <cellStyle name="Moneda 2 3 19" xfId="1899"/>
    <cellStyle name="Moneda 2 3 2" xfId="1909"/>
    <cellStyle name="Moneda 2 3 3" xfId="1910"/>
    <cellStyle name="Moneda 2 3 4" xfId="1911"/>
    <cellStyle name="Moneda 2 3 5" xfId="1912"/>
    <cellStyle name="Moneda 2 3 6" xfId="1913"/>
    <cellStyle name="Moneda 2 3 7" xfId="1914"/>
    <cellStyle name="Moneda 2 3 8" xfId="1915"/>
    <cellStyle name="Moneda 2 3 9" xfId="1916"/>
    <cellStyle name="Moneda 2 4" xfId="595"/>
    <cellStyle name="Moneda 2 4 2" xfId="1009"/>
    <cellStyle name="Moneda 2 4 2 2" xfId="3772"/>
    <cellStyle name="Moneda 2 4 2 3" xfId="3790"/>
    <cellStyle name="Moneda 2 4 3" xfId="1917"/>
    <cellStyle name="Moneda 2 4 4" xfId="3766"/>
    <cellStyle name="Moneda 2 4 5" xfId="3778"/>
    <cellStyle name="Moneda 2 5" xfId="596"/>
    <cellStyle name="Moneda 2 5 10" xfId="1918"/>
    <cellStyle name="Moneda 2 5 11" xfId="1919"/>
    <cellStyle name="Moneda 2 5 12" xfId="1920"/>
    <cellStyle name="Moneda 2 5 13" xfId="1921"/>
    <cellStyle name="Moneda 2 5 14" xfId="1922"/>
    <cellStyle name="Moneda 2 5 15" xfId="1923"/>
    <cellStyle name="Moneda 2 5 16" xfId="1924"/>
    <cellStyle name="Moneda 2 5 17" xfId="1925"/>
    <cellStyle name="Moneda 2 5 18" xfId="1926"/>
    <cellStyle name="Moneda 2 5 2" xfId="597"/>
    <cellStyle name="Moneda 2 5 3" xfId="1927"/>
    <cellStyle name="Moneda 2 5 4" xfId="1928"/>
    <cellStyle name="Moneda 2 5 5" xfId="1929"/>
    <cellStyle name="Moneda 2 5 6" xfId="1930"/>
    <cellStyle name="Moneda 2 5 7" xfId="1931"/>
    <cellStyle name="Moneda 2 5 8" xfId="1932"/>
    <cellStyle name="Moneda 2 5 9" xfId="1933"/>
    <cellStyle name="Moneda 2 6" xfId="1002"/>
    <cellStyle name="Moneda 2 6 2" xfId="1934"/>
    <cellStyle name="Moneda 2 6 3" xfId="3768"/>
    <cellStyle name="Moneda 2 6 4" xfId="3786"/>
    <cellStyle name="Moneda 2 7" xfId="1935"/>
    <cellStyle name="Moneda 2 8" xfId="1936"/>
    <cellStyle name="Moneda 2 9" xfId="1937"/>
    <cellStyle name="Moneda 2_Hoja3" xfId="598"/>
    <cellStyle name="Moneda 20" xfId="1938"/>
    <cellStyle name="Moneda 21" xfId="1939"/>
    <cellStyle name="Moneda 22" xfId="1940"/>
    <cellStyle name="Moneda 23" xfId="1941"/>
    <cellStyle name="Moneda 24" xfId="1942"/>
    <cellStyle name="Moneda 25" xfId="1943"/>
    <cellStyle name="Moneda 26" xfId="1944"/>
    <cellStyle name="Moneda 27" xfId="1945"/>
    <cellStyle name="Moneda 28" xfId="1946"/>
    <cellStyle name="Moneda 29" xfId="1947"/>
    <cellStyle name="Moneda 3" xfId="599"/>
    <cellStyle name="Moneda 3 10" xfId="1948"/>
    <cellStyle name="Moneda 3 10 2" xfId="3829"/>
    <cellStyle name="Moneda 3 11" xfId="1949"/>
    <cellStyle name="Moneda 3 11 2" xfId="3830"/>
    <cellStyle name="Moneda 3 12" xfId="1950"/>
    <cellStyle name="Moneda 3 12 2" xfId="3831"/>
    <cellStyle name="Moneda 3 13" xfId="1951"/>
    <cellStyle name="Moneda 3 13 2" xfId="3832"/>
    <cellStyle name="Moneda 3 14" xfId="1952"/>
    <cellStyle name="Moneda 3 14 2" xfId="3833"/>
    <cellStyle name="Moneda 3 15" xfId="1953"/>
    <cellStyle name="Moneda 3 15 2" xfId="3834"/>
    <cellStyle name="Moneda 3 16" xfId="1954"/>
    <cellStyle name="Moneda 3 16 2" xfId="3835"/>
    <cellStyle name="Moneda 3 17" xfId="1955"/>
    <cellStyle name="Moneda 3 17 2" xfId="3836"/>
    <cellStyle name="Moneda 3 18" xfId="1956"/>
    <cellStyle name="Moneda 3 18 2" xfId="3837"/>
    <cellStyle name="Moneda 3 19" xfId="1957"/>
    <cellStyle name="Moneda 3 19 2" xfId="3838"/>
    <cellStyle name="Moneda 3 2" xfId="1010"/>
    <cellStyle name="Moneda 3 2 10" xfId="3791"/>
    <cellStyle name="Moneda 3 2 2" xfId="1959"/>
    <cellStyle name="Moneda 3 2 3" xfId="1960"/>
    <cellStyle name="Moneda 3 2 4" xfId="1961"/>
    <cellStyle name="Moneda 3 2 5" xfId="1962"/>
    <cellStyle name="Moneda 3 2 6" xfId="1963"/>
    <cellStyle name="Moneda 3 2 7" xfId="1964"/>
    <cellStyle name="Moneda 3 2 8" xfId="1958"/>
    <cellStyle name="Moneda 3 2 9" xfId="3773"/>
    <cellStyle name="Moneda 3 20" xfId="1965"/>
    <cellStyle name="Moneda 3 20 2" xfId="3839"/>
    <cellStyle name="Moneda 3 21" xfId="1966"/>
    <cellStyle name="Moneda 3 21 2" xfId="3840"/>
    <cellStyle name="Moneda 3 22" xfId="1967"/>
    <cellStyle name="Moneda 3 22 2" xfId="3841"/>
    <cellStyle name="Moneda 3 23" xfId="1968"/>
    <cellStyle name="Moneda 3 24" xfId="1969"/>
    <cellStyle name="Moneda 3 25" xfId="1970"/>
    <cellStyle name="Moneda 3 26" xfId="1971"/>
    <cellStyle name="Moneda 3 27" xfId="1972"/>
    <cellStyle name="Moneda 3 28" xfId="1973"/>
    <cellStyle name="Moneda 3 29" xfId="1018"/>
    <cellStyle name="Moneda 3 29 2" xfId="3794"/>
    <cellStyle name="Moneda 3 3" xfId="1974"/>
    <cellStyle name="Moneda 3 4" xfId="1975"/>
    <cellStyle name="Moneda 3 5" xfId="1976"/>
    <cellStyle name="Moneda 3 6" xfId="1977"/>
    <cellStyle name="Moneda 3 6 2" xfId="3842"/>
    <cellStyle name="Moneda 3 7" xfId="1978"/>
    <cellStyle name="Moneda 3 7 2" xfId="3843"/>
    <cellStyle name="Moneda 3 8" xfId="1979"/>
    <cellStyle name="Moneda 3 8 2" xfId="3844"/>
    <cellStyle name="Moneda 3 9" xfId="1980"/>
    <cellStyle name="Moneda 3 9 2" xfId="3845"/>
    <cellStyle name="Moneda 30" xfId="1981"/>
    <cellStyle name="Moneda 31" xfId="1982"/>
    <cellStyle name="Moneda 32" xfId="1983"/>
    <cellStyle name="Moneda 33" xfId="1984"/>
    <cellStyle name="Moneda 34" xfId="1985"/>
    <cellStyle name="Moneda 35" xfId="1986"/>
    <cellStyle name="Moneda 36" xfId="1987"/>
    <cellStyle name="Moneda 37" xfId="1988"/>
    <cellStyle name="Moneda 38" xfId="1989"/>
    <cellStyle name="Moneda 39" xfId="1990"/>
    <cellStyle name="Moneda 4" xfId="600"/>
    <cellStyle name="Moneda 4 10" xfId="1991"/>
    <cellStyle name="Moneda 4 11" xfId="1992"/>
    <cellStyle name="Moneda 4 2" xfId="601"/>
    <cellStyle name="Moneda 4 2 10" xfId="1994"/>
    <cellStyle name="Moneda 4 2 11" xfId="1995"/>
    <cellStyle name="Moneda 4 2 12" xfId="1996"/>
    <cellStyle name="Moneda 4 2 13" xfId="1997"/>
    <cellStyle name="Moneda 4 2 14" xfId="1998"/>
    <cellStyle name="Moneda 4 2 15" xfId="1999"/>
    <cellStyle name="Moneda 4 2 16" xfId="2000"/>
    <cellStyle name="Moneda 4 2 17" xfId="2001"/>
    <cellStyle name="Moneda 4 2 18" xfId="2002"/>
    <cellStyle name="Moneda 4 2 19" xfId="1993"/>
    <cellStyle name="Moneda 4 2 2" xfId="2003"/>
    <cellStyle name="Moneda 4 2 3" xfId="2004"/>
    <cellStyle name="Moneda 4 2 4" xfId="2005"/>
    <cellStyle name="Moneda 4 2 5" xfId="2006"/>
    <cellStyle name="Moneda 4 2 6" xfId="2007"/>
    <cellStyle name="Moneda 4 2 7" xfId="2008"/>
    <cellStyle name="Moneda 4 2 8" xfId="2009"/>
    <cellStyle name="Moneda 4 2 9" xfId="2010"/>
    <cellStyle name="Moneda 4 3" xfId="2011"/>
    <cellStyle name="Moneda 4 4" xfId="2012"/>
    <cellStyle name="Moneda 4 5" xfId="2013"/>
    <cellStyle name="Moneda 4 6" xfId="2014"/>
    <cellStyle name="Moneda 4 7" xfId="2015"/>
    <cellStyle name="Moneda 4 8" xfId="2016"/>
    <cellStyle name="Moneda 4 9" xfId="2017"/>
    <cellStyle name="Moneda 40" xfId="2018"/>
    <cellStyle name="Moneda 41" xfId="2019"/>
    <cellStyle name="Moneda 42" xfId="2020"/>
    <cellStyle name="Moneda 43" xfId="2021"/>
    <cellStyle name="Moneda 44" xfId="2022"/>
    <cellStyle name="Moneda 45" xfId="2023"/>
    <cellStyle name="Moneda 46" xfId="2024"/>
    <cellStyle name="Moneda 47" xfId="2025"/>
    <cellStyle name="Moneda 48" xfId="2026"/>
    <cellStyle name="Moneda 49" xfId="2027"/>
    <cellStyle name="Moneda 5" xfId="602"/>
    <cellStyle name="Moneda 5 10" xfId="2029"/>
    <cellStyle name="Moneda 5 11" xfId="2030"/>
    <cellStyle name="Moneda 5 12" xfId="2031"/>
    <cellStyle name="Moneda 5 13" xfId="2032"/>
    <cellStyle name="Moneda 5 14" xfId="2033"/>
    <cellStyle name="Moneda 5 15" xfId="2034"/>
    <cellStyle name="Moneda 5 16" xfId="2035"/>
    <cellStyle name="Moneda 5 17" xfId="2036"/>
    <cellStyle name="Moneda 5 18" xfId="2037"/>
    <cellStyle name="Moneda 5 19" xfId="2038"/>
    <cellStyle name="Moneda 5 19 2" xfId="3846"/>
    <cellStyle name="Moneda 5 2" xfId="2039"/>
    <cellStyle name="Moneda 5 20" xfId="2040"/>
    <cellStyle name="Moneda 5 20 2" xfId="3847"/>
    <cellStyle name="Moneda 5 21" xfId="2041"/>
    <cellStyle name="Moneda 5 21 2" xfId="3848"/>
    <cellStyle name="Moneda 5 22" xfId="2042"/>
    <cellStyle name="Moneda 5 22 2" xfId="3849"/>
    <cellStyle name="Moneda 5 23" xfId="2043"/>
    <cellStyle name="Moneda 5 23 2" xfId="3850"/>
    <cellStyle name="Moneda 5 24" xfId="2044"/>
    <cellStyle name="Moneda 5 24 2" xfId="3851"/>
    <cellStyle name="Moneda 5 25" xfId="2028"/>
    <cellStyle name="Moneda 5 3" xfId="2045"/>
    <cellStyle name="Moneda 5 4" xfId="2046"/>
    <cellStyle name="Moneda 5 5" xfId="2047"/>
    <cellStyle name="Moneda 5 6" xfId="2048"/>
    <cellStyle name="Moneda 5 7" xfId="2049"/>
    <cellStyle name="Moneda 5 8" xfId="2050"/>
    <cellStyle name="Moneda 5 9" xfId="2051"/>
    <cellStyle name="Moneda 50" xfId="2052"/>
    <cellStyle name="Moneda 51" xfId="2053"/>
    <cellStyle name="Moneda 52" xfId="2054"/>
    <cellStyle name="Moneda 53" xfId="2055"/>
    <cellStyle name="Moneda 54" xfId="2056"/>
    <cellStyle name="Moneda 55" xfId="2057"/>
    <cellStyle name="Moneda 56" xfId="2058"/>
    <cellStyle name="Moneda 57" xfId="2059"/>
    <cellStyle name="Moneda 58" xfId="2060"/>
    <cellStyle name="Moneda 59" xfId="2061"/>
    <cellStyle name="Moneda 6" xfId="603"/>
    <cellStyle name="Moneda 6 10" xfId="2063"/>
    <cellStyle name="Moneda 6 11" xfId="2064"/>
    <cellStyle name="Moneda 6 12" xfId="2065"/>
    <cellStyle name="Moneda 6 13" xfId="2066"/>
    <cellStyle name="Moneda 6 14" xfId="2067"/>
    <cellStyle name="Moneda 6 15" xfId="2068"/>
    <cellStyle name="Moneda 6 16" xfId="2069"/>
    <cellStyle name="Moneda 6 17" xfId="2070"/>
    <cellStyle name="Moneda 6 18" xfId="2071"/>
    <cellStyle name="Moneda 6 19" xfId="2062"/>
    <cellStyle name="Moneda 6 2" xfId="604"/>
    <cellStyle name="Moneda 6 2 10" xfId="2073"/>
    <cellStyle name="Moneda 6 2 10 2" xfId="3852"/>
    <cellStyle name="Moneda 6 2 11" xfId="2074"/>
    <cellStyle name="Moneda 6 2 11 2" xfId="3853"/>
    <cellStyle name="Moneda 6 2 12" xfId="2075"/>
    <cellStyle name="Moneda 6 2 12 2" xfId="3854"/>
    <cellStyle name="Moneda 6 2 13" xfId="2076"/>
    <cellStyle name="Moneda 6 2 13 2" xfId="3855"/>
    <cellStyle name="Moneda 6 2 14" xfId="2077"/>
    <cellStyle name="Moneda 6 2 14 2" xfId="3856"/>
    <cellStyle name="Moneda 6 2 15" xfId="2078"/>
    <cellStyle name="Moneda 6 2 15 2" xfId="3857"/>
    <cellStyle name="Moneda 6 2 16" xfId="2079"/>
    <cellStyle name="Moneda 6 2 16 2" xfId="3858"/>
    <cellStyle name="Moneda 6 2 17" xfId="2080"/>
    <cellStyle name="Moneda 6 2 17 2" xfId="3859"/>
    <cellStyle name="Moneda 6 2 18" xfId="2081"/>
    <cellStyle name="Moneda 6 2 18 2" xfId="3860"/>
    <cellStyle name="Moneda 6 2 19" xfId="2072"/>
    <cellStyle name="Moneda 6 2 2" xfId="2082"/>
    <cellStyle name="Moneda 6 2 2 2" xfId="3861"/>
    <cellStyle name="Moneda 6 2 3" xfId="2083"/>
    <cellStyle name="Moneda 6 2 3 2" xfId="3862"/>
    <cellStyle name="Moneda 6 2 4" xfId="2084"/>
    <cellStyle name="Moneda 6 2 4 2" xfId="3863"/>
    <cellStyle name="Moneda 6 2 5" xfId="2085"/>
    <cellStyle name="Moneda 6 2 5 2" xfId="3864"/>
    <cellStyle name="Moneda 6 2 6" xfId="2086"/>
    <cellStyle name="Moneda 6 2 6 2" xfId="3865"/>
    <cellStyle name="Moneda 6 2 7" xfId="2087"/>
    <cellStyle name="Moneda 6 2 7 2" xfId="3866"/>
    <cellStyle name="Moneda 6 2 8" xfId="2088"/>
    <cellStyle name="Moneda 6 2 8 2" xfId="3867"/>
    <cellStyle name="Moneda 6 2 9" xfId="2089"/>
    <cellStyle name="Moneda 6 2 9 2" xfId="3868"/>
    <cellStyle name="Moneda 6 20" xfId="3767"/>
    <cellStyle name="Moneda 6 21" xfId="3785"/>
    <cellStyle name="Moneda 6 3" xfId="1011"/>
    <cellStyle name="Moneda 6 3 2" xfId="2090"/>
    <cellStyle name="Moneda 6 3 3" xfId="3774"/>
    <cellStyle name="Moneda 6 3 4" xfId="3792"/>
    <cellStyle name="Moneda 6 4" xfId="2091"/>
    <cellStyle name="Moneda 6 5" xfId="2092"/>
    <cellStyle name="Moneda 6 6" xfId="2093"/>
    <cellStyle name="Moneda 6 7" xfId="2094"/>
    <cellStyle name="Moneda 6 8" xfId="2095"/>
    <cellStyle name="Moneda 6 9" xfId="2096"/>
    <cellStyle name="Moneda 60" xfId="2097"/>
    <cellStyle name="Moneda 61" xfId="2098"/>
    <cellStyle name="Moneda 62" xfId="2099"/>
    <cellStyle name="Moneda 63" xfId="2100"/>
    <cellStyle name="Moneda 64" xfId="2101"/>
    <cellStyle name="Moneda 65" xfId="2102"/>
    <cellStyle name="Moneda 66" xfId="2103"/>
    <cellStyle name="Moneda 67" xfId="2104"/>
    <cellStyle name="Moneda 68" xfId="2105"/>
    <cellStyle name="Moneda 69" xfId="2106"/>
    <cellStyle name="Moneda 7" xfId="605"/>
    <cellStyle name="Moneda 7 10" xfId="2108"/>
    <cellStyle name="Moneda 7 11" xfId="2109"/>
    <cellStyle name="Moneda 7 12" xfId="2110"/>
    <cellStyle name="Moneda 7 13" xfId="2111"/>
    <cellStyle name="Moneda 7 14" xfId="2112"/>
    <cellStyle name="Moneda 7 15" xfId="2113"/>
    <cellStyle name="Moneda 7 16" xfId="2114"/>
    <cellStyle name="Moneda 7 17" xfId="2115"/>
    <cellStyle name="Moneda 7 18" xfId="2116"/>
    <cellStyle name="Moneda 7 19" xfId="2107"/>
    <cellStyle name="Moneda 7 2" xfId="606"/>
    <cellStyle name="Moneda 7 2 2" xfId="2117"/>
    <cellStyle name="Moneda 7 3" xfId="2118"/>
    <cellStyle name="Moneda 7 4" xfId="2119"/>
    <cellStyle name="Moneda 7 5" xfId="2120"/>
    <cellStyle name="Moneda 7 6" xfId="2121"/>
    <cellStyle name="Moneda 7 7" xfId="2122"/>
    <cellStyle name="Moneda 7 8" xfId="2123"/>
    <cellStyle name="Moneda 7 9" xfId="2124"/>
    <cellStyle name="Moneda 70" xfId="2125"/>
    <cellStyle name="Moneda 71" xfId="2126"/>
    <cellStyle name="Moneda 72" xfId="2127"/>
    <cellStyle name="Moneda 73" xfId="2128"/>
    <cellStyle name="Moneda 74" xfId="2129"/>
    <cellStyle name="Moneda 75" xfId="2130"/>
    <cellStyle name="Moneda 76" xfId="2131"/>
    <cellStyle name="Moneda 77" xfId="2132"/>
    <cellStyle name="Moneda 78" xfId="2133"/>
    <cellStyle name="Moneda 79" xfId="2134"/>
    <cellStyle name="Moneda 8" xfId="607"/>
    <cellStyle name="Moneda 8 10" xfId="2136"/>
    <cellStyle name="Moneda 8 11" xfId="2137"/>
    <cellStyle name="Moneda 8 12" xfId="2138"/>
    <cellStyle name="Moneda 8 13" xfId="2139"/>
    <cellStyle name="Moneda 8 14" xfId="2140"/>
    <cellStyle name="Moneda 8 15" xfId="2141"/>
    <cellStyle name="Moneda 8 16" xfId="2142"/>
    <cellStyle name="Moneda 8 17" xfId="2143"/>
    <cellStyle name="Moneda 8 18" xfId="2144"/>
    <cellStyle name="Moneda 8 19" xfId="2135"/>
    <cellStyle name="Moneda 8 2" xfId="608"/>
    <cellStyle name="Moneda 8 2 2" xfId="2145"/>
    <cellStyle name="Moneda 8 3" xfId="2146"/>
    <cellStyle name="Moneda 8 4" xfId="2147"/>
    <cellStyle name="Moneda 8 5" xfId="2148"/>
    <cellStyle name="Moneda 8 6" xfId="2149"/>
    <cellStyle name="Moneda 8 7" xfId="2150"/>
    <cellStyle name="Moneda 8 8" xfId="2151"/>
    <cellStyle name="Moneda 8 9" xfId="2152"/>
    <cellStyle name="Moneda 80" xfId="2153"/>
    <cellStyle name="Moneda 81" xfId="2154"/>
    <cellStyle name="Moneda 82" xfId="2155"/>
    <cellStyle name="Moneda 83" xfId="2156"/>
    <cellStyle name="Moneda 84" xfId="2157"/>
    <cellStyle name="Moneda 85" xfId="2158"/>
    <cellStyle name="Moneda 86" xfId="2159"/>
    <cellStyle name="Moneda 87" xfId="2160"/>
    <cellStyle name="Moneda 88" xfId="2161"/>
    <cellStyle name="Moneda 89" xfId="2162"/>
    <cellStyle name="Moneda 9" xfId="609"/>
    <cellStyle name="Moneda 9 10" xfId="2164"/>
    <cellStyle name="Moneda 9 11" xfId="2165"/>
    <cellStyle name="Moneda 9 12" xfId="2166"/>
    <cellStyle name="Moneda 9 13" xfId="2167"/>
    <cellStyle name="Moneda 9 14" xfId="2168"/>
    <cellStyle name="Moneda 9 15" xfId="2169"/>
    <cellStyle name="Moneda 9 16" xfId="2170"/>
    <cellStyle name="Moneda 9 17" xfId="2171"/>
    <cellStyle name="Moneda 9 18" xfId="2172"/>
    <cellStyle name="Moneda 9 19" xfId="2163"/>
    <cellStyle name="Moneda 9 2" xfId="610"/>
    <cellStyle name="Moneda 9 2 2" xfId="2173"/>
    <cellStyle name="Moneda 9 3" xfId="2174"/>
    <cellStyle name="Moneda 9 4" xfId="2175"/>
    <cellStyle name="Moneda 9 5" xfId="2176"/>
    <cellStyle name="Moneda 9 6" xfId="2177"/>
    <cellStyle name="Moneda 9 7" xfId="2178"/>
    <cellStyle name="Moneda 9 8" xfId="2179"/>
    <cellStyle name="Moneda 9 9" xfId="2180"/>
    <cellStyle name="Moneda 90" xfId="2181"/>
    <cellStyle name="Moneda 91" xfId="2182"/>
    <cellStyle name="Moneda 92" xfId="2183"/>
    <cellStyle name="Moneda 93" xfId="2184"/>
    <cellStyle name="Moneda 94" xfId="2185"/>
    <cellStyle name="Moneda 95" xfId="2186"/>
    <cellStyle name="Moneda 96" xfId="2187"/>
    <cellStyle name="Moneda 97" xfId="2188"/>
    <cellStyle name="Moneda 98" xfId="2189"/>
    <cellStyle name="Moneda 99" xfId="2190"/>
    <cellStyle name="Monetario" xfId="611"/>
    <cellStyle name="Neutral 10" xfId="612"/>
    <cellStyle name="Neutral 11" xfId="613"/>
    <cellStyle name="Neutral 12" xfId="614"/>
    <cellStyle name="Neutral 13" xfId="615"/>
    <cellStyle name="Neutral 14" xfId="616"/>
    <cellStyle name="Neutral 15" xfId="617"/>
    <cellStyle name="Neutral 16" xfId="618"/>
    <cellStyle name="Neutral 17" xfId="619"/>
    <cellStyle name="Neutral 18" xfId="620"/>
    <cellStyle name="Neutral 2" xfId="10"/>
    <cellStyle name="Neutral 3" xfId="621"/>
    <cellStyle name="Neutral 4" xfId="622"/>
    <cellStyle name="Neutral 5" xfId="623"/>
    <cellStyle name="Neutral 6" xfId="624"/>
    <cellStyle name="Neutral 7" xfId="625"/>
    <cellStyle name="Neutral 8" xfId="626"/>
    <cellStyle name="Neutral 9" xfId="627"/>
    <cellStyle name="Normal" xfId="0" builtinId="0"/>
    <cellStyle name="Normal 10" xfId="9"/>
    <cellStyle name="Normal 10 10" xfId="2192"/>
    <cellStyle name="Normal 10 11" xfId="2193"/>
    <cellStyle name="Normal 10 12" xfId="2194"/>
    <cellStyle name="Normal 10 13" xfId="2195"/>
    <cellStyle name="Normal 10 14" xfId="2196"/>
    <cellStyle name="Normal 10 15" xfId="2197"/>
    <cellStyle name="Normal 10 16" xfId="2198"/>
    <cellStyle name="Normal 10 17" xfId="2199"/>
    <cellStyle name="Normal 10 18" xfId="2200"/>
    <cellStyle name="Normal 10 19" xfId="2201"/>
    <cellStyle name="Normal 10 2" xfId="628"/>
    <cellStyle name="Normal 10 2 2" xfId="2202"/>
    <cellStyle name="Normal 10 20" xfId="2191"/>
    <cellStyle name="Normal 10 3" xfId="629"/>
    <cellStyle name="Normal 10 4" xfId="630"/>
    <cellStyle name="Normal 10 5" xfId="631"/>
    <cellStyle name="Normal 10 6" xfId="632"/>
    <cellStyle name="Normal 10 7" xfId="2203"/>
    <cellStyle name="Normal 10 8" xfId="2204"/>
    <cellStyle name="Normal 10 9" xfId="2205"/>
    <cellStyle name="Normal 11" xfId="633"/>
    <cellStyle name="Normal 11 2" xfId="634"/>
    <cellStyle name="Normal 11 3" xfId="635"/>
    <cellStyle name="Normal 11 4" xfId="636"/>
    <cellStyle name="Normal 11 5" xfId="2206"/>
    <cellStyle name="Normal 12" xfId="637"/>
    <cellStyle name="Normal 12 10" xfId="2207"/>
    <cellStyle name="Normal 12 2" xfId="638"/>
    <cellStyle name="Normal 12 2 2" xfId="639"/>
    <cellStyle name="Normal 12 2 3" xfId="2208"/>
    <cellStyle name="Normal 12 3" xfId="640"/>
    <cellStyle name="Normal 12 3 2" xfId="641"/>
    <cellStyle name="Normal 12 3 3" xfId="2209"/>
    <cellStyle name="Normal 12 4" xfId="642"/>
    <cellStyle name="Normal 12 5" xfId="643"/>
    <cellStyle name="Normal 12 6" xfId="644"/>
    <cellStyle name="Normal 12 7" xfId="645"/>
    <cellStyle name="Normal 12 8" xfId="646"/>
    <cellStyle name="Normal 12 9" xfId="647"/>
    <cellStyle name="Normal 13" xfId="648"/>
    <cellStyle name="Normal 13 2" xfId="649"/>
    <cellStyle name="Normal 13 2 2" xfId="650"/>
    <cellStyle name="Normal 13 2 3" xfId="2211"/>
    <cellStyle name="Normal 13 3" xfId="651"/>
    <cellStyle name="Normal 13 4" xfId="652"/>
    <cellStyle name="Normal 13 5" xfId="653"/>
    <cellStyle name="Normal 13 6" xfId="654"/>
    <cellStyle name="Normal 13 7" xfId="655"/>
    <cellStyle name="Normal 13 8" xfId="656"/>
    <cellStyle name="Normal 13 9" xfId="2210"/>
    <cellStyle name="Normal 14" xfId="657"/>
    <cellStyle name="Normal 14 10" xfId="2213"/>
    <cellStyle name="Normal 14 11" xfId="2214"/>
    <cellStyle name="Normal 14 12" xfId="2215"/>
    <cellStyle name="Normal 14 13" xfId="2216"/>
    <cellStyle name="Normal 14 14" xfId="2217"/>
    <cellStyle name="Normal 14 15" xfId="2218"/>
    <cellStyle name="Normal 14 16" xfId="2219"/>
    <cellStyle name="Normal 14 17" xfId="2220"/>
    <cellStyle name="Normal 14 18" xfId="2221"/>
    <cellStyle name="Normal 14 19" xfId="2222"/>
    <cellStyle name="Normal 14 2" xfId="658"/>
    <cellStyle name="Normal 14 2 2" xfId="659"/>
    <cellStyle name="Normal 14 2 3" xfId="2223"/>
    <cellStyle name="Normal 14 20" xfId="2224"/>
    <cellStyle name="Normal 14 21" xfId="2225"/>
    <cellStyle name="Normal 14 22" xfId="2226"/>
    <cellStyle name="Normal 14 23" xfId="2227"/>
    <cellStyle name="Normal 14 24" xfId="2212"/>
    <cellStyle name="Normal 14 3" xfId="660"/>
    <cellStyle name="Normal 14 3 2" xfId="2228"/>
    <cellStyle name="Normal 14 4" xfId="661"/>
    <cellStyle name="Normal 14 4 2" xfId="2229"/>
    <cellStyle name="Normal 14 5" xfId="662"/>
    <cellStyle name="Normal 14 5 2" xfId="2230"/>
    <cellStyle name="Normal 14 6" xfId="663"/>
    <cellStyle name="Normal 14 6 2" xfId="2231"/>
    <cellStyle name="Normal 14 7" xfId="664"/>
    <cellStyle name="Normal 14 7 2" xfId="2232"/>
    <cellStyle name="Normal 14 8" xfId="665"/>
    <cellStyle name="Normal 14 8 2" xfId="2233"/>
    <cellStyle name="Normal 14 9" xfId="2234"/>
    <cellStyle name="Normal 15" xfId="666"/>
    <cellStyle name="Normal 15 10" xfId="2236"/>
    <cellStyle name="Normal 15 11" xfId="2237"/>
    <cellStyle name="Normal 15 12" xfId="2238"/>
    <cellStyle name="Normal 15 13" xfId="2239"/>
    <cellStyle name="Normal 15 14" xfId="2240"/>
    <cellStyle name="Normal 15 15" xfId="2241"/>
    <cellStyle name="Normal 15 16" xfId="2242"/>
    <cellStyle name="Normal 15 17" xfId="2243"/>
    <cellStyle name="Normal 15 18" xfId="2244"/>
    <cellStyle name="Normal 15 19" xfId="2235"/>
    <cellStyle name="Normal 15 2" xfId="667"/>
    <cellStyle name="Normal 15 2 2" xfId="2245"/>
    <cellStyle name="Normal 15 3" xfId="668"/>
    <cellStyle name="Normal 15 3 2" xfId="2246"/>
    <cellStyle name="Normal 15 4" xfId="1012"/>
    <cellStyle name="Normal 15 4 2" xfId="2247"/>
    <cellStyle name="Normal 15 5" xfId="2248"/>
    <cellStyle name="Normal 15 6" xfId="2249"/>
    <cellStyle name="Normal 15 7" xfId="2250"/>
    <cellStyle name="Normal 15 8" xfId="2251"/>
    <cellStyle name="Normal 15 9" xfId="2252"/>
    <cellStyle name="Normal 16" xfId="669"/>
    <cellStyle name="Normal 16 10" xfId="2254"/>
    <cellStyle name="Normal 16 11" xfId="2255"/>
    <cellStyle name="Normal 16 12" xfId="2256"/>
    <cellStyle name="Normal 16 13" xfId="2257"/>
    <cellStyle name="Normal 16 14" xfId="2258"/>
    <cellStyle name="Normal 16 15" xfId="2259"/>
    <cellStyle name="Normal 16 16" xfId="2260"/>
    <cellStyle name="Normal 16 17" xfId="2261"/>
    <cellStyle name="Normal 16 18" xfId="2262"/>
    <cellStyle name="Normal 16 19" xfId="2253"/>
    <cellStyle name="Normal 16 2" xfId="670"/>
    <cellStyle name="Normal 16 2 2" xfId="2263"/>
    <cellStyle name="Normal 16 3" xfId="671"/>
    <cellStyle name="Normal 16 3 2" xfId="2264"/>
    <cellStyle name="Normal 16 4" xfId="672"/>
    <cellStyle name="Normal 16 4 2" xfId="2265"/>
    <cellStyle name="Normal 16 5" xfId="673"/>
    <cellStyle name="Normal 16 5 2" xfId="2266"/>
    <cellStyle name="Normal 16 6" xfId="2267"/>
    <cellStyle name="Normal 16 7" xfId="2268"/>
    <cellStyle name="Normal 16 8" xfId="2269"/>
    <cellStyle name="Normal 16 9" xfId="2270"/>
    <cellStyle name="Normal 17" xfId="674"/>
    <cellStyle name="Normal 17 2" xfId="675"/>
    <cellStyle name="Normal 17 3" xfId="676"/>
    <cellStyle name="Normal 17 4" xfId="677"/>
    <cellStyle name="Normal 17 5" xfId="678"/>
    <cellStyle name="Normal 17 6" xfId="2271"/>
    <cellStyle name="Normal 18" xfId="679"/>
    <cellStyle name="Normal 18 2" xfId="2272"/>
    <cellStyle name="Normal 19" xfId="680"/>
    <cellStyle name="Normal 19 2" xfId="2274"/>
    <cellStyle name="Normal 19 3" xfId="2275"/>
    <cellStyle name="Normal 19 4" xfId="2276"/>
    <cellStyle name="Normal 19 5" xfId="2277"/>
    <cellStyle name="Normal 19 6" xfId="2273"/>
    <cellStyle name="Normal 2" xfId="3"/>
    <cellStyle name="Normal 2 10" xfId="681"/>
    <cellStyle name="Normal 2 10 10" xfId="2279"/>
    <cellStyle name="Normal 2 10 11" xfId="2280"/>
    <cellStyle name="Normal 2 10 12" xfId="2281"/>
    <cellStyle name="Normal 2 10 13" xfId="2282"/>
    <cellStyle name="Normal 2 10 14" xfId="2283"/>
    <cellStyle name="Normal 2 10 15" xfId="2284"/>
    <cellStyle name="Normal 2 10 16" xfId="2285"/>
    <cellStyle name="Normal 2 10 17" xfId="2286"/>
    <cellStyle name="Normal 2 10 18" xfId="2287"/>
    <cellStyle name="Normal 2 10 19" xfId="2288"/>
    <cellStyle name="Normal 2 10 2" xfId="682"/>
    <cellStyle name="Normal 2 10 2 10" xfId="2290"/>
    <cellStyle name="Normal 2 10 2 11" xfId="2291"/>
    <cellStyle name="Normal 2 10 2 12" xfId="2292"/>
    <cellStyle name="Normal 2 10 2 13" xfId="2293"/>
    <cellStyle name="Normal 2 10 2 14" xfId="2294"/>
    <cellStyle name="Normal 2 10 2 15" xfId="2295"/>
    <cellStyle name="Normal 2 10 2 16" xfId="2296"/>
    <cellStyle name="Normal 2 10 2 17" xfId="2297"/>
    <cellStyle name="Normal 2 10 2 18" xfId="2298"/>
    <cellStyle name="Normal 2 10 2 19" xfId="2289"/>
    <cellStyle name="Normal 2 10 2 2" xfId="2299"/>
    <cellStyle name="Normal 2 10 2 3" xfId="2300"/>
    <cellStyle name="Normal 2 10 2 4" xfId="2301"/>
    <cellStyle name="Normal 2 10 2 5" xfId="2302"/>
    <cellStyle name="Normal 2 10 2 6" xfId="2303"/>
    <cellStyle name="Normal 2 10 2 7" xfId="2304"/>
    <cellStyle name="Normal 2 10 2 8" xfId="2305"/>
    <cellStyle name="Normal 2 10 2 9" xfId="2306"/>
    <cellStyle name="Normal 2 10 20" xfId="2307"/>
    <cellStyle name="Normal 2 10 21" xfId="2308"/>
    <cellStyle name="Normal 2 10 22" xfId="2309"/>
    <cellStyle name="Normal 2 10 23" xfId="2310"/>
    <cellStyle name="Normal 2 10 24" xfId="2278"/>
    <cellStyle name="Normal 2 10 3" xfId="683"/>
    <cellStyle name="Normal 2 10 4" xfId="684"/>
    <cellStyle name="Normal 2 10 5" xfId="685"/>
    <cellStyle name="Normal 2 10 6" xfId="686"/>
    <cellStyle name="Normal 2 10 7" xfId="687"/>
    <cellStyle name="Normal 2 10 8" xfId="688"/>
    <cellStyle name="Normal 2 10 8 2" xfId="2311"/>
    <cellStyle name="Normal 2 10 9" xfId="2312"/>
    <cellStyle name="Normal 2 11" xfId="689"/>
    <cellStyle name="Normal 2 11 10" xfId="2314"/>
    <cellStyle name="Normal 2 11 11" xfId="2315"/>
    <cellStyle name="Normal 2 11 12" xfId="2316"/>
    <cellStyle name="Normal 2 11 13" xfId="2317"/>
    <cellStyle name="Normal 2 11 14" xfId="2318"/>
    <cellStyle name="Normal 2 11 15" xfId="2319"/>
    <cellStyle name="Normal 2 11 16" xfId="2320"/>
    <cellStyle name="Normal 2 11 17" xfId="2321"/>
    <cellStyle name="Normal 2 11 18" xfId="2322"/>
    <cellStyle name="Normal 2 11 19" xfId="2323"/>
    <cellStyle name="Normal 2 11 2" xfId="690"/>
    <cellStyle name="Normal 2 11 2 10" xfId="2325"/>
    <cellStyle name="Normal 2 11 2 11" xfId="2326"/>
    <cellStyle name="Normal 2 11 2 12" xfId="2327"/>
    <cellStyle name="Normal 2 11 2 13" xfId="2328"/>
    <cellStyle name="Normal 2 11 2 14" xfId="2329"/>
    <cellStyle name="Normal 2 11 2 15" xfId="2330"/>
    <cellStyle name="Normal 2 11 2 16" xfId="2331"/>
    <cellStyle name="Normal 2 11 2 17" xfId="2332"/>
    <cellStyle name="Normal 2 11 2 18" xfId="2333"/>
    <cellStyle name="Normal 2 11 2 19" xfId="2324"/>
    <cellStyle name="Normal 2 11 2 2" xfId="2334"/>
    <cellStyle name="Normal 2 11 2 3" xfId="2335"/>
    <cellStyle name="Normal 2 11 2 4" xfId="2336"/>
    <cellStyle name="Normal 2 11 2 5" xfId="2337"/>
    <cellStyle name="Normal 2 11 2 6" xfId="2338"/>
    <cellStyle name="Normal 2 11 2 7" xfId="2339"/>
    <cellStyle name="Normal 2 11 2 8" xfId="2340"/>
    <cellStyle name="Normal 2 11 2 9" xfId="2341"/>
    <cellStyle name="Normal 2 11 20" xfId="2342"/>
    <cellStyle name="Normal 2 11 21" xfId="2343"/>
    <cellStyle name="Normal 2 11 22" xfId="2344"/>
    <cellStyle name="Normal 2 11 23" xfId="2313"/>
    <cellStyle name="Normal 2 11 3" xfId="691"/>
    <cellStyle name="Normal 2 11 4" xfId="692"/>
    <cellStyle name="Normal 2 11 5" xfId="693"/>
    <cellStyle name="Normal 2 11 6" xfId="694"/>
    <cellStyle name="Normal 2 11 7" xfId="695"/>
    <cellStyle name="Normal 2 11 7 2" xfId="2345"/>
    <cellStyle name="Normal 2 11 8" xfId="2346"/>
    <cellStyle name="Normal 2 11 9" xfId="2347"/>
    <cellStyle name="Normal 2 12" xfId="696"/>
    <cellStyle name="Normal 2 12 10" xfId="2349"/>
    <cellStyle name="Normal 2 12 11" xfId="2350"/>
    <cellStyle name="Normal 2 12 12" xfId="2351"/>
    <cellStyle name="Normal 2 12 13" xfId="2352"/>
    <cellStyle name="Normal 2 12 14" xfId="2353"/>
    <cellStyle name="Normal 2 12 15" xfId="2354"/>
    <cellStyle name="Normal 2 12 16" xfId="2355"/>
    <cellStyle name="Normal 2 12 17" xfId="2356"/>
    <cellStyle name="Normal 2 12 18" xfId="2357"/>
    <cellStyle name="Normal 2 12 19" xfId="2348"/>
    <cellStyle name="Normal 2 12 2" xfId="697"/>
    <cellStyle name="Normal 2 12 2 2" xfId="2358"/>
    <cellStyle name="Normal 2 12 3" xfId="2359"/>
    <cellStyle name="Normal 2 12 4" xfId="2360"/>
    <cellStyle name="Normal 2 12 5" xfId="2361"/>
    <cellStyle name="Normal 2 12 6" xfId="2362"/>
    <cellStyle name="Normal 2 12 7" xfId="2363"/>
    <cellStyle name="Normal 2 12 8" xfId="2364"/>
    <cellStyle name="Normal 2 12 9" xfId="2365"/>
    <cellStyle name="Normal 2 13" xfId="698"/>
    <cellStyle name="Normal 2 13 2" xfId="699"/>
    <cellStyle name="Normal 2 13 2 2" xfId="700"/>
    <cellStyle name="Normal 2 13 2 3" xfId="701"/>
    <cellStyle name="Normal 2 13 3" xfId="702"/>
    <cellStyle name="Normal 2 13 4" xfId="2366"/>
    <cellStyle name="Normal 2 14" xfId="703"/>
    <cellStyle name="Normal 2 15" xfId="704"/>
    <cellStyle name="Normal 2 16" xfId="705"/>
    <cellStyle name="Normal 2 17" xfId="706"/>
    <cellStyle name="Normal 2 17 2" xfId="707"/>
    <cellStyle name="Normal 2 18" xfId="708"/>
    <cellStyle name="Normal 2 2" xfId="4"/>
    <cellStyle name="Normal 2 2 10" xfId="2367"/>
    <cellStyle name="Normal 2 2 11" xfId="2368"/>
    <cellStyle name="Normal 2 2 12" xfId="2369"/>
    <cellStyle name="Normal 2 2 13" xfId="2370"/>
    <cellStyle name="Normal 2 2 14" xfId="2371"/>
    <cellStyle name="Normal 2 2 15" xfId="2372"/>
    <cellStyle name="Normal 2 2 16" xfId="2373"/>
    <cellStyle name="Normal 2 2 17" xfId="2374"/>
    <cellStyle name="Normal 2 2 18" xfId="2375"/>
    <cellStyle name="Normal 2 2 19" xfId="2376"/>
    <cellStyle name="Normal 2 2 2" xfId="709"/>
    <cellStyle name="Normal 2 2 2 10" xfId="2378"/>
    <cellStyle name="Normal 2 2 2 11" xfId="2379"/>
    <cellStyle name="Normal 2 2 2 12" xfId="2380"/>
    <cellStyle name="Normal 2 2 2 13" xfId="2381"/>
    <cellStyle name="Normal 2 2 2 14" xfId="2382"/>
    <cellStyle name="Normal 2 2 2 15" xfId="2383"/>
    <cellStyle name="Normal 2 2 2 16" xfId="2384"/>
    <cellStyle name="Normal 2 2 2 17" xfId="2385"/>
    <cellStyle name="Normal 2 2 2 18" xfId="2386"/>
    <cellStyle name="Normal 2 2 2 19" xfId="2387"/>
    <cellStyle name="Normal 2 2 2 2" xfId="2388"/>
    <cellStyle name="Normal 2 2 2 20" xfId="2389"/>
    <cellStyle name="Normal 2 2 2 21" xfId="2390"/>
    <cellStyle name="Normal 2 2 2 22" xfId="2391"/>
    <cellStyle name="Normal 2 2 2 23" xfId="2392"/>
    <cellStyle name="Normal 2 2 2 24" xfId="2393"/>
    <cellStyle name="Normal 2 2 2 25" xfId="2377"/>
    <cellStyle name="Normal 2 2 2 3" xfId="2394"/>
    <cellStyle name="Normal 2 2 2 4" xfId="2395"/>
    <cellStyle name="Normal 2 2 2 5" xfId="2396"/>
    <cellStyle name="Normal 2 2 2 6" xfId="2397"/>
    <cellStyle name="Normal 2 2 2 7" xfId="2398"/>
    <cellStyle name="Normal 2 2 2 8" xfId="2399"/>
    <cellStyle name="Normal 2 2 2 9" xfId="2400"/>
    <cellStyle name="Normal 2 2 20" xfId="2401"/>
    <cellStyle name="Normal 2 2 3" xfId="710"/>
    <cellStyle name="Normal 2 2 3 2" xfId="2402"/>
    <cellStyle name="Normal 2 2 3 3" xfId="2403"/>
    <cellStyle name="Normal 2 2 3 4" xfId="2404"/>
    <cellStyle name="Normal 2 2 3 5" xfId="2405"/>
    <cellStyle name="Normal 2 2 3 6" xfId="2406"/>
    <cellStyle name="Normal 2 2 3 7" xfId="2407"/>
    <cellStyle name="Normal 2 2 4" xfId="711"/>
    <cellStyle name="Normal 2 2 5" xfId="2408"/>
    <cellStyle name="Normal 2 2 6" xfId="2409"/>
    <cellStyle name="Normal 2 2 7" xfId="2410"/>
    <cellStyle name="Normal 2 2 8" xfId="2411"/>
    <cellStyle name="Normal 2 2 9" xfId="2412"/>
    <cellStyle name="Normal 2 2_CUADRO CANTIDADES LA ARGENTINA" xfId="2413"/>
    <cellStyle name="Normal 2 3" xfId="15"/>
    <cellStyle name="Normal 2 3 10" xfId="2415"/>
    <cellStyle name="Normal 2 3 11" xfId="2416"/>
    <cellStyle name="Normal 2 3 12" xfId="2417"/>
    <cellStyle name="Normal 2 3 13" xfId="2418"/>
    <cellStyle name="Normal 2 3 14" xfId="2419"/>
    <cellStyle name="Normal 2 3 15" xfId="2420"/>
    <cellStyle name="Normal 2 3 16" xfId="2421"/>
    <cellStyle name="Normal 2 3 17" xfId="2422"/>
    <cellStyle name="Normal 2 3 18" xfId="2423"/>
    <cellStyle name="Normal 2 3 19" xfId="2424"/>
    <cellStyle name="Normal 2 3 2" xfId="712"/>
    <cellStyle name="Normal 2 3 2 2" xfId="2425"/>
    <cellStyle name="Normal 2 3 20" xfId="2426"/>
    <cellStyle name="Normal 2 3 21" xfId="2427"/>
    <cellStyle name="Normal 2 3 22" xfId="2428"/>
    <cellStyle name="Normal 2 3 23" xfId="2414"/>
    <cellStyle name="Normal 2 3 3" xfId="2429"/>
    <cellStyle name="Normal 2 3 4" xfId="2430"/>
    <cellStyle name="Normal 2 3 5" xfId="2431"/>
    <cellStyle name="Normal 2 3 6" xfId="2432"/>
    <cellStyle name="Normal 2 3 7" xfId="2433"/>
    <cellStyle name="Normal 2 3 8" xfId="2434"/>
    <cellStyle name="Normal 2 3 9" xfId="2435"/>
    <cellStyle name="Normal 2 4" xfId="713"/>
    <cellStyle name="Normal 2 4 10" xfId="2437"/>
    <cellStyle name="Normal 2 4 11" xfId="2438"/>
    <cellStyle name="Normal 2 4 12" xfId="2439"/>
    <cellStyle name="Normal 2 4 13" xfId="2440"/>
    <cellStyle name="Normal 2 4 14" xfId="2441"/>
    <cellStyle name="Normal 2 4 15" xfId="2442"/>
    <cellStyle name="Normal 2 4 16" xfId="2443"/>
    <cellStyle name="Normal 2 4 17" xfId="2444"/>
    <cellStyle name="Normal 2 4 18" xfId="2445"/>
    <cellStyle name="Normal 2 4 19" xfId="2446"/>
    <cellStyle name="Normal 2 4 2" xfId="714"/>
    <cellStyle name="Normal 2 4 2 2" xfId="2447"/>
    <cellStyle name="Normal 2 4 20" xfId="2448"/>
    <cellStyle name="Normal 2 4 21" xfId="2449"/>
    <cellStyle name="Normal 2 4 22" xfId="2450"/>
    <cellStyle name="Normal 2 4 23" xfId="2436"/>
    <cellStyle name="Normal 2 4 3" xfId="715"/>
    <cellStyle name="Normal 2 4 3 2" xfId="2451"/>
    <cellStyle name="Normal 2 4 4" xfId="716"/>
    <cellStyle name="Normal 2 4 4 2" xfId="2452"/>
    <cellStyle name="Normal 2 4 5" xfId="717"/>
    <cellStyle name="Normal 2 4 5 2" xfId="2453"/>
    <cellStyle name="Normal 2 4 6" xfId="718"/>
    <cellStyle name="Normal 2 4 6 2" xfId="2454"/>
    <cellStyle name="Normal 2 4 7" xfId="719"/>
    <cellStyle name="Normal 2 4 7 2" xfId="2455"/>
    <cellStyle name="Normal 2 4 8" xfId="720"/>
    <cellStyle name="Normal 2 4 8 2" xfId="2456"/>
    <cellStyle name="Normal 2 4 9" xfId="2457"/>
    <cellStyle name="Normal 2 5" xfId="721"/>
    <cellStyle name="Normal 2 5 10" xfId="2459"/>
    <cellStyle name="Normal 2 5 11" xfId="2460"/>
    <cellStyle name="Normal 2 5 12" xfId="2461"/>
    <cellStyle name="Normal 2 5 13" xfId="2462"/>
    <cellStyle name="Normal 2 5 14" xfId="2463"/>
    <cellStyle name="Normal 2 5 15" xfId="2464"/>
    <cellStyle name="Normal 2 5 16" xfId="2465"/>
    <cellStyle name="Normal 2 5 17" xfId="2466"/>
    <cellStyle name="Normal 2 5 18" xfId="2467"/>
    <cellStyle name="Normal 2 5 19" xfId="2468"/>
    <cellStyle name="Normal 2 5 2" xfId="722"/>
    <cellStyle name="Normal 2 5 2 2" xfId="2469"/>
    <cellStyle name="Normal 2 5 20" xfId="2470"/>
    <cellStyle name="Normal 2 5 21" xfId="2471"/>
    <cellStyle name="Normal 2 5 22" xfId="2472"/>
    <cellStyle name="Normal 2 5 23" xfId="2458"/>
    <cellStyle name="Normal 2 5 3" xfId="723"/>
    <cellStyle name="Normal 2 5 3 2" xfId="2473"/>
    <cellStyle name="Normal 2 5 4" xfId="724"/>
    <cellStyle name="Normal 2 5 4 2" xfId="2474"/>
    <cellStyle name="Normal 2 5 5" xfId="725"/>
    <cellStyle name="Normal 2 5 5 2" xfId="2475"/>
    <cellStyle name="Normal 2 5 6" xfId="726"/>
    <cellStyle name="Normal 2 5 6 2" xfId="2476"/>
    <cellStyle name="Normal 2 5 7" xfId="2477"/>
    <cellStyle name="Normal 2 5 8" xfId="2478"/>
    <cellStyle name="Normal 2 5 9" xfId="2479"/>
    <cellStyle name="Normal 2 6" xfId="727"/>
    <cellStyle name="Normal 2 6 10" xfId="2481"/>
    <cellStyle name="Normal 2 6 11" xfId="2482"/>
    <cellStyle name="Normal 2 6 12" xfId="2483"/>
    <cellStyle name="Normal 2 6 13" xfId="2484"/>
    <cellStyle name="Normal 2 6 14" xfId="2485"/>
    <cellStyle name="Normal 2 6 15" xfId="2486"/>
    <cellStyle name="Normal 2 6 16" xfId="2487"/>
    <cellStyle name="Normal 2 6 17" xfId="2488"/>
    <cellStyle name="Normal 2 6 18" xfId="2489"/>
    <cellStyle name="Normal 2 6 19" xfId="2480"/>
    <cellStyle name="Normal 2 6 2" xfId="728"/>
    <cellStyle name="Normal 2 6 2 2" xfId="2490"/>
    <cellStyle name="Normal 2 6 3" xfId="2491"/>
    <cellStyle name="Normal 2 6 4" xfId="2492"/>
    <cellStyle name="Normal 2 6 5" xfId="2493"/>
    <cellStyle name="Normal 2 6 6" xfId="2494"/>
    <cellStyle name="Normal 2 6 7" xfId="2495"/>
    <cellStyle name="Normal 2 6 8" xfId="2496"/>
    <cellStyle name="Normal 2 6 9" xfId="2497"/>
    <cellStyle name="Normal 2 7" xfId="729"/>
    <cellStyle name="Normal 2 7 10" xfId="2499"/>
    <cellStyle name="Normal 2 7 11" xfId="2500"/>
    <cellStyle name="Normal 2 7 12" xfId="2501"/>
    <cellStyle name="Normal 2 7 13" xfId="2502"/>
    <cellStyle name="Normal 2 7 14" xfId="2503"/>
    <cellStyle name="Normal 2 7 15" xfId="2504"/>
    <cellStyle name="Normal 2 7 16" xfId="2505"/>
    <cellStyle name="Normal 2 7 17" xfId="2506"/>
    <cellStyle name="Normal 2 7 18" xfId="2507"/>
    <cellStyle name="Normal 2 7 19" xfId="2498"/>
    <cellStyle name="Normal 2 7 2" xfId="730"/>
    <cellStyle name="Normal 2 7 2 2" xfId="2508"/>
    <cellStyle name="Normal 2 7 3" xfId="2509"/>
    <cellStyle name="Normal 2 7 4" xfId="2510"/>
    <cellStyle name="Normal 2 7 5" xfId="2511"/>
    <cellStyle name="Normal 2 7 6" xfId="2512"/>
    <cellStyle name="Normal 2 7 7" xfId="2513"/>
    <cellStyle name="Normal 2 7 8" xfId="2514"/>
    <cellStyle name="Normal 2 7 9" xfId="2515"/>
    <cellStyle name="Normal 2 8" xfId="731"/>
    <cellStyle name="Normal 2 8 10" xfId="2517"/>
    <cellStyle name="Normal 2 8 11" xfId="2518"/>
    <cellStyle name="Normal 2 8 12" xfId="2519"/>
    <cellStyle name="Normal 2 8 13" xfId="2520"/>
    <cellStyle name="Normal 2 8 14" xfId="2521"/>
    <cellStyle name="Normal 2 8 15" xfId="2522"/>
    <cellStyle name="Normal 2 8 16" xfId="2523"/>
    <cellStyle name="Normal 2 8 17" xfId="2524"/>
    <cellStyle name="Normal 2 8 18" xfId="2525"/>
    <cellStyle name="Normal 2 8 19" xfId="2516"/>
    <cellStyle name="Normal 2 8 2" xfId="732"/>
    <cellStyle name="Normal 2 8 2 2" xfId="2526"/>
    <cellStyle name="Normal 2 8 3" xfId="2527"/>
    <cellStyle name="Normal 2 8 4" xfId="2528"/>
    <cellStyle name="Normal 2 8 5" xfId="2529"/>
    <cellStyle name="Normal 2 8 6" xfId="2530"/>
    <cellStyle name="Normal 2 8 7" xfId="2531"/>
    <cellStyle name="Normal 2 8 8" xfId="2532"/>
    <cellStyle name="Normal 2 8 9" xfId="2533"/>
    <cellStyle name="Normal 2 9" xfId="733"/>
    <cellStyle name="Normal 2 9 10" xfId="2535"/>
    <cellStyle name="Normal 2 9 11" xfId="2536"/>
    <cellStyle name="Normal 2 9 12" xfId="2537"/>
    <cellStyle name="Normal 2 9 13" xfId="2538"/>
    <cellStyle name="Normal 2 9 14" xfId="2539"/>
    <cellStyle name="Normal 2 9 15" xfId="2540"/>
    <cellStyle name="Normal 2 9 16" xfId="2541"/>
    <cellStyle name="Normal 2 9 17" xfId="2542"/>
    <cellStyle name="Normal 2 9 18" xfId="2543"/>
    <cellStyle name="Normal 2 9 19" xfId="2544"/>
    <cellStyle name="Normal 2 9 2" xfId="734"/>
    <cellStyle name="Normal 2 9 2 10" xfId="2546"/>
    <cellStyle name="Normal 2 9 2 11" xfId="2547"/>
    <cellStyle name="Normal 2 9 2 12" xfId="2548"/>
    <cellStyle name="Normal 2 9 2 13" xfId="2549"/>
    <cellStyle name="Normal 2 9 2 14" xfId="2550"/>
    <cellStyle name="Normal 2 9 2 15" xfId="2551"/>
    <cellStyle name="Normal 2 9 2 16" xfId="2552"/>
    <cellStyle name="Normal 2 9 2 17" xfId="2553"/>
    <cellStyle name="Normal 2 9 2 18" xfId="2554"/>
    <cellStyle name="Normal 2 9 2 19" xfId="2545"/>
    <cellStyle name="Normal 2 9 2 2" xfId="2555"/>
    <cellStyle name="Normal 2 9 2 3" xfId="2556"/>
    <cellStyle name="Normal 2 9 2 4" xfId="2557"/>
    <cellStyle name="Normal 2 9 2 5" xfId="2558"/>
    <cellStyle name="Normal 2 9 2 6" xfId="2559"/>
    <cellStyle name="Normal 2 9 2 7" xfId="2560"/>
    <cellStyle name="Normal 2 9 2 8" xfId="2561"/>
    <cellStyle name="Normal 2 9 2 9" xfId="2562"/>
    <cellStyle name="Normal 2 9 20" xfId="2563"/>
    <cellStyle name="Normal 2 9 21" xfId="2564"/>
    <cellStyle name="Normal 2 9 22" xfId="2565"/>
    <cellStyle name="Normal 2 9 23" xfId="2566"/>
    <cellStyle name="Normal 2 9 24" xfId="2567"/>
    <cellStyle name="Normal 2 9 25" xfId="2534"/>
    <cellStyle name="Normal 2 9 3" xfId="735"/>
    <cellStyle name="Normal 2 9 4" xfId="736"/>
    <cellStyle name="Normal 2 9 5" xfId="737"/>
    <cellStyle name="Normal 2 9 6" xfId="738"/>
    <cellStyle name="Normal 2 9 7" xfId="739"/>
    <cellStyle name="Normal 2 9 8" xfId="740"/>
    <cellStyle name="Normal 2 9 9" xfId="741"/>
    <cellStyle name="Normal 2 9 9 2" xfId="2568"/>
    <cellStyle name="Normal 2_ARBOLEDA_PRESUPUESTO_FASE II_V_01" xfId="2569"/>
    <cellStyle name="Normal 20" xfId="742"/>
    <cellStyle name="Normal 20 10" xfId="2571"/>
    <cellStyle name="Normal 20 11" xfId="2572"/>
    <cellStyle name="Normal 20 12" xfId="2573"/>
    <cellStyle name="Normal 20 13" xfId="2574"/>
    <cellStyle name="Normal 20 14" xfId="2575"/>
    <cellStyle name="Normal 20 15" xfId="2576"/>
    <cellStyle name="Normal 20 16" xfId="2577"/>
    <cellStyle name="Normal 20 17" xfId="2578"/>
    <cellStyle name="Normal 20 18" xfId="2579"/>
    <cellStyle name="Normal 20 19" xfId="2580"/>
    <cellStyle name="Normal 20 2" xfId="743"/>
    <cellStyle name="Normal 20 2 2" xfId="2582"/>
    <cellStyle name="Normal 20 2 3" xfId="2581"/>
    <cellStyle name="Normal 20 20" xfId="2583"/>
    <cellStyle name="Normal 20 21" xfId="2584"/>
    <cellStyle name="Normal 20 22" xfId="2585"/>
    <cellStyle name="Normal 20 23" xfId="2586"/>
    <cellStyle name="Normal 20 24" xfId="2587"/>
    <cellStyle name="Normal 20 25" xfId="2588"/>
    <cellStyle name="Normal 20 26" xfId="2589"/>
    <cellStyle name="Normal 20 27" xfId="2570"/>
    <cellStyle name="Normal 20 3" xfId="2590"/>
    <cellStyle name="Normal 20 4" xfId="2591"/>
    <cellStyle name="Normal 20 5" xfId="2592"/>
    <cellStyle name="Normal 20 6" xfId="2593"/>
    <cellStyle name="Normal 20 7" xfId="2594"/>
    <cellStyle name="Normal 20 8" xfId="2595"/>
    <cellStyle name="Normal 20 9" xfId="2596"/>
    <cellStyle name="Normal 21" xfId="744"/>
    <cellStyle name="Normal 21 2" xfId="745"/>
    <cellStyle name="Normal 21 3" xfId="998"/>
    <cellStyle name="Normal 21 4" xfId="2597"/>
    <cellStyle name="Normal 22" xfId="746"/>
    <cellStyle name="Normal 22 2" xfId="996"/>
    <cellStyle name="Normal 22 3" xfId="2598"/>
    <cellStyle name="Normal 23" xfId="2599"/>
    <cellStyle name="Normal 24" xfId="2600"/>
    <cellStyle name="Normal 24 10" xfId="2601"/>
    <cellStyle name="Normal 24 11" xfId="2602"/>
    <cellStyle name="Normal 24 12" xfId="2603"/>
    <cellStyle name="Normal 24 13" xfId="2604"/>
    <cellStyle name="Normal 24 14" xfId="2605"/>
    <cellStyle name="Normal 24 15" xfId="2606"/>
    <cellStyle name="Normal 24 16" xfId="2607"/>
    <cellStyle name="Normal 24 17" xfId="2608"/>
    <cellStyle name="Normal 24 18" xfId="2609"/>
    <cellStyle name="Normal 24 2" xfId="2610"/>
    <cellStyle name="Normal 24 3" xfId="2611"/>
    <cellStyle name="Normal 24 4" xfId="2612"/>
    <cellStyle name="Normal 24 5" xfId="2613"/>
    <cellStyle name="Normal 24 6" xfId="2614"/>
    <cellStyle name="Normal 24 7" xfId="2615"/>
    <cellStyle name="Normal 24 8" xfId="2616"/>
    <cellStyle name="Normal 24 9" xfId="2617"/>
    <cellStyle name="Normal 25" xfId="2618"/>
    <cellStyle name="Normal 25 2" xfId="2619"/>
    <cellStyle name="Normal 25 3" xfId="2620"/>
    <cellStyle name="Normal 25 4" xfId="2621"/>
    <cellStyle name="Normal 25 5" xfId="2622"/>
    <cellStyle name="Normal 26" xfId="2623"/>
    <cellStyle name="Normal 26 2" xfId="2624"/>
    <cellStyle name="Normal 26 3" xfId="2625"/>
    <cellStyle name="Normal 26 4" xfId="2626"/>
    <cellStyle name="Normal 26 5" xfId="2627"/>
    <cellStyle name="Normal 27" xfId="2628"/>
    <cellStyle name="Normal 27 2" xfId="2629"/>
    <cellStyle name="Normal 27 3" xfId="2630"/>
    <cellStyle name="Normal 27 4" xfId="2631"/>
    <cellStyle name="Normal 27 5" xfId="2632"/>
    <cellStyle name="Normal 28" xfId="2633"/>
    <cellStyle name="Normal 28 2" xfId="2634"/>
    <cellStyle name="Normal 28 3" xfId="2635"/>
    <cellStyle name="Normal 28 4" xfId="2636"/>
    <cellStyle name="Normal 28 5" xfId="2637"/>
    <cellStyle name="Normal 29" xfId="2638"/>
    <cellStyle name="Normal 29 2" xfId="2639"/>
    <cellStyle name="Normal 29 3" xfId="2640"/>
    <cellStyle name="Normal 29 4" xfId="2641"/>
    <cellStyle name="Normal 29 5" xfId="2642"/>
    <cellStyle name="Normal 3" xfId="6"/>
    <cellStyle name="Normal 3 10" xfId="747"/>
    <cellStyle name="Normal 3 10 10" xfId="2644"/>
    <cellStyle name="Normal 3 10 11" xfId="2645"/>
    <cellStyle name="Normal 3 10 12" xfId="2646"/>
    <cellStyle name="Normal 3 10 13" xfId="2647"/>
    <cellStyle name="Normal 3 10 14" xfId="2648"/>
    <cellStyle name="Normal 3 10 15" xfId="2649"/>
    <cellStyle name="Normal 3 10 16" xfId="2650"/>
    <cellStyle name="Normal 3 10 17" xfId="2651"/>
    <cellStyle name="Normal 3 10 18" xfId="2652"/>
    <cellStyle name="Normal 3 10 19" xfId="2653"/>
    <cellStyle name="Normal 3 10 2" xfId="2654"/>
    <cellStyle name="Normal 3 10 20" xfId="2655"/>
    <cellStyle name="Normal 3 10 21" xfId="2656"/>
    <cellStyle name="Normal 3 10 22" xfId="2657"/>
    <cellStyle name="Normal 3 10 23" xfId="2643"/>
    <cellStyle name="Normal 3 10 3" xfId="2658"/>
    <cellStyle name="Normal 3 10 4" xfId="2659"/>
    <cellStyle name="Normal 3 10 5" xfId="2660"/>
    <cellStyle name="Normal 3 10 6" xfId="2661"/>
    <cellStyle name="Normal 3 10 7" xfId="2662"/>
    <cellStyle name="Normal 3 10 8" xfId="2663"/>
    <cellStyle name="Normal 3 10 9" xfId="2664"/>
    <cellStyle name="Normal 3 11" xfId="748"/>
    <cellStyle name="Normal 3 11 2" xfId="2666"/>
    <cellStyle name="Normal 3 11 3" xfId="2667"/>
    <cellStyle name="Normal 3 11 4" xfId="2668"/>
    <cellStyle name="Normal 3 11 5" xfId="2669"/>
    <cellStyle name="Normal 3 11 6" xfId="2665"/>
    <cellStyle name="Normal 3 12" xfId="2670"/>
    <cellStyle name="Normal 3 13" xfId="2671"/>
    <cellStyle name="Normal 3 14" xfId="2672"/>
    <cellStyle name="Normal 3 15" xfId="2673"/>
    <cellStyle name="Normal 3 16" xfId="2674"/>
    <cellStyle name="Normal 3 17" xfId="2675"/>
    <cellStyle name="Normal 3 18" xfId="749"/>
    <cellStyle name="Normal 3 18 2" xfId="2676"/>
    <cellStyle name="Normal 3 19" xfId="2677"/>
    <cellStyle name="Normal 3 2" xfId="750"/>
    <cellStyle name="Normal 3 2 10" xfId="2679"/>
    <cellStyle name="Normal 3 2 11" xfId="2680"/>
    <cellStyle name="Normal 3 2 12" xfId="2681"/>
    <cellStyle name="Normal 3 2 13" xfId="2682"/>
    <cellStyle name="Normal 3 2 14" xfId="2683"/>
    <cellStyle name="Normal 3 2 15" xfId="2684"/>
    <cellStyle name="Normal 3 2 16" xfId="2685"/>
    <cellStyle name="Normal 3 2 17" xfId="2686"/>
    <cellStyle name="Normal 3 2 18" xfId="2687"/>
    <cellStyle name="Normal 3 2 19" xfId="2688"/>
    <cellStyle name="Normal 3 2 2" xfId="751"/>
    <cellStyle name="Normal 3 2 2 10" xfId="2690"/>
    <cellStyle name="Normal 3 2 2 11" xfId="2691"/>
    <cellStyle name="Normal 3 2 2 12" xfId="2692"/>
    <cellStyle name="Normal 3 2 2 13" xfId="2693"/>
    <cellStyle name="Normal 3 2 2 14" xfId="2694"/>
    <cellStyle name="Normal 3 2 2 15" xfId="2695"/>
    <cellStyle name="Normal 3 2 2 16" xfId="2696"/>
    <cellStyle name="Normal 3 2 2 17" xfId="2697"/>
    <cellStyle name="Normal 3 2 2 18" xfId="2698"/>
    <cellStyle name="Normal 3 2 2 19" xfId="2689"/>
    <cellStyle name="Normal 3 2 2 2" xfId="2699"/>
    <cellStyle name="Normal 3 2 2 3" xfId="2700"/>
    <cellStyle name="Normal 3 2 2 4" xfId="2701"/>
    <cellStyle name="Normal 3 2 2 5" xfId="2702"/>
    <cellStyle name="Normal 3 2 2 6" xfId="2703"/>
    <cellStyle name="Normal 3 2 2 7" xfId="2704"/>
    <cellStyle name="Normal 3 2 2 8" xfId="2705"/>
    <cellStyle name="Normal 3 2 2 9" xfId="2706"/>
    <cellStyle name="Normal 3 2 20" xfId="2707"/>
    <cellStyle name="Normal 3 2 21" xfId="2708"/>
    <cellStyle name="Normal 3 2 22" xfId="2709"/>
    <cellStyle name="Normal 3 2 23" xfId="2710"/>
    <cellStyle name="Normal 3 2 24" xfId="2711"/>
    <cellStyle name="Normal 3 2 25" xfId="2712"/>
    <cellStyle name="Normal 3 2 26" xfId="2713"/>
    <cellStyle name="Normal 3 2 27" xfId="2714"/>
    <cellStyle name="Normal 3 2 28" xfId="2715"/>
    <cellStyle name="Normal 3 2 29" xfId="2716"/>
    <cellStyle name="Normal 3 2 3" xfId="752"/>
    <cellStyle name="Normal 3 2 3 10" xfId="2718"/>
    <cellStyle name="Normal 3 2 3 11" xfId="2719"/>
    <cellStyle name="Normal 3 2 3 12" xfId="2720"/>
    <cellStyle name="Normal 3 2 3 13" xfId="2721"/>
    <cellStyle name="Normal 3 2 3 14" xfId="2722"/>
    <cellStyle name="Normal 3 2 3 15" xfId="2723"/>
    <cellStyle name="Normal 3 2 3 16" xfId="2724"/>
    <cellStyle name="Normal 3 2 3 17" xfId="2725"/>
    <cellStyle name="Normal 3 2 3 18" xfId="2726"/>
    <cellStyle name="Normal 3 2 3 19" xfId="2717"/>
    <cellStyle name="Normal 3 2 3 2" xfId="2727"/>
    <cellStyle name="Normal 3 2 3 3" xfId="2728"/>
    <cellStyle name="Normal 3 2 3 4" xfId="2729"/>
    <cellStyle name="Normal 3 2 3 5" xfId="2730"/>
    <cellStyle name="Normal 3 2 3 6" xfId="2731"/>
    <cellStyle name="Normal 3 2 3 7" xfId="2732"/>
    <cellStyle name="Normal 3 2 3 8" xfId="2733"/>
    <cellStyle name="Normal 3 2 3 9" xfId="2734"/>
    <cellStyle name="Normal 3 2 30" xfId="2735"/>
    <cellStyle name="Normal 3 2 31" xfId="2678"/>
    <cellStyle name="Normal 3 2 4" xfId="753"/>
    <cellStyle name="Normal 3 2 4 10" xfId="2737"/>
    <cellStyle name="Normal 3 2 4 11" xfId="2738"/>
    <cellStyle name="Normal 3 2 4 12" xfId="2739"/>
    <cellStyle name="Normal 3 2 4 13" xfId="2740"/>
    <cellStyle name="Normal 3 2 4 14" xfId="2741"/>
    <cellStyle name="Normal 3 2 4 15" xfId="2742"/>
    <cellStyle name="Normal 3 2 4 16" xfId="2743"/>
    <cellStyle name="Normal 3 2 4 17" xfId="2744"/>
    <cellStyle name="Normal 3 2 4 18" xfId="2745"/>
    <cellStyle name="Normal 3 2 4 19" xfId="2736"/>
    <cellStyle name="Normal 3 2 4 2" xfId="2746"/>
    <cellStyle name="Normal 3 2 4 3" xfId="2747"/>
    <cellStyle name="Normal 3 2 4 4" xfId="2748"/>
    <cellStyle name="Normal 3 2 4 5" xfId="2749"/>
    <cellStyle name="Normal 3 2 4 6" xfId="2750"/>
    <cellStyle name="Normal 3 2 4 7" xfId="2751"/>
    <cellStyle name="Normal 3 2 4 8" xfId="2752"/>
    <cellStyle name="Normal 3 2 4 9" xfId="2753"/>
    <cellStyle name="Normal 3 2 5" xfId="754"/>
    <cellStyle name="Normal 3 2 5 10" xfId="2755"/>
    <cellStyle name="Normal 3 2 5 11" xfId="2756"/>
    <cellStyle name="Normal 3 2 5 12" xfId="2757"/>
    <cellStyle name="Normal 3 2 5 13" xfId="2758"/>
    <cellStyle name="Normal 3 2 5 14" xfId="2759"/>
    <cellStyle name="Normal 3 2 5 15" xfId="2760"/>
    <cellStyle name="Normal 3 2 5 16" xfId="2761"/>
    <cellStyle name="Normal 3 2 5 17" xfId="2762"/>
    <cellStyle name="Normal 3 2 5 18" xfId="2763"/>
    <cellStyle name="Normal 3 2 5 19" xfId="2754"/>
    <cellStyle name="Normal 3 2 5 2" xfId="2764"/>
    <cellStyle name="Normal 3 2 5 3" xfId="2765"/>
    <cellStyle name="Normal 3 2 5 4" xfId="2766"/>
    <cellStyle name="Normal 3 2 5 5" xfId="2767"/>
    <cellStyle name="Normal 3 2 5 6" xfId="2768"/>
    <cellStyle name="Normal 3 2 5 7" xfId="2769"/>
    <cellStyle name="Normal 3 2 5 8" xfId="2770"/>
    <cellStyle name="Normal 3 2 5 9" xfId="2771"/>
    <cellStyle name="Normal 3 2 6" xfId="755"/>
    <cellStyle name="Normal 3 2 6 10" xfId="2773"/>
    <cellStyle name="Normal 3 2 6 11" xfId="2774"/>
    <cellStyle name="Normal 3 2 6 12" xfId="2775"/>
    <cellStyle name="Normal 3 2 6 13" xfId="2776"/>
    <cellStyle name="Normal 3 2 6 14" xfId="2777"/>
    <cellStyle name="Normal 3 2 6 15" xfId="2778"/>
    <cellStyle name="Normal 3 2 6 16" xfId="2779"/>
    <cellStyle name="Normal 3 2 6 17" xfId="2780"/>
    <cellStyle name="Normal 3 2 6 18" xfId="2781"/>
    <cellStyle name="Normal 3 2 6 19" xfId="2772"/>
    <cellStyle name="Normal 3 2 6 2" xfId="2782"/>
    <cellStyle name="Normal 3 2 6 3" xfId="2783"/>
    <cellStyle name="Normal 3 2 6 4" xfId="2784"/>
    <cellStyle name="Normal 3 2 6 5" xfId="2785"/>
    <cellStyle name="Normal 3 2 6 6" xfId="2786"/>
    <cellStyle name="Normal 3 2 6 7" xfId="2787"/>
    <cellStyle name="Normal 3 2 6 8" xfId="2788"/>
    <cellStyle name="Normal 3 2 6 9" xfId="2789"/>
    <cellStyle name="Normal 3 2 7" xfId="756"/>
    <cellStyle name="Normal 3 2 8" xfId="757"/>
    <cellStyle name="Normal 3 2 9" xfId="2790"/>
    <cellStyle name="Normal 3 20" xfId="2791"/>
    <cellStyle name="Normal 3 21" xfId="2792"/>
    <cellStyle name="Normal 3 22" xfId="2793"/>
    <cellStyle name="Normal 3 23" xfId="2794"/>
    <cellStyle name="Normal 3 24" xfId="2795"/>
    <cellStyle name="Normal 3 25" xfId="2796"/>
    <cellStyle name="Normal 3 26" xfId="2797"/>
    <cellStyle name="Normal 3 27" xfId="2798"/>
    <cellStyle name="Normal 3 28" xfId="2799"/>
    <cellStyle name="Normal 3 29" xfId="2800"/>
    <cellStyle name="Normal 3 3" xfId="758"/>
    <cellStyle name="Normal 3 3 10" xfId="2802"/>
    <cellStyle name="Normal 3 3 11" xfId="2803"/>
    <cellStyle name="Normal 3 3 12" xfId="2804"/>
    <cellStyle name="Normal 3 3 13" xfId="2805"/>
    <cellStyle name="Normal 3 3 14" xfId="2806"/>
    <cellStyle name="Normal 3 3 15" xfId="2807"/>
    <cellStyle name="Normal 3 3 16" xfId="2808"/>
    <cellStyle name="Normal 3 3 17" xfId="2809"/>
    <cellStyle name="Normal 3 3 18" xfId="2810"/>
    <cellStyle name="Normal 3 3 19" xfId="2811"/>
    <cellStyle name="Normal 3 3 2" xfId="759"/>
    <cellStyle name="Normal 3 3 2 10" xfId="2813"/>
    <cellStyle name="Normal 3 3 2 11" xfId="2814"/>
    <cellStyle name="Normal 3 3 2 12" xfId="2815"/>
    <cellStyle name="Normal 3 3 2 13" xfId="2816"/>
    <cellStyle name="Normal 3 3 2 14" xfId="2817"/>
    <cellStyle name="Normal 3 3 2 15" xfId="2818"/>
    <cellStyle name="Normal 3 3 2 16" xfId="2819"/>
    <cellStyle name="Normal 3 3 2 17" xfId="2820"/>
    <cellStyle name="Normal 3 3 2 18" xfId="2821"/>
    <cellStyle name="Normal 3 3 2 19" xfId="2812"/>
    <cellStyle name="Normal 3 3 2 2" xfId="2822"/>
    <cellStyle name="Normal 3 3 2 3" xfId="2823"/>
    <cellStyle name="Normal 3 3 2 4" xfId="2824"/>
    <cellStyle name="Normal 3 3 2 5" xfId="2825"/>
    <cellStyle name="Normal 3 3 2 6" xfId="2826"/>
    <cellStyle name="Normal 3 3 2 7" xfId="2827"/>
    <cellStyle name="Normal 3 3 2 8" xfId="2828"/>
    <cellStyle name="Normal 3 3 2 9" xfId="2829"/>
    <cellStyle name="Normal 3 3 20" xfId="2830"/>
    <cellStyle name="Normal 3 3 21" xfId="2831"/>
    <cellStyle name="Normal 3 3 22" xfId="2832"/>
    <cellStyle name="Normal 3 3 23" xfId="2833"/>
    <cellStyle name="Normal 3 3 24" xfId="2834"/>
    <cellStyle name="Normal 3 3 25" xfId="2835"/>
    <cellStyle name="Normal 3 3 26" xfId="2836"/>
    <cellStyle name="Normal 3 3 27" xfId="2837"/>
    <cellStyle name="Normal 3 3 28" xfId="2838"/>
    <cellStyle name="Normal 3 3 29" xfId="2839"/>
    <cellStyle name="Normal 3 3 3" xfId="760"/>
    <cellStyle name="Normal 3 3 3 10" xfId="2841"/>
    <cellStyle name="Normal 3 3 3 11" xfId="2842"/>
    <cellStyle name="Normal 3 3 3 12" xfId="2843"/>
    <cellStyle name="Normal 3 3 3 13" xfId="2844"/>
    <cellStyle name="Normal 3 3 3 14" xfId="2845"/>
    <cellStyle name="Normal 3 3 3 15" xfId="2846"/>
    <cellStyle name="Normal 3 3 3 16" xfId="2847"/>
    <cellStyle name="Normal 3 3 3 17" xfId="2848"/>
    <cellStyle name="Normal 3 3 3 18" xfId="2849"/>
    <cellStyle name="Normal 3 3 3 19" xfId="2840"/>
    <cellStyle name="Normal 3 3 3 2" xfId="2850"/>
    <cellStyle name="Normal 3 3 3 3" xfId="2851"/>
    <cellStyle name="Normal 3 3 3 4" xfId="2852"/>
    <cellStyle name="Normal 3 3 3 5" xfId="2853"/>
    <cellStyle name="Normal 3 3 3 6" xfId="2854"/>
    <cellStyle name="Normal 3 3 3 7" xfId="2855"/>
    <cellStyle name="Normal 3 3 3 8" xfId="2856"/>
    <cellStyle name="Normal 3 3 3 9" xfId="2857"/>
    <cellStyle name="Normal 3 3 30" xfId="2801"/>
    <cellStyle name="Normal 3 3 4" xfId="761"/>
    <cellStyle name="Normal 3 3 4 10" xfId="2859"/>
    <cellStyle name="Normal 3 3 4 11" xfId="2860"/>
    <cellStyle name="Normal 3 3 4 12" xfId="2861"/>
    <cellStyle name="Normal 3 3 4 13" xfId="2862"/>
    <cellStyle name="Normal 3 3 4 14" xfId="2863"/>
    <cellStyle name="Normal 3 3 4 15" xfId="2864"/>
    <cellStyle name="Normal 3 3 4 16" xfId="2865"/>
    <cellStyle name="Normal 3 3 4 17" xfId="2866"/>
    <cellStyle name="Normal 3 3 4 18" xfId="2867"/>
    <cellStyle name="Normal 3 3 4 19" xfId="2858"/>
    <cellStyle name="Normal 3 3 4 2" xfId="2868"/>
    <cellStyle name="Normal 3 3 4 3" xfId="2869"/>
    <cellStyle name="Normal 3 3 4 4" xfId="2870"/>
    <cellStyle name="Normal 3 3 4 5" xfId="2871"/>
    <cellStyle name="Normal 3 3 4 6" xfId="2872"/>
    <cellStyle name="Normal 3 3 4 7" xfId="2873"/>
    <cellStyle name="Normal 3 3 4 8" xfId="2874"/>
    <cellStyle name="Normal 3 3 4 9" xfId="2875"/>
    <cellStyle name="Normal 3 3 5" xfId="762"/>
    <cellStyle name="Normal 3 3 5 10" xfId="2877"/>
    <cellStyle name="Normal 3 3 5 11" xfId="2878"/>
    <cellStyle name="Normal 3 3 5 12" xfId="2879"/>
    <cellStyle name="Normal 3 3 5 13" xfId="2880"/>
    <cellStyle name="Normal 3 3 5 14" xfId="2881"/>
    <cellStyle name="Normal 3 3 5 15" xfId="2882"/>
    <cellStyle name="Normal 3 3 5 16" xfId="2883"/>
    <cellStyle name="Normal 3 3 5 17" xfId="2884"/>
    <cellStyle name="Normal 3 3 5 18" xfId="2885"/>
    <cellStyle name="Normal 3 3 5 19" xfId="2876"/>
    <cellStyle name="Normal 3 3 5 2" xfId="2886"/>
    <cellStyle name="Normal 3 3 5 3" xfId="2887"/>
    <cellStyle name="Normal 3 3 5 4" xfId="2888"/>
    <cellStyle name="Normal 3 3 5 5" xfId="2889"/>
    <cellStyle name="Normal 3 3 5 6" xfId="2890"/>
    <cellStyle name="Normal 3 3 5 7" xfId="2891"/>
    <cellStyle name="Normal 3 3 5 8" xfId="2892"/>
    <cellStyle name="Normal 3 3 5 9" xfId="2893"/>
    <cellStyle name="Normal 3 3 6" xfId="763"/>
    <cellStyle name="Normal 3 3 6 10" xfId="2895"/>
    <cellStyle name="Normal 3 3 6 11" xfId="2896"/>
    <cellStyle name="Normal 3 3 6 12" xfId="2897"/>
    <cellStyle name="Normal 3 3 6 13" xfId="2898"/>
    <cellStyle name="Normal 3 3 6 14" xfId="2899"/>
    <cellStyle name="Normal 3 3 6 15" xfId="2900"/>
    <cellStyle name="Normal 3 3 6 16" xfId="2901"/>
    <cellStyle name="Normal 3 3 6 17" xfId="2902"/>
    <cellStyle name="Normal 3 3 6 18" xfId="2903"/>
    <cellStyle name="Normal 3 3 6 19" xfId="2894"/>
    <cellStyle name="Normal 3 3 6 2" xfId="2904"/>
    <cellStyle name="Normal 3 3 6 3" xfId="2905"/>
    <cellStyle name="Normal 3 3 6 4" xfId="2906"/>
    <cellStyle name="Normal 3 3 6 5" xfId="2907"/>
    <cellStyle name="Normal 3 3 6 6" xfId="2908"/>
    <cellStyle name="Normal 3 3 6 7" xfId="2909"/>
    <cellStyle name="Normal 3 3 6 8" xfId="2910"/>
    <cellStyle name="Normal 3 3 6 9" xfId="2911"/>
    <cellStyle name="Normal 3 3 7" xfId="764"/>
    <cellStyle name="Normal 3 3 8" xfId="2912"/>
    <cellStyle name="Normal 3 3 9" xfId="2913"/>
    <cellStyle name="Normal 3 30" xfId="2914"/>
    <cellStyle name="Normal 3 31" xfId="2915"/>
    <cellStyle name="Normal 3 32" xfId="2916"/>
    <cellStyle name="Normal 3 33" xfId="2917"/>
    <cellStyle name="Normal 3 34" xfId="2918"/>
    <cellStyle name="Normal 3 35" xfId="2919"/>
    <cellStyle name="Normal 3 36" xfId="2920"/>
    <cellStyle name="Normal 3 37" xfId="2921"/>
    <cellStyle name="Normal 3 38" xfId="2922"/>
    <cellStyle name="Normal 3 39" xfId="2923"/>
    <cellStyle name="Normal 3 4" xfId="765"/>
    <cellStyle name="Normal 3 4 10" xfId="2925"/>
    <cellStyle name="Normal 3 4 11" xfId="2926"/>
    <cellStyle name="Normal 3 4 12" xfId="2927"/>
    <cellStyle name="Normal 3 4 13" xfId="2928"/>
    <cellStyle name="Normal 3 4 14" xfId="2929"/>
    <cellStyle name="Normal 3 4 15" xfId="2930"/>
    <cellStyle name="Normal 3 4 16" xfId="2931"/>
    <cellStyle name="Normal 3 4 17" xfId="2932"/>
    <cellStyle name="Normal 3 4 18" xfId="2933"/>
    <cellStyle name="Normal 3 4 19" xfId="2934"/>
    <cellStyle name="Normal 3 4 2" xfId="766"/>
    <cellStyle name="Normal 3 4 2 10" xfId="2936"/>
    <cellStyle name="Normal 3 4 2 11" xfId="2937"/>
    <cellStyle name="Normal 3 4 2 12" xfId="2938"/>
    <cellStyle name="Normal 3 4 2 13" xfId="2939"/>
    <cellStyle name="Normal 3 4 2 14" xfId="2940"/>
    <cellStyle name="Normal 3 4 2 15" xfId="2941"/>
    <cellStyle name="Normal 3 4 2 16" xfId="2942"/>
    <cellStyle name="Normal 3 4 2 17" xfId="2943"/>
    <cellStyle name="Normal 3 4 2 18" xfId="2944"/>
    <cellStyle name="Normal 3 4 2 19" xfId="2945"/>
    <cellStyle name="Normal 3 4 2 2" xfId="2946"/>
    <cellStyle name="Normal 3 4 2 20" xfId="2947"/>
    <cellStyle name="Normal 3 4 2 21" xfId="2948"/>
    <cellStyle name="Normal 3 4 2 22" xfId="2949"/>
    <cellStyle name="Normal 3 4 2 23" xfId="2950"/>
    <cellStyle name="Normal 3 4 2 24" xfId="2951"/>
    <cellStyle name="Normal 3 4 2 25" xfId="2935"/>
    <cellStyle name="Normal 3 4 2 3" xfId="2952"/>
    <cellStyle name="Normal 3 4 2 4" xfId="2953"/>
    <cellStyle name="Normal 3 4 2 5" xfId="2954"/>
    <cellStyle name="Normal 3 4 2 6" xfId="2955"/>
    <cellStyle name="Normal 3 4 2 7" xfId="2956"/>
    <cellStyle name="Normal 3 4 2 8" xfId="2957"/>
    <cellStyle name="Normal 3 4 2 9" xfId="2958"/>
    <cellStyle name="Normal 3 4 20" xfId="2959"/>
    <cellStyle name="Normal 3 4 21" xfId="2960"/>
    <cellStyle name="Normal 3 4 22" xfId="2961"/>
    <cellStyle name="Normal 3 4 23" xfId="2962"/>
    <cellStyle name="Normal 3 4 24" xfId="2963"/>
    <cellStyle name="Normal 3 4 25" xfId="2964"/>
    <cellStyle name="Normal 3 4 26" xfId="2965"/>
    <cellStyle name="Normal 3 4 27" xfId="2966"/>
    <cellStyle name="Normal 3 4 28" xfId="2967"/>
    <cellStyle name="Normal 3 4 29" xfId="2924"/>
    <cellStyle name="Normal 3 4 3" xfId="767"/>
    <cellStyle name="Normal 3 4 3 10" xfId="2969"/>
    <cellStyle name="Normal 3 4 3 11" xfId="2970"/>
    <cellStyle name="Normal 3 4 3 12" xfId="2971"/>
    <cellStyle name="Normal 3 4 3 13" xfId="2972"/>
    <cellStyle name="Normal 3 4 3 14" xfId="2973"/>
    <cellStyle name="Normal 3 4 3 15" xfId="2974"/>
    <cellStyle name="Normal 3 4 3 16" xfId="2975"/>
    <cellStyle name="Normal 3 4 3 17" xfId="2976"/>
    <cellStyle name="Normal 3 4 3 18" xfId="2977"/>
    <cellStyle name="Normal 3 4 3 19" xfId="2968"/>
    <cellStyle name="Normal 3 4 3 2" xfId="2978"/>
    <cellStyle name="Normal 3 4 3 3" xfId="2979"/>
    <cellStyle name="Normal 3 4 3 4" xfId="2980"/>
    <cellStyle name="Normal 3 4 3 5" xfId="2981"/>
    <cellStyle name="Normal 3 4 3 6" xfId="2982"/>
    <cellStyle name="Normal 3 4 3 7" xfId="2983"/>
    <cellStyle name="Normal 3 4 3 8" xfId="2984"/>
    <cellStyle name="Normal 3 4 3 9" xfId="2985"/>
    <cellStyle name="Normal 3 4 4" xfId="768"/>
    <cellStyle name="Normal 3 4 4 10" xfId="2987"/>
    <cellStyle name="Normal 3 4 4 11" xfId="2988"/>
    <cellStyle name="Normal 3 4 4 12" xfId="2989"/>
    <cellStyle name="Normal 3 4 4 13" xfId="2990"/>
    <cellStyle name="Normal 3 4 4 14" xfId="2991"/>
    <cellStyle name="Normal 3 4 4 15" xfId="2992"/>
    <cellStyle name="Normal 3 4 4 16" xfId="2993"/>
    <cellStyle name="Normal 3 4 4 17" xfId="2994"/>
    <cellStyle name="Normal 3 4 4 18" xfId="2995"/>
    <cellStyle name="Normal 3 4 4 19" xfId="2986"/>
    <cellStyle name="Normal 3 4 4 2" xfId="2996"/>
    <cellStyle name="Normal 3 4 4 3" xfId="2997"/>
    <cellStyle name="Normal 3 4 4 4" xfId="2998"/>
    <cellStyle name="Normal 3 4 4 5" xfId="2999"/>
    <cellStyle name="Normal 3 4 4 6" xfId="3000"/>
    <cellStyle name="Normal 3 4 4 7" xfId="3001"/>
    <cellStyle name="Normal 3 4 4 8" xfId="3002"/>
    <cellStyle name="Normal 3 4 4 9" xfId="3003"/>
    <cellStyle name="Normal 3 4 5" xfId="769"/>
    <cellStyle name="Normal 3 4 5 10" xfId="3005"/>
    <cellStyle name="Normal 3 4 5 11" xfId="3006"/>
    <cellStyle name="Normal 3 4 5 12" xfId="3007"/>
    <cellStyle name="Normal 3 4 5 13" xfId="3008"/>
    <cellStyle name="Normal 3 4 5 14" xfId="3009"/>
    <cellStyle name="Normal 3 4 5 15" xfId="3010"/>
    <cellStyle name="Normal 3 4 5 16" xfId="3011"/>
    <cellStyle name="Normal 3 4 5 17" xfId="3012"/>
    <cellStyle name="Normal 3 4 5 18" xfId="3013"/>
    <cellStyle name="Normal 3 4 5 19" xfId="3004"/>
    <cellStyle name="Normal 3 4 5 2" xfId="3014"/>
    <cellStyle name="Normal 3 4 5 3" xfId="3015"/>
    <cellStyle name="Normal 3 4 5 4" xfId="3016"/>
    <cellStyle name="Normal 3 4 5 5" xfId="3017"/>
    <cellStyle name="Normal 3 4 5 6" xfId="3018"/>
    <cellStyle name="Normal 3 4 5 7" xfId="3019"/>
    <cellStyle name="Normal 3 4 5 8" xfId="3020"/>
    <cellStyle name="Normal 3 4 5 9" xfId="3021"/>
    <cellStyle name="Normal 3 4 6" xfId="770"/>
    <cellStyle name="Normal 3 4 6 10" xfId="3023"/>
    <cellStyle name="Normal 3 4 6 11" xfId="3024"/>
    <cellStyle name="Normal 3 4 6 12" xfId="3025"/>
    <cellStyle name="Normal 3 4 6 13" xfId="3026"/>
    <cellStyle name="Normal 3 4 6 14" xfId="3027"/>
    <cellStyle name="Normal 3 4 6 15" xfId="3028"/>
    <cellStyle name="Normal 3 4 6 16" xfId="3029"/>
    <cellStyle name="Normal 3 4 6 17" xfId="3030"/>
    <cellStyle name="Normal 3 4 6 18" xfId="3031"/>
    <cellStyle name="Normal 3 4 6 19" xfId="3022"/>
    <cellStyle name="Normal 3 4 6 2" xfId="3032"/>
    <cellStyle name="Normal 3 4 6 3" xfId="3033"/>
    <cellStyle name="Normal 3 4 6 4" xfId="3034"/>
    <cellStyle name="Normal 3 4 6 5" xfId="3035"/>
    <cellStyle name="Normal 3 4 6 6" xfId="3036"/>
    <cellStyle name="Normal 3 4 6 7" xfId="3037"/>
    <cellStyle name="Normal 3 4 6 8" xfId="3038"/>
    <cellStyle name="Normal 3 4 6 9" xfId="3039"/>
    <cellStyle name="Normal 3 4 7" xfId="3040"/>
    <cellStyle name="Normal 3 4 8" xfId="3041"/>
    <cellStyle name="Normal 3 4 9" xfId="3042"/>
    <cellStyle name="Normal 3 40" xfId="3043"/>
    <cellStyle name="Normal 3 41" xfId="3044"/>
    <cellStyle name="Normal 3 42" xfId="3045"/>
    <cellStyle name="Normal 3 43" xfId="3046"/>
    <cellStyle name="Normal 3 44" xfId="3047"/>
    <cellStyle name="Normal 3 45" xfId="3048"/>
    <cellStyle name="Normal 3 46" xfId="3049"/>
    <cellStyle name="Normal 3 47" xfId="3050"/>
    <cellStyle name="Normal 3 48" xfId="3051"/>
    <cellStyle name="Normal 3 49" xfId="3052"/>
    <cellStyle name="Normal 3 5" xfId="771"/>
    <cellStyle name="Normal 3 5 10" xfId="3054"/>
    <cellStyle name="Normal 3 5 11" xfId="3055"/>
    <cellStyle name="Normal 3 5 12" xfId="3056"/>
    <cellStyle name="Normal 3 5 13" xfId="3057"/>
    <cellStyle name="Normal 3 5 14" xfId="3058"/>
    <cellStyle name="Normal 3 5 15" xfId="3059"/>
    <cellStyle name="Normal 3 5 16" xfId="3060"/>
    <cellStyle name="Normal 3 5 17" xfId="3061"/>
    <cellStyle name="Normal 3 5 18" xfId="3062"/>
    <cellStyle name="Normal 3 5 19" xfId="3063"/>
    <cellStyle name="Normal 3 5 2" xfId="3064"/>
    <cellStyle name="Normal 3 5 20" xfId="3065"/>
    <cellStyle name="Normal 3 5 21" xfId="3066"/>
    <cellStyle name="Normal 3 5 22" xfId="3067"/>
    <cellStyle name="Normal 3 5 23" xfId="3053"/>
    <cellStyle name="Normal 3 5 3" xfId="3068"/>
    <cellStyle name="Normal 3 5 4" xfId="3069"/>
    <cellStyle name="Normal 3 5 5" xfId="3070"/>
    <cellStyle name="Normal 3 5 6" xfId="3071"/>
    <cellStyle name="Normal 3 5 7" xfId="3072"/>
    <cellStyle name="Normal 3 5 8" xfId="3073"/>
    <cellStyle name="Normal 3 5 9" xfId="3074"/>
    <cellStyle name="Normal 3 50" xfId="1015"/>
    <cellStyle name="Normal 3 6" xfId="772"/>
    <cellStyle name="Normal 3 6 10" xfId="3076"/>
    <cellStyle name="Normal 3 6 11" xfId="3077"/>
    <cellStyle name="Normal 3 6 12" xfId="3078"/>
    <cellStyle name="Normal 3 6 13" xfId="3079"/>
    <cellStyle name="Normal 3 6 14" xfId="3080"/>
    <cellStyle name="Normal 3 6 15" xfId="3081"/>
    <cellStyle name="Normal 3 6 16" xfId="3082"/>
    <cellStyle name="Normal 3 6 17" xfId="3083"/>
    <cellStyle name="Normal 3 6 18" xfId="3084"/>
    <cellStyle name="Normal 3 6 19" xfId="3085"/>
    <cellStyle name="Normal 3 6 2" xfId="3086"/>
    <cellStyle name="Normal 3 6 20" xfId="3087"/>
    <cellStyle name="Normal 3 6 21" xfId="3088"/>
    <cellStyle name="Normal 3 6 22" xfId="3089"/>
    <cellStyle name="Normal 3 6 23" xfId="3075"/>
    <cellStyle name="Normal 3 6 3" xfId="3090"/>
    <cellStyle name="Normal 3 6 4" xfId="3091"/>
    <cellStyle name="Normal 3 6 5" xfId="3092"/>
    <cellStyle name="Normal 3 6 6" xfId="3093"/>
    <cellStyle name="Normal 3 6 7" xfId="3094"/>
    <cellStyle name="Normal 3 6 8" xfId="3095"/>
    <cellStyle name="Normal 3 6 9" xfId="3096"/>
    <cellStyle name="Normal 3 7" xfId="773"/>
    <cellStyle name="Normal 3 7 10" xfId="3098"/>
    <cellStyle name="Normal 3 7 11" xfId="3099"/>
    <cellStyle name="Normal 3 7 12" xfId="3100"/>
    <cellStyle name="Normal 3 7 13" xfId="3101"/>
    <cellStyle name="Normal 3 7 14" xfId="3102"/>
    <cellStyle name="Normal 3 7 15" xfId="3103"/>
    <cellStyle name="Normal 3 7 16" xfId="3104"/>
    <cellStyle name="Normal 3 7 17" xfId="3105"/>
    <cellStyle name="Normal 3 7 18" xfId="3106"/>
    <cellStyle name="Normal 3 7 19" xfId="3107"/>
    <cellStyle name="Normal 3 7 2" xfId="3108"/>
    <cellStyle name="Normal 3 7 20" xfId="3109"/>
    <cellStyle name="Normal 3 7 21" xfId="3110"/>
    <cellStyle name="Normal 3 7 22" xfId="3111"/>
    <cellStyle name="Normal 3 7 23" xfId="3097"/>
    <cellStyle name="Normal 3 7 3" xfId="3112"/>
    <cellStyle name="Normal 3 7 4" xfId="3113"/>
    <cellStyle name="Normal 3 7 5" xfId="3114"/>
    <cellStyle name="Normal 3 7 6" xfId="3115"/>
    <cellStyle name="Normal 3 7 7" xfId="3116"/>
    <cellStyle name="Normal 3 7 8" xfId="3117"/>
    <cellStyle name="Normal 3 7 9" xfId="3118"/>
    <cellStyle name="Normal 3 8" xfId="774"/>
    <cellStyle name="Normal 3 8 10" xfId="3120"/>
    <cellStyle name="Normal 3 8 11" xfId="3121"/>
    <cellStyle name="Normal 3 8 12" xfId="3122"/>
    <cellStyle name="Normal 3 8 13" xfId="3123"/>
    <cellStyle name="Normal 3 8 14" xfId="3124"/>
    <cellStyle name="Normal 3 8 15" xfId="3125"/>
    <cellStyle name="Normal 3 8 16" xfId="3126"/>
    <cellStyle name="Normal 3 8 17" xfId="3127"/>
    <cellStyle name="Normal 3 8 18" xfId="3128"/>
    <cellStyle name="Normal 3 8 19" xfId="3129"/>
    <cellStyle name="Normal 3 8 2" xfId="3130"/>
    <cellStyle name="Normal 3 8 20" xfId="3131"/>
    <cellStyle name="Normal 3 8 21" xfId="3132"/>
    <cellStyle name="Normal 3 8 22" xfId="3133"/>
    <cellStyle name="Normal 3 8 23" xfId="3119"/>
    <cellStyle name="Normal 3 8 3" xfId="3134"/>
    <cellStyle name="Normal 3 8 4" xfId="3135"/>
    <cellStyle name="Normal 3 8 5" xfId="3136"/>
    <cellStyle name="Normal 3 8 6" xfId="3137"/>
    <cellStyle name="Normal 3 8 7" xfId="3138"/>
    <cellStyle name="Normal 3 8 8" xfId="3139"/>
    <cellStyle name="Normal 3 8 9" xfId="3140"/>
    <cellStyle name="Normal 3 9" xfId="775"/>
    <cellStyle name="Normal 3 9 10" xfId="3142"/>
    <cellStyle name="Normal 3 9 11" xfId="3143"/>
    <cellStyle name="Normal 3 9 12" xfId="3144"/>
    <cellStyle name="Normal 3 9 13" xfId="3145"/>
    <cellStyle name="Normal 3 9 14" xfId="3146"/>
    <cellStyle name="Normal 3 9 15" xfId="3147"/>
    <cellStyle name="Normal 3 9 16" xfId="3148"/>
    <cellStyle name="Normal 3 9 17" xfId="3149"/>
    <cellStyle name="Normal 3 9 18" xfId="3150"/>
    <cellStyle name="Normal 3 9 19" xfId="3151"/>
    <cellStyle name="Normal 3 9 2" xfId="3152"/>
    <cellStyle name="Normal 3 9 20" xfId="3153"/>
    <cellStyle name="Normal 3 9 21" xfId="3154"/>
    <cellStyle name="Normal 3 9 22" xfId="3155"/>
    <cellStyle name="Normal 3 9 23" xfId="3141"/>
    <cellStyle name="Normal 3 9 3" xfId="3156"/>
    <cellStyle name="Normal 3 9 4" xfId="3157"/>
    <cellStyle name="Normal 3 9 5" xfId="3158"/>
    <cellStyle name="Normal 3 9 6" xfId="3159"/>
    <cellStyle name="Normal 3 9 7" xfId="3160"/>
    <cellStyle name="Normal 3 9 8" xfId="3161"/>
    <cellStyle name="Normal 3 9 9" xfId="3162"/>
    <cellStyle name="Normal 3_PRESUPUESTO Y APUS ALTAMIRA" xfId="3163"/>
    <cellStyle name="Normal 30" xfId="3164"/>
    <cellStyle name="Normal 31" xfId="3165"/>
    <cellStyle name="Normal 31 10" xfId="3166"/>
    <cellStyle name="Normal 31 11" xfId="3167"/>
    <cellStyle name="Normal 31 12" xfId="3168"/>
    <cellStyle name="Normal 31 13" xfId="3169"/>
    <cellStyle name="Normal 31 14" xfId="3170"/>
    <cellStyle name="Normal 31 15" xfId="3171"/>
    <cellStyle name="Normal 31 16" xfId="3172"/>
    <cellStyle name="Normal 31 17" xfId="3173"/>
    <cellStyle name="Normal 31 18" xfId="3174"/>
    <cellStyle name="Normal 31 19" xfId="3175"/>
    <cellStyle name="Normal 31 2" xfId="3176"/>
    <cellStyle name="Normal 31 20" xfId="3177"/>
    <cellStyle name="Normal 31 21" xfId="3178"/>
    <cellStyle name="Normal 31 22" xfId="3179"/>
    <cellStyle name="Normal 31 23" xfId="3180"/>
    <cellStyle name="Normal 31 24" xfId="3181"/>
    <cellStyle name="Normal 31 25" xfId="3182"/>
    <cellStyle name="Normal 31 26" xfId="3183"/>
    <cellStyle name="Normal 31 27" xfId="3184"/>
    <cellStyle name="Normal 31 28" xfId="3185"/>
    <cellStyle name="Normal 31 29" xfId="3186"/>
    <cellStyle name="Normal 31 3" xfId="3187"/>
    <cellStyle name="Normal 31 30" xfId="3188"/>
    <cellStyle name="Normal 31 31" xfId="3189"/>
    <cellStyle name="Normal 31 32" xfId="3190"/>
    <cellStyle name="Normal 31 33" xfId="3191"/>
    <cellStyle name="Normal 31 34" xfId="3192"/>
    <cellStyle name="Normal 31 35" xfId="3193"/>
    <cellStyle name="Normal 31 36" xfId="3194"/>
    <cellStyle name="Normal 31 37" xfId="3195"/>
    <cellStyle name="Normal 31 38" xfId="3196"/>
    <cellStyle name="Normal 31 39" xfId="3197"/>
    <cellStyle name="Normal 31 4" xfId="3198"/>
    <cellStyle name="Normal 31 40" xfId="3199"/>
    <cellStyle name="Normal 31 41" xfId="3200"/>
    <cellStyle name="Normal 31 42" xfId="3201"/>
    <cellStyle name="Normal 31 43" xfId="3202"/>
    <cellStyle name="Normal 31 44" xfId="3203"/>
    <cellStyle name="Normal 31 45" xfId="3204"/>
    <cellStyle name="Normal 31 46" xfId="3205"/>
    <cellStyle name="Normal 31 47" xfId="3206"/>
    <cellStyle name="Normal 31 48" xfId="3207"/>
    <cellStyle name="Normal 31 49" xfId="3208"/>
    <cellStyle name="Normal 31 5" xfId="3209"/>
    <cellStyle name="Normal 31 50" xfId="3210"/>
    <cellStyle name="Normal 31 51" xfId="3211"/>
    <cellStyle name="Normal 31 52" xfId="3212"/>
    <cellStyle name="Normal 31 53" xfId="3213"/>
    <cellStyle name="Normal 31 54" xfId="3214"/>
    <cellStyle name="Normal 31 55" xfId="3215"/>
    <cellStyle name="Normal 31 56" xfId="3216"/>
    <cellStyle name="Normal 31 57" xfId="3217"/>
    <cellStyle name="Normal 31 58" xfId="3218"/>
    <cellStyle name="Normal 31 59" xfId="3219"/>
    <cellStyle name="Normal 31 6" xfId="3220"/>
    <cellStyle name="Normal 31 60" xfId="3221"/>
    <cellStyle name="Normal 31 61" xfId="3222"/>
    <cellStyle name="Normal 31 62" xfId="3223"/>
    <cellStyle name="Normal 31 63" xfId="3224"/>
    <cellStyle name="Normal 31 64" xfId="3225"/>
    <cellStyle name="Normal 31 65" xfId="3226"/>
    <cellStyle name="Normal 31 66" xfId="3227"/>
    <cellStyle name="Normal 31 67" xfId="3228"/>
    <cellStyle name="Normal 31 68" xfId="3229"/>
    <cellStyle name="Normal 31 69" xfId="3230"/>
    <cellStyle name="Normal 31 7" xfId="3231"/>
    <cellStyle name="Normal 31 70" xfId="3232"/>
    <cellStyle name="Normal 31 71" xfId="3233"/>
    <cellStyle name="Normal 31 72" xfId="3234"/>
    <cellStyle name="Normal 31 73" xfId="3235"/>
    <cellStyle name="Normal 31 74" xfId="3236"/>
    <cellStyle name="Normal 31 75" xfId="3237"/>
    <cellStyle name="Normal 31 76" xfId="3238"/>
    <cellStyle name="Normal 31 77" xfId="3239"/>
    <cellStyle name="Normal 31 78" xfId="3240"/>
    <cellStyle name="Normal 31 79" xfId="3241"/>
    <cellStyle name="Normal 31 8" xfId="3242"/>
    <cellStyle name="Normal 31 80" xfId="3243"/>
    <cellStyle name="Normal 31 81" xfId="3244"/>
    <cellStyle name="Normal 31 82" xfId="3245"/>
    <cellStyle name="Normal 31 83" xfId="3246"/>
    <cellStyle name="Normal 31 84" xfId="3247"/>
    <cellStyle name="Normal 31 85" xfId="3248"/>
    <cellStyle name="Normal 31 86" xfId="3249"/>
    <cellStyle name="Normal 31 87" xfId="3250"/>
    <cellStyle name="Normal 31 88" xfId="3251"/>
    <cellStyle name="Normal 31 89" xfId="3252"/>
    <cellStyle name="Normal 31 9" xfId="3253"/>
    <cellStyle name="Normal 31 90" xfId="3254"/>
    <cellStyle name="Normal 31 91" xfId="3255"/>
    <cellStyle name="Normal 31 92" xfId="3256"/>
    <cellStyle name="Normal 31 93" xfId="3257"/>
    <cellStyle name="Normal 31 94" xfId="3258"/>
    <cellStyle name="Normal 31 95" xfId="3259"/>
    <cellStyle name="Normal 31 96" xfId="3260"/>
    <cellStyle name="Normal 32" xfId="3261"/>
    <cellStyle name="Normal 33" xfId="3262"/>
    <cellStyle name="Normal 33 10" xfId="3263"/>
    <cellStyle name="Normal 33 11" xfId="3264"/>
    <cellStyle name="Normal 33 12" xfId="3265"/>
    <cellStyle name="Normal 33 13" xfId="3266"/>
    <cellStyle name="Normal 33 14" xfId="3267"/>
    <cellStyle name="Normal 33 15" xfId="3268"/>
    <cellStyle name="Normal 33 16" xfId="3269"/>
    <cellStyle name="Normal 33 17" xfId="3270"/>
    <cellStyle name="Normal 33 18" xfId="3271"/>
    <cellStyle name="Normal 33 19" xfId="3272"/>
    <cellStyle name="Normal 33 2" xfId="3273"/>
    <cellStyle name="Normal 33 20" xfId="3274"/>
    <cellStyle name="Normal 33 21" xfId="3275"/>
    <cellStyle name="Normal 33 22" xfId="3276"/>
    <cellStyle name="Normal 33 23" xfId="3277"/>
    <cellStyle name="Normal 33 24" xfId="3278"/>
    <cellStyle name="Normal 33 25" xfId="3279"/>
    <cellStyle name="Normal 33 26" xfId="3280"/>
    <cellStyle name="Normal 33 27" xfId="3281"/>
    <cellStyle name="Normal 33 28" xfId="3282"/>
    <cellStyle name="Normal 33 29" xfId="3283"/>
    <cellStyle name="Normal 33 3" xfId="3284"/>
    <cellStyle name="Normal 33 30" xfId="3285"/>
    <cellStyle name="Normal 33 31" xfId="3286"/>
    <cellStyle name="Normal 33 32" xfId="3287"/>
    <cellStyle name="Normal 33 33" xfId="3288"/>
    <cellStyle name="Normal 33 34" xfId="3289"/>
    <cellStyle name="Normal 33 35" xfId="3290"/>
    <cellStyle name="Normal 33 36" xfId="3291"/>
    <cellStyle name="Normal 33 37" xfId="3292"/>
    <cellStyle name="Normal 33 38" xfId="3293"/>
    <cellStyle name="Normal 33 39" xfId="3294"/>
    <cellStyle name="Normal 33 4" xfId="3295"/>
    <cellStyle name="Normal 33 40" xfId="3296"/>
    <cellStyle name="Normal 33 41" xfId="3297"/>
    <cellStyle name="Normal 33 42" xfId="3298"/>
    <cellStyle name="Normal 33 43" xfId="3299"/>
    <cellStyle name="Normal 33 44" xfId="3300"/>
    <cellStyle name="Normal 33 45" xfId="3301"/>
    <cellStyle name="Normal 33 46" xfId="3302"/>
    <cellStyle name="Normal 33 47" xfId="3303"/>
    <cellStyle name="Normal 33 48" xfId="3304"/>
    <cellStyle name="Normal 33 49" xfId="3305"/>
    <cellStyle name="Normal 33 5" xfId="3306"/>
    <cellStyle name="Normal 33 50" xfId="3307"/>
    <cellStyle name="Normal 33 51" xfId="3308"/>
    <cellStyle name="Normal 33 52" xfId="3309"/>
    <cellStyle name="Normal 33 53" xfId="3310"/>
    <cellStyle name="Normal 33 54" xfId="3311"/>
    <cellStyle name="Normal 33 55" xfId="3312"/>
    <cellStyle name="Normal 33 56" xfId="3313"/>
    <cellStyle name="Normal 33 57" xfId="3314"/>
    <cellStyle name="Normal 33 58" xfId="3315"/>
    <cellStyle name="Normal 33 59" xfId="3316"/>
    <cellStyle name="Normal 33 6" xfId="3317"/>
    <cellStyle name="Normal 33 60" xfId="3318"/>
    <cellStyle name="Normal 33 61" xfId="3319"/>
    <cellStyle name="Normal 33 62" xfId="3320"/>
    <cellStyle name="Normal 33 63" xfId="3321"/>
    <cellStyle name="Normal 33 64" xfId="3322"/>
    <cellStyle name="Normal 33 65" xfId="3323"/>
    <cellStyle name="Normal 33 66" xfId="3324"/>
    <cellStyle name="Normal 33 67" xfId="3325"/>
    <cellStyle name="Normal 33 68" xfId="3326"/>
    <cellStyle name="Normal 33 69" xfId="3327"/>
    <cellStyle name="Normal 33 7" xfId="3328"/>
    <cellStyle name="Normal 33 70" xfId="3329"/>
    <cellStyle name="Normal 33 71" xfId="3330"/>
    <cellStyle name="Normal 33 72" xfId="3331"/>
    <cellStyle name="Normal 33 73" xfId="3332"/>
    <cellStyle name="Normal 33 74" xfId="3333"/>
    <cellStyle name="Normal 33 75" xfId="3334"/>
    <cellStyle name="Normal 33 76" xfId="3335"/>
    <cellStyle name="Normal 33 77" xfId="3336"/>
    <cellStyle name="Normal 33 78" xfId="3337"/>
    <cellStyle name="Normal 33 79" xfId="3338"/>
    <cellStyle name="Normal 33 8" xfId="3339"/>
    <cellStyle name="Normal 33 80" xfId="3340"/>
    <cellStyle name="Normal 33 81" xfId="3341"/>
    <cellStyle name="Normal 33 82" xfId="3342"/>
    <cellStyle name="Normal 33 83" xfId="3343"/>
    <cellStyle name="Normal 33 84" xfId="3344"/>
    <cellStyle name="Normal 33 85" xfId="3345"/>
    <cellStyle name="Normal 33 86" xfId="3346"/>
    <cellStyle name="Normal 33 87" xfId="3347"/>
    <cellStyle name="Normal 33 88" xfId="3348"/>
    <cellStyle name="Normal 33 89" xfId="3349"/>
    <cellStyle name="Normal 33 9" xfId="3350"/>
    <cellStyle name="Normal 33 90" xfId="3351"/>
    <cellStyle name="Normal 33 91" xfId="3352"/>
    <cellStyle name="Normal 33 92" xfId="3353"/>
    <cellStyle name="Normal 33 93" xfId="3354"/>
    <cellStyle name="Normal 33 94" xfId="3355"/>
    <cellStyle name="Normal 33 95" xfId="3356"/>
    <cellStyle name="Normal 33 96" xfId="3357"/>
    <cellStyle name="Normal 34" xfId="3358"/>
    <cellStyle name="Normal 34 2" xfId="3359"/>
    <cellStyle name="Normal 34 3" xfId="3360"/>
    <cellStyle name="Normal 34 4" xfId="3361"/>
    <cellStyle name="Normal 34 5" xfId="3362"/>
    <cellStyle name="Normal 35" xfId="3363"/>
    <cellStyle name="Normal 35 2" xfId="3364"/>
    <cellStyle name="Normal 35 3" xfId="3365"/>
    <cellStyle name="Normal 35 4" xfId="3366"/>
    <cellStyle name="Normal 35 5" xfId="3367"/>
    <cellStyle name="Normal 36" xfId="3368"/>
    <cellStyle name="Normal 36 2" xfId="3369"/>
    <cellStyle name="Normal 36 3" xfId="3370"/>
    <cellStyle name="Normal 36 4" xfId="3371"/>
    <cellStyle name="Normal 36 5" xfId="3372"/>
    <cellStyle name="Normal 37" xfId="3373"/>
    <cellStyle name="Normal 37 2" xfId="3374"/>
    <cellStyle name="Normal 37 3" xfId="3375"/>
    <cellStyle name="Normal 37 4" xfId="3376"/>
    <cellStyle name="Normal 37 5" xfId="3377"/>
    <cellStyle name="Normal 38" xfId="3378"/>
    <cellStyle name="Normal 39" xfId="1017"/>
    <cellStyle name="Normal 4" xfId="776"/>
    <cellStyle name="Normal 4 10" xfId="3380"/>
    <cellStyle name="Normal 4 11" xfId="3381"/>
    <cellStyle name="Normal 4 12" xfId="3382"/>
    <cellStyle name="Normal 4 13" xfId="3383"/>
    <cellStyle name="Normal 4 14" xfId="3384"/>
    <cellStyle name="Normal 4 15" xfId="3385"/>
    <cellStyle name="Normal 4 16" xfId="3386"/>
    <cellStyle name="Normal 4 17" xfId="3387"/>
    <cellStyle name="Normal 4 18" xfId="3388"/>
    <cellStyle name="Normal 4 19" xfId="3389"/>
    <cellStyle name="Normal 4 2" xfId="777"/>
    <cellStyle name="Normal 4 2 10" xfId="3391"/>
    <cellStyle name="Normal 4 2 11" xfId="3392"/>
    <cellStyle name="Normal 4 2 12" xfId="3393"/>
    <cellStyle name="Normal 4 2 13" xfId="3394"/>
    <cellStyle name="Normal 4 2 14" xfId="3395"/>
    <cellStyle name="Normal 4 2 15" xfId="3396"/>
    <cellStyle name="Normal 4 2 16" xfId="3397"/>
    <cellStyle name="Normal 4 2 17" xfId="3398"/>
    <cellStyle name="Normal 4 2 18" xfId="3399"/>
    <cellStyle name="Normal 4 2 19" xfId="3390"/>
    <cellStyle name="Normal 4 2 2" xfId="3400"/>
    <cellStyle name="Normal 4 2 3" xfId="3401"/>
    <cellStyle name="Normal 4 2 4" xfId="3402"/>
    <cellStyle name="Normal 4 2 5" xfId="3403"/>
    <cellStyle name="Normal 4 2 6" xfId="3404"/>
    <cellStyle name="Normal 4 2 7" xfId="3405"/>
    <cellStyle name="Normal 4 2 8" xfId="3406"/>
    <cellStyle name="Normal 4 2 9" xfId="3407"/>
    <cellStyle name="Normal 4 20" xfId="3408"/>
    <cellStyle name="Normal 4 21" xfId="3409"/>
    <cellStyle name="Normal 4 22" xfId="3379"/>
    <cellStyle name="Normal 4 3" xfId="778"/>
    <cellStyle name="Normal 4 3 10" xfId="3411"/>
    <cellStyle name="Normal 4 3 11" xfId="3412"/>
    <cellStyle name="Normal 4 3 12" xfId="3413"/>
    <cellStyle name="Normal 4 3 13" xfId="3414"/>
    <cellStyle name="Normal 4 3 14" xfId="3415"/>
    <cellStyle name="Normal 4 3 15" xfId="3416"/>
    <cellStyle name="Normal 4 3 16" xfId="3417"/>
    <cellStyle name="Normal 4 3 17" xfId="3418"/>
    <cellStyle name="Normal 4 3 18" xfId="3419"/>
    <cellStyle name="Normal 4 3 19" xfId="3410"/>
    <cellStyle name="Normal 4 3 2" xfId="3420"/>
    <cellStyle name="Normal 4 3 3" xfId="3421"/>
    <cellStyle name="Normal 4 3 4" xfId="3422"/>
    <cellStyle name="Normal 4 3 5" xfId="3423"/>
    <cellStyle name="Normal 4 3 6" xfId="3424"/>
    <cellStyle name="Normal 4 3 7" xfId="3425"/>
    <cellStyle name="Normal 4 3 8" xfId="3426"/>
    <cellStyle name="Normal 4 3 9" xfId="3427"/>
    <cellStyle name="Normal 4 4" xfId="779"/>
    <cellStyle name="Normal 4 4 10" xfId="3429"/>
    <cellStyle name="Normal 4 4 11" xfId="3430"/>
    <cellStyle name="Normal 4 4 12" xfId="3431"/>
    <cellStyle name="Normal 4 4 13" xfId="3432"/>
    <cellStyle name="Normal 4 4 14" xfId="3433"/>
    <cellStyle name="Normal 4 4 15" xfId="3434"/>
    <cellStyle name="Normal 4 4 16" xfId="3435"/>
    <cellStyle name="Normal 4 4 17" xfId="3436"/>
    <cellStyle name="Normal 4 4 18" xfId="3437"/>
    <cellStyle name="Normal 4 4 19" xfId="3428"/>
    <cellStyle name="Normal 4 4 2" xfId="3438"/>
    <cellStyle name="Normal 4 4 3" xfId="3439"/>
    <cellStyle name="Normal 4 4 4" xfId="3440"/>
    <cellStyle name="Normal 4 4 5" xfId="3441"/>
    <cellStyle name="Normal 4 4 6" xfId="3442"/>
    <cellStyle name="Normal 4 4 7" xfId="3443"/>
    <cellStyle name="Normal 4 4 8" xfId="3444"/>
    <cellStyle name="Normal 4 4 9" xfId="3445"/>
    <cellStyle name="Normal 4 5" xfId="780"/>
    <cellStyle name="Normal 4 6" xfId="781"/>
    <cellStyle name="Normal 4 6 2" xfId="3446"/>
    <cellStyle name="Normal 4 7" xfId="3447"/>
    <cellStyle name="Normal 4 8" xfId="3448"/>
    <cellStyle name="Normal 4 9" xfId="3449"/>
    <cellStyle name="Normal 4_01_CANTIDADES CAPTACIÓN - ALGECIRAS LA PERDÍZ - DEFINITIVO" xfId="3450"/>
    <cellStyle name="Normal 41" xfId="3451"/>
    <cellStyle name="Normal 42" xfId="3452"/>
    <cellStyle name="Normal 5" xfId="782"/>
    <cellStyle name="Normal 5 10" xfId="3454"/>
    <cellStyle name="Normal 5 11" xfId="3455"/>
    <cellStyle name="Normal 5 12" xfId="3456"/>
    <cellStyle name="Normal 5 13" xfId="3457"/>
    <cellStyle name="Normal 5 14" xfId="3458"/>
    <cellStyle name="Normal 5 15" xfId="3459"/>
    <cellStyle name="Normal 5 16" xfId="3460"/>
    <cellStyle name="Normal 5 17" xfId="3461"/>
    <cellStyle name="Normal 5 18" xfId="3462"/>
    <cellStyle name="Normal 5 19" xfId="3463"/>
    <cellStyle name="Normal 5 2" xfId="783"/>
    <cellStyle name="Normal 5 2 10" xfId="3465"/>
    <cellStyle name="Normal 5 2 11" xfId="3466"/>
    <cellStyle name="Normal 5 2 12" xfId="3467"/>
    <cellStyle name="Normal 5 2 13" xfId="3468"/>
    <cellStyle name="Normal 5 2 14" xfId="3469"/>
    <cellStyle name="Normal 5 2 15" xfId="3470"/>
    <cellStyle name="Normal 5 2 16" xfId="3471"/>
    <cellStyle name="Normal 5 2 17" xfId="3472"/>
    <cellStyle name="Normal 5 2 18" xfId="3473"/>
    <cellStyle name="Normal 5 2 19" xfId="3464"/>
    <cellStyle name="Normal 5 2 2" xfId="3474"/>
    <cellStyle name="Normal 5 2 2 10" xfId="3475"/>
    <cellStyle name="Normal 5 2 2 11" xfId="3476"/>
    <cellStyle name="Normal 5 2 2 12" xfId="3477"/>
    <cellStyle name="Normal 5 2 2 13" xfId="3478"/>
    <cellStyle name="Normal 5 2 2 14" xfId="3479"/>
    <cellStyle name="Normal 5 2 2 15" xfId="3480"/>
    <cellStyle name="Normal 5 2 2 16" xfId="3481"/>
    <cellStyle name="Normal 5 2 2 17" xfId="3482"/>
    <cellStyle name="Normal 5 2 2 18" xfId="3483"/>
    <cellStyle name="Normal 5 2 2 2" xfId="3484"/>
    <cellStyle name="Normal 5 2 2 3" xfId="3485"/>
    <cellStyle name="Normal 5 2 2 4" xfId="3486"/>
    <cellStyle name="Normal 5 2 2 5" xfId="3487"/>
    <cellStyle name="Normal 5 2 2 6" xfId="3488"/>
    <cellStyle name="Normal 5 2 2 7" xfId="3489"/>
    <cellStyle name="Normal 5 2 2 8" xfId="3490"/>
    <cellStyle name="Normal 5 2 2 9" xfId="3491"/>
    <cellStyle name="Normal 5 2 3" xfId="3492"/>
    <cellStyle name="Normal 5 2 4" xfId="3493"/>
    <cellStyle name="Normal 5 2 5" xfId="3494"/>
    <cellStyle name="Normal 5 2 6" xfId="3495"/>
    <cellStyle name="Normal 5 2 7" xfId="3496"/>
    <cellStyle name="Normal 5 2 8" xfId="3497"/>
    <cellStyle name="Normal 5 2 9" xfId="3498"/>
    <cellStyle name="Normal 5 20" xfId="3499"/>
    <cellStyle name="Normal 5 21" xfId="3453"/>
    <cellStyle name="Normal 5 3" xfId="784"/>
    <cellStyle name="Normal 5 4" xfId="785"/>
    <cellStyle name="Normal 5 5" xfId="3500"/>
    <cellStyle name="Normal 5 6" xfId="3501"/>
    <cellStyle name="Normal 5 7" xfId="3502"/>
    <cellStyle name="Normal 5 8" xfId="3503"/>
    <cellStyle name="Normal 5 9" xfId="3504"/>
    <cellStyle name="Normal 6" xfId="786"/>
    <cellStyle name="Normal 6 2" xfId="787"/>
    <cellStyle name="Normal 6 2 2" xfId="788"/>
    <cellStyle name="Normal 6 2 3" xfId="789"/>
    <cellStyle name="Normal 6 2 4" xfId="790"/>
    <cellStyle name="Normal 6 2 5" xfId="791"/>
    <cellStyle name="Normal 6 3" xfId="792"/>
    <cellStyle name="Normal 6 3 2" xfId="793"/>
    <cellStyle name="Normal 6 3 3" xfId="794"/>
    <cellStyle name="Normal 6 3 4" xfId="795"/>
    <cellStyle name="Normal 6 3 5" xfId="796"/>
    <cellStyle name="Normal 6 4" xfId="797"/>
    <cellStyle name="Normal 6 5" xfId="798"/>
    <cellStyle name="Normal 6 6" xfId="799"/>
    <cellStyle name="Normal 6 7" xfId="800"/>
    <cellStyle name="Normal 6 8" xfId="801"/>
    <cellStyle name="Normal 6 9" xfId="3505"/>
    <cellStyle name="Normal 7" xfId="802"/>
    <cellStyle name="Normal 7 2" xfId="803"/>
    <cellStyle name="Normal 7 2 2" xfId="804"/>
    <cellStyle name="Normal 7 2 3" xfId="805"/>
    <cellStyle name="Normal 7 2 4" xfId="806"/>
    <cellStyle name="Normal 7 2 5" xfId="807"/>
    <cellStyle name="Normal 7 3" xfId="808"/>
    <cellStyle name="Normal 7 3 2" xfId="809"/>
    <cellStyle name="Normal 7 3 3" xfId="810"/>
    <cellStyle name="Normal 7 3 4" xfId="811"/>
    <cellStyle name="Normal 7 3 5" xfId="812"/>
    <cellStyle name="Normal 7 4" xfId="3506"/>
    <cellStyle name="Normal 8" xfId="813"/>
    <cellStyle name="Normal 8 2" xfId="814"/>
    <cellStyle name="Normal 8 3" xfId="995"/>
    <cellStyle name="Normal 8 4" xfId="3507"/>
    <cellStyle name="Normal 9" xfId="815"/>
    <cellStyle name="Normal 9 10" xfId="3508"/>
    <cellStyle name="Normal 9 2" xfId="816"/>
    <cellStyle name="Normal 9 2 10" xfId="3510"/>
    <cellStyle name="Normal 9 2 11" xfId="3511"/>
    <cellStyle name="Normal 9 2 12" xfId="3512"/>
    <cellStyle name="Normal 9 2 13" xfId="3513"/>
    <cellStyle name="Normal 9 2 14" xfId="3514"/>
    <cellStyle name="Normal 9 2 15" xfId="3515"/>
    <cellStyle name="Normal 9 2 16" xfId="3516"/>
    <cellStyle name="Normal 9 2 17" xfId="3517"/>
    <cellStyle name="Normal 9 2 18" xfId="3518"/>
    <cellStyle name="Normal 9 2 19" xfId="3509"/>
    <cellStyle name="Normal 9 2 2" xfId="817"/>
    <cellStyle name="Normal 9 2 2 2" xfId="3519"/>
    <cellStyle name="Normal 9 2 3" xfId="3520"/>
    <cellStyle name="Normal 9 2 4" xfId="3521"/>
    <cellStyle name="Normal 9 2 5" xfId="3522"/>
    <cellStyle name="Normal 9 2 6" xfId="3523"/>
    <cellStyle name="Normal 9 2 7" xfId="3524"/>
    <cellStyle name="Normal 9 2 8" xfId="3525"/>
    <cellStyle name="Normal 9 2 9" xfId="3526"/>
    <cellStyle name="Normal 9 3" xfId="818"/>
    <cellStyle name="Normal 9 3 10" xfId="3528"/>
    <cellStyle name="Normal 9 3 11" xfId="3529"/>
    <cellStyle name="Normal 9 3 12" xfId="3530"/>
    <cellStyle name="Normal 9 3 13" xfId="3531"/>
    <cellStyle name="Normal 9 3 14" xfId="3532"/>
    <cellStyle name="Normal 9 3 15" xfId="3533"/>
    <cellStyle name="Normal 9 3 16" xfId="3534"/>
    <cellStyle name="Normal 9 3 17" xfId="3535"/>
    <cellStyle name="Normal 9 3 18" xfId="3536"/>
    <cellStyle name="Normal 9 3 19" xfId="3527"/>
    <cellStyle name="Normal 9 3 2" xfId="819"/>
    <cellStyle name="Normal 9 3 2 2" xfId="3537"/>
    <cellStyle name="Normal 9 3 3" xfId="3538"/>
    <cellStyle name="Normal 9 3 4" xfId="3539"/>
    <cellStyle name="Normal 9 3 5" xfId="3540"/>
    <cellStyle name="Normal 9 3 6" xfId="3541"/>
    <cellStyle name="Normal 9 3 7" xfId="3542"/>
    <cellStyle name="Normal 9 3 8" xfId="3543"/>
    <cellStyle name="Normal 9 3 9" xfId="3544"/>
    <cellStyle name="Normal 9 4" xfId="820"/>
    <cellStyle name="Normal 9 4 10" xfId="3546"/>
    <cellStyle name="Normal 9 4 11" xfId="3547"/>
    <cellStyle name="Normal 9 4 12" xfId="3548"/>
    <cellStyle name="Normal 9 4 13" xfId="3549"/>
    <cellStyle name="Normal 9 4 14" xfId="3550"/>
    <cellStyle name="Normal 9 4 15" xfId="3551"/>
    <cellStyle name="Normal 9 4 16" xfId="3552"/>
    <cellStyle name="Normal 9 4 17" xfId="3553"/>
    <cellStyle name="Normal 9 4 18" xfId="3554"/>
    <cellStyle name="Normal 9 4 19" xfId="3545"/>
    <cellStyle name="Normal 9 4 2" xfId="821"/>
    <cellStyle name="Normal 9 4 2 2" xfId="3555"/>
    <cellStyle name="Normal 9 4 3" xfId="3556"/>
    <cellStyle name="Normal 9 4 4" xfId="3557"/>
    <cellStyle name="Normal 9 4 5" xfId="3558"/>
    <cellStyle name="Normal 9 4 6" xfId="3559"/>
    <cellStyle name="Normal 9 4 7" xfId="3560"/>
    <cellStyle name="Normal 9 4 8" xfId="3561"/>
    <cellStyle name="Normal 9 4 9" xfId="3562"/>
    <cellStyle name="Normal 9 5" xfId="822"/>
    <cellStyle name="Normal 9 5 10" xfId="3564"/>
    <cellStyle name="Normal 9 5 11" xfId="3565"/>
    <cellStyle name="Normal 9 5 12" xfId="3566"/>
    <cellStyle name="Normal 9 5 13" xfId="3567"/>
    <cellStyle name="Normal 9 5 14" xfId="3568"/>
    <cellStyle name="Normal 9 5 15" xfId="3569"/>
    <cellStyle name="Normal 9 5 16" xfId="3570"/>
    <cellStyle name="Normal 9 5 17" xfId="3571"/>
    <cellStyle name="Normal 9 5 18" xfId="3572"/>
    <cellStyle name="Normal 9 5 19" xfId="3563"/>
    <cellStyle name="Normal 9 5 2" xfId="823"/>
    <cellStyle name="Normal 9 5 2 2" xfId="3573"/>
    <cellStyle name="Normal 9 5 3" xfId="3574"/>
    <cellStyle name="Normal 9 5 4" xfId="3575"/>
    <cellStyle name="Normal 9 5 5" xfId="3576"/>
    <cellStyle name="Normal 9 5 6" xfId="3577"/>
    <cellStyle name="Normal 9 5 7" xfId="3578"/>
    <cellStyle name="Normal 9 5 8" xfId="3579"/>
    <cellStyle name="Normal 9 5 9" xfId="3580"/>
    <cellStyle name="Normal 9 6" xfId="824"/>
    <cellStyle name="Normal 9 7" xfId="825"/>
    <cellStyle name="Normal 9 8" xfId="826"/>
    <cellStyle name="Normal 9 9" xfId="827"/>
    <cellStyle name="Normal_Libro1" xfId="3869"/>
    <cellStyle name="Notas 10" xfId="828"/>
    <cellStyle name="Notas 11" xfId="829"/>
    <cellStyle name="Notas 12" xfId="830"/>
    <cellStyle name="Notas 13" xfId="831"/>
    <cellStyle name="Notas 14" xfId="832"/>
    <cellStyle name="Notas 15" xfId="833"/>
    <cellStyle name="Notas 16" xfId="834"/>
    <cellStyle name="Notas 17" xfId="835"/>
    <cellStyle name="Notas 18" xfId="836"/>
    <cellStyle name="Notas 19" xfId="837"/>
    <cellStyle name="Notas 2" xfId="838"/>
    <cellStyle name="Notas 3" xfId="839"/>
    <cellStyle name="Notas 4" xfId="840"/>
    <cellStyle name="Notas 5" xfId="841"/>
    <cellStyle name="Notas 6" xfId="842"/>
    <cellStyle name="Notas 7" xfId="843"/>
    <cellStyle name="Notas 8" xfId="844"/>
    <cellStyle name="Notas 9" xfId="845"/>
    <cellStyle name="Note" xfId="3581"/>
    <cellStyle name="Note 2" xfId="3582"/>
    <cellStyle name="Note 3" xfId="3583"/>
    <cellStyle name="Note_MONTEBELLO_PRESUPUESTO_FASE_II_V_02(1)(1)" xfId="3584"/>
    <cellStyle name="Output" xfId="3585"/>
    <cellStyle name="Percent" xfId="846"/>
    <cellStyle name="Porcentaje" xfId="994" builtinId="5"/>
    <cellStyle name="Porcentaje 2" xfId="847"/>
    <cellStyle name="Porcentaje 2 2" xfId="848"/>
    <cellStyle name="Porcentaje 2 3" xfId="3586"/>
    <cellStyle name="Porcentaje 3" xfId="849"/>
    <cellStyle name="Porcentaje 3 2" xfId="3588"/>
    <cellStyle name="Porcentaje 3 2 2" xfId="3780"/>
    <cellStyle name="Porcentaje 3 3" xfId="3589"/>
    <cellStyle name="Porcentaje 3 4" xfId="3590"/>
    <cellStyle name="Porcentaje 3 5" xfId="3591"/>
    <cellStyle name="Porcentaje 3 6" xfId="3592"/>
    <cellStyle name="Porcentaje 3 7" xfId="3593"/>
    <cellStyle name="Porcentaje 3 8" xfId="3587"/>
    <cellStyle name="Porcentaje 4" xfId="850"/>
    <cellStyle name="Porcentaje 4 2" xfId="1000"/>
    <cellStyle name="Porcentaje 5" xfId="993"/>
    <cellStyle name="Porcentaje 6" xfId="3761"/>
    <cellStyle name="Porcentual 10" xfId="3594"/>
    <cellStyle name="Porcentual 100" xfId="3595"/>
    <cellStyle name="Porcentual 101" xfId="3596"/>
    <cellStyle name="Porcentual 102" xfId="3597"/>
    <cellStyle name="Porcentual 103" xfId="3598"/>
    <cellStyle name="Porcentual 104" xfId="3599"/>
    <cellStyle name="Porcentual 105" xfId="3600"/>
    <cellStyle name="Porcentual 106" xfId="3601"/>
    <cellStyle name="Porcentual 107" xfId="3602"/>
    <cellStyle name="Porcentual 108" xfId="3603"/>
    <cellStyle name="Porcentual 109" xfId="3604"/>
    <cellStyle name="Porcentual 11" xfId="3605"/>
    <cellStyle name="Porcentual 110" xfId="3606"/>
    <cellStyle name="Porcentual 111" xfId="3607"/>
    <cellStyle name="Porcentual 112" xfId="3608"/>
    <cellStyle name="Porcentual 113" xfId="3609"/>
    <cellStyle name="Porcentual 114" xfId="3610"/>
    <cellStyle name="Porcentual 115" xfId="3611"/>
    <cellStyle name="Porcentual 116" xfId="3612"/>
    <cellStyle name="Porcentual 117" xfId="3613"/>
    <cellStyle name="Porcentual 118" xfId="3614"/>
    <cellStyle name="Porcentual 119" xfId="3615"/>
    <cellStyle name="Porcentual 12" xfId="3616"/>
    <cellStyle name="Porcentual 120" xfId="3617"/>
    <cellStyle name="Porcentual 121" xfId="3618"/>
    <cellStyle name="Porcentual 122" xfId="3619"/>
    <cellStyle name="Porcentual 123" xfId="3620"/>
    <cellStyle name="Porcentual 124" xfId="3621"/>
    <cellStyle name="Porcentual 125" xfId="3622"/>
    <cellStyle name="Porcentual 126" xfId="3623"/>
    <cellStyle name="Porcentual 127" xfId="3624"/>
    <cellStyle name="Porcentual 128" xfId="3625"/>
    <cellStyle name="Porcentual 129" xfId="3626"/>
    <cellStyle name="Porcentual 13" xfId="3627"/>
    <cellStyle name="Porcentual 130" xfId="3628"/>
    <cellStyle name="Porcentual 131" xfId="3629"/>
    <cellStyle name="Porcentual 132" xfId="3630"/>
    <cellStyle name="Porcentual 133" xfId="3631"/>
    <cellStyle name="Porcentual 134" xfId="3632"/>
    <cellStyle name="Porcentual 135" xfId="3633"/>
    <cellStyle name="Porcentual 136" xfId="3634"/>
    <cellStyle name="Porcentual 137" xfId="3635"/>
    <cellStyle name="Porcentual 138" xfId="3636"/>
    <cellStyle name="Porcentual 139" xfId="3637"/>
    <cellStyle name="Porcentual 14" xfId="3638"/>
    <cellStyle name="Porcentual 140" xfId="3639"/>
    <cellStyle name="Porcentual 141" xfId="3640"/>
    <cellStyle name="Porcentual 142" xfId="3641"/>
    <cellStyle name="Porcentual 143" xfId="3642"/>
    <cellStyle name="Porcentual 15" xfId="3643"/>
    <cellStyle name="Porcentual 16" xfId="3644"/>
    <cellStyle name="Porcentual 17" xfId="3645"/>
    <cellStyle name="Porcentual 18" xfId="3646"/>
    <cellStyle name="Porcentual 19" xfId="3647"/>
    <cellStyle name="Porcentual 2" xfId="851"/>
    <cellStyle name="Porcentual 2 2" xfId="852"/>
    <cellStyle name="Porcentual 2 2 10" xfId="3649"/>
    <cellStyle name="Porcentual 2 2 11" xfId="3650"/>
    <cellStyle name="Porcentual 2 2 12" xfId="3651"/>
    <cellStyle name="Porcentual 2 2 13" xfId="3652"/>
    <cellStyle name="Porcentual 2 2 14" xfId="3653"/>
    <cellStyle name="Porcentual 2 2 15" xfId="3654"/>
    <cellStyle name="Porcentual 2 2 16" xfId="3655"/>
    <cellStyle name="Porcentual 2 2 17" xfId="3656"/>
    <cellStyle name="Porcentual 2 2 18" xfId="3657"/>
    <cellStyle name="Porcentual 2 2 19" xfId="3648"/>
    <cellStyle name="Porcentual 2 2 2" xfId="3658"/>
    <cellStyle name="Porcentual 2 2 2 2" xfId="3659"/>
    <cellStyle name="Porcentual 2 2 2 3" xfId="3660"/>
    <cellStyle name="Porcentual 2 2 2 4" xfId="3661"/>
    <cellStyle name="Porcentual 2 2 2 5" xfId="3662"/>
    <cellStyle name="Porcentual 2 2 2 6" xfId="3663"/>
    <cellStyle name="Porcentual 2 2 2 7" xfId="3664"/>
    <cellStyle name="Porcentual 2 2 3" xfId="3665"/>
    <cellStyle name="Porcentual 2 2 4" xfId="3666"/>
    <cellStyle name="Porcentual 2 2 5" xfId="3667"/>
    <cellStyle name="Porcentual 2 2 6" xfId="3668"/>
    <cellStyle name="Porcentual 2 2 7" xfId="3669"/>
    <cellStyle name="Porcentual 2 2 8" xfId="3670"/>
    <cellStyle name="Porcentual 2 2 9" xfId="3671"/>
    <cellStyle name="Porcentual 2 3" xfId="853"/>
    <cellStyle name="Porcentual 2 4" xfId="854"/>
    <cellStyle name="Porcentual 20" xfId="3672"/>
    <cellStyle name="Porcentual 21" xfId="3673"/>
    <cellStyle name="Porcentual 22" xfId="3674"/>
    <cellStyle name="Porcentual 23" xfId="3675"/>
    <cellStyle name="Porcentual 24" xfId="3676"/>
    <cellStyle name="Porcentual 25" xfId="3677"/>
    <cellStyle name="Porcentual 26" xfId="3678"/>
    <cellStyle name="Porcentual 27" xfId="3679"/>
    <cellStyle name="Porcentual 28" xfId="3680"/>
    <cellStyle name="Porcentual 29" xfId="3681"/>
    <cellStyle name="Porcentual 3" xfId="855"/>
    <cellStyle name="Porcentual 30" xfId="3682"/>
    <cellStyle name="Porcentual 31" xfId="3683"/>
    <cellStyle name="Porcentual 32" xfId="3684"/>
    <cellStyle name="Porcentual 33" xfId="3685"/>
    <cellStyle name="Porcentual 34" xfId="3686"/>
    <cellStyle name="Porcentual 35" xfId="3687"/>
    <cellStyle name="Porcentual 36" xfId="3688"/>
    <cellStyle name="Porcentual 37" xfId="3689"/>
    <cellStyle name="Porcentual 38" xfId="3690"/>
    <cellStyle name="Porcentual 39" xfId="3691"/>
    <cellStyle name="Porcentual 4" xfId="856"/>
    <cellStyle name="Porcentual 4 2" xfId="3692"/>
    <cellStyle name="Porcentual 40" xfId="3693"/>
    <cellStyle name="Porcentual 41" xfId="3694"/>
    <cellStyle name="Porcentual 42" xfId="3695"/>
    <cellStyle name="Porcentual 43" xfId="3696"/>
    <cellStyle name="Porcentual 44" xfId="3697"/>
    <cellStyle name="Porcentual 45" xfId="3698"/>
    <cellStyle name="Porcentual 46" xfId="3699"/>
    <cellStyle name="Porcentual 47" xfId="3700"/>
    <cellStyle name="Porcentual 48" xfId="3701"/>
    <cellStyle name="Porcentual 49" xfId="3702"/>
    <cellStyle name="Porcentual 5" xfId="3703"/>
    <cellStyle name="Porcentual 50" xfId="3704"/>
    <cellStyle name="Porcentual 51" xfId="3705"/>
    <cellStyle name="Porcentual 52" xfId="3706"/>
    <cellStyle name="Porcentual 53" xfId="3707"/>
    <cellStyle name="Porcentual 54" xfId="3708"/>
    <cellStyle name="Porcentual 55" xfId="3709"/>
    <cellStyle name="Porcentual 56" xfId="3710"/>
    <cellStyle name="Porcentual 57" xfId="3711"/>
    <cellStyle name="Porcentual 58" xfId="3712"/>
    <cellStyle name="Porcentual 59" xfId="3713"/>
    <cellStyle name="Porcentual 6" xfId="3714"/>
    <cellStyle name="Porcentual 60" xfId="3715"/>
    <cellStyle name="Porcentual 61" xfId="3716"/>
    <cellStyle name="Porcentual 62" xfId="3717"/>
    <cellStyle name="Porcentual 63" xfId="3718"/>
    <cellStyle name="Porcentual 64" xfId="3719"/>
    <cellStyle name="Porcentual 65" xfId="3720"/>
    <cellStyle name="Porcentual 66" xfId="3721"/>
    <cellStyle name="Porcentual 67" xfId="3722"/>
    <cellStyle name="Porcentual 68" xfId="3723"/>
    <cellStyle name="Porcentual 69" xfId="3724"/>
    <cellStyle name="Porcentual 7" xfId="3725"/>
    <cellStyle name="Porcentual 70" xfId="3726"/>
    <cellStyle name="Porcentual 71" xfId="3727"/>
    <cellStyle name="Porcentual 72" xfId="3728"/>
    <cellStyle name="Porcentual 73" xfId="3729"/>
    <cellStyle name="Porcentual 74" xfId="3730"/>
    <cellStyle name="Porcentual 75" xfId="3731"/>
    <cellStyle name="Porcentual 76" xfId="3732"/>
    <cellStyle name="Porcentual 77" xfId="3733"/>
    <cellStyle name="Porcentual 78" xfId="3734"/>
    <cellStyle name="Porcentual 79" xfId="3735"/>
    <cellStyle name="Porcentual 8" xfId="3736"/>
    <cellStyle name="Porcentual 80" xfId="3737"/>
    <cellStyle name="Porcentual 81" xfId="3738"/>
    <cellStyle name="Porcentual 82" xfId="3739"/>
    <cellStyle name="Porcentual 83" xfId="3740"/>
    <cellStyle name="Porcentual 84" xfId="3741"/>
    <cellStyle name="Porcentual 85" xfId="3742"/>
    <cellStyle name="Porcentual 86" xfId="3743"/>
    <cellStyle name="Porcentual 87" xfId="3744"/>
    <cellStyle name="Porcentual 88" xfId="3745"/>
    <cellStyle name="Porcentual 89" xfId="3746"/>
    <cellStyle name="Porcentual 9" xfId="3747"/>
    <cellStyle name="Porcentual 90" xfId="3748"/>
    <cellStyle name="Porcentual 91" xfId="3749"/>
    <cellStyle name="Porcentual 92" xfId="3750"/>
    <cellStyle name="Porcentual 93" xfId="3751"/>
    <cellStyle name="Porcentual 94" xfId="3752"/>
    <cellStyle name="Porcentual 95" xfId="3753"/>
    <cellStyle name="Porcentual 96" xfId="3754"/>
    <cellStyle name="Porcentual 97" xfId="3755"/>
    <cellStyle name="Porcentual 98" xfId="3756"/>
    <cellStyle name="Porcentual 99" xfId="3757"/>
    <cellStyle name="Porcentual_Libro1" xfId="3777"/>
    <cellStyle name="Salida 10" xfId="857"/>
    <cellStyle name="Salida 11" xfId="858"/>
    <cellStyle name="Salida 12" xfId="859"/>
    <cellStyle name="Salida 13" xfId="860"/>
    <cellStyle name="Salida 14" xfId="861"/>
    <cellStyle name="Salida 15" xfId="862"/>
    <cellStyle name="Salida 16" xfId="863"/>
    <cellStyle name="Salida 17" xfId="864"/>
    <cellStyle name="Salida 18" xfId="865"/>
    <cellStyle name="Salida 2" xfId="866"/>
    <cellStyle name="Salida 3" xfId="867"/>
    <cellStyle name="Salida 4" xfId="868"/>
    <cellStyle name="Salida 5" xfId="869"/>
    <cellStyle name="Salida 6" xfId="870"/>
    <cellStyle name="Salida 7" xfId="871"/>
    <cellStyle name="Salida 8" xfId="872"/>
    <cellStyle name="Salida 9" xfId="873"/>
    <cellStyle name="Texto de advertencia 10" xfId="874"/>
    <cellStyle name="Texto de advertencia 11" xfId="875"/>
    <cellStyle name="Texto de advertencia 12" xfId="876"/>
    <cellStyle name="Texto de advertencia 13" xfId="877"/>
    <cellStyle name="Texto de advertencia 14" xfId="878"/>
    <cellStyle name="Texto de advertencia 15" xfId="879"/>
    <cellStyle name="Texto de advertencia 16" xfId="880"/>
    <cellStyle name="Texto de advertencia 17" xfId="881"/>
    <cellStyle name="Texto de advertencia 18" xfId="882"/>
    <cellStyle name="Texto de advertencia 2" xfId="883"/>
    <cellStyle name="Texto de advertencia 3" xfId="884"/>
    <cellStyle name="Texto de advertencia 4" xfId="885"/>
    <cellStyle name="Texto de advertencia 5" xfId="886"/>
    <cellStyle name="Texto de advertencia 6" xfId="887"/>
    <cellStyle name="Texto de advertencia 7" xfId="888"/>
    <cellStyle name="Texto de advertencia 8" xfId="889"/>
    <cellStyle name="Texto de advertencia 9" xfId="890"/>
    <cellStyle name="Texto explicativo 10" xfId="891"/>
    <cellStyle name="Texto explicativo 11" xfId="892"/>
    <cellStyle name="Texto explicativo 12" xfId="893"/>
    <cellStyle name="Texto explicativo 13" xfId="894"/>
    <cellStyle name="Texto explicativo 14" xfId="895"/>
    <cellStyle name="Texto explicativo 15" xfId="896"/>
    <cellStyle name="Texto explicativo 16" xfId="897"/>
    <cellStyle name="Texto explicativo 17" xfId="898"/>
    <cellStyle name="Texto explicativo 18" xfId="899"/>
    <cellStyle name="Texto explicativo 2" xfId="900"/>
    <cellStyle name="Texto explicativo 3" xfId="901"/>
    <cellStyle name="Texto explicativo 4" xfId="902"/>
    <cellStyle name="Texto explicativo 5" xfId="903"/>
    <cellStyle name="Texto explicativo 6" xfId="904"/>
    <cellStyle name="Texto explicativo 7" xfId="905"/>
    <cellStyle name="Texto explicativo 8" xfId="906"/>
    <cellStyle name="Texto explicativo 9" xfId="907"/>
    <cellStyle name="Title" xfId="3758"/>
    <cellStyle name="Título 1 10" xfId="908"/>
    <cellStyle name="Título 1 11" xfId="909"/>
    <cellStyle name="Título 1 12" xfId="910"/>
    <cellStyle name="Título 1 13" xfId="911"/>
    <cellStyle name="Título 1 14" xfId="912"/>
    <cellStyle name="Título 1 15" xfId="913"/>
    <cellStyle name="Título 1 16" xfId="914"/>
    <cellStyle name="Título 1 17" xfId="915"/>
    <cellStyle name="Título 1 18" xfId="916"/>
    <cellStyle name="Título 1 2" xfId="917"/>
    <cellStyle name="Título 1 3" xfId="918"/>
    <cellStyle name="Título 1 4" xfId="919"/>
    <cellStyle name="Título 1 5" xfId="920"/>
    <cellStyle name="Título 1 6" xfId="921"/>
    <cellStyle name="Título 1 7" xfId="922"/>
    <cellStyle name="Título 1 8" xfId="923"/>
    <cellStyle name="Título 1 9" xfId="924"/>
    <cellStyle name="Título 10" xfId="925"/>
    <cellStyle name="Título 11" xfId="926"/>
    <cellStyle name="Título 12" xfId="927"/>
    <cellStyle name="Título 13" xfId="928"/>
    <cellStyle name="Título 14" xfId="929"/>
    <cellStyle name="Título 15" xfId="930"/>
    <cellStyle name="Título 16" xfId="931"/>
    <cellStyle name="Título 17" xfId="932"/>
    <cellStyle name="Título 18" xfId="933"/>
    <cellStyle name="Título 19" xfId="934"/>
    <cellStyle name="Título 2 10" xfId="935"/>
    <cellStyle name="Título 2 11" xfId="936"/>
    <cellStyle name="Título 2 12" xfId="937"/>
    <cellStyle name="Título 2 13" xfId="938"/>
    <cellStyle name="Título 2 14" xfId="939"/>
    <cellStyle name="Título 2 15" xfId="940"/>
    <cellStyle name="Título 2 16" xfId="941"/>
    <cellStyle name="Título 2 17" xfId="942"/>
    <cellStyle name="Título 2 18" xfId="943"/>
    <cellStyle name="Título 2 2" xfId="944"/>
    <cellStyle name="Título 2 3" xfId="945"/>
    <cellStyle name="Título 2 4" xfId="946"/>
    <cellStyle name="Título 2 5" xfId="947"/>
    <cellStyle name="Título 2 6" xfId="948"/>
    <cellStyle name="Título 2 7" xfId="949"/>
    <cellStyle name="Título 2 8" xfId="950"/>
    <cellStyle name="Título 2 9" xfId="951"/>
    <cellStyle name="Título 20" xfId="952"/>
    <cellStyle name="Título 3 10" xfId="953"/>
    <cellStyle name="Título 3 11" xfId="954"/>
    <cellStyle name="Título 3 12" xfId="955"/>
    <cellStyle name="Título 3 13" xfId="956"/>
    <cellStyle name="Título 3 14" xfId="957"/>
    <cellStyle name="Título 3 15" xfId="958"/>
    <cellStyle name="Título 3 16" xfId="959"/>
    <cellStyle name="Título 3 17" xfId="960"/>
    <cellStyle name="Título 3 18" xfId="961"/>
    <cellStyle name="Título 3 2" xfId="962"/>
    <cellStyle name="Título 3 3" xfId="963"/>
    <cellStyle name="Título 3 4" xfId="964"/>
    <cellStyle name="Título 3 5" xfId="965"/>
    <cellStyle name="Título 3 6" xfId="966"/>
    <cellStyle name="Título 3 7" xfId="967"/>
    <cellStyle name="Título 3 8" xfId="968"/>
    <cellStyle name="Título 3 9" xfId="969"/>
    <cellStyle name="Título 4" xfId="970"/>
    <cellStyle name="Título 5" xfId="971"/>
    <cellStyle name="Título 6" xfId="972"/>
    <cellStyle name="Título 7" xfId="973"/>
    <cellStyle name="Título 8" xfId="974"/>
    <cellStyle name="Título 9" xfId="975"/>
    <cellStyle name="Total 10" xfId="976"/>
    <cellStyle name="Total 11" xfId="977"/>
    <cellStyle name="Total 12" xfId="978"/>
    <cellStyle name="Total 13" xfId="979"/>
    <cellStyle name="Total 14" xfId="980"/>
    <cellStyle name="Total 15" xfId="981"/>
    <cellStyle name="Total 16" xfId="982"/>
    <cellStyle name="Total 17" xfId="983"/>
    <cellStyle name="Total 18" xfId="984"/>
    <cellStyle name="Total 2" xfId="985"/>
    <cellStyle name="Total 3" xfId="986"/>
    <cellStyle name="Total 4" xfId="987"/>
    <cellStyle name="Total 5" xfId="988"/>
    <cellStyle name="Total 6" xfId="989"/>
    <cellStyle name="Total 7" xfId="990"/>
    <cellStyle name="Total 8" xfId="991"/>
    <cellStyle name="Total 9" xfId="992"/>
    <cellStyle name="Warning Text" xfId="3759"/>
  </cellStyles>
  <dxfs count="258"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externalLink" Target="externalLinks/externalLink23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externalLink" Target="externalLinks/externalLink24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1400175</xdr:colOff>
      <xdr:row>985</xdr:row>
      <xdr:rowOff>0</xdr:rowOff>
    </xdr:from>
    <xdr:to>
      <xdr:col>6</xdr:col>
      <xdr:colOff>180975</xdr:colOff>
      <xdr:row>988</xdr:row>
      <xdr:rowOff>76200</xdr:rowOff>
    </xdr:to>
    <xdr:grpSp>
      <xdr:nvGrpSpPr>
        <xdr:cNvPr id="2" name="1 Grup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3819525" y="275863050"/>
          <a:ext cx="6781800" cy="590550"/>
          <a:chOff x="266700" y="14230350"/>
          <a:chExt cx="4848225" cy="457200"/>
        </a:xfrm>
      </xdr:grpSpPr>
      <xdr:cxnSp macro="">
        <xdr:nvCxnSpPr>
          <xdr:cNvPr id="3" name="2 Conector recto">
            <a:extLst>
              <a:ext uri="{FF2B5EF4-FFF2-40B4-BE49-F238E27FC236}">
                <a16:creationId xmlns="" xmlns:a16="http://schemas.microsoft.com/office/drawing/2014/main" id="{00000000-0008-0000-0000-000003000000}"/>
              </a:ext>
            </a:extLst>
          </xdr:cNvPr>
          <xdr:cNvCxnSpPr/>
        </xdr:nvCxnSpPr>
        <xdr:spPr>
          <a:xfrm>
            <a:off x="266700" y="14239875"/>
            <a:ext cx="220716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3 CuadroTexto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342159" y="14297025"/>
            <a:ext cx="2075116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000" b="1" baseline="0">
                <a:latin typeface="Arial" pitchFamily="34" charset="0"/>
              </a:rPr>
              <a:t>CONSULTORÍA</a:t>
            </a:r>
          </a:p>
          <a:p>
            <a:pPr algn="ctr"/>
            <a:r>
              <a:rPr lang="es-CO" sz="800" baseline="0">
                <a:latin typeface="Arial" pitchFamily="34" charset="0"/>
              </a:rPr>
              <a:t>(FIRMA Y No. DE MATRÍCULA)</a:t>
            </a:r>
          </a:p>
          <a:p>
            <a:pPr algn="ctr"/>
            <a:endParaRPr lang="es-CO" sz="800" baseline="0">
              <a:latin typeface="Arial" pitchFamily="34" charset="0"/>
            </a:endParaRPr>
          </a:p>
        </xdr:txBody>
      </xdr:sp>
      <xdr:cxnSp macro="">
        <xdr:nvCxnSpPr>
          <xdr:cNvPr id="5" name="4 Conector recto"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CxnSpPr/>
        </xdr:nvCxnSpPr>
        <xdr:spPr>
          <a:xfrm>
            <a:off x="2907756" y="14230350"/>
            <a:ext cx="220716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5 CuadroTexto">
            <a:extLst>
              <a:ext uri="{FF2B5EF4-FFF2-40B4-BE49-F238E27FC236}">
                <a16:creationId xmlns=""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2983215" y="14287500"/>
            <a:ext cx="2075116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000" b="1" baseline="0">
                <a:latin typeface="Arial" pitchFamily="34" charset="0"/>
              </a:rPr>
              <a:t>INTERVENTORÍA</a:t>
            </a:r>
          </a:p>
          <a:p>
            <a:pPr algn="ctr"/>
            <a:r>
              <a:rPr lang="es-CO" sz="800" baseline="0">
                <a:latin typeface="Arial" pitchFamily="34" charset="0"/>
              </a:rPr>
              <a:t>(FIRMA Y No. DE MATRÍCULA)</a:t>
            </a:r>
          </a:p>
          <a:p>
            <a:pPr algn="ctr"/>
            <a:endParaRPr lang="es-CO" sz="800" baseline="0">
              <a:latin typeface="Arial" pitchFamily="34" charset="0"/>
            </a:endParaRPr>
          </a:p>
        </xdr:txBody>
      </xdr:sp>
    </xdr:grpSp>
    <xdr:clientData/>
  </xdr:twoCellAnchor>
  <xdr:twoCellAnchor editAs="oneCell">
    <xdr:from>
      <xdr:col>5</xdr:col>
      <xdr:colOff>104775</xdr:colOff>
      <xdr:row>0</xdr:row>
      <xdr:rowOff>180975</xdr:rowOff>
    </xdr:from>
    <xdr:to>
      <xdr:col>6</xdr:col>
      <xdr:colOff>1362075</xdr:colOff>
      <xdr:row>2</xdr:row>
      <xdr:rowOff>590550</xdr:rowOff>
    </xdr:to>
    <xdr:pic>
      <xdr:nvPicPr>
        <xdr:cNvPr id="7" name="Imagen 6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9458325" y="180975"/>
          <a:ext cx="2324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0</xdr:row>
      <xdr:rowOff>47625</xdr:rowOff>
    </xdr:from>
    <xdr:to>
      <xdr:col>1</xdr:col>
      <xdr:colOff>743929</xdr:colOff>
      <xdr:row>3</xdr:row>
      <xdr:rowOff>9218</xdr:rowOff>
    </xdr:to>
    <xdr:pic>
      <xdr:nvPicPr>
        <xdr:cNvPr id="8" name="Imagen 7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561975" y="47625"/>
          <a:ext cx="1324954" cy="933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8E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8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8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9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9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27215</xdr:colOff>
      <xdr:row>16</xdr:row>
      <xdr:rowOff>232681</xdr:rowOff>
    </xdr:from>
    <xdr:to>
      <xdr:col>14</xdr:col>
      <xdr:colOff>1999540</xdr:colOff>
      <xdr:row>36</xdr:row>
      <xdr:rowOff>375557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D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349" t="15465" r="23116" b="6470"/>
        <a:stretch/>
      </xdr:blipFill>
      <xdr:spPr>
        <a:xfrm>
          <a:off x="14076590" y="5900056"/>
          <a:ext cx="3477275" cy="43910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104776</xdr:rowOff>
    </xdr:from>
    <xdr:to>
      <xdr:col>6</xdr:col>
      <xdr:colOff>933450</xdr:colOff>
      <xdr:row>2</xdr:row>
      <xdr:rowOff>523876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D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9191625" y="104776"/>
          <a:ext cx="16478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590550</xdr:colOff>
      <xdr:row>2</xdr:row>
      <xdr:rowOff>485775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D3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485775" y="0"/>
          <a:ext cx="1171575" cy="695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</xdr:row>
      <xdr:rowOff>85725</xdr:rowOff>
    </xdr:from>
    <xdr:to>
      <xdr:col>6</xdr:col>
      <xdr:colOff>514350</xdr:colOff>
      <xdr:row>3</xdr:row>
      <xdr:rowOff>104775</xdr:rowOff>
    </xdr:to>
    <xdr:sp macro="" textlink="">
      <xdr:nvSpPr>
        <xdr:cNvPr id="2" name="WordArt 6">
          <a:extLst>
            <a:ext uri="{FF2B5EF4-FFF2-40B4-BE49-F238E27FC236}">
              <a16:creationId xmlns="" xmlns:a16="http://schemas.microsoft.com/office/drawing/2014/main" id="{00000000-0008-0000-E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14874" y="276225"/>
          <a:ext cx="790576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/>
          <a:r>
            <a:rPr lang="es-CO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S.G.C.</a:t>
          </a:r>
        </a:p>
      </xdr:txBody>
    </xdr:sp>
    <xdr:clientData/>
  </xdr:twoCellAnchor>
  <xdr:twoCellAnchor editAs="oneCell">
    <xdr:from>
      <xdr:col>0</xdr:col>
      <xdr:colOff>228600</xdr:colOff>
      <xdr:row>1</xdr:row>
      <xdr:rowOff>85726</xdr:rowOff>
    </xdr:from>
    <xdr:to>
      <xdr:col>1</xdr:col>
      <xdr:colOff>419100</xdr:colOff>
      <xdr:row>3</xdr:row>
      <xdr:rowOff>99896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E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276226"/>
          <a:ext cx="609600" cy="338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484065</xdr:colOff>
      <xdr:row>0</xdr:row>
      <xdr:rowOff>117004</xdr:rowOff>
    </xdr:from>
    <xdr:ext cx="1650269" cy="614690"/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541995" y="117004"/>
          <a:ext cx="1650269" cy="614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626852</xdr:colOff>
      <xdr:row>0</xdr:row>
      <xdr:rowOff>108347</xdr:rowOff>
    </xdr:from>
    <xdr:ext cx="1367446" cy="725091"/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385875" y="108347"/>
          <a:ext cx="1367446" cy="72509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157239</xdr:colOff>
      <xdr:row>0</xdr:row>
      <xdr:rowOff>117004</xdr:rowOff>
    </xdr:from>
    <xdr:to>
      <xdr:col>7</xdr:col>
      <xdr:colOff>832649</xdr:colOff>
      <xdr:row>2</xdr:row>
      <xdr:rowOff>448921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0091814" y="117004"/>
          <a:ext cx="1666010" cy="617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216681</xdr:colOff>
      <xdr:row>0</xdr:row>
      <xdr:rowOff>0</xdr:rowOff>
    </xdr:from>
    <xdr:to>
      <xdr:col>2</xdr:col>
      <xdr:colOff>685800</xdr:colOff>
      <xdr:row>4</xdr:row>
      <xdr:rowOff>0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978681" y="0"/>
          <a:ext cx="138351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356036</xdr:colOff>
      <xdr:row>0</xdr:row>
      <xdr:rowOff>144658</xdr:rowOff>
    </xdr:from>
    <xdr:to>
      <xdr:col>7</xdr:col>
      <xdr:colOff>937426</xdr:colOff>
      <xdr:row>2</xdr:row>
      <xdr:rowOff>548473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119286" y="144658"/>
          <a:ext cx="1676765" cy="62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515950</xdr:colOff>
      <xdr:row>0</xdr:row>
      <xdr:rowOff>86341</xdr:rowOff>
    </xdr:from>
    <xdr:to>
      <xdr:col>2</xdr:col>
      <xdr:colOff>645242</xdr:colOff>
      <xdr:row>2</xdr:row>
      <xdr:rowOff>599154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277950" y="86341"/>
          <a:ext cx="1367542" cy="7318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356036</xdr:colOff>
      <xdr:row>0</xdr:row>
      <xdr:rowOff>144658</xdr:rowOff>
    </xdr:from>
    <xdr:to>
      <xdr:col>7</xdr:col>
      <xdr:colOff>937426</xdr:colOff>
      <xdr:row>2</xdr:row>
      <xdr:rowOff>548473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119286" y="144658"/>
          <a:ext cx="1676765" cy="62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515950</xdr:colOff>
      <xdr:row>0</xdr:row>
      <xdr:rowOff>86341</xdr:rowOff>
    </xdr:from>
    <xdr:to>
      <xdr:col>2</xdr:col>
      <xdr:colOff>645242</xdr:colOff>
      <xdr:row>2</xdr:row>
      <xdr:rowOff>599154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277950" y="86341"/>
          <a:ext cx="1367542" cy="7318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598962</xdr:colOff>
      <xdr:row>0</xdr:row>
      <xdr:rowOff>89298</xdr:rowOff>
    </xdr:from>
    <xdr:to>
      <xdr:col>7</xdr:col>
      <xdr:colOff>833438</xdr:colOff>
      <xdr:row>2</xdr:row>
      <xdr:rowOff>550666</xdr:rowOff>
    </xdr:to>
    <xdr:pic>
      <xdr:nvPicPr>
        <xdr:cNvPr id="2" name="Imagen 1" descr="C:\Users\INALCONS\Pictures\RV_Logos_INALCON\Logo Consorcio Aguas del Huila.jpg"/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543187" y="89298"/>
          <a:ext cx="1787051" cy="737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576758</xdr:colOff>
      <xdr:row>1</xdr:row>
      <xdr:rowOff>1</xdr:rowOff>
    </xdr:from>
    <xdr:to>
      <xdr:col>2</xdr:col>
      <xdr:colOff>669725</xdr:colOff>
      <xdr:row>2</xdr:row>
      <xdr:rowOff>595313</xdr:rowOff>
    </xdr:to>
    <xdr:pic>
      <xdr:nvPicPr>
        <xdr:cNvPr id="3" name="Imagen 2" descr="https://si0.twimg.com/profile_images/3471218147/17f26b638a6d63db44e89e3e32df0392.png"/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338758" y="171451"/>
          <a:ext cx="1426467" cy="7000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6C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6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6D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6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="" xmlns:a16="http://schemas.microsoft.com/office/drawing/2014/main" id="{00000000-0008-0000-8D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="" xmlns:a16="http://schemas.microsoft.com/office/drawing/2014/main" id="{00000000-0008-0000-8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PITALITO%20ACUEDUCTO\2017\HUI-PIT-PRES-V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ametro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Users\enrique%20mu&#241;oz\AppData\Local\Microsoft\Windows\Temporary%20Internet%20Files\Content.IE5\ZXH2XELS\presupuesto%20electrico%20guaini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LT-ALC\HUI-PLT-ALC-PRES-ANX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Users\enrique%20mu&#241;oz\EM\Documents\contratacion%20publica\GOBERNACION%20DEL%20GUAINIA\COLEGIO%20SERES\CALCULO%20ELECTRICO\presupuesto%20electrico%20guaini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55.%20C-PDA-C-282%20de%202014%20(Cachipay)\5.%20Documentos%20Tecnicos\P3\15.%20Presupuesto%20de%20Obra\CUN-CACH-PRES-VF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FINDETER%20OPORAPA\HUI-OPO-PRES-GEN%20V7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1.%20C-002-2016-ADB-ACUEBOL\16.02.17\BOL-SN.PBL-CAN-PRE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%20Hugo\PITALITO%20ALCANTARILLADO\HUI-PIT-ALC-PRESUPUESTO%20V0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IT-PRES-SUBPROY%20v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ilvaR\Documents\Downloads\HUI-PIT-PRES-SUBPROY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ALCON%20PITALITO\Presupuesto%20Trabajo\PRESUPUESTO%20PITALITO%20ACUEDUCTO%20Y%20ALCANTARILLADO%20COMPLETO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9.%20Departamento%20de%20Ingenieria\Ing.%20Hugo%20Silva\HUI-PIT-PRES-SUBPROY%20v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recion\APU%20ARQUITECTONICOS%20GUAINIA\Users\TOSHE\Desktop\APU%20ARQUITECTONICOS%20GUAINIA\Presupuesto%20de%20ob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DCE\DCE%202013\liceo%20casablanca\entrega%20definitiva%20liceo%20casa%20blanca%2008-07-2013\Users\TOSHIBA\Google%20Drive\APUS\HGC\29.%20OFICINA%20IPIALES\APUs%20OFICINA%20IPIALE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21.%20C-214%20de%202012%20(Oporapa)%20%20CAH\5.%20Doc%20Tec\0.%20Recolectada\35.%20Aspectos%20Financieros\Acueducto%20FASE%20II\10.%20Materiales%20de%20calculo\HUI-OPO-PRES-CANT-V2.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55.%20C-PDA-C-282%20de%202014%20(Cachipay)\5.%20Documentos%20Tecnicos\P3\15.%20Presupuesto%20de%20Obra\CALCULOS%20CANTIDADES%20SANITARIO%20CACHIPAY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5.%20Aspectos%20Financieros\Acueducto\4.%20APUs\HUI-PIT-APU-V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HUI-PIT-PRES-SUBPROY-ADXN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P\Downloads\APUs%20MAESTR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0.%20C2%20Ventanilla%20&#218;nica%20VF\15.%20Presupuesto%20de%20obra\HUI-PIT-ALC-PRES-APU-F1%20V%2014%2006%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JERUSALEN%202017\DEFINITIVO%20ENTREGABLE\CND-JER-ACU-PRES-V2017-17.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VCH-PL-ASPECTOS%20FINANCIEROS%20VF\VCH-PL-PRE-ACU%20V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9.%20Departamento%20de%20Ingenieria\Ing.%20Hugo%20Silva\HUI-PIT-PRES-SUBPROY%20V3.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IT-PRES-SUBPROY%20v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ilvaR\Documents\Downloads\HUI-PIT-PRES-SUBPROY%20vENTOS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HUI-PIT-ACU-PRES"/>
      <sheetName val="BOCATOMA"/>
      <sheetName val="ADUCCION 1"/>
      <sheetName val="CAM 1"/>
      <sheetName val="DES"/>
      <sheetName val="OPT.ADXN.AC.16&quot;"/>
      <sheetName val="CAM 2"/>
      <sheetName val="ADUXN 2"/>
      <sheetName val="CERR"/>
      <sheetName val="DES 2"/>
      <sheetName val="ADUCCION 2"/>
      <sheetName val="TUB INT NO"/>
      <sheetName val="ANX.VENT.24&quot;"/>
      <sheetName val="ANX.PURG. 24&quot;"/>
      <sheetName val="ANX.VENT.16&quot;"/>
      <sheetName val="ANX.PURG. 16&quot;"/>
      <sheetName val="VIADUCTO"/>
      <sheetName val="TUBERIA INTER"/>
      <sheetName val="PASO ESP"/>
      <sheetName val="VALV.SEC."/>
      <sheetName val="LISTA APU"/>
      <sheetName val="1.1"/>
      <sheetName val="1.2"/>
      <sheetName val="67"/>
      <sheetName val="68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3"/>
      <sheetName val="7.4"/>
      <sheetName val="7.5"/>
      <sheetName val="7.63"/>
      <sheetName val="7.64"/>
      <sheetName val="7.65"/>
      <sheetName val="7.66"/>
      <sheetName val="7.67"/>
      <sheetName val="7.68"/>
      <sheetName val="7.69"/>
      <sheetName val="7.71"/>
      <sheetName val="7.72"/>
      <sheetName val="7.73"/>
      <sheetName val="7.74"/>
      <sheetName val="7.75"/>
      <sheetName val="7.76"/>
      <sheetName val="7.77"/>
      <sheetName val="7.78"/>
      <sheetName val="7.79"/>
      <sheetName val="7.81"/>
      <sheetName val="7.82"/>
      <sheetName val="7.83"/>
      <sheetName val="7.84"/>
      <sheetName val="7.85"/>
      <sheetName val="7.86"/>
      <sheetName val="7.87"/>
      <sheetName val="7.88"/>
      <sheetName val="7.89"/>
      <sheetName val="7.91"/>
      <sheetName val="7.92"/>
      <sheetName val="7.93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8.1"/>
      <sheetName val="8.2"/>
      <sheetName val="8.3"/>
      <sheetName val="8.4"/>
      <sheetName val="9.1"/>
      <sheetName val="APU"/>
      <sheetName val="9.2"/>
      <sheetName val="9.3"/>
      <sheetName val="9.4"/>
      <sheetName val="9.5"/>
      <sheetName val="9.6"/>
      <sheetName val="9.7"/>
      <sheetName val="9.16"/>
      <sheetName val="9.41"/>
      <sheetName val="9.42"/>
      <sheetName val="10.1"/>
      <sheetName val="10.2s"/>
      <sheetName val="10.3s"/>
      <sheetName val="10.4s"/>
      <sheetName val="10.5s"/>
      <sheetName val="10.6s"/>
      <sheetName val="10.7s"/>
      <sheetName val="10.8"/>
      <sheetName val="10.8s"/>
      <sheetName val="11.1"/>
      <sheetName val="11.2"/>
      <sheetName val="11.3"/>
      <sheetName val="11.4"/>
      <sheetName val="11.5"/>
      <sheetName val="11.6"/>
      <sheetName val="61"/>
      <sheetName val="62"/>
      <sheetName val="63"/>
      <sheetName val="11.7"/>
      <sheetName val="11.8"/>
      <sheetName val="11.9"/>
      <sheetName val="11.10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0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0"/>
      <sheetName val="11.31"/>
      <sheetName val="11.32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2.1"/>
      <sheetName val="16.1"/>
      <sheetName val="22.1"/>
      <sheetName val="22.2"/>
      <sheetName val="22.3"/>
      <sheetName val="22.4"/>
      <sheetName val="22.5"/>
      <sheetName val="22.6"/>
      <sheetName val="22.7"/>
      <sheetName val="22.8"/>
      <sheetName val="22.9"/>
      <sheetName val="9.18"/>
      <sheetName val="64"/>
      <sheetName val="11.33"/>
      <sheetName val="11.34"/>
      <sheetName val="13.1"/>
      <sheetName val="6.2"/>
      <sheetName val="66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FACTOR PRESTACIONAL"/>
      <sheetName val="%AIU"/>
      <sheetName val="INTERVENTORIA"/>
      <sheetName val="FM"/>
      <sheetName val="SUELDOS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>
        <row r="4">
          <cell r="F4" t="str">
            <v>Zona Verde</v>
          </cell>
        </row>
      </sheetData>
      <sheetData sheetId="189">
        <row r="6">
          <cell r="P6" t="str">
            <v>Tramo Nuevo</v>
          </cell>
        </row>
      </sheetData>
      <sheetData sheetId="190"/>
      <sheetData sheetId="191"/>
      <sheetData sheetId="192"/>
      <sheetData sheetId="193"/>
      <sheetData sheetId="194"/>
      <sheetData sheetId="195">
        <row r="61">
          <cell r="F61">
            <v>0.1595011390123417</v>
          </cell>
        </row>
        <row r="62">
          <cell r="F62">
            <v>2.5000000000000001E-2</v>
          </cell>
        </row>
        <row r="63">
          <cell r="F63">
            <v>5.8500000000000003E-2</v>
          </cell>
        </row>
      </sheetData>
      <sheetData sheetId="196"/>
      <sheetData sheetId="197"/>
      <sheetData sheetId="198"/>
      <sheetData sheetId="199"/>
      <sheetData sheetId="20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metro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DATOS DE ENTRADA"/>
      <sheetName val="ACTIVIDADES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Hoja1"/>
    </sheetNames>
    <sheetDataSet>
      <sheetData sheetId="0"/>
      <sheetData sheetId="1"/>
      <sheetData sheetId="2">
        <row r="9">
          <cell r="B9">
            <v>1.1000000000000001</v>
          </cell>
        </row>
      </sheetData>
      <sheetData sheetId="3"/>
      <sheetData sheetId="4"/>
      <sheetData sheetId="5"/>
      <sheetData sheetId="6">
        <row r="2">
          <cell r="C2" t="str">
            <v>DESCRIPCION</v>
          </cell>
          <cell r="D2" t="str">
            <v>UNIDAD</v>
          </cell>
          <cell r="E2" t="str">
            <v>VALOR UNITARIO</v>
          </cell>
          <cell r="F2" t="str">
            <v>Fc Zona</v>
          </cell>
          <cell r="G2" t="str">
            <v>VALOR ACTUALIZADO</v>
          </cell>
          <cell r="H2" t="str">
            <v>PROVEEDOR</v>
          </cell>
        </row>
        <row r="3">
          <cell r="C3" t="str">
            <v xml:space="preserve">AUTO BOMBA </v>
          </cell>
          <cell r="D3" t="str">
            <v>M3</v>
          </cell>
          <cell r="E3">
            <v>29000</v>
          </cell>
          <cell r="F3">
            <v>1</v>
          </cell>
          <cell r="G3">
            <v>29000</v>
          </cell>
          <cell r="H3">
            <v>0</v>
          </cell>
        </row>
        <row r="4">
          <cell r="C4" t="str">
            <v>ANDAMIO COLGANTE</v>
          </cell>
          <cell r="D4" t="str">
            <v>DIA</v>
          </cell>
          <cell r="E4">
            <v>0</v>
          </cell>
          <cell r="F4">
            <v>1</v>
          </cell>
          <cell r="G4">
            <v>0</v>
          </cell>
          <cell r="H4">
            <v>0</v>
          </cell>
        </row>
        <row r="5">
          <cell r="C5" t="str">
            <v xml:space="preserve">ANDAMIO SECCION </v>
          </cell>
          <cell r="D5" t="str">
            <v>DIA</v>
          </cell>
          <cell r="E5">
            <v>1000</v>
          </cell>
          <cell r="F5">
            <v>1</v>
          </cell>
          <cell r="G5">
            <v>1000</v>
          </cell>
          <cell r="H5">
            <v>0</v>
          </cell>
        </row>
        <row r="6">
          <cell r="C6" t="str">
            <v xml:space="preserve">ANDAMIO SECCION </v>
          </cell>
          <cell r="D6" t="str">
            <v>MES</v>
          </cell>
          <cell r="E6">
            <v>36720</v>
          </cell>
          <cell r="F6">
            <v>1</v>
          </cell>
          <cell r="G6">
            <v>36720</v>
          </cell>
          <cell r="H6">
            <v>0</v>
          </cell>
        </row>
        <row r="7">
          <cell r="C7" t="str">
            <v>ANDAMIO METALICO TUBULAR (Sección de 2 marcos de 1.50*1.50 m.con 2 crucetas de 2.30 m.)</v>
          </cell>
          <cell r="D7" t="str">
            <v>SECC-SEM</v>
          </cell>
          <cell r="E7">
            <v>6867.3600000000006</v>
          </cell>
          <cell r="F7">
            <v>1</v>
          </cell>
          <cell r="G7">
            <v>6867.3600000000006</v>
          </cell>
          <cell r="H7">
            <v>0</v>
          </cell>
        </row>
        <row r="8">
          <cell r="C8" t="str">
            <v>ACOLILLADORA ELECTRICA</v>
          </cell>
          <cell r="D8" t="str">
            <v>DIA</v>
          </cell>
          <cell r="E8">
            <v>40000</v>
          </cell>
          <cell r="F8">
            <v>1</v>
          </cell>
          <cell r="G8">
            <v>2100</v>
          </cell>
          <cell r="H8">
            <v>0</v>
          </cell>
        </row>
        <row r="9">
          <cell r="C9" t="str">
            <v>ARNES DE SEGURIDAD</v>
          </cell>
          <cell r="D9" t="str">
            <v>DIA</v>
          </cell>
          <cell r="E9">
            <v>2100</v>
          </cell>
          <cell r="F9">
            <v>1</v>
          </cell>
          <cell r="G9">
            <v>18850</v>
          </cell>
          <cell r="H9">
            <v>0</v>
          </cell>
        </row>
        <row r="10">
          <cell r="C10" t="str">
            <v>BENITIN O VIBROCOMPACTADOR DE 750 KG</v>
          </cell>
          <cell r="D10" t="str">
            <v>HORA</v>
          </cell>
          <cell r="E10">
            <v>18850</v>
          </cell>
          <cell r="F10">
            <v>1</v>
          </cell>
          <cell r="G10">
            <v>23200</v>
          </cell>
          <cell r="H10">
            <v>0</v>
          </cell>
        </row>
        <row r="11">
          <cell r="C11" t="str">
            <v>BENITIN O VIBROCOMPACTADOR DE 2000 KG</v>
          </cell>
          <cell r="D11" t="str">
            <v>HORA</v>
          </cell>
          <cell r="E11">
            <v>23200</v>
          </cell>
          <cell r="F11">
            <v>1</v>
          </cell>
          <cell r="G11">
            <v>3800</v>
          </cell>
          <cell r="H11">
            <v>0</v>
          </cell>
        </row>
        <row r="12">
          <cell r="C12" t="str">
            <v>BOMBEO DE CONCRETO</v>
          </cell>
          <cell r="D12" t="str">
            <v>M3</v>
          </cell>
          <cell r="E12">
            <v>3800</v>
          </cell>
          <cell r="F12">
            <v>1</v>
          </cell>
          <cell r="G12">
            <v>10000</v>
          </cell>
          <cell r="H12">
            <v>0</v>
          </cell>
        </row>
        <row r="13">
          <cell r="C13" t="str">
            <v>BOMBA FUMIGADORA DE ESPALDA</v>
          </cell>
          <cell r="D13" t="str">
            <v>DIA</v>
          </cell>
          <cell r="E13">
            <v>10000</v>
          </cell>
          <cell r="F13">
            <v>1</v>
          </cell>
          <cell r="G13">
            <v>9350</v>
          </cell>
          <cell r="H13">
            <v>0</v>
          </cell>
        </row>
        <row r="14">
          <cell r="C14" t="str">
            <v>BOQUILLERA ALUMINIO PERFIL 3"X1/2"</v>
          </cell>
          <cell r="D14" t="str">
            <v>ML</v>
          </cell>
          <cell r="E14">
            <v>9350</v>
          </cell>
          <cell r="F14">
            <v>1</v>
          </cell>
          <cell r="G14">
            <v>1855.9999999999998</v>
          </cell>
          <cell r="H14">
            <v>0</v>
          </cell>
        </row>
        <row r="15">
          <cell r="C15" t="str">
            <v>BROCA PARA TALADRO ROTO PERCUTOR 3/8"</v>
          </cell>
          <cell r="D15" t="str">
            <v>DIA</v>
          </cell>
          <cell r="E15">
            <v>1855.9999999999998</v>
          </cell>
          <cell r="F15">
            <v>1</v>
          </cell>
          <cell r="G15">
            <v>7600</v>
          </cell>
          <cell r="H15">
            <v>0</v>
          </cell>
        </row>
        <row r="16">
          <cell r="C16" t="str">
            <v>BROCHA CERDA MONA  3"</v>
          </cell>
          <cell r="D16" t="str">
            <v>UN</v>
          </cell>
          <cell r="E16">
            <v>7600</v>
          </cell>
          <cell r="F16">
            <v>1</v>
          </cell>
          <cell r="G16">
            <v>5900</v>
          </cell>
          <cell r="H16">
            <v>0</v>
          </cell>
        </row>
        <row r="17">
          <cell r="C17" t="str">
            <v>BROCHA NYLON 4"</v>
          </cell>
          <cell r="D17" t="str">
            <v>UN</v>
          </cell>
          <cell r="E17">
            <v>5900</v>
          </cell>
          <cell r="F17">
            <v>1</v>
          </cell>
          <cell r="G17">
            <v>160</v>
          </cell>
          <cell r="H17">
            <v>0</v>
          </cell>
        </row>
        <row r="18">
          <cell r="C18" t="str">
            <v>CAMILLA</v>
          </cell>
          <cell r="D18" t="str">
            <v>DIA</v>
          </cell>
          <cell r="E18">
            <v>160</v>
          </cell>
          <cell r="F18">
            <v>1</v>
          </cell>
          <cell r="G18">
            <v>3750</v>
          </cell>
          <cell r="H18">
            <v>0</v>
          </cell>
        </row>
        <row r="19">
          <cell r="C19" t="str">
            <v>CANGURO</v>
          </cell>
          <cell r="D19" t="str">
            <v>HORA</v>
          </cell>
          <cell r="E19">
            <v>3750</v>
          </cell>
          <cell r="F19">
            <v>1</v>
          </cell>
          <cell r="G19">
            <v>360000</v>
          </cell>
          <cell r="H19">
            <v>0</v>
          </cell>
        </row>
        <row r="20">
          <cell r="C20" t="str">
            <v xml:space="preserve">CANGURO APISONADOR </v>
          </cell>
          <cell r="D20" t="str">
            <v>SM</v>
          </cell>
          <cell r="E20">
            <v>360000</v>
          </cell>
          <cell r="F20">
            <v>1</v>
          </cell>
          <cell r="G20">
            <v>130000</v>
          </cell>
          <cell r="H20">
            <v>0</v>
          </cell>
        </row>
        <row r="21">
          <cell r="C21" t="str">
            <v>CARRETILLA BOOGIE</v>
          </cell>
          <cell r="D21" t="str">
            <v>UN</v>
          </cell>
          <cell r="E21">
            <v>130000</v>
          </cell>
          <cell r="F21">
            <v>1</v>
          </cell>
          <cell r="G21">
            <v>35000</v>
          </cell>
          <cell r="H21">
            <v>0</v>
          </cell>
        </row>
        <row r="22">
          <cell r="C22" t="str">
            <v>CARROTANQUE</v>
          </cell>
          <cell r="D22" t="str">
            <v>HORA</v>
          </cell>
          <cell r="E22">
            <v>35000</v>
          </cell>
          <cell r="F22">
            <v>1</v>
          </cell>
          <cell r="G22">
            <v>77</v>
          </cell>
          <cell r="H22">
            <v>0</v>
          </cell>
        </row>
        <row r="23">
          <cell r="C23" t="str">
            <v>CERCHA DE 3 M 1 1/2X1/8</v>
          </cell>
          <cell r="D23" t="str">
            <v>DIA</v>
          </cell>
          <cell r="E23">
            <v>77</v>
          </cell>
          <cell r="F23">
            <v>1</v>
          </cell>
          <cell r="G23">
            <v>1276</v>
          </cell>
          <cell r="H23">
            <v>0</v>
          </cell>
        </row>
        <row r="24">
          <cell r="C24" t="str">
            <v xml:space="preserve">CEPILLO DE MANO </v>
          </cell>
          <cell r="D24" t="str">
            <v>UN</v>
          </cell>
          <cell r="E24">
            <v>1276</v>
          </cell>
          <cell r="F24">
            <v>1</v>
          </cell>
          <cell r="G24">
            <v>55000</v>
          </cell>
          <cell r="H24">
            <v>0</v>
          </cell>
        </row>
        <row r="25">
          <cell r="C25" t="str">
            <v>CILINDRO GALION CON RODILLO MATIC</v>
          </cell>
          <cell r="D25" t="str">
            <v>HORA</v>
          </cell>
          <cell r="E25">
            <v>55000</v>
          </cell>
          <cell r="F25">
            <v>1</v>
          </cell>
          <cell r="G25">
            <v>15000</v>
          </cell>
          <cell r="H25">
            <v>0</v>
          </cell>
        </row>
        <row r="26">
          <cell r="C26" t="str">
            <v>CILINDRO DE GAS DE 40 LIBRAS</v>
          </cell>
          <cell r="D26" t="str">
            <v>DIA</v>
          </cell>
          <cell r="E26">
            <v>15000</v>
          </cell>
          <cell r="F26">
            <v>1</v>
          </cell>
          <cell r="G26">
            <v>8816</v>
          </cell>
          <cell r="H26">
            <v>0</v>
          </cell>
        </row>
        <row r="27">
          <cell r="C27" t="str">
            <v>CINCEL MUELA PARA MARTILLO DEMOLEDOR X 50 CM</v>
          </cell>
          <cell r="D27" t="str">
            <v>DIA</v>
          </cell>
          <cell r="E27">
            <v>8816</v>
          </cell>
          <cell r="F27">
            <v>1</v>
          </cell>
          <cell r="G27">
            <v>1300</v>
          </cell>
          <cell r="H27">
            <v>0</v>
          </cell>
        </row>
        <row r="28">
          <cell r="C28" t="str">
            <v>CINTURON DE SEGURIDAD</v>
          </cell>
          <cell r="D28" t="str">
            <v>DIA</v>
          </cell>
          <cell r="E28">
            <v>1300</v>
          </cell>
          <cell r="F28">
            <v>1</v>
          </cell>
          <cell r="G28">
            <v>30000</v>
          </cell>
          <cell r="H28">
            <v>0</v>
          </cell>
        </row>
        <row r="29">
          <cell r="C29" t="str">
            <v>COMPRESOR DE AIRE</v>
          </cell>
          <cell r="D29" t="str">
            <v>DIA</v>
          </cell>
          <cell r="E29">
            <v>30000</v>
          </cell>
          <cell r="F29">
            <v>1</v>
          </cell>
          <cell r="G29">
            <v>34800</v>
          </cell>
          <cell r="H29">
            <v>0</v>
          </cell>
        </row>
        <row r="30">
          <cell r="C30" t="str">
            <v>COMPRESOR NEUMATICO DOS MARTILLOS</v>
          </cell>
          <cell r="D30" t="str">
            <v>HORA</v>
          </cell>
          <cell r="E30">
            <v>34800</v>
          </cell>
          <cell r="F30">
            <v>1</v>
          </cell>
          <cell r="G30">
            <v>16000</v>
          </cell>
          <cell r="H30">
            <v>0</v>
          </cell>
        </row>
        <row r="31">
          <cell r="C31" t="str">
            <v>COMPRESOR UNA PISTOLA</v>
          </cell>
          <cell r="D31" t="str">
            <v>DIA</v>
          </cell>
          <cell r="E31">
            <v>16000</v>
          </cell>
          <cell r="F31">
            <v>1</v>
          </cell>
          <cell r="G31">
            <v>28000</v>
          </cell>
          <cell r="H31">
            <v>0</v>
          </cell>
        </row>
        <row r="32">
          <cell r="C32" t="str">
            <v>CORTADORA DE BALDOSA  TX 900</v>
          </cell>
          <cell r="D32" t="str">
            <v xml:space="preserve">DIA </v>
          </cell>
          <cell r="E32">
            <v>28000</v>
          </cell>
          <cell r="F32">
            <v>1</v>
          </cell>
          <cell r="G32">
            <v>40000</v>
          </cell>
          <cell r="H32">
            <v>0</v>
          </cell>
        </row>
        <row r="33">
          <cell r="C33" t="str">
            <v>CORTADORA DE CONCRETO</v>
          </cell>
          <cell r="D33" t="str">
            <v>DIA</v>
          </cell>
          <cell r="E33">
            <v>40000</v>
          </cell>
          <cell r="F33">
            <v>1</v>
          </cell>
          <cell r="G33">
            <v>360000</v>
          </cell>
          <cell r="H33">
            <v>0</v>
          </cell>
        </row>
        <row r="34">
          <cell r="C34" t="str">
            <v>CORTADORA DE LADRILLO</v>
          </cell>
          <cell r="D34" t="str">
            <v>MES</v>
          </cell>
          <cell r="E34">
            <v>360000</v>
          </cell>
          <cell r="F34">
            <v>1</v>
          </cell>
          <cell r="G34">
            <v>18000</v>
          </cell>
          <cell r="H34">
            <v>0</v>
          </cell>
        </row>
        <row r="35">
          <cell r="C35" t="str">
            <v>CORTADORA DE LADRILLO</v>
          </cell>
          <cell r="D35" t="str">
            <v>DIA</v>
          </cell>
          <cell r="E35">
            <v>18000</v>
          </cell>
          <cell r="F35">
            <v>1</v>
          </cell>
          <cell r="G35">
            <v>35</v>
          </cell>
          <cell r="H35">
            <v>0</v>
          </cell>
        </row>
        <row r="36">
          <cell r="C36" t="str">
            <v>CRUCETA PARA CAMILLA</v>
          </cell>
          <cell r="D36" t="str">
            <v>DIA</v>
          </cell>
          <cell r="E36">
            <v>35</v>
          </cell>
          <cell r="F36">
            <v>1</v>
          </cell>
          <cell r="G36">
            <v>22000</v>
          </cell>
          <cell r="H36">
            <v>0</v>
          </cell>
        </row>
        <row r="37">
          <cell r="C37" t="str">
            <v>CUADRILLA 1OF+1AY</v>
          </cell>
          <cell r="D37" t="str">
            <v>HORA</v>
          </cell>
          <cell r="E37">
            <v>22000</v>
          </cell>
          <cell r="F37">
            <v>1</v>
          </cell>
          <cell r="G37">
            <v>27000</v>
          </cell>
          <cell r="H37">
            <v>0</v>
          </cell>
        </row>
        <row r="38">
          <cell r="C38" t="str">
            <v xml:space="preserve">CUADRILLA ELECTRICOS </v>
          </cell>
          <cell r="D38" t="str">
            <v>HORA</v>
          </cell>
          <cell r="E38">
            <v>27000</v>
          </cell>
          <cell r="F38">
            <v>1</v>
          </cell>
          <cell r="G38">
            <v>24000</v>
          </cell>
          <cell r="H38">
            <v>0</v>
          </cell>
        </row>
        <row r="39">
          <cell r="C39" t="str">
            <v>CUADRILLA HIDRASANITARIO</v>
          </cell>
          <cell r="D39" t="str">
            <v>HORA</v>
          </cell>
          <cell r="E39">
            <v>24000</v>
          </cell>
          <cell r="F39">
            <v>1</v>
          </cell>
          <cell r="G39">
            <v>1500000</v>
          </cell>
          <cell r="H39">
            <v>0</v>
          </cell>
        </row>
        <row r="40">
          <cell r="C40" t="str">
            <v>DISCO DE CORTE PARA CORTADORA DE ASFALTO</v>
          </cell>
          <cell r="D40" t="str">
            <v>UN</v>
          </cell>
          <cell r="E40">
            <v>1500000</v>
          </cell>
          <cell r="F40">
            <v>1</v>
          </cell>
          <cell r="G40">
            <v>225000</v>
          </cell>
          <cell r="H40">
            <v>0</v>
          </cell>
        </row>
        <row r="41">
          <cell r="C41" t="str">
            <v>DISCO DIAMANTADO DE CORTE LADRILLO 9"</v>
          </cell>
          <cell r="D41" t="str">
            <v>UN</v>
          </cell>
          <cell r="E41">
            <v>225000</v>
          </cell>
          <cell r="F41">
            <v>1</v>
          </cell>
          <cell r="G41">
            <v>60000</v>
          </cell>
          <cell r="H41">
            <v>0</v>
          </cell>
        </row>
        <row r="42">
          <cell r="C42" t="str">
            <v>EQUIPO DE OXICORTE</v>
          </cell>
          <cell r="D42" t="str">
            <v>DIA</v>
          </cell>
          <cell r="E42">
            <v>60000</v>
          </cell>
          <cell r="F42">
            <v>1</v>
          </cell>
          <cell r="G42">
            <v>40200</v>
          </cell>
          <cell r="H42">
            <v>0</v>
          </cell>
        </row>
        <row r="43">
          <cell r="C43" t="str">
            <v>EQUIPO DE SOLDADURA ELECTRICA</v>
          </cell>
          <cell r="D43" t="str">
            <v>DIA</v>
          </cell>
          <cell r="E43">
            <v>40200</v>
          </cell>
          <cell r="F43">
            <v>1</v>
          </cell>
          <cell r="G43">
            <v>12000</v>
          </cell>
          <cell r="H43">
            <v>0</v>
          </cell>
        </row>
        <row r="44">
          <cell r="C44" t="str">
            <v>EQUIPO DE SOLDADURA EN ESTANO</v>
          </cell>
          <cell r="D44" t="str">
            <v>DIA</v>
          </cell>
          <cell r="E44">
            <v>12000</v>
          </cell>
          <cell r="F44">
            <v>1</v>
          </cell>
          <cell r="G44">
            <v>15000</v>
          </cell>
          <cell r="H44">
            <v>0</v>
          </cell>
        </row>
        <row r="45">
          <cell r="C45" t="str">
            <v>EQUIPO DIFERENCIAL</v>
          </cell>
          <cell r="D45" t="str">
            <v>DIA</v>
          </cell>
          <cell r="E45">
            <v>15000</v>
          </cell>
          <cell r="F45">
            <v>1</v>
          </cell>
          <cell r="G45">
            <v>9556080</v>
          </cell>
          <cell r="H45">
            <v>0</v>
          </cell>
        </row>
        <row r="46">
          <cell r="C46" t="str">
            <v>EQUIPO DE PRESION 2 ELECTROBOMBAS BARNES M=2015HHE-7.5 CON TANQUE DE 750LTS Y TABLERO SIEMENS</v>
          </cell>
          <cell r="D46" t="str">
            <v>UN</v>
          </cell>
          <cell r="E46">
            <v>9556080</v>
          </cell>
          <cell r="F46">
            <v>1</v>
          </cell>
          <cell r="G46">
            <v>3000</v>
          </cell>
          <cell r="H46">
            <v>0</v>
          </cell>
        </row>
        <row r="47">
          <cell r="C47" t="str">
            <v>ESCOBA CERDA DURA</v>
          </cell>
          <cell r="D47" t="str">
            <v>UN</v>
          </cell>
          <cell r="E47">
            <v>3000</v>
          </cell>
          <cell r="F47">
            <v>1</v>
          </cell>
          <cell r="G47">
            <v>1400</v>
          </cell>
          <cell r="H47">
            <v>0</v>
          </cell>
        </row>
        <row r="48">
          <cell r="C48" t="str">
            <v>ESLINGA</v>
          </cell>
          <cell r="D48" t="str">
            <v>DIA</v>
          </cell>
          <cell r="E48">
            <v>1400</v>
          </cell>
          <cell r="F48">
            <v>1</v>
          </cell>
          <cell r="G48">
            <v>3500</v>
          </cell>
          <cell r="H48">
            <v>0</v>
          </cell>
        </row>
        <row r="49">
          <cell r="C49" t="str">
            <v>ESPATULA METALICA 2"</v>
          </cell>
          <cell r="D49" t="str">
            <v>UN</v>
          </cell>
          <cell r="E49">
            <v>3500</v>
          </cell>
          <cell r="F49">
            <v>1</v>
          </cell>
          <cell r="G49">
            <v>5500</v>
          </cell>
          <cell r="H49">
            <v>0</v>
          </cell>
        </row>
        <row r="50">
          <cell r="C50" t="str">
            <v>ESPATULA METALICA 4"</v>
          </cell>
          <cell r="D50" t="str">
            <v>UN</v>
          </cell>
          <cell r="E50">
            <v>5500</v>
          </cell>
          <cell r="F50">
            <v>1</v>
          </cell>
          <cell r="G50">
            <v>10000</v>
          </cell>
          <cell r="H50">
            <v>0</v>
          </cell>
        </row>
        <row r="51">
          <cell r="C51" t="str">
            <v>ESTACION DE TOPOGRAFIA</v>
          </cell>
          <cell r="D51" t="str">
            <v>HR</v>
          </cell>
          <cell r="E51">
            <v>10000</v>
          </cell>
          <cell r="F51">
            <v>1</v>
          </cell>
          <cell r="G51">
            <v>80000</v>
          </cell>
          <cell r="H51">
            <v>0</v>
          </cell>
        </row>
        <row r="52">
          <cell r="C52" t="str">
            <v>ESTACION DE TOPOGRAFIA</v>
          </cell>
          <cell r="D52" t="str">
            <v>DIA</v>
          </cell>
          <cell r="E52">
            <v>80000</v>
          </cell>
          <cell r="F52">
            <v>1</v>
          </cell>
          <cell r="G52">
            <v>166747</v>
          </cell>
          <cell r="H52">
            <v>0</v>
          </cell>
        </row>
        <row r="53">
          <cell r="C53" t="str">
            <v>EXTRACCION DE NUCLEOS DE 3" EN CONCRETO</v>
          </cell>
          <cell r="D53" t="str">
            <v>UN</v>
          </cell>
          <cell r="E53">
            <v>166747</v>
          </cell>
          <cell r="F53">
            <v>1</v>
          </cell>
          <cell r="G53">
            <v>10000</v>
          </cell>
          <cell r="H53">
            <v>0</v>
          </cell>
        </row>
        <row r="54">
          <cell r="C54" t="str">
            <v>EXTENSION ELECTRICA 30 ML CAL 10 ENCAUCHETADA</v>
          </cell>
          <cell r="D54" t="str">
            <v>DIA</v>
          </cell>
          <cell r="E54">
            <v>10000</v>
          </cell>
          <cell r="F54">
            <v>1</v>
          </cell>
          <cell r="G54">
            <v>10000</v>
          </cell>
          <cell r="H54">
            <v>0</v>
          </cell>
        </row>
        <row r="55">
          <cell r="C55" t="str">
            <v>EXTENSION ELECTRICA MULTITOMA</v>
          </cell>
          <cell r="D55" t="str">
            <v xml:space="preserve">DIA </v>
          </cell>
          <cell r="E55">
            <v>10000</v>
          </cell>
          <cell r="F55">
            <v>1</v>
          </cell>
          <cell r="G55">
            <v>75000</v>
          </cell>
          <cell r="H55">
            <v>0</v>
          </cell>
        </row>
        <row r="56">
          <cell r="C56" t="str">
            <v>FINISHER</v>
          </cell>
          <cell r="D56" t="str">
            <v>HORA</v>
          </cell>
          <cell r="E56">
            <v>75000</v>
          </cell>
          <cell r="F56">
            <v>1</v>
          </cell>
          <cell r="G56">
            <v>70000</v>
          </cell>
          <cell r="H56">
            <v>0</v>
          </cell>
        </row>
        <row r="57">
          <cell r="C57" t="str">
            <v>FORMALETA PARA COLUMNA 25*25 CM</v>
          </cell>
          <cell r="D57" t="str">
            <v>SM</v>
          </cell>
          <cell r="E57">
            <v>70000</v>
          </cell>
          <cell r="F57">
            <v>1</v>
          </cell>
          <cell r="G57">
            <v>2000</v>
          </cell>
          <cell r="H57">
            <v>0</v>
          </cell>
        </row>
        <row r="58">
          <cell r="C58" t="str">
            <v>FORMALETA METALICA PARA SARDINEL O BORDILLO</v>
          </cell>
          <cell r="D58" t="str">
            <v>MES</v>
          </cell>
          <cell r="E58">
            <v>2000</v>
          </cell>
          <cell r="F58">
            <v>1</v>
          </cell>
          <cell r="G58">
            <v>20400</v>
          </cell>
          <cell r="H58">
            <v>0</v>
          </cell>
        </row>
        <row r="59">
          <cell r="C59" t="str">
            <v>FORMALETA SUPER T 9 m.m</v>
          </cell>
          <cell r="D59" t="str">
            <v>M2</v>
          </cell>
          <cell r="E59">
            <v>20400</v>
          </cell>
          <cell r="F59">
            <v>1</v>
          </cell>
          <cell r="G59">
            <v>3700</v>
          </cell>
          <cell r="H59">
            <v>0</v>
          </cell>
        </row>
        <row r="60">
          <cell r="C60" t="str">
            <v>EQUIPO BASICO (HERRAMIENTA MENOR)</v>
          </cell>
          <cell r="D60" t="str">
            <v>GLB</v>
          </cell>
          <cell r="E60">
            <v>3700</v>
          </cell>
          <cell r="F60">
            <v>1</v>
          </cell>
          <cell r="G60">
            <v>2000</v>
          </cell>
          <cell r="H60">
            <v>0</v>
          </cell>
        </row>
        <row r="61">
          <cell r="C61" t="str">
            <v>EQUIPO BASICO (CONSTRUCCION)</v>
          </cell>
          <cell r="D61" t="str">
            <v>HORA</v>
          </cell>
          <cell r="E61">
            <v>2000</v>
          </cell>
          <cell r="F61">
            <v>1</v>
          </cell>
          <cell r="G61">
            <v>12000</v>
          </cell>
          <cell r="H61">
            <v>0</v>
          </cell>
        </row>
        <row r="62">
          <cell r="C62" t="str">
            <v>EQUIPO SOLDADURA ESTANO</v>
          </cell>
          <cell r="D62" t="str">
            <v>DIA</v>
          </cell>
          <cell r="E62">
            <v>12000</v>
          </cell>
          <cell r="F62">
            <v>1</v>
          </cell>
          <cell r="G62">
            <v>0</v>
          </cell>
          <cell r="H62">
            <v>0</v>
          </cell>
        </row>
        <row r="63">
          <cell r="C63" t="str">
            <v xml:space="preserve">EQUIPO BOMBA Y MANOMETRO PRESION </v>
          </cell>
          <cell r="D63" t="str">
            <v>DIA</v>
          </cell>
          <cell r="E63">
            <v>0</v>
          </cell>
          <cell r="F63">
            <v>1</v>
          </cell>
          <cell r="G63">
            <v>72000</v>
          </cell>
          <cell r="H63">
            <v>0</v>
          </cell>
        </row>
        <row r="64">
          <cell r="C64" t="str">
            <v>HERRAMIENTA</v>
          </cell>
          <cell r="D64" t="str">
            <v>UN</v>
          </cell>
          <cell r="E64">
            <v>72000</v>
          </cell>
          <cell r="F64">
            <v>1</v>
          </cell>
          <cell r="G64">
            <v>24500</v>
          </cell>
          <cell r="H64">
            <v>0</v>
          </cell>
        </row>
        <row r="65">
          <cell r="C65" t="str">
            <v>HIDROLAVADORA 1500 lb MONOFASICA</v>
          </cell>
          <cell r="D65" t="str">
            <v>DIA</v>
          </cell>
          <cell r="E65">
            <v>24500</v>
          </cell>
          <cell r="F65">
            <v>1</v>
          </cell>
          <cell r="G65">
            <v>20000</v>
          </cell>
          <cell r="H65">
            <v>0</v>
          </cell>
        </row>
        <row r="66">
          <cell r="C66" t="str">
            <v xml:space="preserve">LLANA DENTADA </v>
          </cell>
          <cell r="D66" t="str">
            <v>UN</v>
          </cell>
          <cell r="E66">
            <v>20000</v>
          </cell>
          <cell r="F66">
            <v>1</v>
          </cell>
          <cell r="G66">
            <v>22000</v>
          </cell>
          <cell r="H66">
            <v>0</v>
          </cell>
        </row>
        <row r="67">
          <cell r="C67" t="str">
            <v>MARCO DE SEGUETA</v>
          </cell>
          <cell r="D67" t="str">
            <v>UN</v>
          </cell>
          <cell r="E67">
            <v>22000</v>
          </cell>
          <cell r="F67">
            <v>1</v>
          </cell>
          <cell r="G67">
            <v>2500</v>
          </cell>
          <cell r="H67">
            <v>0</v>
          </cell>
        </row>
        <row r="68">
          <cell r="C68" t="str">
            <v>MANGUERA REFORZADA EN CAUCHO EN 2"</v>
          </cell>
          <cell r="D68" t="str">
            <v>MES</v>
          </cell>
          <cell r="E68">
            <v>2500</v>
          </cell>
          <cell r="F68">
            <v>1</v>
          </cell>
          <cell r="G68">
            <v>0</v>
          </cell>
          <cell r="H68">
            <v>0</v>
          </cell>
        </row>
        <row r="69">
          <cell r="C69" t="str">
            <v>MANGUERA PARA RIEGO EN 1/2"</v>
          </cell>
          <cell r="D69" t="str">
            <v>MES</v>
          </cell>
          <cell r="E69">
            <v>0</v>
          </cell>
          <cell r="F69">
            <v>1</v>
          </cell>
          <cell r="G69">
            <v>0</v>
          </cell>
          <cell r="H69">
            <v>0</v>
          </cell>
        </row>
        <row r="70">
          <cell r="C70" t="str">
            <v>MAQUINA PULIDORA Y DESTRONCADORA</v>
          </cell>
          <cell r="D70" t="str">
            <v>DIA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</row>
        <row r="71">
          <cell r="C71" t="str">
            <v>MAQUINA PULIDORA Y DESTRONCADORA RINCONERA</v>
          </cell>
          <cell r="D71" t="str">
            <v>DIA</v>
          </cell>
          <cell r="E71">
            <v>0</v>
          </cell>
          <cell r="F71">
            <v>1</v>
          </cell>
          <cell r="G71">
            <v>120000</v>
          </cell>
          <cell r="H71">
            <v>0</v>
          </cell>
        </row>
        <row r="72">
          <cell r="C72" t="str">
            <v xml:space="preserve">MEGGER, MULTIMETRO, SECUENCIMETRO, PINZA VOLTIAMPERIMETRICA  </v>
          </cell>
          <cell r="D72" t="str">
            <v xml:space="preserve">DIA </v>
          </cell>
          <cell r="E72">
            <v>120000</v>
          </cell>
          <cell r="F72">
            <v>1</v>
          </cell>
          <cell r="G72">
            <v>400000</v>
          </cell>
          <cell r="H72">
            <v>0</v>
          </cell>
        </row>
        <row r="73">
          <cell r="C73" t="str">
            <v>MEZCLADORA DE 1 BULTO ELECRTICA</v>
          </cell>
          <cell r="D73" t="str">
            <v>MES</v>
          </cell>
          <cell r="E73">
            <v>400000</v>
          </cell>
          <cell r="F73">
            <v>1</v>
          </cell>
          <cell r="G73">
            <v>1050000</v>
          </cell>
          <cell r="H73">
            <v>0</v>
          </cell>
        </row>
        <row r="74">
          <cell r="C74" t="str">
            <v>MEZCLADORA DE 1 BULTO GASOLINA</v>
          </cell>
          <cell r="D74" t="str">
            <v>MES</v>
          </cell>
          <cell r="E74">
            <v>1050000</v>
          </cell>
          <cell r="F74">
            <v>1</v>
          </cell>
          <cell r="G74">
            <v>70850</v>
          </cell>
          <cell r="H74">
            <v>0</v>
          </cell>
        </row>
        <row r="75">
          <cell r="C75" t="str">
            <v xml:space="preserve">MEZCLADORA DE 1 BULTO </v>
          </cell>
          <cell r="D75" t="str">
            <v>DIA</v>
          </cell>
          <cell r="E75">
            <v>70850</v>
          </cell>
          <cell r="F75">
            <v>1</v>
          </cell>
          <cell r="G75">
            <v>35000</v>
          </cell>
          <cell r="H75">
            <v>0</v>
          </cell>
        </row>
        <row r="76">
          <cell r="C76" t="str">
            <v>MINICARGADOR TIPO BOBCAT</v>
          </cell>
          <cell r="D76" t="str">
            <v>HORA</v>
          </cell>
          <cell r="E76">
            <v>35000</v>
          </cell>
          <cell r="F76">
            <v>1</v>
          </cell>
          <cell r="G76">
            <v>50000</v>
          </cell>
          <cell r="H76">
            <v>0</v>
          </cell>
        </row>
        <row r="77">
          <cell r="C77" t="str">
            <v>MONTACARGA</v>
          </cell>
          <cell r="D77" t="str">
            <v>HR</v>
          </cell>
          <cell r="E77">
            <v>50000</v>
          </cell>
          <cell r="F77">
            <v>1</v>
          </cell>
          <cell r="G77">
            <v>500</v>
          </cell>
          <cell r="H77">
            <v>0</v>
          </cell>
        </row>
        <row r="78">
          <cell r="C78" t="str">
            <v>MORDAZA (4 UNIDADES)</v>
          </cell>
          <cell r="D78" t="str">
            <v>DIA</v>
          </cell>
          <cell r="E78">
            <v>500</v>
          </cell>
          <cell r="F78">
            <v>1</v>
          </cell>
          <cell r="G78">
            <v>12000</v>
          </cell>
          <cell r="H78">
            <v>0</v>
          </cell>
        </row>
        <row r="79">
          <cell r="C79" t="str">
            <v xml:space="preserve">MOTOBOMBA 1/2" ELECTRICA </v>
          </cell>
          <cell r="D79" t="str">
            <v>DIA</v>
          </cell>
          <cell r="E79">
            <v>12000</v>
          </cell>
          <cell r="F79">
            <v>1</v>
          </cell>
          <cell r="G79">
            <v>325000</v>
          </cell>
          <cell r="H79">
            <v>0</v>
          </cell>
        </row>
        <row r="80">
          <cell r="C80" t="str">
            <v>MOTOBOMBA 2 1/2 GASOLINA</v>
          </cell>
          <cell r="D80" t="str">
            <v>MES</v>
          </cell>
          <cell r="E80">
            <v>325000</v>
          </cell>
          <cell r="F80">
            <v>1</v>
          </cell>
          <cell r="G80">
            <v>52000</v>
          </cell>
          <cell r="H80">
            <v>0</v>
          </cell>
        </row>
        <row r="81">
          <cell r="C81" t="str">
            <v>MOTOBOMBA 2 1/2 GASOLINA</v>
          </cell>
          <cell r="D81" t="str">
            <v>DIA</v>
          </cell>
          <cell r="E81">
            <v>52000</v>
          </cell>
          <cell r="F81">
            <v>1</v>
          </cell>
          <cell r="G81">
            <v>76000</v>
          </cell>
          <cell r="H81">
            <v>0</v>
          </cell>
        </row>
        <row r="82">
          <cell r="C82" t="str">
            <v>MOTONIVELADORA</v>
          </cell>
          <cell r="D82" t="str">
            <v>HORA</v>
          </cell>
          <cell r="E82">
            <v>76000</v>
          </cell>
          <cell r="F82">
            <v>1</v>
          </cell>
          <cell r="G82">
            <v>30000</v>
          </cell>
          <cell r="H82">
            <v>0</v>
          </cell>
        </row>
        <row r="83">
          <cell r="C83" t="str">
            <v>NIVEL DE PRESICION</v>
          </cell>
          <cell r="D83" t="str">
            <v>DIA</v>
          </cell>
          <cell r="E83">
            <v>30000</v>
          </cell>
          <cell r="F83">
            <v>1</v>
          </cell>
          <cell r="G83">
            <v>1600000</v>
          </cell>
          <cell r="H83">
            <v>0</v>
          </cell>
        </row>
        <row r="84">
          <cell r="C84" t="str">
            <v>P &amp; H</v>
          </cell>
          <cell r="D84" t="str">
            <v>DIA</v>
          </cell>
          <cell r="E84">
            <v>1600000</v>
          </cell>
          <cell r="F84">
            <v>1</v>
          </cell>
          <cell r="G84">
            <v>300</v>
          </cell>
          <cell r="H84">
            <v>0</v>
          </cell>
        </row>
        <row r="85">
          <cell r="C85" t="str">
            <v>PARAL METALICO TELESCOPICO CORTO</v>
          </cell>
          <cell r="D85" t="str">
            <v>DIA</v>
          </cell>
          <cell r="E85">
            <v>300</v>
          </cell>
          <cell r="F85">
            <v>1</v>
          </cell>
          <cell r="G85">
            <v>2200</v>
          </cell>
          <cell r="H85">
            <v>0</v>
          </cell>
        </row>
        <row r="86">
          <cell r="C86" t="str">
            <v>PARAL TELESCOPICO 2.2M</v>
          </cell>
          <cell r="D86" t="str">
            <v>MES</v>
          </cell>
          <cell r="E86">
            <v>2200</v>
          </cell>
          <cell r="F86">
            <v>1</v>
          </cell>
          <cell r="G86">
            <v>6000</v>
          </cell>
          <cell r="H86">
            <v>0</v>
          </cell>
        </row>
        <row r="87">
          <cell r="C87" t="str">
            <v xml:space="preserve">PISTOLA CALAFATEADORA PARA SILICONA </v>
          </cell>
          <cell r="D87" t="str">
            <v>DIA</v>
          </cell>
          <cell r="E87">
            <v>6000</v>
          </cell>
          <cell r="F87">
            <v>1</v>
          </cell>
          <cell r="G87">
            <v>13500</v>
          </cell>
          <cell r="H87">
            <v>0</v>
          </cell>
        </row>
        <row r="88">
          <cell r="C88" t="str">
            <v>PISTOLA CALAFATEADORA PARA EPOXICO</v>
          </cell>
          <cell r="D88" t="str">
            <v>DIA</v>
          </cell>
          <cell r="E88">
            <v>13500</v>
          </cell>
          <cell r="F88">
            <v>1</v>
          </cell>
          <cell r="G88">
            <v>15000</v>
          </cell>
          <cell r="H88">
            <v>0</v>
          </cell>
        </row>
        <row r="89">
          <cell r="C89" t="str">
            <v>PISTOLA DE FIJACION CALIBRE 22 1 1/2" PARA DY WALL</v>
          </cell>
          <cell r="D89" t="str">
            <v>DIA</v>
          </cell>
          <cell r="E89">
            <v>15000</v>
          </cell>
          <cell r="F89">
            <v>1</v>
          </cell>
          <cell r="G89">
            <v>12000</v>
          </cell>
          <cell r="H89">
            <v>0</v>
          </cell>
        </row>
        <row r="90">
          <cell r="C90" t="str">
            <v>PISTOLA SOPLADORA</v>
          </cell>
          <cell r="D90" t="str">
            <v>DIA</v>
          </cell>
          <cell r="E90">
            <v>12000</v>
          </cell>
          <cell r="F90">
            <v>1</v>
          </cell>
          <cell r="G90">
            <v>30000</v>
          </cell>
          <cell r="H90">
            <v>0</v>
          </cell>
        </row>
        <row r="91">
          <cell r="C91" t="str">
            <v>PLANCHA COMPACTADORA</v>
          </cell>
          <cell r="D91" t="str">
            <v>DIA</v>
          </cell>
          <cell r="E91">
            <v>30000</v>
          </cell>
          <cell r="F91">
            <v>1</v>
          </cell>
          <cell r="G91">
            <v>231.99999999999997</v>
          </cell>
          <cell r="H91">
            <v>0</v>
          </cell>
        </row>
        <row r="92">
          <cell r="C92" t="str">
            <v>PLANCHON DE 3 MTS</v>
          </cell>
          <cell r="D92" t="str">
            <v>DIA</v>
          </cell>
          <cell r="E92">
            <v>231.99999999999997</v>
          </cell>
          <cell r="F92">
            <v>1</v>
          </cell>
          <cell r="G92">
            <v>6000</v>
          </cell>
          <cell r="H92">
            <v>0</v>
          </cell>
        </row>
        <row r="93">
          <cell r="C93" t="str">
            <v>PLANCHON DE 3 MTS</v>
          </cell>
          <cell r="D93" t="str">
            <v>MES</v>
          </cell>
          <cell r="E93">
            <v>6000</v>
          </cell>
          <cell r="F93">
            <v>1</v>
          </cell>
          <cell r="G93">
            <v>300000</v>
          </cell>
          <cell r="H93">
            <v>0</v>
          </cell>
        </row>
        <row r="94">
          <cell r="C94" t="str">
            <v>PLANTA ELECTRICA DE SUPLENCIA 50 AMP =A 11 kw</v>
          </cell>
          <cell r="D94" t="str">
            <v xml:space="preserve">DIA </v>
          </cell>
          <cell r="E94">
            <v>300000</v>
          </cell>
          <cell r="F94">
            <v>1</v>
          </cell>
          <cell r="G94">
            <v>65000</v>
          </cell>
          <cell r="H94">
            <v>0</v>
          </cell>
        </row>
        <row r="95">
          <cell r="C95" t="str">
            <v xml:space="preserve">PLANTA ELECTRICA DE 3KVA </v>
          </cell>
          <cell r="D95" t="str">
            <v xml:space="preserve">DIA </v>
          </cell>
          <cell r="E95">
            <v>65000</v>
          </cell>
          <cell r="F95">
            <v>1</v>
          </cell>
          <cell r="G95">
            <v>92000</v>
          </cell>
          <cell r="H95">
            <v>0</v>
          </cell>
        </row>
        <row r="96">
          <cell r="C96" t="str">
            <v xml:space="preserve">PLANTA ELECTRICA A GASOLINA DE 15 KVA </v>
          </cell>
          <cell r="D96" t="str">
            <v xml:space="preserve">DIA </v>
          </cell>
          <cell r="E96">
            <v>92000</v>
          </cell>
          <cell r="F96">
            <v>1</v>
          </cell>
          <cell r="G96">
            <v>300000</v>
          </cell>
        </row>
        <row r="97">
          <cell r="C97" t="str">
            <v>PLUMA GASOLINA</v>
          </cell>
          <cell r="D97" t="str">
            <v>MES</v>
          </cell>
          <cell r="E97">
            <v>300000</v>
          </cell>
          <cell r="F97">
            <v>1</v>
          </cell>
          <cell r="G97">
            <v>34800</v>
          </cell>
          <cell r="H97">
            <v>0</v>
          </cell>
        </row>
        <row r="98">
          <cell r="C98" t="str">
            <v>PLUMA GASOLINA</v>
          </cell>
          <cell r="D98" t="str">
            <v>DIA</v>
          </cell>
          <cell r="E98">
            <v>34800</v>
          </cell>
          <cell r="F98">
            <v>1</v>
          </cell>
          <cell r="G98">
            <v>600</v>
          </cell>
          <cell r="H98">
            <v>0</v>
          </cell>
        </row>
        <row r="99">
          <cell r="C99" t="str">
            <v>PRUEBAS DE PRESION PARA RED EN 1 1/2""</v>
          </cell>
          <cell r="D99" t="str">
            <v>ML</v>
          </cell>
          <cell r="E99">
            <v>600</v>
          </cell>
          <cell r="F99">
            <v>1</v>
          </cell>
          <cell r="G99">
            <v>600</v>
          </cell>
          <cell r="H99">
            <v>0</v>
          </cell>
        </row>
        <row r="100">
          <cell r="C100" t="str">
            <v>PRUEBAS DE PRESION PARA RED EN 2 1/2""</v>
          </cell>
          <cell r="D100" t="str">
            <v>ML</v>
          </cell>
          <cell r="E100">
            <v>600</v>
          </cell>
          <cell r="F100">
            <v>1</v>
          </cell>
          <cell r="G100">
            <v>600</v>
          </cell>
          <cell r="H100">
            <v>0</v>
          </cell>
        </row>
        <row r="101">
          <cell r="C101" t="str">
            <v>PRUEBAS DE PRESION PARA RED EN 4"</v>
          </cell>
          <cell r="D101" t="str">
            <v>ML</v>
          </cell>
          <cell r="E101">
            <v>600</v>
          </cell>
          <cell r="F101">
            <v>1</v>
          </cell>
          <cell r="G101">
            <v>10000</v>
          </cell>
          <cell r="H101">
            <v>0</v>
          </cell>
        </row>
        <row r="102">
          <cell r="C102" t="str">
            <v>PROBADOR MULTIMETRO</v>
          </cell>
          <cell r="D102" t="str">
            <v>DIA</v>
          </cell>
          <cell r="E102">
            <v>10000</v>
          </cell>
          <cell r="F102">
            <v>1</v>
          </cell>
          <cell r="G102">
            <v>20000</v>
          </cell>
          <cell r="H102">
            <v>0</v>
          </cell>
        </row>
        <row r="103">
          <cell r="C103" t="str">
            <v>PROBADOR DE FIBRA OPTICA Y MULTIMETRO</v>
          </cell>
          <cell r="D103" t="str">
            <v>DIA</v>
          </cell>
          <cell r="E103">
            <v>20000</v>
          </cell>
          <cell r="F103">
            <v>1</v>
          </cell>
          <cell r="G103">
            <v>20000</v>
          </cell>
          <cell r="H103">
            <v>0</v>
          </cell>
        </row>
        <row r="104">
          <cell r="C104" t="str">
            <v>PROBADOR DE TONOS Y MULTIMETRO</v>
          </cell>
          <cell r="D104" t="str">
            <v>DIA</v>
          </cell>
          <cell r="E104">
            <v>20000</v>
          </cell>
          <cell r="F104">
            <v>1</v>
          </cell>
          <cell r="G104">
            <v>60319.999999999993</v>
          </cell>
          <cell r="H104">
            <v>0</v>
          </cell>
        </row>
        <row r="105">
          <cell r="C105" t="str">
            <v>PORRO DE 14 LIBRAS</v>
          </cell>
          <cell r="D105" t="str">
            <v>UN</v>
          </cell>
          <cell r="E105">
            <v>60319.999999999993</v>
          </cell>
          <cell r="F105">
            <v>1</v>
          </cell>
          <cell r="G105">
            <v>25000</v>
          </cell>
          <cell r="H105">
            <v>0</v>
          </cell>
        </row>
        <row r="106">
          <cell r="C106" t="str">
            <v>PONCADORA MANUAL</v>
          </cell>
          <cell r="D106" t="str">
            <v>DIA</v>
          </cell>
          <cell r="E106">
            <v>25000</v>
          </cell>
          <cell r="F106">
            <v>1</v>
          </cell>
          <cell r="G106">
            <v>35000</v>
          </cell>
          <cell r="H106">
            <v>0</v>
          </cell>
        </row>
        <row r="107">
          <cell r="C107" t="str">
            <v>PULIDORA PARA TRABAJO PESADO</v>
          </cell>
          <cell r="D107" t="str">
            <v>DIA</v>
          </cell>
          <cell r="E107">
            <v>35000</v>
          </cell>
          <cell r="F107">
            <v>1</v>
          </cell>
          <cell r="G107">
            <v>30000</v>
          </cell>
          <cell r="H107">
            <v>0</v>
          </cell>
        </row>
        <row r="108">
          <cell r="C108" t="str">
            <v>PULIDORA TRABAJO PESADO</v>
          </cell>
          <cell r="D108" t="str">
            <v>DIA</v>
          </cell>
          <cell r="E108">
            <v>30000</v>
          </cell>
          <cell r="F108">
            <v>1</v>
          </cell>
          <cell r="G108">
            <v>35000</v>
          </cell>
          <cell r="H108">
            <v>0</v>
          </cell>
        </row>
        <row r="109">
          <cell r="C109" t="str">
            <v xml:space="preserve">PULIDORA ELECTRICA </v>
          </cell>
          <cell r="D109" t="str">
            <v>DIA</v>
          </cell>
          <cell r="E109">
            <v>35000</v>
          </cell>
          <cell r="F109">
            <v>1</v>
          </cell>
          <cell r="G109">
            <v>406000</v>
          </cell>
          <cell r="H109">
            <v>0</v>
          </cell>
        </row>
        <row r="110">
          <cell r="C110" t="str">
            <v>PRUEBA DE TINTAS PENETRANTES</v>
          </cell>
          <cell r="D110" t="str">
            <v>UN</v>
          </cell>
          <cell r="E110">
            <v>406000</v>
          </cell>
          <cell r="F110">
            <v>1</v>
          </cell>
          <cell r="G110">
            <v>360000</v>
          </cell>
          <cell r="H110">
            <v>0</v>
          </cell>
        </row>
        <row r="111">
          <cell r="C111" t="str">
            <v>RANA</v>
          </cell>
          <cell r="D111" t="str">
            <v>MES</v>
          </cell>
          <cell r="E111">
            <v>360000</v>
          </cell>
          <cell r="F111">
            <v>1</v>
          </cell>
          <cell r="G111">
            <v>1900</v>
          </cell>
          <cell r="H111">
            <v>0</v>
          </cell>
        </row>
        <row r="112">
          <cell r="C112" t="str">
            <v>RECOGEDOR PLASTICO</v>
          </cell>
          <cell r="D112" t="str">
            <v>UN</v>
          </cell>
          <cell r="E112">
            <v>1900</v>
          </cell>
          <cell r="F112">
            <v>1</v>
          </cell>
          <cell r="G112">
            <v>10000</v>
          </cell>
          <cell r="H112">
            <v>0</v>
          </cell>
        </row>
        <row r="113">
          <cell r="C113" t="str">
            <v>REFLECTOR HALOGENO DE 150 W INCLUYE EXTENSION DE 20 M</v>
          </cell>
          <cell r="D113" t="str">
            <v>UN</v>
          </cell>
          <cell r="E113">
            <v>10000</v>
          </cell>
          <cell r="F113">
            <v>1</v>
          </cell>
          <cell r="G113">
            <v>12000</v>
          </cell>
          <cell r="H113">
            <v>0</v>
          </cell>
        </row>
        <row r="114">
          <cell r="C114" t="str">
            <v xml:space="preserve">REMACHADORA </v>
          </cell>
          <cell r="D114" t="str">
            <v>UN</v>
          </cell>
          <cell r="E114">
            <v>12000</v>
          </cell>
          <cell r="F114">
            <v>1</v>
          </cell>
          <cell r="G114">
            <v>50000</v>
          </cell>
          <cell r="H114">
            <v>0</v>
          </cell>
        </row>
        <row r="115">
          <cell r="C115" t="str">
            <v>RETROEXCAVADORA LLANTA</v>
          </cell>
          <cell r="D115" t="str">
            <v>HORA</v>
          </cell>
          <cell r="E115">
            <v>50000</v>
          </cell>
          <cell r="F115">
            <v>1</v>
          </cell>
          <cell r="G115">
            <v>85000</v>
          </cell>
          <cell r="H115">
            <v>0</v>
          </cell>
        </row>
        <row r="116">
          <cell r="C116" t="str">
            <v>RETROEXCAVADORA ORUGA</v>
          </cell>
          <cell r="D116" t="str">
            <v>HORA</v>
          </cell>
          <cell r="E116">
            <v>85000</v>
          </cell>
          <cell r="F116">
            <v>1</v>
          </cell>
          <cell r="G116">
            <v>4200</v>
          </cell>
          <cell r="H116">
            <v>0</v>
          </cell>
        </row>
        <row r="117">
          <cell r="C117" t="str">
            <v>RODILLO DE FELPA DE 3"</v>
          </cell>
          <cell r="D117" t="str">
            <v>UN</v>
          </cell>
          <cell r="E117">
            <v>4200</v>
          </cell>
          <cell r="F117">
            <v>1</v>
          </cell>
          <cell r="G117">
            <v>9500</v>
          </cell>
          <cell r="H117">
            <v>0</v>
          </cell>
        </row>
        <row r="118">
          <cell r="C118" t="str">
            <v>RODILLO DE FELPA LISO DE 9"</v>
          </cell>
          <cell r="D118" t="str">
            <v>UN</v>
          </cell>
          <cell r="E118">
            <v>9500</v>
          </cell>
          <cell r="F118">
            <v>1</v>
          </cell>
          <cell r="G118">
            <v>28000</v>
          </cell>
          <cell r="H118">
            <v>0</v>
          </cell>
        </row>
        <row r="119">
          <cell r="C119" t="str">
            <v xml:space="preserve">RODILLO DE CARNASA DE 6" PARA PINTURA EPOXICA </v>
          </cell>
          <cell r="D119" t="str">
            <v>UN</v>
          </cell>
          <cell r="E119">
            <v>28000</v>
          </cell>
          <cell r="F119">
            <v>1</v>
          </cell>
          <cell r="G119">
            <v>6300</v>
          </cell>
          <cell r="H119">
            <v>0</v>
          </cell>
        </row>
        <row r="120">
          <cell r="C120" t="str">
            <v>SERVICIO DE CORTE DE TUBERIA SCH 4O DE 1" A 4"</v>
          </cell>
          <cell r="D120" t="str">
            <v>UN</v>
          </cell>
          <cell r="E120">
            <v>6300</v>
          </cell>
          <cell r="F120">
            <v>1</v>
          </cell>
          <cell r="G120">
            <v>9800</v>
          </cell>
          <cell r="H120">
            <v>0</v>
          </cell>
        </row>
        <row r="121">
          <cell r="C121" t="str">
            <v>SERVICIO DE RANURADA PARA 1 1/2"</v>
          </cell>
          <cell r="D121" t="str">
            <v>UN</v>
          </cell>
          <cell r="E121">
            <v>9800</v>
          </cell>
          <cell r="F121">
            <v>1</v>
          </cell>
          <cell r="G121">
            <v>9800</v>
          </cell>
          <cell r="H121">
            <v>0</v>
          </cell>
        </row>
        <row r="122">
          <cell r="C122" t="str">
            <v>SERVICIO DE RANURADA PARA 2 1/2"</v>
          </cell>
          <cell r="D122" t="str">
            <v>UN</v>
          </cell>
          <cell r="E122">
            <v>9800</v>
          </cell>
          <cell r="F122">
            <v>1</v>
          </cell>
          <cell r="G122">
            <v>9800</v>
          </cell>
          <cell r="H122">
            <v>0</v>
          </cell>
        </row>
        <row r="123">
          <cell r="C123" t="str">
            <v>SERVICIO DE RANURADA PARA 4"</v>
          </cell>
          <cell r="D123" t="str">
            <v>UN</v>
          </cell>
          <cell r="E123">
            <v>9800</v>
          </cell>
          <cell r="F123">
            <v>1</v>
          </cell>
          <cell r="G123">
            <v>352000</v>
          </cell>
          <cell r="H123">
            <v>0</v>
          </cell>
        </row>
        <row r="124">
          <cell r="C124" t="str">
            <v>SUBCONTRATO DE LAVADA Y DESINFECTADA DE TANQUE SUBTERRANEO</v>
          </cell>
          <cell r="D124" t="str">
            <v>UN</v>
          </cell>
          <cell r="E124">
            <v>352000</v>
          </cell>
          <cell r="F124">
            <v>1</v>
          </cell>
          <cell r="G124">
            <v>1230000</v>
          </cell>
          <cell r="H124">
            <v>0</v>
          </cell>
        </row>
        <row r="125">
          <cell r="C125" t="str">
            <v>SUBCONTRATO DE SUMINISTRO DE TRAMPA DE GRASAS EN ACERO PARA LAVAPLATOS</v>
          </cell>
          <cell r="D125" t="str">
            <v>UN</v>
          </cell>
          <cell r="E125">
            <v>1230000</v>
          </cell>
          <cell r="F125">
            <v>1</v>
          </cell>
          <cell r="G125">
            <v>15000</v>
          </cell>
          <cell r="H125">
            <v>0</v>
          </cell>
        </row>
        <row r="126">
          <cell r="C126" t="str">
            <v>SONDA EN ACERO</v>
          </cell>
          <cell r="D126" t="str">
            <v>DIA</v>
          </cell>
          <cell r="E126">
            <v>15000</v>
          </cell>
          <cell r="F126">
            <v>1</v>
          </cell>
          <cell r="G126">
            <v>15000</v>
          </cell>
          <cell r="H126">
            <v>0</v>
          </cell>
        </row>
        <row r="127">
          <cell r="C127" t="str">
            <v>SOPLETE DE GAS CON TANQUE</v>
          </cell>
          <cell r="D127" t="str">
            <v>DIA</v>
          </cell>
          <cell r="E127">
            <v>15000</v>
          </cell>
          <cell r="F127">
            <v>1</v>
          </cell>
          <cell r="G127">
            <v>7500</v>
          </cell>
          <cell r="H127">
            <v>0</v>
          </cell>
        </row>
        <row r="128">
          <cell r="C128" t="str">
            <v>SOPLETE PARA GAS PROPANO</v>
          </cell>
          <cell r="D128" t="str">
            <v>DIA</v>
          </cell>
          <cell r="E128">
            <v>7500</v>
          </cell>
          <cell r="F128">
            <v>1</v>
          </cell>
          <cell r="G128">
            <v>12500</v>
          </cell>
          <cell r="H128">
            <v>0</v>
          </cell>
        </row>
        <row r="129">
          <cell r="C129" t="str">
            <v xml:space="preserve">TALADRO 1/2" PERCUTOR </v>
          </cell>
          <cell r="D129" t="str">
            <v>DIA</v>
          </cell>
          <cell r="E129">
            <v>12500</v>
          </cell>
          <cell r="F129">
            <v>1</v>
          </cell>
          <cell r="G129">
            <v>80000</v>
          </cell>
          <cell r="H129">
            <v>0</v>
          </cell>
        </row>
        <row r="130">
          <cell r="C130" t="str">
            <v>TALADRO CON BROCA</v>
          </cell>
          <cell r="D130" t="str">
            <v>DIA</v>
          </cell>
          <cell r="E130">
            <v>80000</v>
          </cell>
          <cell r="F130">
            <v>1</v>
          </cell>
          <cell r="G130">
            <v>40000</v>
          </cell>
          <cell r="H130">
            <v>0</v>
          </cell>
        </row>
        <row r="131">
          <cell r="C131" t="str">
            <v>TALADRO ELECTRICO ROTO-PERCUTOR SIN BROCA</v>
          </cell>
          <cell r="D131" t="str">
            <v>DIA</v>
          </cell>
          <cell r="E131">
            <v>40000</v>
          </cell>
          <cell r="F131">
            <v>1</v>
          </cell>
          <cell r="G131">
            <v>646160</v>
          </cell>
          <cell r="H131">
            <v>0</v>
          </cell>
        </row>
        <row r="132">
          <cell r="C132" t="str">
            <v xml:space="preserve">ALQUILER DE TANQUE DE 1000 C.C. INCLUYE MANGUERA DE 2", ABRAZADERAS 2 UN, ACOPLE 2 UN, FLOTADOR ELECTRICO DE SEÑAL 1 UN, FLOTADOR MECANICO 1 UN, ADAPTADOR HEMBRA 2", ADAPTADOR MACHO 1", CODO 2" 5 UN, UNION1"  2 UN, TEE 1" 1 UN, ADAPTADOR MACHO 1" 3 UN, REGISTRO DE BOLA 1" 1 UN TUBO PVCP 1"4ML      </v>
          </cell>
          <cell r="D132" t="str">
            <v>GL</v>
          </cell>
          <cell r="E132">
            <v>646160</v>
          </cell>
          <cell r="F132">
            <v>1</v>
          </cell>
          <cell r="G132">
            <v>40000</v>
          </cell>
          <cell r="H132">
            <v>0</v>
          </cell>
        </row>
        <row r="133">
          <cell r="C133" t="str">
            <v>TEOLITO</v>
          </cell>
          <cell r="D133" t="str">
            <v>DIA</v>
          </cell>
          <cell r="E133">
            <v>40000</v>
          </cell>
          <cell r="F133">
            <v>1</v>
          </cell>
          <cell r="G133">
            <v>4800</v>
          </cell>
          <cell r="H133">
            <v>0</v>
          </cell>
        </row>
        <row r="134">
          <cell r="C134" t="str">
            <v>TRAPERO INDUSTRIAL</v>
          </cell>
          <cell r="D134" t="str">
            <v>UN</v>
          </cell>
          <cell r="E134">
            <v>4800</v>
          </cell>
          <cell r="F134">
            <v>1</v>
          </cell>
          <cell r="G134">
            <v>15000</v>
          </cell>
          <cell r="H134">
            <v>0</v>
          </cell>
        </row>
        <row r="135">
          <cell r="C135" t="str">
            <v>TRIPODE</v>
          </cell>
          <cell r="D135" t="str">
            <v>DIA</v>
          </cell>
          <cell r="E135">
            <v>15000</v>
          </cell>
          <cell r="F135">
            <v>1</v>
          </cell>
          <cell r="G135">
            <v>1250</v>
          </cell>
          <cell r="H135">
            <v>0</v>
          </cell>
        </row>
        <row r="136">
          <cell r="C136" t="str">
            <v>VIBRADOR PARA CONCRETO</v>
          </cell>
          <cell r="D136" t="str">
            <v>HORA</v>
          </cell>
          <cell r="E136">
            <v>1250</v>
          </cell>
          <cell r="F136">
            <v>1</v>
          </cell>
          <cell r="G136">
            <v>50000</v>
          </cell>
          <cell r="H136">
            <v>0</v>
          </cell>
        </row>
        <row r="137">
          <cell r="C137" t="str">
            <v>VIBRADOR PARA CONCRETO</v>
          </cell>
          <cell r="D137" t="str">
            <v>DIA</v>
          </cell>
          <cell r="E137">
            <v>50000</v>
          </cell>
          <cell r="F137">
            <v>1</v>
          </cell>
          <cell r="G137">
            <v>32850</v>
          </cell>
          <cell r="H137">
            <v>0</v>
          </cell>
        </row>
        <row r="138">
          <cell r="C138" t="str">
            <v>VIBRADOR A GASOLINA</v>
          </cell>
          <cell r="D138" t="str">
            <v>DIA</v>
          </cell>
          <cell r="E138">
            <v>32850</v>
          </cell>
          <cell r="F138">
            <v>1</v>
          </cell>
          <cell r="G138">
            <v>300000</v>
          </cell>
          <cell r="H138">
            <v>0</v>
          </cell>
        </row>
        <row r="139">
          <cell r="C139" t="str">
            <v>VIBRADOR PARA CONCRETO</v>
          </cell>
          <cell r="D139" t="str">
            <v>MES</v>
          </cell>
          <cell r="E139">
            <v>300000</v>
          </cell>
          <cell r="F139">
            <v>1</v>
          </cell>
          <cell r="G139">
            <v>38280</v>
          </cell>
          <cell r="H139">
            <v>0</v>
          </cell>
        </row>
        <row r="140">
          <cell r="C140" t="str">
            <v>VIBROCOMPACTADOR</v>
          </cell>
          <cell r="D140" t="str">
            <v>DIA</v>
          </cell>
          <cell r="E140">
            <v>38280</v>
          </cell>
          <cell r="F140">
            <v>1</v>
          </cell>
          <cell r="G140">
            <v>60000</v>
          </cell>
          <cell r="H140">
            <v>0</v>
          </cell>
        </row>
      </sheetData>
      <sheetData sheetId="7">
        <row r="2">
          <cell r="A2" t="str">
            <v>DESCRIPCION</v>
          </cell>
          <cell r="B2" t="str">
            <v>UND</v>
          </cell>
          <cell r="C2" t="str">
            <v>PRECIO UND CON IVA</v>
          </cell>
          <cell r="D2" t="str">
            <v>Fc Zona</v>
          </cell>
          <cell r="E2" t="str">
            <v>VALOR UND</v>
          </cell>
        </row>
        <row r="3">
          <cell r="A3" t="str">
            <v>TUBERIA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Tuberia Conduit PVC 1/2"</v>
          </cell>
          <cell r="B4" t="str">
            <v>ML</v>
          </cell>
          <cell r="C4">
            <v>900</v>
          </cell>
          <cell r="D4">
            <v>1</v>
          </cell>
          <cell r="E4">
            <v>900</v>
          </cell>
        </row>
        <row r="5">
          <cell r="A5" t="str">
            <v>Tuberia Conduit PVC 3/4"</v>
          </cell>
          <cell r="B5" t="str">
            <v>ML</v>
          </cell>
          <cell r="C5">
            <v>1200</v>
          </cell>
          <cell r="D5">
            <v>1</v>
          </cell>
          <cell r="E5">
            <v>1200</v>
          </cell>
        </row>
        <row r="6">
          <cell r="A6" t="str">
            <v>Tuberia Conduit PVC 1"</v>
          </cell>
          <cell r="B6" t="str">
            <v>ML</v>
          </cell>
          <cell r="C6">
            <v>1960</v>
          </cell>
          <cell r="D6">
            <v>1</v>
          </cell>
          <cell r="E6">
            <v>1960</v>
          </cell>
        </row>
        <row r="7">
          <cell r="A7" t="str">
            <v>Tuberia Conduit PVC 1.1/4"</v>
          </cell>
          <cell r="B7" t="str">
            <v>ML</v>
          </cell>
          <cell r="C7">
            <v>2600</v>
          </cell>
          <cell r="D7">
            <v>1</v>
          </cell>
          <cell r="E7">
            <v>2600</v>
          </cell>
        </row>
        <row r="8">
          <cell r="A8" t="str">
            <v>Tuberia Conduit PVC 1.1/2"</v>
          </cell>
          <cell r="B8" t="str">
            <v>ML</v>
          </cell>
          <cell r="C8">
            <v>2850</v>
          </cell>
          <cell r="D8">
            <v>1</v>
          </cell>
          <cell r="E8">
            <v>2850</v>
          </cell>
        </row>
        <row r="9">
          <cell r="A9" t="str">
            <v>Tuberia Conduit PVC 2"</v>
          </cell>
          <cell r="B9" t="str">
            <v>ML</v>
          </cell>
          <cell r="C9">
            <v>5100</v>
          </cell>
          <cell r="D9">
            <v>1</v>
          </cell>
          <cell r="E9">
            <v>5100</v>
          </cell>
        </row>
        <row r="10">
          <cell r="A10" t="str">
            <v>Tuberia ducto EB LIV PVC 3"</v>
          </cell>
          <cell r="B10" t="str">
            <v>ML</v>
          </cell>
          <cell r="C10">
            <v>7900</v>
          </cell>
          <cell r="D10">
            <v>1</v>
          </cell>
          <cell r="E10">
            <v>7900</v>
          </cell>
        </row>
        <row r="11">
          <cell r="A11" t="str">
            <v>Tuberia ducto EB LIV PVC 4"</v>
          </cell>
          <cell r="B11" t="str">
            <v>ML</v>
          </cell>
          <cell r="C11">
            <v>13500</v>
          </cell>
          <cell r="D11">
            <v>1</v>
          </cell>
          <cell r="E11">
            <v>13500</v>
          </cell>
        </row>
        <row r="12">
          <cell r="A12" t="str">
            <v>Tuberia ducto EB LIV PVC 6"</v>
          </cell>
          <cell r="B12" t="str">
            <v>ML</v>
          </cell>
          <cell r="C12">
            <v>15800</v>
          </cell>
          <cell r="D12">
            <v>1</v>
          </cell>
          <cell r="E12">
            <v>15800</v>
          </cell>
        </row>
        <row r="13">
          <cell r="A13" t="str">
            <v>Tuberia EMT 1/2"</v>
          </cell>
          <cell r="B13" t="str">
            <v>ML</v>
          </cell>
          <cell r="C13">
            <v>4000</v>
          </cell>
          <cell r="D13">
            <v>1</v>
          </cell>
          <cell r="E13">
            <v>4000</v>
          </cell>
        </row>
        <row r="14">
          <cell r="A14" t="str">
            <v>Tuberia EMT 3/4"</v>
          </cell>
          <cell r="B14" t="str">
            <v>ML</v>
          </cell>
          <cell r="C14">
            <v>5340</v>
          </cell>
          <cell r="D14">
            <v>1</v>
          </cell>
          <cell r="E14">
            <v>5340</v>
          </cell>
        </row>
        <row r="15">
          <cell r="A15" t="str">
            <v>Tuberia EMT 1"</v>
          </cell>
          <cell r="B15" t="str">
            <v>ML</v>
          </cell>
          <cell r="C15">
            <v>8000</v>
          </cell>
          <cell r="D15">
            <v>1</v>
          </cell>
          <cell r="E15">
            <v>8000</v>
          </cell>
        </row>
        <row r="16">
          <cell r="A16" t="str">
            <v>Tuberia EMT 1.1/4"</v>
          </cell>
          <cell r="B16" t="str">
            <v>ML</v>
          </cell>
          <cell r="C16">
            <v>12600</v>
          </cell>
          <cell r="D16">
            <v>1</v>
          </cell>
          <cell r="E16">
            <v>12600</v>
          </cell>
        </row>
        <row r="17">
          <cell r="A17" t="str">
            <v>Tuberia IMC 1"</v>
          </cell>
          <cell r="B17" t="str">
            <v>ML</v>
          </cell>
          <cell r="C17">
            <v>16700</v>
          </cell>
          <cell r="D17">
            <v>1</v>
          </cell>
          <cell r="E17">
            <v>16700</v>
          </cell>
        </row>
        <row r="18">
          <cell r="A18" t="str">
            <v>Tuberia IMC 4"</v>
          </cell>
          <cell r="B18" t="str">
            <v>ML</v>
          </cell>
          <cell r="C18">
            <v>38999</v>
          </cell>
          <cell r="D18">
            <v>1</v>
          </cell>
          <cell r="E18">
            <v>38999</v>
          </cell>
        </row>
        <row r="19">
          <cell r="A19" t="str">
            <v>DUCTOS PORTACABLES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Bandeja porta cable tipo escalera fabricada en lamina cold rolled calibre 16 dimenciones 40cm * 8cm * 2,44 mt   CERTIFICACION RETIE</v>
          </cell>
          <cell r="B20" t="str">
            <v>ML</v>
          </cell>
          <cell r="C20">
            <v>32684</v>
          </cell>
          <cell r="D20">
            <v>1</v>
          </cell>
          <cell r="E20">
            <v>32684</v>
          </cell>
        </row>
        <row r="21">
          <cell r="A21" t="str">
            <v>Tapa inferior de 30cm para bandeja portacable de 40*8cm</v>
          </cell>
          <cell r="B21" t="str">
            <v>ML</v>
          </cell>
          <cell r="C21">
            <v>11360</v>
          </cell>
          <cell r="D21">
            <v>1</v>
          </cell>
          <cell r="E21">
            <v>11360</v>
          </cell>
        </row>
        <row r="22">
          <cell r="A22" t="str">
            <v>curva de 40x8cm</v>
          </cell>
          <cell r="B22" t="str">
            <v>UN</v>
          </cell>
          <cell r="C22">
            <v>38115</v>
          </cell>
          <cell r="D22">
            <v>1</v>
          </cell>
          <cell r="E22">
            <v>38115</v>
          </cell>
        </row>
        <row r="23">
          <cell r="A23" t="str">
            <v>tee de 40x8cm</v>
          </cell>
          <cell r="B23" t="str">
            <v>UN</v>
          </cell>
          <cell r="C23">
            <v>48510</v>
          </cell>
          <cell r="D23">
            <v>1</v>
          </cell>
          <cell r="E23">
            <v>48510</v>
          </cell>
        </row>
        <row r="24">
          <cell r="A24" t="str">
            <v xml:space="preserve">Soporte tipo peldaño de 50cm para 40*8 </v>
          </cell>
          <cell r="B24" t="str">
            <v>UN</v>
          </cell>
          <cell r="C24">
            <v>6930</v>
          </cell>
          <cell r="D24">
            <v>1</v>
          </cell>
          <cell r="E24">
            <v>6930</v>
          </cell>
        </row>
        <row r="25">
          <cell r="A25" t="str">
            <v>Bandeja porta cable tipo escalera fabricada en lamina cold rolled calibre 16 dimenciones 30cm * 8cm * 2,44 mt  incluye platinas de union y tornilleria CERTIFICACION RETIE</v>
          </cell>
          <cell r="B25" t="str">
            <v>ML</v>
          </cell>
          <cell r="C25">
            <v>25560</v>
          </cell>
          <cell r="D25">
            <v>1</v>
          </cell>
          <cell r="E25">
            <v>25560</v>
          </cell>
        </row>
        <row r="26">
          <cell r="A26" t="str">
            <v>Tapa inferior de 30cm para bandeja portacable de 30*8</v>
          </cell>
          <cell r="B26" t="str">
            <v>ML</v>
          </cell>
          <cell r="C26">
            <v>8613</v>
          </cell>
          <cell r="D26">
            <v>1</v>
          </cell>
          <cell r="E26">
            <v>8613</v>
          </cell>
        </row>
        <row r="27">
          <cell r="A27" t="str">
            <v>curva de 30x8cm</v>
          </cell>
          <cell r="B27" t="str">
            <v>UN</v>
          </cell>
          <cell r="C27">
            <v>34146</v>
          </cell>
          <cell r="D27">
            <v>1</v>
          </cell>
          <cell r="E27">
            <v>34146</v>
          </cell>
        </row>
        <row r="28">
          <cell r="A28" t="str">
            <v>tee de 30x8cm</v>
          </cell>
          <cell r="B28" t="str">
            <v>UN</v>
          </cell>
          <cell r="C28">
            <v>43394</v>
          </cell>
          <cell r="D28">
            <v>1</v>
          </cell>
          <cell r="E28">
            <v>43394</v>
          </cell>
        </row>
        <row r="29">
          <cell r="A29" t="str">
            <v xml:space="preserve">Soporte tipo peldaño de 40cm para 30*8 </v>
          </cell>
          <cell r="B29" t="str">
            <v>UN</v>
          </cell>
          <cell r="C29">
            <v>6050</v>
          </cell>
          <cell r="D29">
            <v>1</v>
          </cell>
          <cell r="E29">
            <v>6050</v>
          </cell>
        </row>
        <row r="30">
          <cell r="A30" t="str">
            <v>Bandeja porta cable tipo escalera fabricada en lamina cold rolled calibre 16 dimenciones 20cm * 8cm * 2,44 mt  incluye platinas de union y tornilleria CERTIFICACION RETIE</v>
          </cell>
          <cell r="B30" t="str">
            <v>ML</v>
          </cell>
          <cell r="C30">
            <v>23550</v>
          </cell>
          <cell r="D30">
            <v>1</v>
          </cell>
          <cell r="E30">
            <v>23550</v>
          </cell>
        </row>
        <row r="31">
          <cell r="A31" t="str">
            <v>Tapa inferior de 30cm para bandeja portacable de 20*8</v>
          </cell>
          <cell r="B31" t="str">
            <v>ML</v>
          </cell>
          <cell r="C31">
            <v>10500</v>
          </cell>
          <cell r="D31">
            <v>1</v>
          </cell>
          <cell r="E31">
            <v>10500</v>
          </cell>
        </row>
        <row r="32">
          <cell r="A32" t="str">
            <v>curva de 20x8cm</v>
          </cell>
          <cell r="B32" t="str">
            <v>UN</v>
          </cell>
          <cell r="C32">
            <v>31750</v>
          </cell>
          <cell r="D32">
            <v>1</v>
          </cell>
          <cell r="E32">
            <v>31750</v>
          </cell>
        </row>
        <row r="33">
          <cell r="A33" t="str">
            <v>tee de 20x8cm</v>
          </cell>
          <cell r="B33" t="str">
            <v>UN</v>
          </cell>
          <cell r="C33">
            <v>40219</v>
          </cell>
          <cell r="D33">
            <v>1</v>
          </cell>
          <cell r="E33">
            <v>40219</v>
          </cell>
        </row>
        <row r="34">
          <cell r="A34" t="str">
            <v xml:space="preserve">Soporte tipo peldaño de 30cm para 20*8 </v>
          </cell>
          <cell r="B34" t="str">
            <v>UN</v>
          </cell>
          <cell r="C34">
            <v>5040</v>
          </cell>
          <cell r="D34">
            <v>1</v>
          </cell>
          <cell r="E34">
            <v>5040</v>
          </cell>
        </row>
        <row r="35">
          <cell r="A35" t="str">
            <v>Sum e inst de canaleta metálica  de doble compartimiento con tapa, de 12*5 cm., en lámina C.R cal 20, pintura electrostática color gris institucional.</v>
          </cell>
          <cell r="B35" t="str">
            <v>UN</v>
          </cell>
          <cell r="C35">
            <v>19132</v>
          </cell>
          <cell r="D35">
            <v>1</v>
          </cell>
          <cell r="E35">
            <v>19132</v>
          </cell>
        </row>
        <row r="36">
          <cell r="A36" t="str">
            <v>CABLES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Alambre AWG N° 12 </v>
          </cell>
          <cell r="B37" t="str">
            <v>ML</v>
          </cell>
          <cell r="C37">
            <v>819</v>
          </cell>
          <cell r="D37">
            <v>1</v>
          </cell>
          <cell r="E37">
            <v>819</v>
          </cell>
        </row>
        <row r="38">
          <cell r="A38" t="str">
            <v>Alambre AWG N° 12  ( Blanco.)</v>
          </cell>
          <cell r="B38" t="str">
            <v>ML</v>
          </cell>
          <cell r="C38">
            <v>819</v>
          </cell>
          <cell r="D38">
            <v>1</v>
          </cell>
          <cell r="E38">
            <v>819</v>
          </cell>
        </row>
        <row r="39">
          <cell r="A39" t="str">
            <v>Alambre AWG N° 12T</v>
          </cell>
          <cell r="B39" t="str">
            <v>ML</v>
          </cell>
          <cell r="C39">
            <v>810</v>
          </cell>
          <cell r="D39">
            <v>1</v>
          </cell>
          <cell r="E39">
            <v>810</v>
          </cell>
        </row>
        <row r="40">
          <cell r="A40" t="str">
            <v xml:space="preserve">Cable AWG N° 12 </v>
          </cell>
          <cell r="B40" t="str">
            <v>ML</v>
          </cell>
          <cell r="C40">
            <v>1194</v>
          </cell>
          <cell r="D40">
            <v>1</v>
          </cell>
          <cell r="E40">
            <v>1194</v>
          </cell>
        </row>
        <row r="41">
          <cell r="A41" t="str">
            <v>Cable AWG N° 12  ( Blanco.)</v>
          </cell>
          <cell r="B41" t="str">
            <v>ML</v>
          </cell>
          <cell r="C41">
            <v>1194</v>
          </cell>
          <cell r="D41">
            <v>1</v>
          </cell>
          <cell r="E41">
            <v>1194</v>
          </cell>
        </row>
        <row r="42">
          <cell r="A42" t="str">
            <v>Cable AWG N° 12T</v>
          </cell>
          <cell r="B42" t="str">
            <v>ML</v>
          </cell>
          <cell r="C42">
            <v>1194</v>
          </cell>
          <cell r="D42">
            <v>1</v>
          </cell>
          <cell r="E42">
            <v>1194</v>
          </cell>
        </row>
        <row r="43">
          <cell r="A43" t="str">
            <v>cable triplex 3x12 AWG</v>
          </cell>
          <cell r="B43" t="str">
            <v>ML</v>
          </cell>
          <cell r="C43">
            <v>3816</v>
          </cell>
          <cell r="D43">
            <v>1</v>
          </cell>
          <cell r="E43">
            <v>3816</v>
          </cell>
        </row>
        <row r="44">
          <cell r="A44" t="str">
            <v>Cable AWG N° 6</v>
          </cell>
          <cell r="B44" t="str">
            <v>ML</v>
          </cell>
          <cell r="C44">
            <v>3832</v>
          </cell>
          <cell r="D44">
            <v>1</v>
          </cell>
          <cell r="E44">
            <v>3832</v>
          </cell>
        </row>
        <row r="45">
          <cell r="A45" t="str">
            <v>Cable AWG N° 6T</v>
          </cell>
          <cell r="B45" t="str">
            <v>ML</v>
          </cell>
          <cell r="C45">
            <v>3700</v>
          </cell>
          <cell r="D45">
            <v>1</v>
          </cell>
          <cell r="E45">
            <v>3700</v>
          </cell>
        </row>
        <row r="46">
          <cell r="A46" t="str">
            <v>Cable AWG N° 8</v>
          </cell>
          <cell r="B46" t="str">
            <v>ML</v>
          </cell>
          <cell r="C46">
            <v>2487</v>
          </cell>
          <cell r="D46">
            <v>1</v>
          </cell>
          <cell r="E46">
            <v>2487</v>
          </cell>
        </row>
        <row r="47">
          <cell r="A47" t="str">
            <v>Cable AWG N° 8T</v>
          </cell>
          <cell r="B47" t="str">
            <v>ML</v>
          </cell>
          <cell r="C47">
            <v>2450</v>
          </cell>
          <cell r="D47">
            <v>1</v>
          </cell>
          <cell r="E47">
            <v>2450</v>
          </cell>
        </row>
        <row r="48">
          <cell r="A48" t="str">
            <v>Alambre AWG N° 10 Negro</v>
          </cell>
          <cell r="B48" t="str">
            <v>ML</v>
          </cell>
          <cell r="C48">
            <v>1334</v>
          </cell>
          <cell r="D48">
            <v>1</v>
          </cell>
          <cell r="E48">
            <v>1334</v>
          </cell>
        </row>
        <row r="49">
          <cell r="A49" t="str">
            <v>Cable AWG N° 10</v>
          </cell>
          <cell r="B49" t="str">
            <v>ML</v>
          </cell>
          <cell r="C49">
            <v>1718</v>
          </cell>
          <cell r="D49">
            <v>1</v>
          </cell>
          <cell r="E49">
            <v>1718</v>
          </cell>
        </row>
        <row r="50">
          <cell r="A50" t="str">
            <v>Cable AWG N° 10T</v>
          </cell>
          <cell r="B50" t="str">
            <v>ML</v>
          </cell>
          <cell r="C50">
            <v>1627</v>
          </cell>
          <cell r="D50">
            <v>1</v>
          </cell>
          <cell r="E50">
            <v>1627</v>
          </cell>
        </row>
        <row r="51">
          <cell r="A51" t="str">
            <v>Cable THHN/THWN 250</v>
          </cell>
          <cell r="B51" t="str">
            <v>ML</v>
          </cell>
          <cell r="C51">
            <v>43600</v>
          </cell>
          <cell r="D51">
            <v>1</v>
          </cell>
          <cell r="E51">
            <v>43600</v>
          </cell>
        </row>
        <row r="52">
          <cell r="A52" t="str">
            <v>Cable THHN/THWN 4/0</v>
          </cell>
          <cell r="B52" t="str">
            <v>ML</v>
          </cell>
          <cell r="C52">
            <v>29337</v>
          </cell>
          <cell r="D52">
            <v>1</v>
          </cell>
          <cell r="E52">
            <v>29337</v>
          </cell>
        </row>
        <row r="53">
          <cell r="A53" t="str">
            <v>Cable THHN/THWN 2/0</v>
          </cell>
          <cell r="B53" t="str">
            <v>ML</v>
          </cell>
          <cell r="C53">
            <v>18722</v>
          </cell>
          <cell r="D53">
            <v>1</v>
          </cell>
          <cell r="E53">
            <v>18722</v>
          </cell>
        </row>
        <row r="54">
          <cell r="A54" t="str">
            <v>Cable THHN/THWN 1/0</v>
          </cell>
          <cell r="B54" t="str">
            <v>ML</v>
          </cell>
          <cell r="C54">
            <v>14974</v>
          </cell>
          <cell r="D54">
            <v>1</v>
          </cell>
          <cell r="E54">
            <v>14974</v>
          </cell>
        </row>
        <row r="55">
          <cell r="A55" t="str">
            <v>Cable THHN/THWN No 2</v>
          </cell>
          <cell r="B55" t="str">
            <v>ML</v>
          </cell>
          <cell r="C55">
            <v>9171</v>
          </cell>
          <cell r="D55">
            <v>1</v>
          </cell>
          <cell r="E55">
            <v>9171</v>
          </cell>
        </row>
        <row r="56">
          <cell r="A56" t="str">
            <v>Cable THHN/THWN No 4</v>
          </cell>
          <cell r="B56" t="str">
            <v>ML</v>
          </cell>
          <cell r="C56">
            <v>5907</v>
          </cell>
          <cell r="D56">
            <v>1</v>
          </cell>
          <cell r="E56">
            <v>5907</v>
          </cell>
        </row>
        <row r="57">
          <cell r="A57" t="str">
            <v>Cable AWG N° 4T</v>
          </cell>
          <cell r="B57" t="str">
            <v>ML</v>
          </cell>
          <cell r="C57">
            <v>5611</v>
          </cell>
          <cell r="D57">
            <v>1</v>
          </cell>
          <cell r="E57">
            <v>5611</v>
          </cell>
        </row>
        <row r="58">
          <cell r="A58" t="str">
            <v>Cable AWG No 2T</v>
          </cell>
          <cell r="B58" t="str">
            <v>ML</v>
          </cell>
          <cell r="C58">
            <v>8610</v>
          </cell>
          <cell r="D58">
            <v>1</v>
          </cell>
          <cell r="E58">
            <v>8610</v>
          </cell>
        </row>
        <row r="59">
          <cell r="A59" t="str">
            <v>Cable AWG No 2/0 T</v>
          </cell>
          <cell r="B59" t="str">
            <v>ML</v>
          </cell>
          <cell r="C59">
            <v>17139</v>
          </cell>
          <cell r="D59">
            <v>1</v>
          </cell>
          <cell r="E59">
            <v>17139</v>
          </cell>
        </row>
        <row r="60">
          <cell r="A60" t="str">
            <v>Cable XLPE  3x4/0 15 kv</v>
          </cell>
          <cell r="B60" t="str">
            <v>ML</v>
          </cell>
          <cell r="C60">
            <v>146000</v>
          </cell>
          <cell r="D60">
            <v>1</v>
          </cell>
          <cell r="E60">
            <v>146000</v>
          </cell>
        </row>
        <row r="61">
          <cell r="A61" t="str">
            <v>Cable XLPE  3x2/0 15 kv</v>
          </cell>
          <cell r="B61" t="str">
            <v>ML</v>
          </cell>
          <cell r="C61">
            <v>115000</v>
          </cell>
          <cell r="D61">
            <v>1</v>
          </cell>
          <cell r="E61">
            <v>115000</v>
          </cell>
        </row>
        <row r="62">
          <cell r="A62" t="str">
            <v>Cable XLPE  3x2 15 kv</v>
          </cell>
          <cell r="B62" t="str">
            <v>ML</v>
          </cell>
          <cell r="C62">
            <v>91200</v>
          </cell>
          <cell r="D62">
            <v>1</v>
          </cell>
          <cell r="E62">
            <v>91200</v>
          </cell>
        </row>
        <row r="63">
          <cell r="A63" t="str">
            <v>TERMINAL PREMODELADO USO EXTERIOR PARA CABLE NO. 4/0 INCLUYE BORNA</v>
          </cell>
          <cell r="B63" t="str">
            <v>JG</v>
          </cell>
          <cell r="C63">
            <v>703000</v>
          </cell>
          <cell r="D63">
            <v>1</v>
          </cell>
          <cell r="E63">
            <v>703000</v>
          </cell>
        </row>
        <row r="64">
          <cell r="A64" t="str">
            <v>TERMINAL PREMODELADO USO INTERIOR PARA CABLE NO. 4/0 INCLUYE BORNA</v>
          </cell>
          <cell r="B64" t="str">
            <v>JG</v>
          </cell>
          <cell r="C64">
            <v>659000</v>
          </cell>
          <cell r="D64">
            <v>1</v>
          </cell>
          <cell r="E64">
            <v>659000</v>
          </cell>
        </row>
        <row r="65">
          <cell r="A65" t="str">
            <v>TERMINAL PREMODELADO USO INTERIOR PARA CABLE NO. 2/0 INCLUYE BORNA</v>
          </cell>
          <cell r="B65" t="str">
            <v>JG</v>
          </cell>
          <cell r="C65">
            <v>597000</v>
          </cell>
          <cell r="D65">
            <v>1</v>
          </cell>
          <cell r="E65">
            <v>597000</v>
          </cell>
        </row>
        <row r="66">
          <cell r="A66" t="str">
            <v>CABLE ALUMINIO # 1/0T</v>
          </cell>
          <cell r="B66" t="str">
            <v>ML</v>
          </cell>
          <cell r="C66">
            <v>1550</v>
          </cell>
          <cell r="D66">
            <v>1</v>
          </cell>
          <cell r="E66">
            <v>1550</v>
          </cell>
        </row>
        <row r="67">
          <cell r="A67" t="str">
            <v>Alambre para citofonia</v>
          </cell>
          <cell r="B67" t="str">
            <v>ML</v>
          </cell>
          <cell r="C67">
            <v>0</v>
          </cell>
          <cell r="D67">
            <v>1</v>
          </cell>
          <cell r="E67">
            <v>0</v>
          </cell>
        </row>
        <row r="68">
          <cell r="A68" t="str">
            <v>Alambre 2x22 telefonico tipo interior</v>
          </cell>
          <cell r="B68" t="str">
            <v>ML</v>
          </cell>
          <cell r="C68">
            <v>259</v>
          </cell>
          <cell r="D68">
            <v>1</v>
          </cell>
          <cell r="E68">
            <v>259</v>
          </cell>
        </row>
        <row r="69">
          <cell r="A69" t="str">
            <v>Alambre 2x22</v>
          </cell>
          <cell r="B69" t="str">
            <v>ML</v>
          </cell>
          <cell r="C69">
            <v>0</v>
          </cell>
          <cell r="D69">
            <v>1</v>
          </cell>
          <cell r="E69">
            <v>0</v>
          </cell>
        </row>
        <row r="70">
          <cell r="A70" t="str">
            <v>Cable No 2 X 16 encauchetado.</v>
          </cell>
          <cell r="B70" t="str">
            <v>ML</v>
          </cell>
          <cell r="C70">
            <v>1626</v>
          </cell>
          <cell r="D70">
            <v>1</v>
          </cell>
          <cell r="E70">
            <v>1626</v>
          </cell>
        </row>
        <row r="71">
          <cell r="A71" t="str">
            <v>Cable telefonico interior 2x10P</v>
          </cell>
          <cell r="B71" t="str">
            <v>ML</v>
          </cell>
          <cell r="C71">
            <v>3780</v>
          </cell>
          <cell r="D71">
            <v>1</v>
          </cell>
          <cell r="E71">
            <v>3780</v>
          </cell>
        </row>
        <row r="72">
          <cell r="A72" t="str">
            <v>Cable telefonico interior 1x10P</v>
          </cell>
          <cell r="B72" t="str">
            <v>ML</v>
          </cell>
          <cell r="C72">
            <v>1890</v>
          </cell>
          <cell r="D72">
            <v>1</v>
          </cell>
          <cell r="E72">
            <v>1890</v>
          </cell>
        </row>
        <row r="73">
          <cell r="A73" t="str">
            <v>Cable telefonico interior 1x4P</v>
          </cell>
          <cell r="B73" t="str">
            <v>ML</v>
          </cell>
          <cell r="C73">
            <v>778</v>
          </cell>
          <cell r="D73">
            <v>1</v>
          </cell>
          <cell r="E73">
            <v>778</v>
          </cell>
        </row>
        <row r="74">
          <cell r="A74" t="str">
            <v>cable coaxial rg-6/u</v>
          </cell>
          <cell r="B74" t="str">
            <v>ML</v>
          </cell>
          <cell r="C74">
            <v>653</v>
          </cell>
          <cell r="D74">
            <v>1</v>
          </cell>
          <cell r="E74">
            <v>653</v>
          </cell>
        </row>
        <row r="75">
          <cell r="A75" t="str">
            <v>CAJAS</v>
          </cell>
          <cell r="B75">
            <v>0</v>
          </cell>
          <cell r="C75">
            <v>0</v>
          </cell>
          <cell r="D75">
            <v>1</v>
          </cell>
          <cell r="E75">
            <v>0</v>
          </cell>
        </row>
        <row r="76">
          <cell r="A76" t="str">
            <v>Caja Octagonal</v>
          </cell>
          <cell r="B76" t="str">
            <v>UN</v>
          </cell>
          <cell r="C76">
            <v>1100</v>
          </cell>
          <cell r="D76">
            <v>1</v>
          </cell>
          <cell r="E76">
            <v>1100</v>
          </cell>
        </row>
        <row r="77">
          <cell r="A77" t="str">
            <v>Caja 5800</v>
          </cell>
          <cell r="B77" t="str">
            <v>UN</v>
          </cell>
          <cell r="C77">
            <v>1100</v>
          </cell>
          <cell r="D77">
            <v>1</v>
          </cell>
          <cell r="E77">
            <v>1100</v>
          </cell>
        </row>
        <row r="78">
          <cell r="A78" t="str">
            <v>Caja 2400 + Suplemento</v>
          </cell>
          <cell r="B78" t="str">
            <v>UN</v>
          </cell>
          <cell r="C78">
            <v>2100</v>
          </cell>
          <cell r="D78">
            <v>1</v>
          </cell>
          <cell r="E78">
            <v>2100</v>
          </cell>
        </row>
        <row r="79">
          <cell r="A79" t="str">
            <v xml:space="preserve">caja doble fondo 10X10 </v>
          </cell>
          <cell r="B79" t="str">
            <v>UN</v>
          </cell>
          <cell r="C79">
            <v>2300</v>
          </cell>
          <cell r="D79">
            <v>1</v>
          </cell>
          <cell r="E79">
            <v>2300</v>
          </cell>
        </row>
        <row r="80">
          <cell r="A80" t="str">
            <v>ADAPTADORES</v>
          </cell>
          <cell r="B80">
            <v>0</v>
          </cell>
          <cell r="C80">
            <v>0</v>
          </cell>
          <cell r="D80">
            <v>1</v>
          </cell>
          <cell r="E80">
            <v>0</v>
          </cell>
        </row>
        <row r="81">
          <cell r="A81" t="str">
            <v>Adaptadores PVC 1/2"</v>
          </cell>
          <cell r="B81" t="str">
            <v>UN</v>
          </cell>
          <cell r="C81">
            <v>120</v>
          </cell>
          <cell r="D81">
            <v>1</v>
          </cell>
          <cell r="E81">
            <v>120</v>
          </cell>
        </row>
        <row r="82">
          <cell r="A82" t="str">
            <v>Adaptadores PVC 3/4"</v>
          </cell>
          <cell r="B82" t="str">
            <v>UN</v>
          </cell>
          <cell r="C82">
            <v>150</v>
          </cell>
          <cell r="D82">
            <v>1</v>
          </cell>
          <cell r="E82">
            <v>150</v>
          </cell>
        </row>
        <row r="83">
          <cell r="A83" t="str">
            <v>Adaptadores PVC 1"</v>
          </cell>
          <cell r="B83" t="str">
            <v>UN</v>
          </cell>
          <cell r="C83">
            <v>310</v>
          </cell>
          <cell r="D83">
            <v>1</v>
          </cell>
          <cell r="E83">
            <v>310</v>
          </cell>
        </row>
        <row r="84">
          <cell r="A84" t="str">
            <v>Adaptadores PVC 1.1/2"</v>
          </cell>
          <cell r="B84" t="str">
            <v>UN</v>
          </cell>
          <cell r="C84">
            <v>1350</v>
          </cell>
          <cell r="D84">
            <v>1</v>
          </cell>
          <cell r="E84">
            <v>1350</v>
          </cell>
        </row>
        <row r="85">
          <cell r="A85" t="str">
            <v>Adaptadores PVC 1.1/4"</v>
          </cell>
          <cell r="B85" t="str">
            <v>UN</v>
          </cell>
          <cell r="C85">
            <v>0</v>
          </cell>
          <cell r="D85">
            <v>1</v>
          </cell>
          <cell r="E85">
            <v>0</v>
          </cell>
        </row>
        <row r="86">
          <cell r="A86" t="str">
            <v>Adaptadores PVC 2"</v>
          </cell>
          <cell r="B86" t="str">
            <v>UN</v>
          </cell>
          <cell r="C86">
            <v>0</v>
          </cell>
          <cell r="D86">
            <v>1</v>
          </cell>
          <cell r="E86">
            <v>0</v>
          </cell>
        </row>
        <row r="87">
          <cell r="A87" t="str">
            <v>Adaptadores EMT 1/2"</v>
          </cell>
          <cell r="B87" t="str">
            <v>UN</v>
          </cell>
          <cell r="C87">
            <v>1000</v>
          </cell>
          <cell r="D87">
            <v>1</v>
          </cell>
          <cell r="E87">
            <v>1000</v>
          </cell>
        </row>
        <row r="88">
          <cell r="A88" t="str">
            <v>Adaptadores EMT 3/4"</v>
          </cell>
          <cell r="B88" t="str">
            <v>UN</v>
          </cell>
          <cell r="C88">
            <v>1200</v>
          </cell>
          <cell r="D88">
            <v>1</v>
          </cell>
          <cell r="E88">
            <v>1200</v>
          </cell>
        </row>
        <row r="89">
          <cell r="A89" t="str">
            <v>Adaptadores EMT 1"</v>
          </cell>
          <cell r="B89" t="str">
            <v>UN</v>
          </cell>
          <cell r="C89">
            <v>2100</v>
          </cell>
          <cell r="D89">
            <v>1</v>
          </cell>
          <cell r="E89">
            <v>2100</v>
          </cell>
        </row>
        <row r="90">
          <cell r="A90" t="str">
            <v>UNIONES</v>
          </cell>
          <cell r="B90">
            <v>0</v>
          </cell>
          <cell r="C90">
            <v>0</v>
          </cell>
          <cell r="D90">
            <v>1</v>
          </cell>
          <cell r="E90">
            <v>0</v>
          </cell>
        </row>
        <row r="91">
          <cell r="A91" t="str">
            <v>Union EMT 1/2"</v>
          </cell>
          <cell r="B91" t="str">
            <v>UN</v>
          </cell>
          <cell r="C91">
            <v>1000</v>
          </cell>
          <cell r="D91">
            <v>1</v>
          </cell>
          <cell r="E91">
            <v>1000</v>
          </cell>
        </row>
        <row r="92">
          <cell r="A92" t="str">
            <v>Union EMT 3/4"</v>
          </cell>
          <cell r="B92" t="str">
            <v>UN</v>
          </cell>
          <cell r="C92">
            <v>2100</v>
          </cell>
          <cell r="D92">
            <v>1</v>
          </cell>
          <cell r="E92">
            <v>2100</v>
          </cell>
        </row>
        <row r="93">
          <cell r="A93" t="str">
            <v>Union EMT 1"</v>
          </cell>
          <cell r="B93" t="str">
            <v>UN</v>
          </cell>
          <cell r="C93">
            <v>3100</v>
          </cell>
          <cell r="D93">
            <v>1</v>
          </cell>
          <cell r="E93">
            <v>3100</v>
          </cell>
        </row>
        <row r="94">
          <cell r="A94" t="str">
            <v>TOMAS</v>
          </cell>
          <cell r="B94">
            <v>0</v>
          </cell>
          <cell r="C94">
            <v>0</v>
          </cell>
          <cell r="D94">
            <v>1</v>
          </cell>
          <cell r="E94">
            <v>0</v>
          </cell>
        </row>
        <row r="95">
          <cell r="A95" t="str">
            <v xml:space="preserve">Toma Monofasica Doble con polo a tierra desnudo </v>
          </cell>
          <cell r="B95" t="str">
            <v>UN</v>
          </cell>
          <cell r="C95">
            <v>6200</v>
          </cell>
          <cell r="D95">
            <v>1</v>
          </cell>
          <cell r="E95">
            <v>6200</v>
          </cell>
        </row>
        <row r="96">
          <cell r="A96" t="str">
            <v xml:space="preserve">Toma Monofasica Doble Regulada con polo a tierra desnudo </v>
          </cell>
          <cell r="B96" t="str">
            <v>UN</v>
          </cell>
          <cell r="C96">
            <v>11500</v>
          </cell>
          <cell r="D96">
            <v>1</v>
          </cell>
          <cell r="E96">
            <v>11500</v>
          </cell>
        </row>
        <row r="97">
          <cell r="A97" t="str">
            <v>Toma Monofasica GFCI</v>
          </cell>
          <cell r="B97" t="str">
            <v>UN</v>
          </cell>
          <cell r="C97">
            <v>45000</v>
          </cell>
          <cell r="D97">
            <v>1</v>
          </cell>
          <cell r="E97">
            <v>45000</v>
          </cell>
        </row>
        <row r="98">
          <cell r="A98" t="str">
            <v>Toma Bifasica Para Motor de la puerta Electrica</v>
          </cell>
          <cell r="B98" t="str">
            <v>UN</v>
          </cell>
          <cell r="C98">
            <v>0</v>
          </cell>
          <cell r="D98">
            <v>1</v>
          </cell>
          <cell r="E98">
            <v>0</v>
          </cell>
        </row>
        <row r="99">
          <cell r="A99" t="str">
            <v>Toma Bifasica Pata Trabada 20A</v>
          </cell>
          <cell r="B99" t="str">
            <v>UN</v>
          </cell>
          <cell r="C99">
            <v>11200</v>
          </cell>
          <cell r="D99">
            <v>1</v>
          </cell>
          <cell r="E99">
            <v>11200</v>
          </cell>
        </row>
        <row r="100">
          <cell r="A100" t="str">
            <v xml:space="preserve">Toma Trifasica </v>
          </cell>
          <cell r="B100" t="str">
            <v>UN</v>
          </cell>
          <cell r="C100">
            <v>15300</v>
          </cell>
          <cell r="D100">
            <v>1</v>
          </cell>
          <cell r="E100">
            <v>15300</v>
          </cell>
        </row>
        <row r="101">
          <cell r="A101" t="str">
            <v xml:space="preserve">Salida Intercomunicador Citofono </v>
          </cell>
          <cell r="B101" t="str">
            <v>UN</v>
          </cell>
          <cell r="C101">
            <v>0</v>
          </cell>
          <cell r="D101">
            <v>1</v>
          </cell>
          <cell r="E101">
            <v>0</v>
          </cell>
        </row>
        <row r="102">
          <cell r="A102" t="str">
            <v xml:space="preserve">Salida de Citofono </v>
          </cell>
          <cell r="B102" t="str">
            <v>UN</v>
          </cell>
          <cell r="C102">
            <v>0</v>
          </cell>
          <cell r="D102">
            <v>1</v>
          </cell>
          <cell r="E102">
            <v>0</v>
          </cell>
        </row>
        <row r="103">
          <cell r="A103" t="str">
            <v xml:space="preserve">Salida de Voz </v>
          </cell>
          <cell r="B103" t="str">
            <v>UN</v>
          </cell>
          <cell r="C103">
            <v>0</v>
          </cell>
          <cell r="D103">
            <v>1</v>
          </cell>
          <cell r="E103">
            <v>0</v>
          </cell>
        </row>
        <row r="104">
          <cell r="A104" t="str">
            <v>Salida de television</v>
          </cell>
          <cell r="B104" t="str">
            <v>UN</v>
          </cell>
          <cell r="C104">
            <v>0</v>
          </cell>
          <cell r="D104">
            <v>1</v>
          </cell>
          <cell r="E104">
            <v>0</v>
          </cell>
        </row>
        <row r="105">
          <cell r="A105" t="str">
            <v>Salida de Boton de Timbre</v>
          </cell>
          <cell r="B105" t="str">
            <v>UN</v>
          </cell>
          <cell r="C105">
            <v>0</v>
          </cell>
          <cell r="D105">
            <v>1</v>
          </cell>
          <cell r="E105">
            <v>0</v>
          </cell>
        </row>
        <row r="106">
          <cell r="A106" t="str">
            <v>Salida de Campana Timbre</v>
          </cell>
          <cell r="B106" t="str">
            <v>UN</v>
          </cell>
          <cell r="C106">
            <v>0</v>
          </cell>
          <cell r="D106">
            <v>1</v>
          </cell>
          <cell r="E106">
            <v>0</v>
          </cell>
        </row>
        <row r="107">
          <cell r="A107" t="str">
            <v>Salida toma de extractor</v>
          </cell>
          <cell r="B107" t="str">
            <v>UN</v>
          </cell>
          <cell r="C107">
            <v>0</v>
          </cell>
          <cell r="D107">
            <v>1</v>
          </cell>
          <cell r="E107">
            <v>0</v>
          </cell>
        </row>
        <row r="108">
          <cell r="A108" t="str">
            <v>Salida para camara</v>
          </cell>
          <cell r="B108" t="str">
            <v>UN</v>
          </cell>
          <cell r="C108">
            <v>0</v>
          </cell>
          <cell r="D108">
            <v>1</v>
          </cell>
          <cell r="E108">
            <v>0</v>
          </cell>
        </row>
        <row r="109">
          <cell r="A109" t="str">
            <v>ILUMINACION</v>
          </cell>
          <cell r="B109">
            <v>0</v>
          </cell>
          <cell r="C109">
            <v>0</v>
          </cell>
          <cell r="D109">
            <v>1</v>
          </cell>
          <cell r="E109">
            <v>0</v>
          </cell>
        </row>
        <row r="110">
          <cell r="A110" t="str">
            <v>Roceta Con Bombillo Incandecente 100W</v>
          </cell>
          <cell r="B110" t="str">
            <v>UN</v>
          </cell>
          <cell r="C110">
            <v>2500</v>
          </cell>
          <cell r="D110">
            <v>1</v>
          </cell>
          <cell r="E110">
            <v>2500</v>
          </cell>
        </row>
        <row r="111">
          <cell r="A111" t="str">
            <v>Aplique de 1x26w</v>
          </cell>
          <cell r="B111" t="str">
            <v>UN</v>
          </cell>
          <cell r="C111">
            <v>35900</v>
          </cell>
          <cell r="D111">
            <v>1</v>
          </cell>
          <cell r="E111">
            <v>35900</v>
          </cell>
        </row>
        <row r="112">
          <cell r="A112" t="str">
            <v>Bala para incrustar abrillantada de 2*26W opalizada, con balasto y 2 bombillos</v>
          </cell>
          <cell r="B112" t="str">
            <v>UN</v>
          </cell>
          <cell r="C112">
            <v>73999</v>
          </cell>
          <cell r="D112">
            <v>1</v>
          </cell>
          <cell r="E112">
            <v>73999</v>
          </cell>
        </row>
        <row r="113">
          <cell r="A113" t="str">
            <v xml:space="preserve"> luminaria 60*60 para incrustar en cielo raso , con rejilla difusora aluminio semiespecular de 16 celdas, 4 tubos T8 de 17W y balasto electrónico. </v>
          </cell>
          <cell r="B113" t="str">
            <v>UN</v>
          </cell>
          <cell r="C113">
            <v>113333</v>
          </cell>
          <cell r="D113">
            <v>1</v>
          </cell>
          <cell r="E113">
            <v>113333</v>
          </cell>
        </row>
        <row r="114">
          <cell r="A114" t="str">
            <v>Luminaria fluorescente tipo bala cilindro de sobreponer fabricada en aluminio especular repujado aro blanco, vidrio opalizado, diámetro 20.5 cm y altura de 14.5 cms . Dos tubos General Electric y/o Phillips, de 10.000 Horas de duración.</v>
          </cell>
          <cell r="B114" t="str">
            <v>UN</v>
          </cell>
          <cell r="C114">
            <v>116258</v>
          </cell>
          <cell r="D114">
            <v>1</v>
          </cell>
          <cell r="E114">
            <v>116258</v>
          </cell>
        </row>
        <row r="115">
          <cell r="A115" t="str">
            <v>luminaria fluorescente de sobreponer, hermetica de policarbonato ip 65, 2 tubos T8 de 32W y balasto electrónico. Incluye cableado, toma y clavija de desconexión para limpieza y mantenimiento. Similar a la ref: IT 100 SPH 1X4/2T83241/ E1 ILTEC</v>
          </cell>
          <cell r="B115" t="str">
            <v>UN</v>
          </cell>
          <cell r="C115">
            <v>70860</v>
          </cell>
          <cell r="D115">
            <v>1</v>
          </cell>
          <cell r="E115">
            <v>70860</v>
          </cell>
        </row>
        <row r="116">
          <cell r="A116" t="str">
            <v>Reflector Tipo Ref IT EXL 950 para iluminación de emergencia tipo Mickey Mouse</v>
          </cell>
          <cell r="B116" t="str">
            <v>UN</v>
          </cell>
          <cell r="C116">
            <v>68282</v>
          </cell>
          <cell r="D116">
            <v>1</v>
          </cell>
          <cell r="E116">
            <v>68282</v>
          </cell>
        </row>
        <row r="117">
          <cell r="A117" t="str">
            <v>LAMPARA DE EMERGENCIA SALIDA COLOR VERDE</v>
          </cell>
          <cell r="B117" t="str">
            <v>UN</v>
          </cell>
          <cell r="C117">
            <v>60113</v>
          </cell>
          <cell r="D117">
            <v>1</v>
          </cell>
          <cell r="E117">
            <v>60113</v>
          </cell>
        </row>
        <row r="118">
          <cell r="A118" t="str">
            <v>Bala Halogena 50W</v>
          </cell>
          <cell r="B118" t="str">
            <v>UN</v>
          </cell>
          <cell r="C118">
            <v>0</v>
          </cell>
          <cell r="D118">
            <v>1</v>
          </cell>
          <cell r="E118">
            <v>0</v>
          </cell>
        </row>
        <row r="119">
          <cell r="A119" t="str">
            <v>Bala Incandecente 100W</v>
          </cell>
          <cell r="B119" t="str">
            <v>UN</v>
          </cell>
          <cell r="C119">
            <v>0</v>
          </cell>
          <cell r="D119">
            <v>1</v>
          </cell>
          <cell r="E119">
            <v>0</v>
          </cell>
        </row>
        <row r="120">
          <cell r="A120" t="str">
            <v>Aplique Incandecente 100W</v>
          </cell>
          <cell r="B120" t="str">
            <v>UN</v>
          </cell>
          <cell r="C120">
            <v>0</v>
          </cell>
          <cell r="D120">
            <v>1</v>
          </cell>
          <cell r="E120">
            <v>0</v>
          </cell>
        </row>
        <row r="121">
          <cell r="A121" t="str">
            <v>Aplique Incandecente 100W indirecta</v>
          </cell>
          <cell r="B121" t="str">
            <v>UN</v>
          </cell>
          <cell r="C121">
            <v>0</v>
          </cell>
          <cell r="D121">
            <v>1</v>
          </cell>
          <cell r="E121">
            <v>0</v>
          </cell>
        </row>
        <row r="122">
          <cell r="A122" t="str">
            <v>Reflector de 250W,208V sodio.</v>
          </cell>
          <cell r="B122" t="str">
            <v>UN</v>
          </cell>
          <cell r="C122">
            <v>315520</v>
          </cell>
          <cell r="D122">
            <v>1</v>
          </cell>
          <cell r="E122">
            <v>315520</v>
          </cell>
        </row>
        <row r="123">
          <cell r="A123" t="str">
            <v>Reflector de 150W,208V sodio.</v>
          </cell>
          <cell r="B123" t="str">
            <v>UN</v>
          </cell>
          <cell r="C123">
            <v>315520</v>
          </cell>
          <cell r="D123">
            <v>1</v>
          </cell>
          <cell r="E123">
            <v>315520</v>
          </cell>
        </row>
        <row r="124">
          <cell r="A124" t="str">
            <v>Reflector de 70W,208V sodio.</v>
          </cell>
          <cell r="B124" t="str">
            <v>UN</v>
          </cell>
          <cell r="C124">
            <v>289000</v>
          </cell>
          <cell r="D124">
            <v>1</v>
          </cell>
          <cell r="E124">
            <v>289000</v>
          </cell>
        </row>
        <row r="125">
          <cell r="A125" t="str">
            <v>luminaria de 250W,208V sodio. Tipo peatonal.</v>
          </cell>
          <cell r="B125" t="str">
            <v>UN</v>
          </cell>
          <cell r="C125">
            <v>252000</v>
          </cell>
          <cell r="D125">
            <v>1</v>
          </cell>
          <cell r="E125">
            <v>252000</v>
          </cell>
        </row>
        <row r="126">
          <cell r="A126" t="str">
            <v>luminaria de 150W,208V sodio. Tipo peatonal.</v>
          </cell>
          <cell r="B126" t="str">
            <v>UN</v>
          </cell>
          <cell r="C126">
            <v>235000</v>
          </cell>
          <cell r="D126">
            <v>1</v>
          </cell>
          <cell r="E126">
            <v>235000</v>
          </cell>
        </row>
        <row r="127">
          <cell r="A127" t="str">
            <v>Luminaria tipo campana de 250W,208V Metal Halide, abierta.</v>
          </cell>
          <cell r="B127" t="str">
            <v>UN</v>
          </cell>
          <cell r="C127">
            <v>326632</v>
          </cell>
          <cell r="D127">
            <v>1</v>
          </cell>
          <cell r="E127">
            <v>326632</v>
          </cell>
        </row>
        <row r="128">
          <cell r="A128" t="str">
            <v>Luminaria tipo campana de 400W,208V Metal Halide, cerrada.</v>
          </cell>
          <cell r="B128" t="str">
            <v>UN</v>
          </cell>
          <cell r="C128">
            <v>369000</v>
          </cell>
          <cell r="D128">
            <v>1</v>
          </cell>
          <cell r="E128">
            <v>369000</v>
          </cell>
        </row>
        <row r="129">
          <cell r="A129" t="str">
            <v>Poste de concreto 12mt 510 kg tipo alumbrado publico.</v>
          </cell>
          <cell r="B129" t="str">
            <v>UN</v>
          </cell>
          <cell r="C129">
            <v>650000</v>
          </cell>
          <cell r="D129">
            <v>1</v>
          </cell>
          <cell r="E129">
            <v>650000</v>
          </cell>
        </row>
        <row r="130">
          <cell r="A130" t="str">
            <v>TABLEROS Y CAJAS</v>
          </cell>
          <cell r="B130">
            <v>0</v>
          </cell>
          <cell r="C130">
            <v>0</v>
          </cell>
          <cell r="D130">
            <v>1</v>
          </cell>
          <cell r="E130">
            <v>0</v>
          </cell>
        </row>
        <row r="131">
          <cell r="A131" t="str">
            <v>Caja de Paso Metalica de 15x15 cm</v>
          </cell>
          <cell r="B131" t="str">
            <v>UN</v>
          </cell>
          <cell r="C131">
            <v>0</v>
          </cell>
          <cell r="D131">
            <v>1</v>
          </cell>
          <cell r="E131">
            <v>0</v>
          </cell>
        </row>
        <row r="132">
          <cell r="A132" t="str">
            <v>Caja de Paso Metalica de 25x25 cm</v>
          </cell>
          <cell r="B132" t="str">
            <v>UN</v>
          </cell>
          <cell r="C132">
            <v>0</v>
          </cell>
          <cell r="D132">
            <v>1</v>
          </cell>
          <cell r="E132">
            <v>0</v>
          </cell>
        </row>
        <row r="133">
          <cell r="A133" t="str">
            <v>Caja de Paso Metalica de 30x30 cm</v>
          </cell>
          <cell r="B133" t="str">
            <v>UN</v>
          </cell>
          <cell r="C133">
            <v>65300</v>
          </cell>
          <cell r="D133">
            <v>1</v>
          </cell>
          <cell r="E133">
            <v>65300</v>
          </cell>
        </row>
        <row r="134">
          <cell r="A134" t="str">
            <v>Caja de Paso Metalica de 60x60 cm</v>
          </cell>
          <cell r="B134" t="str">
            <v>UN</v>
          </cell>
          <cell r="C134">
            <v>0</v>
          </cell>
          <cell r="D134">
            <v>1</v>
          </cell>
          <cell r="E134">
            <v>0</v>
          </cell>
        </row>
        <row r="135">
          <cell r="A135" t="str">
            <v>Excavacion Instalacion electrica</v>
          </cell>
          <cell r="B135" t="str">
            <v>m3</v>
          </cell>
          <cell r="C135">
            <v>18600</v>
          </cell>
          <cell r="D135">
            <v>1</v>
          </cell>
          <cell r="E135">
            <v>18600</v>
          </cell>
        </row>
        <row r="136">
          <cell r="A136" t="str">
            <v>Base en recebo compacto Instalacion electrica</v>
          </cell>
          <cell r="B136" t="str">
            <v>m3</v>
          </cell>
          <cell r="C136">
            <v>24200</v>
          </cell>
          <cell r="D136">
            <v>1</v>
          </cell>
          <cell r="E136">
            <v>24200</v>
          </cell>
        </row>
        <row r="137">
          <cell r="A137" t="str">
            <v>Base en concreto Instalacion electrica</v>
          </cell>
          <cell r="B137" t="str">
            <v>m3</v>
          </cell>
          <cell r="C137">
            <v>293000</v>
          </cell>
          <cell r="D137">
            <v>1</v>
          </cell>
          <cell r="E137">
            <v>293000</v>
          </cell>
        </row>
        <row r="138">
          <cell r="A138" t="str">
            <v>Muro en ladrillo recocido Instalacion electrica</v>
          </cell>
          <cell r="B138" t="str">
            <v>m2</v>
          </cell>
          <cell r="C138">
            <v>29000</v>
          </cell>
          <cell r="D138">
            <v>1</v>
          </cell>
          <cell r="E138">
            <v>29000</v>
          </cell>
        </row>
        <row r="139">
          <cell r="A139" t="str">
            <v>Viga marco en concreto Instalacion electrica</v>
          </cell>
          <cell r="B139" t="str">
            <v>m3</v>
          </cell>
          <cell r="C139">
            <v>312000</v>
          </cell>
          <cell r="D139">
            <v>1</v>
          </cell>
          <cell r="E139">
            <v>312000</v>
          </cell>
        </row>
        <row r="140">
          <cell r="A140" t="str">
            <v>Pañete muro Instalacion electrica</v>
          </cell>
          <cell r="B140" t="str">
            <v>m2</v>
          </cell>
          <cell r="C140">
            <v>9600</v>
          </cell>
          <cell r="D140">
            <v>1</v>
          </cell>
          <cell r="E140">
            <v>9600</v>
          </cell>
        </row>
        <row r="141">
          <cell r="A141" t="str">
            <v>Madera para formaleta Instalacion electrica</v>
          </cell>
          <cell r="B141" t="str">
            <v>gl</v>
          </cell>
          <cell r="C141">
            <v>38500</v>
          </cell>
          <cell r="D141">
            <v>1</v>
          </cell>
          <cell r="E141">
            <v>38500</v>
          </cell>
        </row>
        <row r="142">
          <cell r="A142" t="str">
            <v>Retiro sobrantes Instalacion electrica</v>
          </cell>
          <cell r="B142" t="str">
            <v>m3</v>
          </cell>
          <cell r="C142">
            <v>10500</v>
          </cell>
          <cell r="D142">
            <v>1</v>
          </cell>
          <cell r="E142">
            <v>10500</v>
          </cell>
        </row>
        <row r="143">
          <cell r="A143" t="str">
            <v>Marco y tapas Instalacion electrica 30X30 cm</v>
          </cell>
          <cell r="B143" t="str">
            <v>GL</v>
          </cell>
          <cell r="C143">
            <v>89300</v>
          </cell>
          <cell r="D143">
            <v>1</v>
          </cell>
          <cell r="E143">
            <v>89300</v>
          </cell>
        </row>
        <row r="144">
          <cell r="A144" t="str">
            <v>Marco y tapas Instalacion electrica 60X60 cm</v>
          </cell>
          <cell r="B144" t="str">
            <v>GL</v>
          </cell>
          <cell r="C144">
            <v>135000</v>
          </cell>
          <cell r="D144">
            <v>1</v>
          </cell>
          <cell r="E144">
            <v>135000</v>
          </cell>
        </row>
        <row r="145">
          <cell r="A145" t="str">
            <v>Marco y tapas Instalacion electrica CS 274</v>
          </cell>
          <cell r="B145" t="str">
            <v>GL</v>
          </cell>
          <cell r="C145">
            <v>259000</v>
          </cell>
          <cell r="D145">
            <v>1</v>
          </cell>
          <cell r="E145">
            <v>259000</v>
          </cell>
        </row>
        <row r="146">
          <cell r="A146" t="str">
            <v>Marco y tapas Instalacion electrica CS 275</v>
          </cell>
          <cell r="B146" t="str">
            <v>GL</v>
          </cell>
          <cell r="C146">
            <v>459600</v>
          </cell>
          <cell r="D146">
            <v>1</v>
          </cell>
          <cell r="E146">
            <v>459600</v>
          </cell>
        </row>
        <row r="147">
          <cell r="A147" t="str">
            <v>Marco y tapas Instalacion electrica CS 276</v>
          </cell>
          <cell r="B147" t="str">
            <v>GL</v>
          </cell>
          <cell r="C147">
            <v>602000</v>
          </cell>
          <cell r="D147">
            <v>1</v>
          </cell>
          <cell r="E147">
            <v>602000</v>
          </cell>
        </row>
        <row r="148">
          <cell r="A148" t="str">
            <v>Strip Telefonico de 20 Pares en caja de 45x40x10 cm</v>
          </cell>
          <cell r="B148" t="str">
            <v>UN</v>
          </cell>
          <cell r="C148">
            <v>0</v>
          </cell>
          <cell r="D148">
            <v>1</v>
          </cell>
          <cell r="E148">
            <v>0</v>
          </cell>
        </row>
        <row r="149">
          <cell r="A149" t="str">
            <v>Strip Telefonico de 4 Pares en caja de 15x15x10 cm</v>
          </cell>
          <cell r="B149" t="str">
            <v>UN</v>
          </cell>
          <cell r="C149">
            <v>0</v>
          </cell>
          <cell r="D149">
            <v>1</v>
          </cell>
          <cell r="E149">
            <v>0</v>
          </cell>
        </row>
        <row r="150">
          <cell r="A150" t="str">
            <v>Strip Telefonico de 20 Pares en caja de 30x30x10 cm</v>
          </cell>
          <cell r="B150" t="str">
            <v>UN</v>
          </cell>
          <cell r="C150">
            <v>0</v>
          </cell>
          <cell r="D150">
            <v>1</v>
          </cell>
          <cell r="E150">
            <v>0</v>
          </cell>
        </row>
        <row r="151">
          <cell r="A151" t="str">
            <v>Strip Telefonico de 10 Pares en caja de 25x25x10 cm</v>
          </cell>
          <cell r="B151" t="str">
            <v>UN</v>
          </cell>
          <cell r="C151">
            <v>0</v>
          </cell>
          <cell r="D151">
            <v>1</v>
          </cell>
          <cell r="E151">
            <v>0</v>
          </cell>
        </row>
        <row r="152">
          <cell r="A152" t="str">
            <v>Panel Control Iluminación 35x25x12 cmdoble fondo con 3 selectores de manija, luz piloto de sañalizacion. 208V.</v>
          </cell>
          <cell r="B152" t="str">
            <v>UN</v>
          </cell>
          <cell r="C152">
            <v>410200</v>
          </cell>
          <cell r="D152">
            <v>1</v>
          </cell>
          <cell r="E152">
            <v>410200</v>
          </cell>
        </row>
        <row r="153">
          <cell r="A153" t="str">
            <v>Panel Control Iluminación 40x30x15 cmdoble fondo con 3 selectores de manija, luz piloto de sañalizacion y 3 contactores AC2 208V".</v>
          </cell>
          <cell r="B153" t="str">
            <v>UN</v>
          </cell>
          <cell r="C153">
            <v>685000</v>
          </cell>
          <cell r="D153">
            <v>1</v>
          </cell>
          <cell r="E153">
            <v>685000</v>
          </cell>
        </row>
        <row r="154">
          <cell r="A154" t="str">
            <v>Panel Control Iluminación 40x30x20 cmdoble fondo con 5 selectores de manija, luz piloto de sañalizacion y 5 contactores AC2 208V".</v>
          </cell>
          <cell r="B154" t="str">
            <v>UN</v>
          </cell>
          <cell r="C154">
            <v>890000</v>
          </cell>
          <cell r="D154">
            <v>1</v>
          </cell>
          <cell r="E154">
            <v>890000</v>
          </cell>
        </row>
        <row r="155">
          <cell r="A155" t="str">
            <v>Panel Control Iluminación 40x30x20 cmdoble fondo con 7 selectores de manija, luz piloto de sañalizacion y 7 contactores AC2 208V".</v>
          </cell>
          <cell r="B155" t="str">
            <v>UN</v>
          </cell>
          <cell r="C155">
            <v>967000</v>
          </cell>
          <cell r="D155">
            <v>1</v>
          </cell>
          <cell r="E155">
            <v>967000</v>
          </cell>
        </row>
        <row r="156">
          <cell r="A156" t="str">
            <v>Panel Control Iluminación 40x30x20 cmdoble fondo con 8 selectores de manija, luz piloto de sañalizacion y 8 contactores AC2 208V".</v>
          </cell>
          <cell r="B156" t="str">
            <v>UN</v>
          </cell>
          <cell r="C156">
            <v>1109000</v>
          </cell>
          <cell r="D156">
            <v>1</v>
          </cell>
          <cell r="E156">
            <v>1109000</v>
          </cell>
        </row>
        <row r="157">
          <cell r="A157" t="str">
            <v>Panel Control Iluminación 60x60x30 cmdoble fondo con 20 selectores de manija, luz piloto de sañalizacion y 3 contactores AC2 208V" 24 BREAKERS 1X20A.</v>
          </cell>
          <cell r="B157" t="str">
            <v>UN</v>
          </cell>
          <cell r="C157">
            <v>3980000</v>
          </cell>
          <cell r="D157">
            <v>1</v>
          </cell>
          <cell r="E157">
            <v>3980000</v>
          </cell>
        </row>
        <row r="158">
          <cell r="A158" t="str">
            <v>Caja con espacio para totalizador para las bombas</v>
          </cell>
          <cell r="B158" t="str">
            <v>UN</v>
          </cell>
          <cell r="C158">
            <v>0</v>
          </cell>
          <cell r="D158">
            <v>1</v>
          </cell>
          <cell r="E158">
            <v>0</v>
          </cell>
        </row>
        <row r="159">
          <cell r="A159" t="str">
            <v>Caja con espacio para totalizador para ascensor</v>
          </cell>
          <cell r="B159" t="str">
            <v>UN</v>
          </cell>
          <cell r="C159">
            <v>0</v>
          </cell>
          <cell r="D159">
            <v>1</v>
          </cell>
          <cell r="E159">
            <v>0</v>
          </cell>
        </row>
        <row r="160">
          <cell r="A160" t="str">
            <v>TABLERO TRIFASICO DE 18 CIRCUITOS TWP -208 V SIN ESPACIO PARA TOTALIZADOR</v>
          </cell>
          <cell r="B160" t="str">
            <v>UN</v>
          </cell>
          <cell r="C160">
            <v>0</v>
          </cell>
          <cell r="D160">
            <v>1</v>
          </cell>
          <cell r="E160">
            <v>0</v>
          </cell>
        </row>
        <row r="161">
          <cell r="A161" t="str">
            <v>TABLERO BIIFASICO DE 12 CIRCUITOS TBL -208 V SIN ESPACIO PARA TOTALIZADOR</v>
          </cell>
          <cell r="B161" t="str">
            <v>UN</v>
          </cell>
          <cell r="C161">
            <v>0</v>
          </cell>
          <cell r="D161">
            <v>1</v>
          </cell>
          <cell r="E161">
            <v>0</v>
          </cell>
        </row>
        <row r="162">
          <cell r="A162" t="str">
            <v>TABLERO TRIFASICO DE 36 CIRCUITOS TWP -208 V SIN ESPACIO PARA TOTALIZADOR</v>
          </cell>
          <cell r="B162" t="str">
            <v>UN</v>
          </cell>
          <cell r="C162">
            <v>0</v>
          </cell>
          <cell r="D162">
            <v>1</v>
          </cell>
          <cell r="E162">
            <v>0</v>
          </cell>
        </row>
        <row r="163">
          <cell r="A163" t="str">
            <v>TABLERO TRIFASICO DE 42 CIRCUITOS  -208 V CON ESPACIO PARA TOTALIZADOR, PUERTA Y CHAPA.</v>
          </cell>
          <cell r="B163" t="str">
            <v>UN</v>
          </cell>
          <cell r="C163">
            <v>682100</v>
          </cell>
          <cell r="D163">
            <v>1</v>
          </cell>
          <cell r="E163">
            <v>682100</v>
          </cell>
        </row>
        <row r="164">
          <cell r="A164" t="str">
            <v>TABLERO TRIFASICO DE 36 CIRCUITOS  -208 V CON ESPACIO PARA TOTALIZADOR, PUERTA Y CHAPA.</v>
          </cell>
          <cell r="B164" t="str">
            <v>UN</v>
          </cell>
          <cell r="C164">
            <v>623300</v>
          </cell>
          <cell r="D164">
            <v>1</v>
          </cell>
          <cell r="E164">
            <v>623300</v>
          </cell>
        </row>
        <row r="165">
          <cell r="A165" t="str">
            <v>TABLERO TRIFASICO DE 30 CIRCUITOS  -208 V CON ESPACIO PARA TOTALIZADOR, PUERTA Y CHAPA.</v>
          </cell>
          <cell r="B165" t="str">
            <v>UN</v>
          </cell>
          <cell r="C165">
            <v>611700</v>
          </cell>
          <cell r="D165">
            <v>1</v>
          </cell>
          <cell r="E165">
            <v>611700</v>
          </cell>
        </row>
        <row r="166">
          <cell r="A166" t="str">
            <v>TABLERO TRIFASICO DE 24 CIRCUITOS  -208 V CON ESPACIO PARA TOTALIZADOR, PUERTA Y CHAPA.</v>
          </cell>
          <cell r="B166" t="str">
            <v>UN</v>
          </cell>
          <cell r="C166">
            <v>490000</v>
          </cell>
          <cell r="D166">
            <v>1</v>
          </cell>
          <cell r="E166">
            <v>490000</v>
          </cell>
        </row>
        <row r="167">
          <cell r="A167" t="str">
            <v>TABLERO TRIFASICO DE 18 CIRCUITOS  -208 V CON ESPACIO PARA TOTALIZADOR, PUERTA Y CHAPA.</v>
          </cell>
          <cell r="B167" t="str">
            <v>UN</v>
          </cell>
          <cell r="C167">
            <v>455000</v>
          </cell>
          <cell r="D167">
            <v>1</v>
          </cell>
          <cell r="E167">
            <v>455000</v>
          </cell>
        </row>
        <row r="168">
          <cell r="A168" t="str">
            <v>TABLERO TRIFASICO DE 12 CIRCUITOS  -208 V CON ESPACIO PARA TOTALIZADOR, PUERTA Y CHAPA.</v>
          </cell>
          <cell r="B168" t="str">
            <v>UN</v>
          </cell>
          <cell r="C168">
            <v>360000</v>
          </cell>
          <cell r="D168">
            <v>1</v>
          </cell>
          <cell r="E168">
            <v>360000</v>
          </cell>
        </row>
        <row r="169">
          <cell r="A169" t="str">
            <v>TABLERO TRIFASICO DE 42 CIRCUITOS -208 V CON BY PASS SEGÚN CUADRO DE CARGAS Y DIAGRAMA UNIFILAR.</v>
          </cell>
          <cell r="B169" t="str">
            <v>UN</v>
          </cell>
          <cell r="C169">
            <v>2350000</v>
          </cell>
          <cell r="D169">
            <v>1</v>
          </cell>
          <cell r="E169">
            <v>2350000</v>
          </cell>
        </row>
        <row r="170">
          <cell r="A170" t="str">
            <v>TABLERO TRIFASICO DE 18 CIRCUITOS -208 V CON BY PASS SEGÚN CUADRO DE CARGAS Y DIAGRAMA UNIFILAR.</v>
          </cell>
          <cell r="B170" t="str">
            <v>UN</v>
          </cell>
          <cell r="C170">
            <v>896000</v>
          </cell>
          <cell r="D170">
            <v>1</v>
          </cell>
          <cell r="E170">
            <v>896000</v>
          </cell>
        </row>
        <row r="171">
          <cell r="A171" t="str">
            <v>TABLERO TRIFASICO DE 12 CIRCUITOS -208 V CON BY PASS SEGÚN CUADRO DE CARGAS Y DIAGRAMA UNIFILAR.</v>
          </cell>
          <cell r="B171" t="str">
            <v>UN</v>
          </cell>
          <cell r="C171">
            <v>789000</v>
          </cell>
          <cell r="D171">
            <v>1</v>
          </cell>
          <cell r="E171">
            <v>789000</v>
          </cell>
        </row>
        <row r="172">
          <cell r="A172" t="str">
            <v>INTERRUPTORES</v>
          </cell>
          <cell r="B172">
            <v>0</v>
          </cell>
          <cell r="C172">
            <v>0</v>
          </cell>
          <cell r="D172">
            <v>1</v>
          </cell>
          <cell r="E172">
            <v>0</v>
          </cell>
        </row>
        <row r="173">
          <cell r="A173" t="str">
            <v>Interruptor Sencillo</v>
          </cell>
          <cell r="B173" t="str">
            <v>UN</v>
          </cell>
          <cell r="C173">
            <v>5900</v>
          </cell>
          <cell r="D173">
            <v>1</v>
          </cell>
          <cell r="E173">
            <v>5900</v>
          </cell>
        </row>
        <row r="174">
          <cell r="A174" t="str">
            <v>Interruptor Doble</v>
          </cell>
          <cell r="B174" t="str">
            <v>UN</v>
          </cell>
          <cell r="C174">
            <v>9900</v>
          </cell>
          <cell r="D174">
            <v>1</v>
          </cell>
          <cell r="E174">
            <v>9900</v>
          </cell>
        </row>
        <row r="175">
          <cell r="A175" t="str">
            <v>Interruptor triple</v>
          </cell>
          <cell r="B175" t="str">
            <v>UN</v>
          </cell>
          <cell r="C175">
            <v>11500</v>
          </cell>
          <cell r="D175">
            <v>1</v>
          </cell>
          <cell r="E175">
            <v>11500</v>
          </cell>
        </row>
        <row r="176">
          <cell r="A176" t="str">
            <v>Salida Para Sensor de Movimiento 360° h=3.00</v>
          </cell>
          <cell r="B176" t="str">
            <v>UN</v>
          </cell>
          <cell r="C176">
            <v>0</v>
          </cell>
          <cell r="D176">
            <v>1</v>
          </cell>
          <cell r="E176">
            <v>0</v>
          </cell>
        </row>
        <row r="177">
          <cell r="A177" t="str">
            <v>Sensor de Movimiento tipo  Watt Stopper CI 355 24 vdc</v>
          </cell>
          <cell r="B177" t="str">
            <v>UN</v>
          </cell>
          <cell r="C177">
            <v>129300</v>
          </cell>
          <cell r="D177">
            <v>1</v>
          </cell>
          <cell r="E177">
            <v>129300</v>
          </cell>
        </row>
        <row r="178">
          <cell r="A178" t="str">
            <v>Interruptor Conmutable</v>
          </cell>
          <cell r="B178" t="str">
            <v>UN</v>
          </cell>
          <cell r="C178">
            <v>7500</v>
          </cell>
          <cell r="D178">
            <v>1</v>
          </cell>
          <cell r="E178">
            <v>7500</v>
          </cell>
        </row>
        <row r="179">
          <cell r="A179" t="str">
            <v>Interruptor Conmutable mas Sencillo</v>
          </cell>
          <cell r="B179" t="str">
            <v>UN</v>
          </cell>
          <cell r="C179">
            <v>0</v>
          </cell>
          <cell r="D179">
            <v>1</v>
          </cell>
          <cell r="E179">
            <v>0</v>
          </cell>
        </row>
        <row r="180">
          <cell r="A180" t="str">
            <v>Interruptor Conmutable mas Doble</v>
          </cell>
          <cell r="B180" t="str">
            <v>UN</v>
          </cell>
          <cell r="C180">
            <v>0</v>
          </cell>
          <cell r="D180">
            <v>1</v>
          </cell>
          <cell r="E180">
            <v>0</v>
          </cell>
        </row>
        <row r="181">
          <cell r="A181" t="str">
            <v>INTERRUPTOR ENCHUFABLE DE 3X30AMP.</v>
          </cell>
          <cell r="B181" t="str">
            <v>UN</v>
          </cell>
          <cell r="C181">
            <v>100200</v>
          </cell>
          <cell r="D181">
            <v>1</v>
          </cell>
          <cell r="E181">
            <v>100200</v>
          </cell>
        </row>
        <row r="182">
          <cell r="A182" t="str">
            <v>INTERRUPTOR ENCHUFABLE DE 2X30AMP.</v>
          </cell>
          <cell r="B182" t="str">
            <v>UN</v>
          </cell>
          <cell r="C182">
            <v>38850</v>
          </cell>
          <cell r="D182">
            <v>1</v>
          </cell>
          <cell r="E182">
            <v>38850</v>
          </cell>
        </row>
        <row r="183">
          <cell r="A183" t="str">
            <v>INTERRUPTOR ENCHUFABLE DE 1X15 AMP.</v>
          </cell>
          <cell r="B183" t="str">
            <v>UN</v>
          </cell>
          <cell r="C183">
            <v>15100</v>
          </cell>
          <cell r="D183">
            <v>1</v>
          </cell>
          <cell r="E183">
            <v>15100</v>
          </cell>
        </row>
        <row r="184">
          <cell r="A184" t="str">
            <v>INTERRUPTOR ENCHUFABLE DE 3X60AMP.</v>
          </cell>
          <cell r="B184" t="str">
            <v>UN</v>
          </cell>
          <cell r="C184">
            <v>125600</v>
          </cell>
          <cell r="D184">
            <v>1</v>
          </cell>
          <cell r="E184">
            <v>125600</v>
          </cell>
        </row>
        <row r="185">
          <cell r="A185" t="str">
            <v>INTERRUPTOR ENCHUFABLE DE 1X20AMP.</v>
          </cell>
          <cell r="B185" t="str">
            <v>UN</v>
          </cell>
          <cell r="C185">
            <v>15100</v>
          </cell>
          <cell r="D185">
            <v>1</v>
          </cell>
          <cell r="E185">
            <v>15100</v>
          </cell>
        </row>
        <row r="186">
          <cell r="A186" t="str">
            <v>INTERRUPTOR ENCHUFABLE DE 1X30AMP.</v>
          </cell>
          <cell r="B186" t="str">
            <v>UN</v>
          </cell>
          <cell r="C186">
            <v>15100</v>
          </cell>
          <cell r="D186">
            <v>1</v>
          </cell>
          <cell r="E186">
            <v>15100</v>
          </cell>
        </row>
        <row r="187">
          <cell r="A187" t="str">
            <v>INTERRUPTOR ENCHUFABLE DE 1X40AMP.</v>
          </cell>
          <cell r="B187" t="str">
            <v>UN</v>
          </cell>
          <cell r="C187">
            <v>18600</v>
          </cell>
          <cell r="D187">
            <v>1</v>
          </cell>
          <cell r="E187">
            <v>18600</v>
          </cell>
        </row>
        <row r="188">
          <cell r="A188" t="str">
            <v>INTERRUPTOR ENCHUFABLE DE 1X50AMP.</v>
          </cell>
          <cell r="B188" t="str">
            <v>UN</v>
          </cell>
          <cell r="C188">
            <v>18600</v>
          </cell>
          <cell r="D188">
            <v>1</v>
          </cell>
          <cell r="E188">
            <v>18600</v>
          </cell>
        </row>
        <row r="189">
          <cell r="A189" t="str">
            <v>INTERRUPTOR ENCHUFABLE DE 1X60AMP.</v>
          </cell>
          <cell r="B189" t="str">
            <v>UN</v>
          </cell>
          <cell r="C189">
            <v>42500</v>
          </cell>
          <cell r="D189">
            <v>1</v>
          </cell>
          <cell r="E189">
            <v>42500</v>
          </cell>
        </row>
        <row r="190">
          <cell r="A190" t="str">
            <v>INTERRUPTOR ENCHUFABLE DE 1X70AMP.</v>
          </cell>
          <cell r="B190" t="str">
            <v>UN</v>
          </cell>
          <cell r="C190">
            <v>42500</v>
          </cell>
          <cell r="D190">
            <v>1</v>
          </cell>
          <cell r="E190">
            <v>42500</v>
          </cell>
        </row>
        <row r="191">
          <cell r="A191" t="str">
            <v>INTERRUPTOR ENCHUFABLE DE 2X20AMP.</v>
          </cell>
          <cell r="B191" t="str">
            <v>UN</v>
          </cell>
          <cell r="C191">
            <v>38850</v>
          </cell>
          <cell r="D191">
            <v>1</v>
          </cell>
          <cell r="E191">
            <v>38850</v>
          </cell>
        </row>
        <row r="192">
          <cell r="A192" t="str">
            <v>INTERRUPTOR INDUSTRIAL DE 3X16/20AMP.</v>
          </cell>
          <cell r="B192" t="str">
            <v>UN</v>
          </cell>
          <cell r="C192">
            <v>209900</v>
          </cell>
          <cell r="D192">
            <v>1</v>
          </cell>
          <cell r="E192">
            <v>209900</v>
          </cell>
        </row>
        <row r="193">
          <cell r="A193" t="str">
            <v>INTERRUPTOR INDUSTRIAL DE 3X20/25AMP.</v>
          </cell>
          <cell r="B193" t="str">
            <v>UN</v>
          </cell>
          <cell r="C193">
            <v>209900</v>
          </cell>
          <cell r="D193">
            <v>1</v>
          </cell>
          <cell r="E193">
            <v>209900</v>
          </cell>
        </row>
        <row r="194">
          <cell r="A194" t="str">
            <v>INTERRUPTOR INDUSTRIAL DE 3X25/32AMP.</v>
          </cell>
          <cell r="B194" t="str">
            <v>UN</v>
          </cell>
          <cell r="C194">
            <v>223600</v>
          </cell>
          <cell r="D194">
            <v>1</v>
          </cell>
          <cell r="E194">
            <v>223600</v>
          </cell>
        </row>
        <row r="195">
          <cell r="A195" t="str">
            <v>INTERRUPTOR INDUSTRIAL DE 3X32/40AMP.</v>
          </cell>
          <cell r="B195" t="str">
            <v>UN</v>
          </cell>
          <cell r="C195">
            <v>223600</v>
          </cell>
          <cell r="D195">
            <v>1</v>
          </cell>
          <cell r="E195">
            <v>223600</v>
          </cell>
        </row>
        <row r="196">
          <cell r="A196" t="str">
            <v>INTERRUPTOR INDUSTRIAL DE 3X40/50AMP.</v>
          </cell>
          <cell r="B196" t="str">
            <v>UN</v>
          </cell>
          <cell r="C196">
            <v>223600</v>
          </cell>
          <cell r="D196">
            <v>1</v>
          </cell>
          <cell r="E196">
            <v>223600</v>
          </cell>
        </row>
        <row r="197">
          <cell r="A197" t="str">
            <v>INTERRUPTOR INDUSTRIAL DE 3X50/63AMP.</v>
          </cell>
          <cell r="B197" t="str">
            <v>UN</v>
          </cell>
          <cell r="C197">
            <v>223600</v>
          </cell>
          <cell r="D197">
            <v>1</v>
          </cell>
          <cell r="E197">
            <v>223600</v>
          </cell>
        </row>
        <row r="198">
          <cell r="A198" t="str">
            <v>INTERRUPTOR INDUSTRIAL DE 3X63/80AMP.</v>
          </cell>
          <cell r="B198" t="str">
            <v>UN</v>
          </cell>
          <cell r="C198">
            <v>322900</v>
          </cell>
          <cell r="D198">
            <v>1</v>
          </cell>
          <cell r="E198">
            <v>322900</v>
          </cell>
        </row>
        <row r="199">
          <cell r="A199" t="str">
            <v>INTERRUPTOR INDUSTRIAL DE 3X80/100AMP.</v>
          </cell>
          <cell r="B199" t="str">
            <v>UN</v>
          </cell>
          <cell r="C199">
            <v>323000</v>
          </cell>
          <cell r="D199">
            <v>1</v>
          </cell>
          <cell r="E199">
            <v>323000</v>
          </cell>
        </row>
        <row r="200">
          <cell r="A200" t="str">
            <v>INTERRUPTOR INDUSTRIAL DE 3X100/125AMP.</v>
          </cell>
          <cell r="B200" t="str">
            <v>UN</v>
          </cell>
          <cell r="C200">
            <v>691000</v>
          </cell>
          <cell r="D200">
            <v>1</v>
          </cell>
          <cell r="E200">
            <v>691000</v>
          </cell>
        </row>
        <row r="201">
          <cell r="A201" t="str">
            <v>INTERRUPTOR INDUSTRIAL DE 3X125/160AMP.</v>
          </cell>
          <cell r="B201" t="str">
            <v>UN</v>
          </cell>
          <cell r="C201">
            <v>736000</v>
          </cell>
          <cell r="D201">
            <v>1</v>
          </cell>
          <cell r="E201">
            <v>736000</v>
          </cell>
        </row>
        <row r="202">
          <cell r="A202" t="str">
            <v>EQUIPOS ESPECIALES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 xml:space="preserve">Antena para T.V. con amplificador </v>
          </cell>
          <cell r="B203" t="str">
            <v>UN</v>
          </cell>
          <cell r="C203">
            <v>0</v>
          </cell>
          <cell r="D203">
            <v>1</v>
          </cell>
          <cell r="E203">
            <v>0</v>
          </cell>
        </row>
        <row r="204">
          <cell r="A204" t="str">
            <v>CELDA DE PROTECCION SEGÚN NORMA CODENSA Y DIAGRAMA UNIFILAR.</v>
          </cell>
          <cell r="B204" t="str">
            <v>UN</v>
          </cell>
          <cell r="C204">
            <v>6980000</v>
          </cell>
          <cell r="D204">
            <v>1</v>
          </cell>
          <cell r="E204">
            <v>6980000</v>
          </cell>
        </row>
        <row r="205">
          <cell r="A205" t="str">
            <v>Transformador de 112,5 KVA Tipo Aceite</v>
          </cell>
          <cell r="B205" t="str">
            <v>UN</v>
          </cell>
          <cell r="C205">
            <v>8900000</v>
          </cell>
          <cell r="D205">
            <v>1</v>
          </cell>
          <cell r="E205">
            <v>8900000</v>
          </cell>
        </row>
        <row r="206">
          <cell r="A206" t="str">
            <v>CELDA ENTRADA Y SALIDA SEGÚN NORMA CTS-502 CODENSA Y DIAGRAMA UNIFILAR</v>
          </cell>
          <cell r="B206" t="str">
            <v>UN</v>
          </cell>
          <cell r="C206">
            <v>7100000</v>
          </cell>
          <cell r="D206">
            <v>1</v>
          </cell>
          <cell r="E206">
            <v>7100000</v>
          </cell>
        </row>
        <row r="207">
          <cell r="A207" t="str">
            <v xml:space="preserve">ARMARIO CON EQUIPO DE MEDIDA DE MEDIA TENSION  SEGÚN NORMA AE-325 </v>
          </cell>
          <cell r="B207" t="str">
            <v>UN</v>
          </cell>
          <cell r="C207">
            <v>17161200</v>
          </cell>
          <cell r="D207">
            <v>1</v>
          </cell>
          <cell r="E207">
            <v>17161200</v>
          </cell>
        </row>
        <row r="208">
          <cell r="A208" t="str">
            <v xml:space="preserve">ARMARIO CON EQUIPO DE MEDIDA DE BAJA TENSION TENSION  SEGÚN NORMA </v>
          </cell>
          <cell r="B208" t="str">
            <v>UN</v>
          </cell>
          <cell r="C208">
            <v>6930000</v>
          </cell>
          <cell r="D208">
            <v>1</v>
          </cell>
          <cell r="E208">
            <v>6930000</v>
          </cell>
        </row>
        <row r="209">
          <cell r="A209" t="str">
            <v>TABLERO GENERAL SEGÚN NORMA CODENSA Y DIAGRAMA UNIFILAR</v>
          </cell>
          <cell r="B209" t="str">
            <v>UN</v>
          </cell>
          <cell r="C209">
            <v>15940000</v>
          </cell>
          <cell r="D209">
            <v>1</v>
          </cell>
          <cell r="E209">
            <v>15940000</v>
          </cell>
        </row>
        <row r="210">
          <cell r="A210" t="str">
            <v>TABLERO GENERAL SEGÚN NORMA Y DIAGRAMA UNIFILAR</v>
          </cell>
          <cell r="B210" t="str">
            <v>UN</v>
          </cell>
          <cell r="C210">
            <v>9960000</v>
          </cell>
          <cell r="D210">
            <v>1</v>
          </cell>
          <cell r="E210">
            <v>9960000</v>
          </cell>
        </row>
        <row r="211">
          <cell r="A211" t="str">
            <v xml:space="preserve">TABLERO DE TRANSFERENCIA AUTOMATICA MOTORIZADA BOMBA CONTRAINCENDIO </v>
          </cell>
          <cell r="B211" t="str">
            <v>UN</v>
          </cell>
          <cell r="C211">
            <v>18490500</v>
          </cell>
          <cell r="D211">
            <v>1</v>
          </cell>
          <cell r="E211">
            <v>18490500</v>
          </cell>
        </row>
        <row r="212">
          <cell r="A212" t="str">
            <v>TABLERO DE TRANSFERENCIA AUTOMATICA MOTORIZADA BOMBA CONTRAINCENDIO 160 AMP</v>
          </cell>
          <cell r="B212" t="str">
            <v>UN</v>
          </cell>
          <cell r="C212">
            <v>8490500</v>
          </cell>
          <cell r="D212">
            <v>1</v>
          </cell>
          <cell r="E212">
            <v>8490500</v>
          </cell>
        </row>
        <row r="213">
          <cell r="A213" t="str">
            <v>TABLERO DE SERVICIOS COMUNES SEGÚN NORMA CODENSA Y DIAGRAMA UNIFILAR</v>
          </cell>
          <cell r="B213" t="str">
            <v>UN</v>
          </cell>
          <cell r="C213">
            <v>8205000</v>
          </cell>
          <cell r="D213">
            <v>1</v>
          </cell>
          <cell r="E213">
            <v>8205000</v>
          </cell>
        </row>
        <row r="214">
          <cell r="A214" t="str">
            <v xml:space="preserve">TRANSFERENCIA AUTOMATICA GENERAL SEGUN DIAGRAMA UNIFILAR. </v>
          </cell>
          <cell r="B214" t="str">
            <v>UN</v>
          </cell>
          <cell r="C214">
            <v>15120000</v>
          </cell>
          <cell r="D214">
            <v>1</v>
          </cell>
          <cell r="E214">
            <v>15120000</v>
          </cell>
        </row>
        <row r="215">
          <cell r="A215" t="str">
            <v xml:space="preserve">TRANSFERENCIA AUTOMATICA GENERAL SEGUN DIAGRAMA UNIFILAR 125 AMP. </v>
          </cell>
          <cell r="B215" t="str">
            <v>UN</v>
          </cell>
          <cell r="C215">
            <v>6500000</v>
          </cell>
          <cell r="D215">
            <v>1</v>
          </cell>
          <cell r="E215">
            <v>6500000</v>
          </cell>
        </row>
        <row r="216">
          <cell r="A216" t="str">
            <v>TABLERO GENERAL REGULADO SEGUN DIAGRAMA UNIFILAR</v>
          </cell>
          <cell r="B216" t="str">
            <v>UN</v>
          </cell>
          <cell r="C216">
            <v>5503680</v>
          </cell>
          <cell r="D216">
            <v>1</v>
          </cell>
          <cell r="E216">
            <v>5503680</v>
          </cell>
        </row>
        <row r="217">
          <cell r="A217" t="str">
            <v xml:space="preserve">Planta Electrica 150 KVA Incluye: Cabinas Insonora, Cargador de Batería, Precalentador de camisas y la tuberia de  desfogue del equipo.
 </v>
          </cell>
          <cell r="B217" t="str">
            <v>UN</v>
          </cell>
          <cell r="C217">
            <v>68900000</v>
          </cell>
          <cell r="D217">
            <v>1</v>
          </cell>
          <cell r="E217">
            <v>68900000</v>
          </cell>
        </row>
        <row r="218">
          <cell r="A218" t="str">
            <v xml:space="preserve">Planta Electrica 30 KVA Incluye: Cabinas Insonora, Cargador de Batería, Precalentador de camisas y la tuberia de  desfogue del equipo.
 </v>
          </cell>
          <cell r="B218" t="str">
            <v>UN</v>
          </cell>
          <cell r="C218">
            <v>39600000</v>
          </cell>
          <cell r="D218">
            <v>1</v>
          </cell>
          <cell r="E218">
            <v>39600000</v>
          </cell>
        </row>
        <row r="219">
          <cell r="A219" t="str">
            <v>Tablero General Servicios Comunes</v>
          </cell>
          <cell r="B219" t="str">
            <v>UN</v>
          </cell>
          <cell r="C219">
            <v>7502000</v>
          </cell>
          <cell r="D219">
            <v>1</v>
          </cell>
          <cell r="E219">
            <v>7502000</v>
          </cell>
        </row>
        <row r="220">
          <cell r="A220" t="str">
            <v>Armario de medidores</v>
          </cell>
          <cell r="B220" t="str">
            <v>UN</v>
          </cell>
          <cell r="C220">
            <v>0</v>
          </cell>
          <cell r="D220">
            <v>1</v>
          </cell>
          <cell r="E220">
            <v>0</v>
          </cell>
        </row>
        <row r="221">
          <cell r="A221" t="str">
            <v>Caja Industrial con medidor y Totalizador para servicios comunes</v>
          </cell>
          <cell r="B221" t="str">
            <v>UN</v>
          </cell>
          <cell r="C221">
            <v>0</v>
          </cell>
          <cell r="D221">
            <v>1</v>
          </cell>
          <cell r="E221">
            <v>0</v>
          </cell>
        </row>
        <row r="222">
          <cell r="A222" t="str">
            <v>Puerta CortaFuego y Dampers</v>
          </cell>
          <cell r="B222" t="str">
            <v>gl</v>
          </cell>
          <cell r="C222">
            <v>6550000</v>
          </cell>
          <cell r="D222">
            <v>1</v>
          </cell>
          <cell r="E222">
            <v>6550000</v>
          </cell>
        </row>
        <row r="223">
          <cell r="A223" t="str">
            <v>UPS de 30 KVA TRIFASICA</v>
          </cell>
          <cell r="B223" t="str">
            <v>UN</v>
          </cell>
          <cell r="C223">
            <v>26900000</v>
          </cell>
          <cell r="D223">
            <v>1</v>
          </cell>
          <cell r="E223">
            <v>26900000</v>
          </cell>
        </row>
        <row r="224">
          <cell r="A224" t="str">
            <v>UPS de 10 KVA TRIFASICA</v>
          </cell>
          <cell r="B224" t="str">
            <v>UN</v>
          </cell>
          <cell r="C224">
            <v>7600000</v>
          </cell>
          <cell r="D224">
            <v>1</v>
          </cell>
          <cell r="E224">
            <v>7600000</v>
          </cell>
        </row>
        <row r="225">
          <cell r="A225" t="str">
            <v>UPS de 15 KVA TRIFASICA</v>
          </cell>
          <cell r="B225" t="str">
            <v>UN</v>
          </cell>
          <cell r="C225">
            <v>9630000</v>
          </cell>
          <cell r="D225">
            <v>1</v>
          </cell>
          <cell r="E225">
            <v>9630000</v>
          </cell>
        </row>
        <row r="226">
          <cell r="A226" t="str">
            <v>SISTEMA PUESTAS A TIERRA Y APANTALLAMIENTO</v>
          </cell>
          <cell r="B226">
            <v>0</v>
          </cell>
          <cell r="C226">
            <v>0</v>
          </cell>
          <cell r="D226">
            <v>1</v>
          </cell>
          <cell r="E226">
            <v>0</v>
          </cell>
        </row>
        <row r="227">
          <cell r="A227" t="str">
            <v xml:space="preserve">Varilla Cobre 5/8" X 2,44 mt </v>
          </cell>
          <cell r="B227" t="str">
            <v>UN</v>
          </cell>
          <cell r="C227">
            <v>80500</v>
          </cell>
          <cell r="D227">
            <v>1</v>
          </cell>
          <cell r="E227">
            <v>80500</v>
          </cell>
        </row>
        <row r="228">
          <cell r="A228" t="str">
            <v>Soldadura Cawell No 115</v>
          </cell>
          <cell r="B228" t="str">
            <v>UN</v>
          </cell>
          <cell r="C228">
            <v>11340</v>
          </cell>
          <cell r="D228">
            <v>1</v>
          </cell>
          <cell r="E228">
            <v>11340</v>
          </cell>
        </row>
        <row r="229">
          <cell r="A229" t="str">
            <v>Grapas para cableado HOMOLOGADO</v>
          </cell>
          <cell r="B229" t="str">
            <v>UN</v>
          </cell>
          <cell r="C229">
            <v>12500</v>
          </cell>
          <cell r="D229">
            <v>1</v>
          </cell>
          <cell r="E229">
            <v>12500</v>
          </cell>
        </row>
        <row r="230">
          <cell r="A230" t="str">
            <v>PUNTA FRANKLIN DE ×5/8" X (0,06 MTS) incluye base.</v>
          </cell>
          <cell r="B230" t="str">
            <v>UN</v>
          </cell>
          <cell r="C230">
            <v>93000</v>
          </cell>
          <cell r="D230">
            <v>1</v>
          </cell>
          <cell r="E230">
            <v>93000</v>
          </cell>
        </row>
        <row r="231">
          <cell r="A231" t="str">
            <v>ACCESORIOS</v>
          </cell>
          <cell r="B231">
            <v>0</v>
          </cell>
          <cell r="C231">
            <v>0</v>
          </cell>
          <cell r="D231">
            <v>1</v>
          </cell>
          <cell r="E231">
            <v>0</v>
          </cell>
        </row>
        <row r="232">
          <cell r="A232" t="str">
            <v>Conectores tipo resorte 3M</v>
          </cell>
          <cell r="B232" t="str">
            <v>UN</v>
          </cell>
          <cell r="C232">
            <v>650</v>
          </cell>
          <cell r="D232">
            <v>1</v>
          </cell>
          <cell r="E232">
            <v>650</v>
          </cell>
        </row>
        <row r="233">
          <cell r="A233" t="str">
            <v>Marquilla</v>
          </cell>
          <cell r="B233" t="str">
            <v>UN</v>
          </cell>
          <cell r="C233">
            <v>520</v>
          </cell>
          <cell r="D233">
            <v>1</v>
          </cell>
          <cell r="E233">
            <v>520</v>
          </cell>
        </row>
        <row r="234">
          <cell r="A234" t="str">
            <v>Soladadura PVC</v>
          </cell>
          <cell r="B234" t="str">
            <v>QT</v>
          </cell>
          <cell r="C234">
            <v>31200</v>
          </cell>
          <cell r="D234">
            <v>1</v>
          </cell>
          <cell r="E234">
            <v>31200</v>
          </cell>
        </row>
        <row r="235">
          <cell r="A235" t="str">
            <v>Accesorios y soporteria para tablero</v>
          </cell>
          <cell r="B235" t="str">
            <v>gl</v>
          </cell>
          <cell r="C235">
            <v>1630</v>
          </cell>
          <cell r="D235">
            <v>1</v>
          </cell>
          <cell r="E235">
            <v>1630</v>
          </cell>
        </row>
        <row r="236">
          <cell r="A236" t="str">
            <v>Accesorios para cableado</v>
          </cell>
          <cell r="B236" t="str">
            <v>gl</v>
          </cell>
          <cell r="C236">
            <v>250</v>
          </cell>
          <cell r="D236">
            <v>1</v>
          </cell>
          <cell r="E236">
            <v>250</v>
          </cell>
        </row>
        <row r="237">
          <cell r="A237" t="str">
            <v>Accesorios y soporteria para tuberia</v>
          </cell>
          <cell r="B237" t="str">
            <v>gl</v>
          </cell>
          <cell r="C237">
            <v>1100</v>
          </cell>
          <cell r="D237">
            <v>1</v>
          </cell>
          <cell r="E237">
            <v>1100</v>
          </cell>
        </row>
        <row r="238">
          <cell r="A238" t="str">
            <v>Excavacion y relleno Instalacion electrica</v>
          </cell>
          <cell r="B238" t="str">
            <v>ML</v>
          </cell>
          <cell r="C238">
            <v>2100</v>
          </cell>
          <cell r="D238">
            <v>1</v>
          </cell>
          <cell r="E238">
            <v>2100</v>
          </cell>
        </row>
        <row r="239">
          <cell r="A239" t="str">
            <v>PAPELERIA Y PLANOS</v>
          </cell>
          <cell r="B239" t="str">
            <v>gl</v>
          </cell>
          <cell r="C239">
            <v>3500</v>
          </cell>
          <cell r="D239">
            <v>1</v>
          </cell>
          <cell r="E239">
            <v>3500</v>
          </cell>
        </row>
        <row r="240">
          <cell r="A240" t="str">
            <v>PLANOS RECORD</v>
          </cell>
          <cell r="B240" t="str">
            <v>gl</v>
          </cell>
          <cell r="C240">
            <v>3500</v>
          </cell>
          <cell r="D240">
            <v>1</v>
          </cell>
          <cell r="E240">
            <v>3500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1</v>
          </cell>
          <cell r="E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1</v>
          </cell>
          <cell r="E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1</v>
          </cell>
          <cell r="E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1</v>
          </cell>
          <cell r="E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1</v>
          </cell>
          <cell r="E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1</v>
          </cell>
          <cell r="E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1</v>
          </cell>
          <cell r="E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1</v>
          </cell>
          <cell r="E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1</v>
          </cell>
          <cell r="E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1</v>
          </cell>
          <cell r="E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1</v>
          </cell>
          <cell r="E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1</v>
          </cell>
          <cell r="E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1</v>
          </cell>
          <cell r="E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1</v>
          </cell>
          <cell r="E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1</v>
          </cell>
          <cell r="E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1</v>
          </cell>
          <cell r="E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1</v>
          </cell>
          <cell r="E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1</v>
          </cell>
          <cell r="E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1</v>
          </cell>
          <cell r="E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1</v>
          </cell>
          <cell r="E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1</v>
          </cell>
          <cell r="E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1</v>
          </cell>
          <cell r="E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1</v>
          </cell>
          <cell r="E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1</v>
          </cell>
          <cell r="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1</v>
          </cell>
          <cell r="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1</v>
          </cell>
          <cell r="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1</v>
          </cell>
          <cell r="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1</v>
          </cell>
          <cell r="E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1</v>
          </cell>
          <cell r="E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1</v>
          </cell>
          <cell r="E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1</v>
          </cell>
          <cell r="E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1</v>
          </cell>
          <cell r="E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1</v>
          </cell>
          <cell r="E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</v>
          </cell>
          <cell r="E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1</v>
          </cell>
          <cell r="E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1</v>
          </cell>
          <cell r="E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1</v>
          </cell>
          <cell r="E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1</v>
          </cell>
          <cell r="E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1</v>
          </cell>
          <cell r="E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1</v>
          </cell>
          <cell r="E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1</v>
          </cell>
          <cell r="E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1</v>
          </cell>
          <cell r="E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</v>
          </cell>
          <cell r="E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</v>
          </cell>
          <cell r="E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</v>
          </cell>
          <cell r="E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</v>
          </cell>
          <cell r="E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</v>
          </cell>
          <cell r="E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</v>
          </cell>
          <cell r="E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</v>
          </cell>
          <cell r="E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1</v>
          </cell>
          <cell r="E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</v>
          </cell>
          <cell r="E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</v>
          </cell>
          <cell r="E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</v>
          </cell>
          <cell r="E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</v>
          </cell>
          <cell r="E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</v>
          </cell>
          <cell r="E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</v>
          </cell>
          <cell r="E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1</v>
          </cell>
          <cell r="E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</v>
          </cell>
          <cell r="E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1</v>
          </cell>
          <cell r="E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</v>
          </cell>
          <cell r="E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1</v>
          </cell>
          <cell r="E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</v>
          </cell>
          <cell r="E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1</v>
          </cell>
          <cell r="E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1</v>
          </cell>
          <cell r="E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1</v>
          </cell>
          <cell r="E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1</v>
          </cell>
          <cell r="E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1</v>
          </cell>
          <cell r="E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1</v>
          </cell>
          <cell r="E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1</v>
          </cell>
          <cell r="E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1</v>
          </cell>
          <cell r="E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1</v>
          </cell>
          <cell r="E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1</v>
          </cell>
          <cell r="E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1</v>
          </cell>
          <cell r="E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1</v>
          </cell>
          <cell r="E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1</v>
          </cell>
          <cell r="E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1</v>
          </cell>
          <cell r="E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1</v>
          </cell>
          <cell r="E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1</v>
          </cell>
          <cell r="E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1</v>
          </cell>
          <cell r="E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1</v>
          </cell>
          <cell r="E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1</v>
          </cell>
          <cell r="E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1</v>
          </cell>
          <cell r="E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1</v>
          </cell>
          <cell r="E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1</v>
          </cell>
          <cell r="E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1</v>
          </cell>
          <cell r="E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1</v>
          </cell>
          <cell r="E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1</v>
          </cell>
          <cell r="E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1</v>
          </cell>
          <cell r="E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1</v>
          </cell>
          <cell r="E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1</v>
          </cell>
          <cell r="E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1</v>
          </cell>
          <cell r="E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1</v>
          </cell>
          <cell r="E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1</v>
          </cell>
          <cell r="E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1</v>
          </cell>
          <cell r="E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1</v>
          </cell>
          <cell r="E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1</v>
          </cell>
          <cell r="E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1</v>
          </cell>
          <cell r="E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1</v>
          </cell>
          <cell r="E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1</v>
          </cell>
          <cell r="E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1</v>
          </cell>
          <cell r="E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1</v>
          </cell>
          <cell r="E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1</v>
          </cell>
          <cell r="E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1</v>
          </cell>
          <cell r="E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1</v>
          </cell>
          <cell r="E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1</v>
          </cell>
          <cell r="E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1</v>
          </cell>
          <cell r="E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1</v>
          </cell>
          <cell r="E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1</v>
          </cell>
          <cell r="E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1</v>
          </cell>
          <cell r="E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1</v>
          </cell>
          <cell r="E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1</v>
          </cell>
          <cell r="E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1</v>
          </cell>
          <cell r="E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1</v>
          </cell>
          <cell r="E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1</v>
          </cell>
          <cell r="E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1</v>
          </cell>
          <cell r="E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1</v>
          </cell>
          <cell r="E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1</v>
          </cell>
          <cell r="E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1</v>
          </cell>
          <cell r="E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1</v>
          </cell>
          <cell r="E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1</v>
          </cell>
          <cell r="E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1</v>
          </cell>
          <cell r="E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1</v>
          </cell>
          <cell r="E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1</v>
          </cell>
          <cell r="E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1</v>
          </cell>
          <cell r="E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1</v>
          </cell>
          <cell r="E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1</v>
          </cell>
          <cell r="E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1</v>
          </cell>
          <cell r="E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1</v>
          </cell>
          <cell r="E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1</v>
          </cell>
          <cell r="E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1</v>
          </cell>
          <cell r="E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1</v>
          </cell>
          <cell r="E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1</v>
          </cell>
          <cell r="E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1</v>
          </cell>
          <cell r="E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1</v>
          </cell>
          <cell r="E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1</v>
          </cell>
          <cell r="E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1</v>
          </cell>
          <cell r="E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1</v>
          </cell>
          <cell r="E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1</v>
          </cell>
          <cell r="E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1</v>
          </cell>
          <cell r="E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1</v>
          </cell>
          <cell r="E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1</v>
          </cell>
          <cell r="E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1</v>
          </cell>
          <cell r="E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1</v>
          </cell>
          <cell r="E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1</v>
          </cell>
          <cell r="E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1</v>
          </cell>
          <cell r="E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1</v>
          </cell>
          <cell r="E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1</v>
          </cell>
          <cell r="E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1</v>
          </cell>
          <cell r="E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1</v>
          </cell>
          <cell r="E394">
            <v>0</v>
          </cell>
        </row>
      </sheetData>
      <sheetData sheetId="8">
        <row r="2">
          <cell r="C2" t="str">
            <v>DESCRIPCION</v>
          </cell>
          <cell r="D2" t="str">
            <v>UNIDAD</v>
          </cell>
          <cell r="E2" t="str">
            <v>VALOR UNITARIO</v>
          </cell>
          <cell r="F2" t="str">
            <v>Fc Zona</v>
          </cell>
          <cell r="G2" t="str">
            <v>VALOR ACTUALIZADO</v>
          </cell>
          <cell r="H2" t="str">
            <v>PROVEEDOR</v>
          </cell>
        </row>
        <row r="3">
          <cell r="C3" t="str">
            <v>TRANSPORTE ACARREO</v>
          </cell>
          <cell r="D3" t="str">
            <v>UN</v>
          </cell>
          <cell r="E3">
            <v>170000</v>
          </cell>
          <cell r="F3">
            <v>0.99302936807222031</v>
          </cell>
          <cell r="G3">
            <v>168814.99257227746</v>
          </cell>
          <cell r="H3">
            <v>0</v>
          </cell>
        </row>
        <row r="4">
          <cell r="C4" t="str">
            <v>TRANSPORTE MONTACARGA</v>
          </cell>
          <cell r="D4" t="str">
            <v>VJ</v>
          </cell>
          <cell r="E4">
            <v>100000</v>
          </cell>
          <cell r="F4">
            <v>0.99302936807222031</v>
          </cell>
          <cell r="G4">
            <v>99302.936807222024</v>
          </cell>
          <cell r="H4">
            <v>0</v>
          </cell>
        </row>
        <row r="5">
          <cell r="C5" t="str">
            <v xml:space="preserve">TRANSPORTE DE VOLQUETA </v>
          </cell>
          <cell r="D5" t="str">
            <v>VJ</v>
          </cell>
          <cell r="E5">
            <v>155000</v>
          </cell>
          <cell r="F5">
            <v>0.99302936807222031</v>
          </cell>
          <cell r="G5">
            <v>153919.55205119416</v>
          </cell>
          <cell r="H5">
            <v>0</v>
          </cell>
        </row>
        <row r="6">
          <cell r="C6" t="str">
            <v>TRANSPORTE EN CAMABAJA</v>
          </cell>
          <cell r="D6" t="str">
            <v>UN</v>
          </cell>
          <cell r="E6">
            <v>350000</v>
          </cell>
          <cell r="F6">
            <v>0.99302936807222031</v>
          </cell>
          <cell r="G6">
            <v>347560.27882527711</v>
          </cell>
          <cell r="H6">
            <v>0</v>
          </cell>
        </row>
        <row r="7">
          <cell r="C7" t="str">
            <v>TRANSPORTE EN CAMION</v>
          </cell>
          <cell r="D7" t="str">
            <v>UN</v>
          </cell>
          <cell r="E7">
            <v>130000</v>
          </cell>
          <cell r="F7">
            <v>0.99302936807222031</v>
          </cell>
          <cell r="G7">
            <v>129093.81784938864</v>
          </cell>
          <cell r="H7">
            <v>0</v>
          </cell>
        </row>
        <row r="8">
          <cell r="C8" t="str">
            <v>TRANSPORTE EN CAMIONETA</v>
          </cell>
          <cell r="D8" t="str">
            <v>UN</v>
          </cell>
          <cell r="E8">
            <v>80000</v>
          </cell>
          <cell r="F8">
            <v>0.99302936807222031</v>
          </cell>
          <cell r="G8">
            <v>79442.349445777625</v>
          </cell>
          <cell r="H8">
            <v>0</v>
          </cell>
        </row>
        <row r="9">
          <cell r="C9" t="str">
            <v>VOLQUETA DE 6 M3 POR HORA</v>
          </cell>
          <cell r="D9" t="str">
            <v>HORA</v>
          </cell>
          <cell r="E9">
            <v>18000</v>
          </cell>
          <cell r="F9">
            <v>0.99302936807222031</v>
          </cell>
          <cell r="G9">
            <v>17874.528625299965</v>
          </cell>
          <cell r="H9">
            <v>0</v>
          </cell>
        </row>
        <row r="10">
          <cell r="C10" t="str">
            <v>VOLQUETA DE 6 M3</v>
          </cell>
          <cell r="D10" t="str">
            <v>VIAJE</v>
          </cell>
          <cell r="E10">
            <v>120000</v>
          </cell>
          <cell r="F10">
            <v>0.99302936807222031</v>
          </cell>
          <cell r="G10">
            <v>119163.52416866644</v>
          </cell>
          <cell r="H10">
            <v>0</v>
          </cell>
        </row>
        <row r="11">
          <cell r="C11" t="str">
            <v>VOLQUETA DE 6 M3 POR M3 CON PALEROS</v>
          </cell>
          <cell r="D11" t="str">
            <v>M3</v>
          </cell>
          <cell r="E11">
            <v>36000</v>
          </cell>
          <cell r="F11">
            <v>0.99302936807222031</v>
          </cell>
          <cell r="G11">
            <v>35749.05725059993</v>
          </cell>
          <cell r="H11">
            <v>0</v>
          </cell>
        </row>
        <row r="12">
          <cell r="C12" t="str">
            <v>CAMION 4 TONELADAS</v>
          </cell>
          <cell r="D12" t="str">
            <v>HORA</v>
          </cell>
          <cell r="E12">
            <v>18000</v>
          </cell>
          <cell r="F12">
            <v>0.99302936807222031</v>
          </cell>
          <cell r="G12">
            <v>17874.528625299965</v>
          </cell>
          <cell r="H12">
            <v>0</v>
          </cell>
        </row>
        <row r="13">
          <cell r="C13" t="str">
            <v>CAMION 8 TONELADAS</v>
          </cell>
          <cell r="D13" t="str">
            <v>HORA</v>
          </cell>
          <cell r="E13">
            <v>35000</v>
          </cell>
          <cell r="F13">
            <v>0.99302936807222031</v>
          </cell>
          <cell r="G13">
            <v>34756.027882527713</v>
          </cell>
          <cell r="H13">
            <v>0</v>
          </cell>
        </row>
        <row r="14">
          <cell r="C14" t="str">
            <v xml:space="preserve">VOLQUETA </v>
          </cell>
          <cell r="D14" t="str">
            <v>M3</v>
          </cell>
          <cell r="E14">
            <v>20900</v>
          </cell>
          <cell r="F14">
            <v>0.99302936807222031</v>
          </cell>
          <cell r="G14">
            <v>20754.313792709403</v>
          </cell>
          <cell r="H14">
            <v>0</v>
          </cell>
        </row>
      </sheetData>
      <sheetData sheetId="9"/>
      <sheetData sheetId="10">
        <row r="21">
          <cell r="A21" t="str">
            <v>Excavaciones</v>
          </cell>
          <cell r="B21">
            <v>0</v>
          </cell>
          <cell r="C21">
            <v>0</v>
          </cell>
          <cell r="D21">
            <v>0</v>
          </cell>
          <cell r="E21">
            <v>3</v>
          </cell>
          <cell r="F21" t="str">
            <v>Ayudante</v>
          </cell>
          <cell r="G21">
            <v>13749.084424083771</v>
          </cell>
          <cell r="H21">
            <v>1.0471204188481675</v>
          </cell>
          <cell r="I21">
            <v>13130.375625000001</v>
          </cell>
        </row>
        <row r="22">
          <cell r="A22" t="str">
            <v>Rellenos de excavación</v>
          </cell>
          <cell r="B22">
            <v>0</v>
          </cell>
          <cell r="C22">
            <v>0</v>
          </cell>
          <cell r="D22">
            <v>0</v>
          </cell>
          <cell r="E22">
            <v>1</v>
          </cell>
          <cell r="F22" t="str">
            <v>Ayudante</v>
          </cell>
          <cell r="G22">
            <v>4583.0281413612565</v>
          </cell>
          <cell r="H22">
            <v>1.0471204188481675</v>
          </cell>
          <cell r="I22">
            <v>4376.7918749999999</v>
          </cell>
        </row>
        <row r="23">
          <cell r="A23" t="str">
            <v>Enchapes y acabados</v>
          </cell>
          <cell r="B23">
            <v>1</v>
          </cell>
          <cell r="C23" t="str">
            <v>oficial</v>
          </cell>
          <cell r="D23">
            <v>0</v>
          </cell>
          <cell r="E23">
            <v>1</v>
          </cell>
          <cell r="F23" t="str">
            <v>Ayudante</v>
          </cell>
          <cell r="G23">
            <v>16901.571989528795</v>
          </cell>
          <cell r="H23">
            <v>1.0471204188481675</v>
          </cell>
          <cell r="I23">
            <v>16141.001249999998</v>
          </cell>
        </row>
        <row r="24">
          <cell r="A24" t="str">
            <v>Cuadrilla Demoliciones</v>
          </cell>
          <cell r="B24">
            <v>0</v>
          </cell>
          <cell r="C24">
            <v>0</v>
          </cell>
          <cell r="D24">
            <v>0</v>
          </cell>
          <cell r="E24">
            <v>2</v>
          </cell>
          <cell r="F24" t="str">
            <v>Ayudante</v>
          </cell>
          <cell r="G24">
            <v>9166.0562827225131</v>
          </cell>
          <cell r="H24">
            <v>1.0471204188481675</v>
          </cell>
          <cell r="I24">
            <v>8753.5837499999998</v>
          </cell>
        </row>
        <row r="25">
          <cell r="A25" t="str">
            <v>Excavaciones en roca</v>
          </cell>
          <cell r="B25">
            <v>1</v>
          </cell>
          <cell r="C25" t="str">
            <v>Oficial</v>
          </cell>
          <cell r="D25" t="str">
            <v>+</v>
          </cell>
          <cell r="E25">
            <v>3</v>
          </cell>
          <cell r="F25" t="str">
            <v>Ayudante</v>
          </cell>
          <cell r="G25">
            <v>26067.628272251306</v>
          </cell>
          <cell r="H25">
            <v>1.0471204188481675</v>
          </cell>
          <cell r="I25">
            <v>24894.584999999999</v>
          </cell>
        </row>
        <row r="26">
          <cell r="A26" t="str">
            <v>Albañilería</v>
          </cell>
          <cell r="B26">
            <v>2</v>
          </cell>
          <cell r="C26" t="str">
            <v>Oficial</v>
          </cell>
          <cell r="D26" t="str">
            <v>+</v>
          </cell>
          <cell r="E26">
            <v>1</v>
          </cell>
          <cell r="F26" t="str">
            <v>Ayudante</v>
          </cell>
          <cell r="G26">
            <v>29220.115837696332</v>
          </cell>
          <cell r="H26">
            <v>1.0471204188481675</v>
          </cell>
          <cell r="I26">
            <v>27905.210624999996</v>
          </cell>
        </row>
        <row r="27">
          <cell r="A27" t="str">
            <v>Estructuras</v>
          </cell>
          <cell r="B27">
            <v>2</v>
          </cell>
          <cell r="C27" t="str">
            <v>Oficial</v>
          </cell>
          <cell r="D27" t="str">
            <v>+</v>
          </cell>
          <cell r="E27">
            <v>3</v>
          </cell>
          <cell r="F27" t="str">
            <v>Ayudante</v>
          </cell>
          <cell r="G27">
            <v>38386.172120418843</v>
          </cell>
          <cell r="H27">
            <v>1.0471204188481675</v>
          </cell>
          <cell r="I27">
            <v>36658.794374999998</v>
          </cell>
        </row>
        <row r="28">
          <cell r="A28" t="str">
            <v>Topografía</v>
          </cell>
          <cell r="B28">
            <v>1</v>
          </cell>
          <cell r="C28" t="str">
            <v>Oficial</v>
          </cell>
          <cell r="D28" t="str">
            <v>+</v>
          </cell>
          <cell r="E28">
            <v>3</v>
          </cell>
          <cell r="F28" t="str">
            <v>Ayudante</v>
          </cell>
          <cell r="G28">
            <v>28674.391099476441</v>
          </cell>
          <cell r="H28">
            <v>1.0471204188481675</v>
          </cell>
          <cell r="I28">
            <v>27384.0435</v>
          </cell>
        </row>
        <row r="29">
          <cell r="A29" t="str">
            <v>Instalaciones</v>
          </cell>
          <cell r="B29">
            <v>2</v>
          </cell>
          <cell r="C29" t="str">
            <v>Oficial</v>
          </cell>
          <cell r="D29" t="str">
            <v>+</v>
          </cell>
          <cell r="E29">
            <v>2</v>
          </cell>
          <cell r="F29" t="str">
            <v>Ayudante</v>
          </cell>
          <cell r="G29">
            <v>37183.458376963346</v>
          </cell>
          <cell r="H29">
            <v>1.0471204188481675</v>
          </cell>
          <cell r="I29">
            <v>35510.202749999997</v>
          </cell>
        </row>
        <row r="30">
          <cell r="A30" t="str">
            <v>Cuadrilla 1 - 4</v>
          </cell>
          <cell r="B30">
            <v>1</v>
          </cell>
          <cell r="C30" t="str">
            <v>Oficial</v>
          </cell>
          <cell r="D30" t="str">
            <v>+</v>
          </cell>
          <cell r="E30">
            <v>4</v>
          </cell>
          <cell r="F30" t="str">
            <v>Ayudante</v>
          </cell>
          <cell r="G30">
            <v>36780.787696335079</v>
          </cell>
          <cell r="H30">
            <v>1.0471204188481675</v>
          </cell>
          <cell r="I30">
            <v>35125.652249999999</v>
          </cell>
        </row>
        <row r="31">
          <cell r="A31" t="str">
            <v>Cuadrilla 1 - 1</v>
          </cell>
          <cell r="B31">
            <v>1</v>
          </cell>
          <cell r="C31" t="str">
            <v>Oficial</v>
          </cell>
          <cell r="D31" t="str">
            <v>+</v>
          </cell>
          <cell r="E31">
            <v>1</v>
          </cell>
          <cell r="F31" t="str">
            <v>Ayudante</v>
          </cell>
          <cell r="G31">
            <v>20281.886387434555</v>
          </cell>
          <cell r="H31">
            <v>1.0471204188481675</v>
          </cell>
          <cell r="I31">
            <v>19369.201499999999</v>
          </cell>
        </row>
        <row r="32">
          <cell r="A32" t="str">
            <v>Cuadrilla 1 - 3</v>
          </cell>
          <cell r="B32">
            <v>1</v>
          </cell>
          <cell r="C32" t="str">
            <v>Oficial</v>
          </cell>
          <cell r="D32" t="str">
            <v>+</v>
          </cell>
          <cell r="E32">
            <v>3</v>
          </cell>
          <cell r="F32" t="str">
            <v>Ayudante</v>
          </cell>
          <cell r="G32">
            <v>26067.628272251306</v>
          </cell>
          <cell r="H32">
            <v>1.0471204188481675</v>
          </cell>
          <cell r="I32">
            <v>24894.584999999999</v>
          </cell>
        </row>
        <row r="33">
          <cell r="A33" t="str">
            <v>Cuadrilla 1 - 6</v>
          </cell>
          <cell r="B33">
            <v>1</v>
          </cell>
          <cell r="C33" t="str">
            <v>Oficial</v>
          </cell>
          <cell r="D33" t="str">
            <v>+</v>
          </cell>
          <cell r="E33">
            <v>6</v>
          </cell>
          <cell r="F33" t="str">
            <v>Ayudante</v>
          </cell>
          <cell r="G33">
            <v>39816.712696335075</v>
          </cell>
          <cell r="H33">
            <v>1.0471204188481675</v>
          </cell>
          <cell r="I33">
            <v>38024.960625</v>
          </cell>
        </row>
        <row r="34">
          <cell r="A34" t="str">
            <v>Cuadrilla Hidraúlico y Sanitario</v>
          </cell>
          <cell r="B34">
            <v>1</v>
          </cell>
          <cell r="C34" t="str">
            <v>Oficial</v>
          </cell>
          <cell r="D34" t="str">
            <v>+</v>
          </cell>
          <cell r="E34">
            <v>1</v>
          </cell>
          <cell r="F34" t="str">
            <v>Ayudante</v>
          </cell>
          <cell r="G34">
            <v>18591.729188481673</v>
          </cell>
          <cell r="H34">
            <v>1.0471204188481675</v>
          </cell>
          <cell r="I34">
            <v>17755.101374999998</v>
          </cell>
        </row>
        <row r="35">
          <cell r="A35" t="str">
            <v>Cuadrilla Carpinteria metálica</v>
          </cell>
          <cell r="B35">
            <v>1</v>
          </cell>
          <cell r="C35" t="str">
            <v>Oficial</v>
          </cell>
          <cell r="D35" t="str">
            <v>+</v>
          </cell>
          <cell r="E35">
            <v>1</v>
          </cell>
          <cell r="F35" t="str">
            <v>Ayudante</v>
          </cell>
          <cell r="G35">
            <v>19436.807787958111</v>
          </cell>
          <cell r="H35">
            <v>1.0471204188481675</v>
          </cell>
          <cell r="I35">
            <v>18562.151437499997</v>
          </cell>
        </row>
        <row r="36">
          <cell r="A36" t="str">
            <v>Cuadrilla  Eléctrico</v>
          </cell>
          <cell r="B36">
            <v>1</v>
          </cell>
          <cell r="C36" t="str">
            <v xml:space="preserve">Oficial </v>
          </cell>
          <cell r="D36" t="str">
            <v>+</v>
          </cell>
          <cell r="E36">
            <v>1</v>
          </cell>
          <cell r="F36" t="str">
            <v>Ayudante</v>
          </cell>
          <cell r="G36">
            <v>22479.090746073296</v>
          </cell>
          <cell r="H36">
            <v>1.0471204188481675</v>
          </cell>
          <cell r="I36">
            <v>21467.531662499998</v>
          </cell>
        </row>
        <row r="37">
          <cell r="A37" t="str">
            <v>Carpintería</v>
          </cell>
          <cell r="B37">
            <v>1</v>
          </cell>
          <cell r="C37" t="str">
            <v>Oficial</v>
          </cell>
          <cell r="D37" t="str">
            <v>+</v>
          </cell>
          <cell r="E37">
            <v>2</v>
          </cell>
          <cell r="F37" t="str">
            <v>Ayudante</v>
          </cell>
          <cell r="G37">
            <v>25781.520157068062</v>
          </cell>
          <cell r="H37">
            <v>1.0471204188481675</v>
          </cell>
          <cell r="I37">
            <v>24621.351749999998</v>
          </cell>
        </row>
        <row r="38">
          <cell r="A38" t="str">
            <v>Pintura</v>
          </cell>
          <cell r="B38">
            <v>2</v>
          </cell>
          <cell r="C38" t="str">
            <v>Oficial</v>
          </cell>
          <cell r="D38" t="str">
            <v>+</v>
          </cell>
          <cell r="E38">
            <v>1</v>
          </cell>
          <cell r="F38" t="str">
            <v>Ayudante</v>
          </cell>
          <cell r="G38">
            <v>33603.133213350782</v>
          </cell>
          <cell r="H38">
            <v>1.0471204188481675</v>
          </cell>
          <cell r="I38">
            <v>32090.992218749998</v>
          </cell>
        </row>
        <row r="39">
          <cell r="A39" t="str">
            <v>Mampostería</v>
          </cell>
          <cell r="B39">
            <v>2</v>
          </cell>
          <cell r="C39" t="str">
            <v>Oficial</v>
          </cell>
          <cell r="D39" t="str">
            <v>+</v>
          </cell>
          <cell r="E39">
            <v>1</v>
          </cell>
          <cell r="F39" t="str">
            <v>Ayudante</v>
          </cell>
          <cell r="G39">
            <v>29220.115837696332</v>
          </cell>
          <cell r="H39">
            <v>1.0471204188481675</v>
          </cell>
          <cell r="I39">
            <v>27905.210624999996</v>
          </cell>
        </row>
        <row r="40">
          <cell r="A40" t="str">
            <v>Vías</v>
          </cell>
          <cell r="B40">
            <v>3</v>
          </cell>
          <cell r="C40" t="str">
            <v>Oficial</v>
          </cell>
          <cell r="D40" t="str">
            <v>+</v>
          </cell>
          <cell r="E40">
            <v>4</v>
          </cell>
          <cell r="F40" t="str">
            <v>Ayudante</v>
          </cell>
          <cell r="G40">
            <v>63580.905726439785</v>
          </cell>
          <cell r="H40">
            <v>1.0471204188481675</v>
          </cell>
          <cell r="I40">
            <v>60719.764968749994</v>
          </cell>
        </row>
        <row r="41">
          <cell r="A41" t="str">
            <v>Cuadrilla Carpinteria Aluminio</v>
          </cell>
          <cell r="B41">
            <v>2</v>
          </cell>
          <cell r="C41" t="str">
            <v>Oficial</v>
          </cell>
          <cell r="D41" t="str">
            <v>+</v>
          </cell>
          <cell r="E41">
            <v>2</v>
          </cell>
          <cell r="F41" t="str">
            <v>Ayudante</v>
          </cell>
          <cell r="G41">
            <v>40563.77277486911</v>
          </cell>
          <cell r="H41">
            <v>1.0471204188481675</v>
          </cell>
          <cell r="I41">
            <v>38738.402999999998</v>
          </cell>
        </row>
        <row r="42">
          <cell r="A42" t="str">
            <v>Cuadrilla instalaciones a  gas</v>
          </cell>
          <cell r="B42">
            <v>2</v>
          </cell>
          <cell r="C42" t="str">
            <v>Oficiales</v>
          </cell>
          <cell r="D42">
            <v>0</v>
          </cell>
          <cell r="E42">
            <v>0</v>
          </cell>
          <cell r="F42">
            <v>0</v>
          </cell>
          <cell r="G42">
            <v>32767.32663612565</v>
          </cell>
          <cell r="H42">
            <v>1.0471204188481675</v>
          </cell>
          <cell r="I42">
            <v>31292.796937499996</v>
          </cell>
        </row>
        <row r="43">
          <cell r="A43" t="str">
            <v>Ingeniero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32722.513089005235</v>
          </cell>
          <cell r="H43">
            <v>1.0471204188481675</v>
          </cell>
          <cell r="I43">
            <v>31250</v>
          </cell>
        </row>
        <row r="44">
          <cell r="A44" t="str">
            <v>Tramitador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15706.806282722513</v>
          </cell>
          <cell r="H44">
            <v>1.0471204188481675</v>
          </cell>
          <cell r="I44">
            <v>15000</v>
          </cell>
        </row>
      </sheetData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MO"/>
      <sheetName val="CUADRILLAS MANO DE OBRA"/>
      <sheetName val="INTERVENTORIA"/>
      <sheetName val="FM"/>
      <sheetName val="SUELDOS"/>
      <sheetName val="%AIU"/>
      <sheetName val="DESC PRESTACIONES SOCIALES"/>
    </sheetNames>
    <sheetDataSet>
      <sheetData sheetId="0">
        <row r="1">
          <cell r="A1" t="str">
            <v>LISTA DE INSUMOS</v>
          </cell>
          <cell r="B1">
            <v>0</v>
          </cell>
          <cell r="C1">
            <v>0</v>
          </cell>
          <cell r="D1">
            <v>0</v>
          </cell>
        </row>
        <row r="2">
          <cell r="A2" t="str">
            <v>CODIGO</v>
          </cell>
          <cell r="B2" t="str">
            <v>DESCRIPCION</v>
          </cell>
          <cell r="C2" t="str">
            <v>UNIDAD</v>
          </cell>
          <cell r="D2" t="str">
            <v>VALOR UNITARIO</v>
          </cell>
        </row>
        <row r="3">
          <cell r="A3">
            <v>1</v>
          </cell>
          <cell r="B3" t="str">
            <v>ACERO 60000 PSI</v>
          </cell>
          <cell r="C3" t="str">
            <v>KG</v>
          </cell>
          <cell r="D3">
            <v>2501.5734526472784</v>
          </cell>
        </row>
        <row r="4">
          <cell r="A4">
            <v>2</v>
          </cell>
          <cell r="B4" t="str">
            <v>ACERO DE REFUERZO PDR 60</v>
          </cell>
          <cell r="C4" t="str">
            <v>KG</v>
          </cell>
          <cell r="D4">
            <v>2501.5734526472784</v>
          </cell>
        </row>
        <row r="5">
          <cell r="A5">
            <v>3</v>
          </cell>
          <cell r="B5" t="str">
            <v>ADHESIVO EPOXICO</v>
          </cell>
          <cell r="C5" t="str">
            <v>GLN</v>
          </cell>
          <cell r="D5">
            <v>406496</v>
          </cell>
        </row>
        <row r="6">
          <cell r="A6">
            <v>4</v>
          </cell>
          <cell r="B6" t="str">
            <v>AGUA</v>
          </cell>
          <cell r="C6" t="str">
            <v>LT</v>
          </cell>
          <cell r="D6">
            <v>50</v>
          </cell>
        </row>
        <row r="7">
          <cell r="A7">
            <v>5</v>
          </cell>
          <cell r="B7" t="str">
            <v>ALAMBRE NEGRO</v>
          </cell>
          <cell r="C7" t="str">
            <v>KG</v>
          </cell>
          <cell r="D7">
            <v>2676</v>
          </cell>
        </row>
        <row r="8">
          <cell r="A8">
            <v>6</v>
          </cell>
          <cell r="B8" t="str">
            <v>ANTISOL ROJO</v>
          </cell>
          <cell r="C8" t="str">
            <v>KG</v>
          </cell>
          <cell r="D8">
            <v>11305</v>
          </cell>
        </row>
        <row r="9">
          <cell r="A9">
            <v>7</v>
          </cell>
          <cell r="B9" t="str">
            <v>ARENA</v>
          </cell>
          <cell r="C9" t="str">
            <v>M3</v>
          </cell>
          <cell r="D9">
            <v>83300</v>
          </cell>
        </row>
        <row r="10">
          <cell r="A10">
            <v>8</v>
          </cell>
          <cell r="B10" t="str">
            <v>ARENA LAVADA DE RIO</v>
          </cell>
          <cell r="C10" t="str">
            <v>M3</v>
          </cell>
          <cell r="D10">
            <v>44900</v>
          </cell>
        </row>
        <row r="11">
          <cell r="A11">
            <v>9</v>
          </cell>
          <cell r="B11" t="str">
            <v>BARRAS DE UNION DE ACERO CORRUGADO 1/2"</v>
          </cell>
          <cell r="C11" t="str">
            <v>M</v>
          </cell>
          <cell r="D11">
            <v>2098.3333333333335</v>
          </cell>
        </row>
        <row r="12">
          <cell r="A12">
            <v>10</v>
          </cell>
          <cell r="B12" t="str">
            <v>BASE GRANULAR BG (NORMA ET-2005 IDU)</v>
          </cell>
          <cell r="C12" t="str">
            <v>M3</v>
          </cell>
          <cell r="D12">
            <v>128520</v>
          </cell>
        </row>
        <row r="13">
          <cell r="A13">
            <v>11</v>
          </cell>
          <cell r="B13" t="str">
            <v>BASE PARA POZO D=170CM  E=20CM PREFABRICADA</v>
          </cell>
          <cell r="C13" t="str">
            <v>M</v>
          </cell>
          <cell r="D13">
            <v>962115</v>
          </cell>
        </row>
        <row r="14">
          <cell r="A14">
            <v>12</v>
          </cell>
          <cell r="B14" t="str">
            <v>CEMENTO GRIS</v>
          </cell>
          <cell r="C14" t="str">
            <v>KG</v>
          </cell>
          <cell r="D14">
            <v>523.6</v>
          </cell>
        </row>
        <row r="15">
          <cell r="A15">
            <v>13</v>
          </cell>
          <cell r="B15" t="str">
            <v>CINTA MÉTRICA METÁLICA</v>
          </cell>
          <cell r="C15" t="str">
            <v>M</v>
          </cell>
          <cell r="D15">
            <v>2336.3666666666668</v>
          </cell>
        </row>
        <row r="16">
          <cell r="A16">
            <v>14</v>
          </cell>
          <cell r="B16" t="str">
            <v xml:space="preserve">CINTA DE SEÑALIZACIÓN </v>
          </cell>
          <cell r="C16" t="str">
            <v>M</v>
          </cell>
          <cell r="D16">
            <v>149</v>
          </cell>
        </row>
        <row r="17">
          <cell r="A17">
            <v>15</v>
          </cell>
          <cell r="B17" t="str">
            <v>CIZALLA</v>
          </cell>
          <cell r="C17" t="str">
            <v>H</v>
          </cell>
          <cell r="D17">
            <v>575</v>
          </cell>
        </row>
        <row r="18">
          <cell r="A18">
            <v>16</v>
          </cell>
          <cell r="B18" t="str">
            <v>CODO 45° 6" PEAD ALC</v>
          </cell>
          <cell r="C18" t="str">
            <v>UN</v>
          </cell>
          <cell r="D18">
            <v>49640.85</v>
          </cell>
        </row>
        <row r="19">
          <cell r="A19">
            <v>17</v>
          </cell>
          <cell r="B19" t="str">
            <v>CODO 90° 6" PEAD ALC</v>
          </cell>
          <cell r="C19" t="str">
            <v>UN</v>
          </cell>
          <cell r="D19">
            <v>56911.75</v>
          </cell>
        </row>
        <row r="20">
          <cell r="A20">
            <v>18</v>
          </cell>
          <cell r="B20" t="str">
            <v>CONCRETO F'C 14 MPA MEZCLADO EN OBRA</v>
          </cell>
          <cell r="C20" t="str">
            <v>M3</v>
          </cell>
          <cell r="D20">
            <v>352497</v>
          </cell>
        </row>
        <row r="21">
          <cell r="A21">
            <v>19</v>
          </cell>
          <cell r="B21" t="str">
            <v>CONCRETO F'C 21 MPA (210 KG/CM2) MEZCLADO EN OBRA</v>
          </cell>
          <cell r="C21" t="str">
            <v>M3</v>
          </cell>
          <cell r="D21">
            <v>396637</v>
          </cell>
        </row>
        <row r="22">
          <cell r="A22">
            <v>20</v>
          </cell>
          <cell r="B22" t="str">
            <v>ESLINGAS</v>
          </cell>
          <cell r="C22" t="str">
            <v>UN</v>
          </cell>
          <cell r="D22">
            <v>180000</v>
          </cell>
        </row>
        <row r="23">
          <cell r="A23">
            <v>21</v>
          </cell>
          <cell r="B23" t="str">
            <v>ESTACA DE MADERA</v>
          </cell>
          <cell r="C23" t="str">
            <v>UN</v>
          </cell>
          <cell r="D23">
            <v>1281</v>
          </cell>
        </row>
        <row r="24">
          <cell r="A24">
            <v>22</v>
          </cell>
          <cell r="B24" t="str">
            <v>ESTROBOS</v>
          </cell>
          <cell r="C24" t="str">
            <v>UN</v>
          </cell>
          <cell r="D24">
            <v>250000</v>
          </cell>
        </row>
        <row r="25">
          <cell r="A25">
            <v>23</v>
          </cell>
          <cell r="B25" t="str">
            <v>FORMALETA ANCLAJE</v>
          </cell>
          <cell r="C25" t="str">
            <v>M2</v>
          </cell>
          <cell r="D25">
            <v>6000</v>
          </cell>
        </row>
        <row r="26">
          <cell r="A26">
            <v>24</v>
          </cell>
          <cell r="B26" t="str">
            <v>FORMALETA CAJA</v>
          </cell>
          <cell r="C26" t="str">
            <v>M2</v>
          </cell>
          <cell r="D26">
            <v>12770</v>
          </cell>
        </row>
        <row r="27">
          <cell r="A27">
            <v>25</v>
          </cell>
          <cell r="B27" t="str">
            <v>FORMALETA EN MADERA</v>
          </cell>
          <cell r="C27" t="str">
            <v>M3</v>
          </cell>
          <cell r="D27">
            <v>213834</v>
          </cell>
        </row>
        <row r="28">
          <cell r="A28">
            <v>26</v>
          </cell>
          <cell r="B28" t="str">
            <v>GRAVA 1/2"</v>
          </cell>
          <cell r="C28" t="str">
            <v>M3</v>
          </cell>
          <cell r="D28">
            <v>68329.8</v>
          </cell>
        </row>
        <row r="29">
          <cell r="A29">
            <v>27</v>
          </cell>
          <cell r="B29" t="str">
            <v>GRAVILLA</v>
          </cell>
          <cell r="C29" t="str">
            <v>M3</v>
          </cell>
          <cell r="D29">
            <v>66640</v>
          </cell>
        </row>
        <row r="30">
          <cell r="A30">
            <v>28</v>
          </cell>
          <cell r="B30" t="str">
            <v>HERRAMIENTA MENOR</v>
          </cell>
          <cell r="C30" t="str">
            <v>%MO</v>
          </cell>
          <cell r="D30">
            <v>0</v>
          </cell>
        </row>
        <row r="31">
          <cell r="A31">
            <v>29</v>
          </cell>
          <cell r="B31" t="str">
            <v>INSERTA TEE 15" X6" PEAD ALC</v>
          </cell>
          <cell r="C31" t="str">
            <v>UN</v>
          </cell>
          <cell r="D31">
            <v>182087.85</v>
          </cell>
        </row>
        <row r="32">
          <cell r="A32">
            <v>30</v>
          </cell>
          <cell r="B32" t="str">
            <v>INSERTA TEE 18"X6" PEAD ALC</v>
          </cell>
          <cell r="C32" t="str">
            <v>UN</v>
          </cell>
          <cell r="D32">
            <v>191188.97</v>
          </cell>
        </row>
        <row r="33">
          <cell r="A33">
            <v>31</v>
          </cell>
          <cell r="B33" t="str">
            <v>LAMINA METALICA</v>
          </cell>
          <cell r="C33" t="str">
            <v>UN</v>
          </cell>
          <cell r="D33">
            <v>4000</v>
          </cell>
        </row>
        <row r="34">
          <cell r="A34">
            <v>32</v>
          </cell>
          <cell r="B34" t="str">
            <v xml:space="preserve">LIMPIADOR  </v>
          </cell>
          <cell r="C34" t="str">
            <v>GL</v>
          </cell>
          <cell r="D34">
            <v>53550</v>
          </cell>
        </row>
        <row r="35">
          <cell r="A35">
            <v>33</v>
          </cell>
          <cell r="B35" t="str">
            <v>LONA VERDE</v>
          </cell>
          <cell r="C35" t="str">
            <v>M</v>
          </cell>
          <cell r="D35">
            <v>1959</v>
          </cell>
        </row>
        <row r="36">
          <cell r="A36">
            <v>34</v>
          </cell>
          <cell r="B36" t="str">
            <v xml:space="preserve">LUBRICANTE </v>
          </cell>
          <cell r="C36" t="str">
            <v>KG</v>
          </cell>
          <cell r="D36">
            <v>43246.5</v>
          </cell>
        </row>
        <row r="37">
          <cell r="A37">
            <v>35</v>
          </cell>
          <cell r="B37" t="str">
            <v>MORTERO 1:6</v>
          </cell>
          <cell r="C37" t="str">
            <v>M3</v>
          </cell>
          <cell r="D37">
            <v>326300</v>
          </cell>
        </row>
        <row r="38">
          <cell r="A38">
            <v>36</v>
          </cell>
          <cell r="B38" t="str">
            <v>PASADORES DE ACERO LISO 1 1/4"</v>
          </cell>
          <cell r="C38" t="str">
            <v>KG</v>
          </cell>
          <cell r="D38">
            <v>2117.0282708744244</v>
          </cell>
        </row>
        <row r="39">
          <cell r="A39">
            <v>37</v>
          </cell>
          <cell r="B39" t="str">
            <v>PERFIL METALICO</v>
          </cell>
          <cell r="C39" t="str">
            <v>M</v>
          </cell>
          <cell r="D39">
            <v>2000</v>
          </cell>
        </row>
        <row r="40">
          <cell r="A40">
            <v>38</v>
          </cell>
          <cell r="B40" t="str">
            <v xml:space="preserve">PLACA CUBIERTA POZO D=170CM-E=20CM--27,6MPA-4000PSI </v>
          </cell>
          <cell r="C40" t="str">
            <v>M</v>
          </cell>
          <cell r="D40">
            <v>1012809</v>
          </cell>
        </row>
        <row r="41">
          <cell r="A41">
            <v>39</v>
          </cell>
          <cell r="B41" t="str">
            <v>PUNTAL SECCIÓN 0.10 X 0.20 M LONG. 3 M</v>
          </cell>
          <cell r="C41" t="str">
            <v>M</v>
          </cell>
          <cell r="D41">
            <v>9666.6666666666661</v>
          </cell>
        </row>
        <row r="42">
          <cell r="A42">
            <v>40</v>
          </cell>
          <cell r="B42" t="str">
            <v>PUNTILLA 1`` - 4``</v>
          </cell>
          <cell r="C42" t="str">
            <v>KG</v>
          </cell>
          <cell r="D42">
            <v>4190</v>
          </cell>
        </row>
        <row r="43">
          <cell r="A43">
            <v>41</v>
          </cell>
          <cell r="B43" t="str">
            <v>RECEBO</v>
          </cell>
          <cell r="C43" t="str">
            <v>M3</v>
          </cell>
          <cell r="D43">
            <v>9900</v>
          </cell>
        </row>
        <row r="44">
          <cell r="A44">
            <v>42</v>
          </cell>
          <cell r="B44" t="str">
            <v>REPISA 0.05X0.10X3 M</v>
          </cell>
          <cell r="C44" t="str">
            <v>UN</v>
          </cell>
          <cell r="D44">
            <v>8139</v>
          </cell>
        </row>
        <row r="45">
          <cell r="A45">
            <v>43</v>
          </cell>
          <cell r="B45" t="str">
            <v>SECCION CILINDRICA DE POZO D=100CM</v>
          </cell>
          <cell r="C45" t="str">
            <v>M</v>
          </cell>
          <cell r="D45">
            <v>716261</v>
          </cell>
        </row>
        <row r="46">
          <cell r="A46">
            <v>44</v>
          </cell>
          <cell r="B46" t="str">
            <v>SENALIZADOR TRAFICO 1.3M BASE CAUCHO</v>
          </cell>
          <cell r="C46" t="str">
            <v>UN</v>
          </cell>
          <cell r="D46">
            <v>33900</v>
          </cell>
        </row>
        <row r="47">
          <cell r="A47">
            <v>45</v>
          </cell>
          <cell r="B47" t="str">
            <v>SIKASET L</v>
          </cell>
          <cell r="C47" t="str">
            <v>KG</v>
          </cell>
          <cell r="D47">
            <v>6426</v>
          </cell>
        </row>
        <row r="48">
          <cell r="A48">
            <v>46</v>
          </cell>
          <cell r="B48" t="str">
            <v>SOLDADURA E70XX</v>
          </cell>
          <cell r="C48" t="str">
            <v>KG</v>
          </cell>
          <cell r="D48">
            <v>14500</v>
          </cell>
        </row>
        <row r="49">
          <cell r="A49">
            <v>47</v>
          </cell>
          <cell r="B49" t="str">
            <v>SUBBASE GRANULAR SBG4 (NORMA ET-2005 IDU)</v>
          </cell>
          <cell r="C49" t="str">
            <v>M3</v>
          </cell>
          <cell r="D49">
            <v>111622</v>
          </cell>
        </row>
        <row r="50">
          <cell r="A50">
            <v>48</v>
          </cell>
          <cell r="B50" t="str">
            <v>TABLA BURRA ORDINARIO 0.04 X 0.20 X 3.0 M</v>
          </cell>
          <cell r="C50" t="str">
            <v>M</v>
          </cell>
          <cell r="D50">
            <v>6000</v>
          </cell>
        </row>
        <row r="51">
          <cell r="A51">
            <v>49</v>
          </cell>
          <cell r="B51" t="str">
            <v>TAPA PARA POZO D=70CM MATERIAL NO RECICLABLE</v>
          </cell>
          <cell r="C51" t="str">
            <v>M</v>
          </cell>
          <cell r="D51">
            <v>172788</v>
          </cell>
        </row>
        <row r="52">
          <cell r="A52">
            <v>50</v>
          </cell>
          <cell r="B52" t="str">
            <v>TORNILLERIA</v>
          </cell>
          <cell r="C52" t="str">
            <v>GL</v>
          </cell>
          <cell r="D52">
            <v>1500</v>
          </cell>
        </row>
        <row r="53">
          <cell r="A53">
            <v>51</v>
          </cell>
          <cell r="B53" t="str">
            <v>TRITURADO 3/4"</v>
          </cell>
          <cell r="C53" t="str">
            <v>M3</v>
          </cell>
          <cell r="D53">
            <v>130900</v>
          </cell>
        </row>
        <row r="54">
          <cell r="A54">
            <v>52</v>
          </cell>
          <cell r="B54" t="str">
            <v>TUBERIA PEAD N12 WT ALCANTARILLADO  10"</v>
          </cell>
          <cell r="C54" t="str">
            <v>M</v>
          </cell>
          <cell r="D54">
            <v>67574.149999999994</v>
          </cell>
        </row>
        <row r="55">
          <cell r="A55">
            <v>53</v>
          </cell>
          <cell r="B55" t="str">
            <v>TUBERIA PEAD N12 WT ALCANTARILLADO  6"</v>
          </cell>
          <cell r="C55" t="str">
            <v>M</v>
          </cell>
          <cell r="D55">
            <v>34730.15</v>
          </cell>
        </row>
        <row r="56">
          <cell r="A56">
            <v>54</v>
          </cell>
          <cell r="B56" t="str">
            <v>TUBERIA PEAD N12 WT ALCANTARILLADO 8"</v>
          </cell>
          <cell r="C56" t="str">
            <v>M</v>
          </cell>
          <cell r="D56">
            <v>45963.75</v>
          </cell>
        </row>
        <row r="57">
          <cell r="A57">
            <v>55</v>
          </cell>
          <cell r="B57" t="str">
            <v>TUBERIA PEAD N12 WT ALCANTARILLADO 12"</v>
          </cell>
          <cell r="C57" t="str">
            <v>M</v>
          </cell>
          <cell r="D57">
            <v>100138.5</v>
          </cell>
        </row>
        <row r="58">
          <cell r="A58">
            <v>56</v>
          </cell>
          <cell r="B58" t="str">
            <v>TUBERIA PEAD N12 WT ALCANTARILLADO 15"</v>
          </cell>
          <cell r="C58" t="str">
            <v>M</v>
          </cell>
          <cell r="D58">
            <v>154295.4</v>
          </cell>
        </row>
        <row r="59">
          <cell r="A59">
            <v>57</v>
          </cell>
          <cell r="B59" t="str">
            <v>TUBERIA PEAD N12 WT  ALCANTARILLADO 18"</v>
          </cell>
          <cell r="C59" t="str">
            <v>M</v>
          </cell>
          <cell r="D59">
            <v>218234.09999999998</v>
          </cell>
        </row>
        <row r="60">
          <cell r="A60">
            <v>58</v>
          </cell>
          <cell r="B60" t="str">
            <v>TUBERIA PEAD N12 WT  ALCANTARILLADO 24"</v>
          </cell>
          <cell r="C60" t="str">
            <v>M</v>
          </cell>
          <cell r="D60">
            <v>394461.19999999995</v>
          </cell>
        </row>
        <row r="61">
          <cell r="A61">
            <v>59</v>
          </cell>
          <cell r="B61" t="str">
            <v>TUBERIA PEAD N12 WT  ALCANTARILLADO 42"</v>
          </cell>
          <cell r="C61" t="str">
            <v>M</v>
          </cell>
          <cell r="D61">
            <v>1644651.4</v>
          </cell>
        </row>
        <row r="62">
          <cell r="A62">
            <v>60</v>
          </cell>
          <cell r="B62" t="str">
            <v>VARA DE CLAVO</v>
          </cell>
          <cell r="C62" t="str">
            <v>M</v>
          </cell>
          <cell r="D62">
            <v>1552</v>
          </cell>
        </row>
        <row r="63">
          <cell r="A63">
            <v>61</v>
          </cell>
          <cell r="B63" t="str">
            <v>YEE 6"X10" PEAD ALC</v>
          </cell>
          <cell r="C63" t="str">
            <v>UN</v>
          </cell>
          <cell r="D63">
            <v>215754.13999999998</v>
          </cell>
        </row>
        <row r="64">
          <cell r="A64">
            <v>62</v>
          </cell>
          <cell r="B64" t="str">
            <v>YEE 6"X12" PEAD ALC</v>
          </cell>
          <cell r="C64" t="str">
            <v>UN</v>
          </cell>
          <cell r="D64">
            <v>360823.47</v>
          </cell>
        </row>
        <row r="65">
          <cell r="A65">
            <v>63</v>
          </cell>
          <cell r="B65" t="str">
            <v>YEE 6"X8" PEAD ALC</v>
          </cell>
          <cell r="C65" t="str">
            <v>UN</v>
          </cell>
          <cell r="D65">
            <v>103025.44</v>
          </cell>
        </row>
        <row r="66">
          <cell r="A66">
            <v>64</v>
          </cell>
          <cell r="B66" t="str">
            <v>MORTERO 1:4</v>
          </cell>
          <cell r="C66" t="str">
            <v>M3</v>
          </cell>
          <cell r="D66">
            <v>388133</v>
          </cell>
        </row>
        <row r="67">
          <cell r="A67">
            <v>65</v>
          </cell>
          <cell r="B67" t="str">
            <v>ESTACÓN 2,50 METROS X 10 CM</v>
          </cell>
          <cell r="C67" t="str">
            <v>UN</v>
          </cell>
          <cell r="D67">
            <v>28900</v>
          </cell>
        </row>
        <row r="68">
          <cell r="A68">
            <v>66</v>
          </cell>
          <cell r="B68" t="str">
            <v>BAKE-ROD ESPUMA DE POLIETILENO</v>
          </cell>
          <cell r="C68" t="str">
            <v>M</v>
          </cell>
          <cell r="D68">
            <v>714</v>
          </cell>
        </row>
        <row r="69">
          <cell r="A69">
            <v>67</v>
          </cell>
          <cell r="B69" t="str">
            <v>SELLADOR ELÁSTICO POLIURETANO</v>
          </cell>
          <cell r="C69" t="str">
            <v>UN</v>
          </cell>
          <cell r="D69">
            <v>26775</v>
          </cell>
        </row>
        <row r="70">
          <cell r="A70">
            <v>68</v>
          </cell>
          <cell r="B70" t="str">
            <v>SOLDADURAS</v>
          </cell>
          <cell r="C70" t="str">
            <v>GL</v>
          </cell>
          <cell r="D70">
            <v>1500</v>
          </cell>
        </row>
        <row r="71">
          <cell r="A71">
            <v>69</v>
          </cell>
          <cell r="B71" t="str">
            <v>SELLO ELASTOMERICO PEAD 6"</v>
          </cell>
          <cell r="C71" t="str">
            <v>UN</v>
          </cell>
          <cell r="D71">
            <v>6910.33</v>
          </cell>
        </row>
        <row r="72">
          <cell r="A72">
            <v>70</v>
          </cell>
          <cell r="B72" t="str">
            <v>SELLO ELASTOMERICO PEAD 8"</v>
          </cell>
          <cell r="C72" t="str">
            <v>UN</v>
          </cell>
          <cell r="D72">
            <v>13047.16</v>
          </cell>
        </row>
        <row r="73">
          <cell r="A73">
            <v>71</v>
          </cell>
          <cell r="B73" t="str">
            <v>SELLO ELASTOMERICO PEAD 10"</v>
          </cell>
          <cell r="C73" t="str">
            <v>UN</v>
          </cell>
          <cell r="D73">
            <v>29663.129999999997</v>
          </cell>
        </row>
        <row r="74">
          <cell r="A74">
            <v>72</v>
          </cell>
          <cell r="B74" t="str">
            <v>SELLO ELASTOMERICO PEAD 12"</v>
          </cell>
          <cell r="C74" t="str">
            <v>UN</v>
          </cell>
          <cell r="D74">
            <v>52615.85</v>
          </cell>
        </row>
        <row r="75">
          <cell r="A75">
            <v>73</v>
          </cell>
          <cell r="B75" t="str">
            <v>SELLO ELASTOMERICO PEAD 15"</v>
          </cell>
          <cell r="C75" t="str">
            <v>UN</v>
          </cell>
          <cell r="D75">
            <v>36559.18</v>
          </cell>
        </row>
        <row r="76">
          <cell r="A76">
            <v>74</v>
          </cell>
          <cell r="B76" t="str">
            <v>SELLO ELASTOMERICO PEAD 18"</v>
          </cell>
          <cell r="C76" t="str">
            <v>UN</v>
          </cell>
          <cell r="D76">
            <v>58780.049999999996</v>
          </cell>
        </row>
        <row r="77">
          <cell r="A77">
            <v>75</v>
          </cell>
          <cell r="B77" t="str">
            <v>SELLO ELASTOMERICO PEAD 24"</v>
          </cell>
          <cell r="C77" t="str">
            <v>UN</v>
          </cell>
          <cell r="D77">
            <v>75983.87999999999</v>
          </cell>
        </row>
        <row r="78">
          <cell r="A78">
            <v>76</v>
          </cell>
          <cell r="B78" t="str">
            <v>SELLO ELASTOMERICO PEAD 42"</v>
          </cell>
          <cell r="C78" t="str">
            <v>UN</v>
          </cell>
          <cell r="D78">
            <v>168346.91999999998</v>
          </cell>
        </row>
        <row r="79">
          <cell r="A79">
            <v>77</v>
          </cell>
          <cell r="B79" t="str">
            <v xml:space="preserve">ACERO A36 </v>
          </cell>
          <cell r="C79" t="str">
            <v>KG</v>
          </cell>
          <cell r="D79">
            <v>8400</v>
          </cell>
        </row>
        <row r="80">
          <cell r="A80">
            <v>78</v>
          </cell>
          <cell r="B80" t="str">
            <v>ACERO A325</v>
          </cell>
          <cell r="C80" t="str">
            <v>KG</v>
          </cell>
          <cell r="D80">
            <v>4125</v>
          </cell>
        </row>
        <row r="81">
          <cell r="A81">
            <v>79</v>
          </cell>
          <cell r="B81" t="str">
            <v>ACERO A572</v>
          </cell>
          <cell r="C81" t="str">
            <v>KG</v>
          </cell>
          <cell r="D81">
            <v>10000</v>
          </cell>
        </row>
        <row r="82">
          <cell r="A82">
            <v>80</v>
          </cell>
          <cell r="B82" t="str">
            <v>SOLDADURA ELECTRODOS E70XX</v>
          </cell>
          <cell r="C82" t="str">
            <v>KG</v>
          </cell>
          <cell r="D82">
            <v>9000</v>
          </cell>
        </row>
        <row r="83">
          <cell r="A83">
            <v>81</v>
          </cell>
          <cell r="B83" t="str">
            <v>ANTICORROSIVO ALQUÍDICO</v>
          </cell>
          <cell r="C83" t="str">
            <v>GLN</v>
          </cell>
          <cell r="D83">
            <v>75900</v>
          </cell>
        </row>
        <row r="84">
          <cell r="A84">
            <v>82</v>
          </cell>
          <cell r="B84" t="str">
            <v>ESMALTE SINTÉTICO</v>
          </cell>
          <cell r="C84" t="str">
            <v>GLN</v>
          </cell>
          <cell r="D84">
            <v>67000</v>
          </cell>
        </row>
        <row r="85">
          <cell r="A85">
            <v>83</v>
          </cell>
          <cell r="B85" t="str">
            <v>TUBERIA PEAD N12 WT  ALCANTARILLADO 40"</v>
          </cell>
          <cell r="C85" t="str">
            <v>M</v>
          </cell>
          <cell r="D85">
            <v>1428583.0999999999</v>
          </cell>
        </row>
        <row r="86">
          <cell r="A86">
            <v>84</v>
          </cell>
          <cell r="B86" t="str">
            <v>TUBERIA PEAD N12 WT  ALCANTARILLADO 48"</v>
          </cell>
          <cell r="C86" t="str">
            <v>M</v>
          </cell>
          <cell r="D86">
            <v>2231636.75</v>
          </cell>
        </row>
        <row r="87">
          <cell r="A87">
            <v>85</v>
          </cell>
          <cell r="B87" t="str">
            <v>TUBERIA PEAD N12 WT  ALCANTARILLADO 30"</v>
          </cell>
          <cell r="C87" t="str">
            <v>M</v>
          </cell>
          <cell r="D87">
            <v>554450.75</v>
          </cell>
        </row>
        <row r="88">
          <cell r="A88">
            <v>86</v>
          </cell>
          <cell r="B88" t="str">
            <v>TUBERIA PEAD N12 WT  ALCANTARILLADO 36"</v>
          </cell>
          <cell r="C88" t="str">
            <v>M</v>
          </cell>
          <cell r="D88">
            <v>1041892.6</v>
          </cell>
        </row>
        <row r="89">
          <cell r="A89">
            <v>87</v>
          </cell>
          <cell r="B89" t="str">
            <v>LADRILLOS 0,06 X 0,12 X 0,24 M</v>
          </cell>
          <cell r="C89" t="str">
            <v xml:space="preserve"> UN </v>
          </cell>
          <cell r="D89">
            <v>718.10344827586209</v>
          </cell>
        </row>
        <row r="90">
          <cell r="A90">
            <v>88</v>
          </cell>
          <cell r="B90" t="str">
            <v>GEOTEXTIL NT 1600</v>
          </cell>
          <cell r="C90" t="str">
            <v xml:space="preserve"> M2 </v>
          </cell>
          <cell r="D90">
            <v>3631.5517241379316</v>
          </cell>
        </row>
        <row r="91">
          <cell r="A91">
            <v>89</v>
          </cell>
          <cell r="B91" t="str">
            <v>ESPUMA DE POLIURETANO</v>
          </cell>
          <cell r="C91" t="str">
            <v xml:space="preserve"> M2 </v>
          </cell>
          <cell r="D91">
            <v>1846.5517241379312</v>
          </cell>
        </row>
        <row r="92">
          <cell r="A92">
            <v>90</v>
          </cell>
          <cell r="B92" t="str">
            <v>IMPERMEABILIZANTE PARA MORTERO (SIKA 1 O SIMILAR)</v>
          </cell>
          <cell r="C92" t="str">
            <v>KG</v>
          </cell>
          <cell r="D92">
            <v>11662</v>
          </cell>
        </row>
        <row r="93">
          <cell r="A93">
            <v>91</v>
          </cell>
          <cell r="B93" t="str">
            <v>FORMALETA POZOS INSPECCION</v>
          </cell>
          <cell r="C93" t="str">
            <v>M2</v>
          </cell>
          <cell r="D93">
            <v>13100</v>
          </cell>
        </row>
        <row r="94">
          <cell r="A94">
            <v>92</v>
          </cell>
          <cell r="B94" t="str">
            <v>IMPERMEABILIZANTE PARA CONCRETO (PLASTOCRETE DM O SIMILAR)</v>
          </cell>
          <cell r="C94" t="str">
            <v>KG</v>
          </cell>
          <cell r="D94">
            <v>12019.111111111111</v>
          </cell>
        </row>
        <row r="95">
          <cell r="A95">
            <v>93</v>
          </cell>
          <cell r="B95" t="str">
            <v>CONCRETO SIMPLE 4000 PSI</v>
          </cell>
          <cell r="C95" t="str">
            <v>M3</v>
          </cell>
          <cell r="D95">
            <v>441405</v>
          </cell>
        </row>
        <row r="96">
          <cell r="A96">
            <v>94</v>
          </cell>
          <cell r="B96" t="str">
            <v>FORMALETA CABEZAL DESCARGA</v>
          </cell>
          <cell r="C96" t="str">
            <v>M2</v>
          </cell>
          <cell r="D96">
            <v>13000</v>
          </cell>
        </row>
        <row r="97">
          <cell r="A97">
            <v>95</v>
          </cell>
          <cell r="B97" t="str">
            <v>CONCRETO F'C 17 MPA MEZCLADO EN OBRA</v>
          </cell>
          <cell r="C97" t="str">
            <v>M3</v>
          </cell>
          <cell r="D97">
            <v>368475</v>
          </cell>
        </row>
        <row r="98">
          <cell r="A98">
            <v>96</v>
          </cell>
          <cell r="B98" t="str">
            <v>SELLO ELASTOMERICO PEAD 30"</v>
          </cell>
          <cell r="C98" t="str">
            <v>UN</v>
          </cell>
          <cell r="D98">
            <v>134333.15</v>
          </cell>
        </row>
        <row r="99">
          <cell r="A99">
            <v>97</v>
          </cell>
          <cell r="B99" t="str">
            <v>SELLO ELASTOMERICO PEAD 36"</v>
          </cell>
          <cell r="C99" t="str">
            <v>UN</v>
          </cell>
          <cell r="D99">
            <v>157702.37</v>
          </cell>
        </row>
        <row r="100">
          <cell r="A100">
            <v>98</v>
          </cell>
          <cell r="B100" t="str">
            <v>TEE PEAD ALCANTARILLADO 12"</v>
          </cell>
          <cell r="C100" t="str">
            <v>UN</v>
          </cell>
          <cell r="D100">
            <v>467253.5</v>
          </cell>
        </row>
        <row r="101">
          <cell r="A101">
            <v>99</v>
          </cell>
          <cell r="B101" t="str">
            <v>CODO 90° PEAD ALCANTARILLADO 12"</v>
          </cell>
          <cell r="C101" t="str">
            <v>UN</v>
          </cell>
          <cell r="D101">
            <v>408258.06</v>
          </cell>
        </row>
        <row r="102">
          <cell r="A102">
            <v>100</v>
          </cell>
          <cell r="B102" t="str">
            <v>TEE PEAD ALCANTARILLADO 36"</v>
          </cell>
          <cell r="C102" t="str">
            <v>UN</v>
          </cell>
          <cell r="D102">
            <v>11187825.459999999</v>
          </cell>
        </row>
        <row r="103">
          <cell r="A103">
            <v>101</v>
          </cell>
          <cell r="B103" t="str">
            <v>CODO 90° PEAD ALCANTARILLADO 36"</v>
          </cell>
          <cell r="C103" t="str">
            <v>UN</v>
          </cell>
          <cell r="D103">
            <v>9285904.3899999987</v>
          </cell>
        </row>
        <row r="104">
          <cell r="A104">
            <v>102</v>
          </cell>
          <cell r="B104" t="str">
            <v>COLLARIN DE FIJACIÓN PARA TUBERÍA DE  12"</v>
          </cell>
          <cell r="C104" t="str">
            <v>UN</v>
          </cell>
          <cell r="D104">
            <v>119000</v>
          </cell>
        </row>
        <row r="105">
          <cell r="A105">
            <v>103</v>
          </cell>
          <cell r="B105" t="str">
            <v>ADHESIVO ESTRUCTURAL 600 ML</v>
          </cell>
          <cell r="C105" t="str">
            <v>UN</v>
          </cell>
          <cell r="D105">
            <v>123760</v>
          </cell>
        </row>
        <row r="106">
          <cell r="A106">
            <v>104</v>
          </cell>
          <cell r="B106" t="str">
            <v>JUEGO DE PERNOS DE ANCLAJE</v>
          </cell>
          <cell r="C106" t="str">
            <v>UN</v>
          </cell>
          <cell r="D106">
            <v>30000</v>
          </cell>
        </row>
        <row r="107">
          <cell r="A107">
            <v>105</v>
          </cell>
          <cell r="B107" t="str">
            <v xml:space="preserve">ELASTOMERO </v>
          </cell>
          <cell r="C107" t="str">
            <v>M</v>
          </cell>
          <cell r="D107">
            <v>46000</v>
          </cell>
        </row>
        <row r="108">
          <cell r="A108">
            <v>106</v>
          </cell>
          <cell r="B108" t="str">
            <v>TEE PEAD ALCANTARILLADO 15"</v>
          </cell>
          <cell r="C108" t="str">
            <v>UN</v>
          </cell>
          <cell r="D108">
            <v>1577949.52</v>
          </cell>
        </row>
        <row r="109">
          <cell r="A109">
            <v>107</v>
          </cell>
          <cell r="B109" t="str">
            <v>CODO 90° PEAD ALCANTARILLADO 15"</v>
          </cell>
          <cell r="C109" t="str">
            <v>UN</v>
          </cell>
          <cell r="D109">
            <v>1510794.25</v>
          </cell>
        </row>
        <row r="110">
          <cell r="A110">
            <v>108</v>
          </cell>
          <cell r="B110" t="str">
            <v>TEE PEAD ALCANTARILLADO 18"</v>
          </cell>
          <cell r="C110" t="str">
            <v>UN</v>
          </cell>
          <cell r="D110">
            <v>2370009.9499999997</v>
          </cell>
        </row>
        <row r="111">
          <cell r="A111">
            <v>109</v>
          </cell>
          <cell r="B111" t="str">
            <v>CODO 90° PEAD ALCANTARILLADO 18"</v>
          </cell>
          <cell r="C111" t="str">
            <v>UN</v>
          </cell>
          <cell r="D111">
            <v>1817298.98</v>
          </cell>
        </row>
        <row r="112">
          <cell r="A112">
            <v>110</v>
          </cell>
          <cell r="B112" t="str">
            <v>EMULSIÓN ASFÁLTICA CRR-1</v>
          </cell>
          <cell r="C112" t="str">
            <v>LT</v>
          </cell>
          <cell r="D112">
            <v>3078</v>
          </cell>
        </row>
        <row r="113">
          <cell r="A113">
            <v>111</v>
          </cell>
          <cell r="B113" t="str">
            <v>MEZCLA ASFÁLTICA (MDC 1)</v>
          </cell>
          <cell r="C113" t="str">
            <v>M3</v>
          </cell>
          <cell r="D113">
            <v>461637.93103448278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</row>
        <row r="119">
          <cell r="A119" t="str">
            <v>EQUIPOS</v>
          </cell>
          <cell r="B119">
            <v>0</v>
          </cell>
          <cell r="C119">
            <v>0</v>
          </cell>
          <cell r="D119">
            <v>0</v>
          </cell>
        </row>
        <row r="120">
          <cell r="A120" t="str">
            <v>N1</v>
          </cell>
          <cell r="B120" t="str">
            <v>CARGADOR FRONTAL (INC. OPERARIO)</v>
          </cell>
          <cell r="C120" t="str">
            <v>hr</v>
          </cell>
          <cell r="D120">
            <v>79519</v>
          </cell>
        </row>
        <row r="121">
          <cell r="A121" t="str">
            <v>N2</v>
          </cell>
          <cell r="B121" t="str">
            <v>ESTACIÓN ELECTRÓNICA TOTAL</v>
          </cell>
          <cell r="C121" t="str">
            <v>hr</v>
          </cell>
          <cell r="D121">
            <v>12500</v>
          </cell>
        </row>
        <row r="122">
          <cell r="A122" t="str">
            <v>N3</v>
          </cell>
          <cell r="B122" t="str">
            <v>RETRO EXCAVADORA HITACHI X200-SIMILAR</v>
          </cell>
          <cell r="C122" t="str">
            <v>hr</v>
          </cell>
          <cell r="D122">
            <v>135960</v>
          </cell>
        </row>
        <row r="123">
          <cell r="A123" t="str">
            <v>N4</v>
          </cell>
          <cell r="B123" t="str">
            <v xml:space="preserve">EQUIPO PARA PERFORACIÓN HORIZONTAL SISTEMA RAMMING DIÁMETRO 24" </v>
          </cell>
          <cell r="C123" t="str">
            <v>$/M</v>
          </cell>
          <cell r="D123">
            <v>3326400</v>
          </cell>
        </row>
        <row r="124">
          <cell r="A124" t="str">
            <v>N5</v>
          </cell>
          <cell r="B124" t="str">
            <v>COMPRESOR</v>
          </cell>
          <cell r="C124" t="str">
            <v>%mo</v>
          </cell>
          <cell r="D124">
            <v>4039</v>
          </cell>
        </row>
        <row r="125">
          <cell r="A125" t="str">
            <v>N6</v>
          </cell>
          <cell r="B125" t="str">
            <v>CORTADORA PAVIMENTO CONCRETO</v>
          </cell>
          <cell r="C125" t="str">
            <v>día</v>
          </cell>
          <cell r="D125">
            <v>50000</v>
          </cell>
        </row>
        <row r="126">
          <cell r="A126" t="str">
            <v>N7</v>
          </cell>
          <cell r="B126" t="str">
            <v>CARGADOR : POTENCIA EN EL VOLANTE 125 HP, CLASIFICACIÓN DE RPM DEL MOTOR 2300.</v>
          </cell>
          <cell r="C126" t="str">
            <v>hr</v>
          </cell>
          <cell r="D126">
            <v>125000</v>
          </cell>
        </row>
        <row r="127">
          <cell r="A127" t="str">
            <v>N8</v>
          </cell>
          <cell r="B127" t="str">
            <v>COMPRESOR 120 HP, CON MARTILLO.</v>
          </cell>
          <cell r="C127" t="str">
            <v>hr</v>
          </cell>
          <cell r="D127">
            <v>85000</v>
          </cell>
        </row>
        <row r="128">
          <cell r="A128" t="str">
            <v>N9</v>
          </cell>
          <cell r="B128" t="str">
            <v xml:space="preserve">RETROEXCAVADORA </v>
          </cell>
          <cell r="C128" t="str">
            <v>hr</v>
          </cell>
          <cell r="D128">
            <v>60000</v>
          </cell>
        </row>
        <row r="129">
          <cell r="A129" t="str">
            <v>N10</v>
          </cell>
          <cell r="B129" t="str">
            <v>COMPACTADOR TIPO SALTARÍN</v>
          </cell>
          <cell r="C129" t="str">
            <v>DIA</v>
          </cell>
          <cell r="D129">
            <v>40000</v>
          </cell>
        </row>
        <row r="130">
          <cell r="A130" t="str">
            <v>N11</v>
          </cell>
          <cell r="B130" t="str">
            <v xml:space="preserve">CARROTANQUE DE AGUA(1000 GALONES) </v>
          </cell>
          <cell r="C130" t="str">
            <v>hr</v>
          </cell>
          <cell r="D130">
            <v>48000</v>
          </cell>
        </row>
        <row r="131">
          <cell r="A131" t="str">
            <v>N12</v>
          </cell>
          <cell r="B131" t="str">
            <v>MOTONIVELADORA  POTENCIA 215 HP, ANCHO DE CUCHILLA 4,27 M, PESO 18 TON.</v>
          </cell>
          <cell r="C131" t="str">
            <v>hr</v>
          </cell>
          <cell r="D131">
            <v>182666.66666666666</v>
          </cell>
        </row>
        <row r="132">
          <cell r="A132" t="str">
            <v>N13</v>
          </cell>
          <cell r="B132" t="str">
            <v xml:space="preserve">VIBROCOMPATADOR, POTENCIA 153 HP, PESO 10 TON. </v>
          </cell>
          <cell r="C132" t="str">
            <v>hr</v>
          </cell>
          <cell r="D132">
            <v>112126.83432650776</v>
          </cell>
        </row>
        <row r="133">
          <cell r="A133" t="str">
            <v>N14</v>
          </cell>
          <cell r="B133" t="str">
            <v>VOLQUETA 5 M3 (20 KM)</v>
          </cell>
          <cell r="C133" t="str">
            <v>m3k</v>
          </cell>
          <cell r="D133">
            <v>1387.9250000000002</v>
          </cell>
        </row>
        <row r="134">
          <cell r="A134" t="str">
            <v>N15</v>
          </cell>
          <cell r="B134" t="str">
            <v xml:space="preserve">RETRO EXCAVADORA CARGADORA DE LLANTA </v>
          </cell>
          <cell r="C134" t="str">
            <v>hr</v>
          </cell>
          <cell r="D134">
            <v>135960</v>
          </cell>
        </row>
        <row r="135">
          <cell r="A135" t="str">
            <v>N16</v>
          </cell>
          <cell r="B135" t="str">
            <v>EQUIPO DE CORTE/CALADORA/SERRUCHO DE PUNTA PARA TUBERIA</v>
          </cell>
          <cell r="C135" t="str">
            <v>día</v>
          </cell>
          <cell r="D135">
            <v>9000</v>
          </cell>
        </row>
        <row r="136">
          <cell r="A136" t="str">
            <v>N17</v>
          </cell>
          <cell r="B136" t="str">
            <v>MEZCLADORA</v>
          </cell>
          <cell r="C136" t="str">
            <v>hr</v>
          </cell>
          <cell r="D136">
            <v>8734.4</v>
          </cell>
        </row>
        <row r="137">
          <cell r="A137" t="str">
            <v>N18</v>
          </cell>
          <cell r="B137" t="str">
            <v>MEZCLADORA A GASOLINA DE 2 BULTOS</v>
          </cell>
          <cell r="C137" t="str">
            <v>hr</v>
          </cell>
          <cell r="D137">
            <v>9501.375</v>
          </cell>
        </row>
        <row r="138">
          <cell r="A138" t="str">
            <v>N19</v>
          </cell>
          <cell r="B138" t="str">
            <v>VIBRADOR DE MEZCLA</v>
          </cell>
          <cell r="C138" t="str">
            <v>hr</v>
          </cell>
          <cell r="D138">
            <v>5391</v>
          </cell>
        </row>
        <row r="139">
          <cell r="A139" t="str">
            <v>N20</v>
          </cell>
          <cell r="B139" t="str">
            <v>TRANSPORTE EQUIPOS PERFORACIÓN SISTEMA RAMMING</v>
          </cell>
          <cell r="C139" t="str">
            <v>$/km</v>
          </cell>
          <cell r="D139">
            <v>801.80470588235301</v>
          </cell>
        </row>
        <row r="140">
          <cell r="A140" t="str">
            <v>N21</v>
          </cell>
          <cell r="B140" t="str">
            <v>TRANSPORTE DE MATERIAL DE DEMOLICIÓN</v>
          </cell>
          <cell r="C140" t="str">
            <v>m3k</v>
          </cell>
          <cell r="D140">
            <v>998.18</v>
          </cell>
        </row>
        <row r="141">
          <cell r="A141" t="str">
            <v>N22</v>
          </cell>
          <cell r="B141" t="str">
            <v>ENTIBADO METALICO</v>
          </cell>
          <cell r="C141" t="str">
            <v>TRAILER</v>
          </cell>
          <cell r="D141">
            <v>350000</v>
          </cell>
        </row>
        <row r="142">
          <cell r="A142" t="str">
            <v>N23</v>
          </cell>
          <cell r="B142" t="str">
            <v>TRANSPORTE DE MATERIALES</v>
          </cell>
          <cell r="C142" t="str">
            <v>gl</v>
          </cell>
          <cell r="D142">
            <v>819.97</v>
          </cell>
        </row>
        <row r="143">
          <cell r="A143" t="str">
            <v>N24</v>
          </cell>
          <cell r="B143" t="str">
            <v>REGLA VIBRADORA</v>
          </cell>
          <cell r="C143" t="str">
            <v>hr</v>
          </cell>
          <cell r="D143">
            <v>5500</v>
          </cell>
        </row>
        <row r="144">
          <cell r="A144" t="str">
            <v>N25</v>
          </cell>
          <cell r="B144" t="str">
            <v>FORMALETA PAVIMENTO CONCRETO</v>
          </cell>
          <cell r="C144" t="str">
            <v>día</v>
          </cell>
          <cell r="D144">
            <v>1800</v>
          </cell>
        </row>
        <row r="145">
          <cell r="A145" t="str">
            <v>N26</v>
          </cell>
          <cell r="B145" t="str">
            <v>ACARREO MATERIALES PETREOS-TIERRA-VARIOS</v>
          </cell>
          <cell r="C145" t="str">
            <v>m3k</v>
          </cell>
          <cell r="D145">
            <v>1200</v>
          </cell>
        </row>
        <row r="146">
          <cell r="A146" t="str">
            <v>N27</v>
          </cell>
          <cell r="B146" t="str">
            <v>MEZCLADORA DE CONCRETO 9FT3</v>
          </cell>
          <cell r="C146" t="str">
            <v>DIA</v>
          </cell>
          <cell r="D146">
            <v>38800</v>
          </cell>
        </row>
        <row r="147">
          <cell r="A147" t="str">
            <v>N28</v>
          </cell>
          <cell r="B147" t="str">
            <v xml:space="preserve">NIVEL DE PRECISIÓN CON MIRA </v>
          </cell>
          <cell r="C147" t="str">
            <v>hr</v>
          </cell>
          <cell r="D147">
            <v>5900.416666666667</v>
          </cell>
        </row>
        <row r="148">
          <cell r="A148" t="str">
            <v>N29</v>
          </cell>
          <cell r="B148" t="str">
            <v>CEPILLO TEXTURIZADOR</v>
          </cell>
          <cell r="C148" t="str">
            <v>hr</v>
          </cell>
          <cell r="D148">
            <v>2500</v>
          </cell>
        </row>
        <row r="149">
          <cell r="A149" t="str">
            <v>N30</v>
          </cell>
          <cell r="B149" t="str">
            <v>VIBROCOMPATADOR TIPO RANA</v>
          </cell>
          <cell r="C149" t="str">
            <v>DIA</v>
          </cell>
          <cell r="D149">
            <v>55000</v>
          </cell>
        </row>
        <row r="150">
          <cell r="A150" t="str">
            <v>N31</v>
          </cell>
          <cell r="B150" t="str">
            <v>TRANSPORTE EN MULA PATINETA A PITALITO</v>
          </cell>
          <cell r="C150" t="str">
            <v>$/km</v>
          </cell>
          <cell r="D150">
            <v>7392.1971252566736</v>
          </cell>
        </row>
        <row r="151">
          <cell r="A151" t="str">
            <v>N32</v>
          </cell>
          <cell r="B151" t="str">
            <v>MOTONIVELADORA CAT-12-F</v>
          </cell>
          <cell r="C151" t="str">
            <v>HR</v>
          </cell>
          <cell r="D151">
            <v>125000</v>
          </cell>
        </row>
        <row r="152">
          <cell r="A152" t="str">
            <v>N33</v>
          </cell>
          <cell r="B152" t="str">
            <v>VIBROCOMPACTADOR CA-15</v>
          </cell>
          <cell r="C152" t="str">
            <v>HR</v>
          </cell>
          <cell r="D152">
            <v>105000</v>
          </cell>
        </row>
        <row r="153">
          <cell r="A153" t="str">
            <v>N34</v>
          </cell>
          <cell r="B153" t="str">
            <v>MOTOBOMBA 3" SUMERGIBLE INCLUYE MANGUERA</v>
          </cell>
          <cell r="C153" t="str">
            <v>DIA</v>
          </cell>
          <cell r="D153">
            <v>19000</v>
          </cell>
        </row>
        <row r="154">
          <cell r="A154" t="str">
            <v>N35</v>
          </cell>
          <cell r="B154" t="str">
            <v>EQUIPO APLICACIÓN DE PINTURA</v>
          </cell>
          <cell r="C154" t="str">
            <v>DIA</v>
          </cell>
          <cell r="D154">
            <v>50000</v>
          </cell>
        </row>
        <row r="155">
          <cell r="A155" t="str">
            <v>N36</v>
          </cell>
          <cell r="B155" t="str">
            <v>EQUIPO DE SOLDADURA</v>
          </cell>
          <cell r="C155" t="str">
            <v>DIA</v>
          </cell>
          <cell r="D155">
            <v>68000</v>
          </cell>
        </row>
        <row r="156">
          <cell r="A156" t="str">
            <v>N37</v>
          </cell>
          <cell r="B156" t="str">
            <v>TABLONES PARA ANDAMIOS</v>
          </cell>
          <cell r="C156" t="str">
            <v>DIA</v>
          </cell>
          <cell r="D156">
            <v>1500</v>
          </cell>
        </row>
        <row r="157">
          <cell r="A157" t="str">
            <v>N38</v>
          </cell>
          <cell r="B157" t="str">
            <v>CUERPO DE ANDAMIOS</v>
          </cell>
          <cell r="C157" t="str">
            <v>DIA</v>
          </cell>
          <cell r="D157">
            <v>1500</v>
          </cell>
        </row>
        <row r="158">
          <cell r="A158" t="str">
            <v>N39</v>
          </cell>
          <cell r="B158" t="str">
            <v xml:space="preserve">EQUIPO PARA PERFORACIÓN HORIZONTAL SISTEMA RAMMING DIÁMETRO 12" </v>
          </cell>
          <cell r="C158" t="str">
            <v>$/M</v>
          </cell>
          <cell r="D158">
            <v>1663200</v>
          </cell>
        </row>
        <row r="159">
          <cell r="A159" t="str">
            <v>N40</v>
          </cell>
          <cell r="B159" t="str">
            <v xml:space="preserve">EQUIPO PARA PERFORACIÓN HORIZONTAL SISTEMA RAMMING DIÁMETRO 36" </v>
          </cell>
          <cell r="C159" t="str">
            <v>$/M</v>
          </cell>
          <cell r="D159">
            <v>4989600</v>
          </cell>
        </row>
        <row r="160">
          <cell r="A160" t="str">
            <v>N41</v>
          </cell>
          <cell r="B160" t="str">
            <v>PISTOLA PARA SALCHICHA 600 ML</v>
          </cell>
          <cell r="C160" t="str">
            <v>DIA</v>
          </cell>
          <cell r="D160">
            <v>6096.7666666666664</v>
          </cell>
        </row>
        <row r="161">
          <cell r="A161" t="str">
            <v>N42</v>
          </cell>
          <cell r="B161" t="str">
            <v>EQUIPO DE TRABAJO EN ALTURAS</v>
          </cell>
          <cell r="C161" t="str">
            <v>DIA</v>
          </cell>
          <cell r="D161">
            <v>18000</v>
          </cell>
        </row>
        <row r="162">
          <cell r="A162" t="str">
            <v>N43</v>
          </cell>
          <cell r="B162" t="str">
            <v>COMPACTADORA DE LLANTA</v>
          </cell>
          <cell r="C162" t="str">
            <v>HR</v>
          </cell>
          <cell r="D162">
            <v>76939.655172413797</v>
          </cell>
        </row>
        <row r="163">
          <cell r="A163" t="str">
            <v>N44</v>
          </cell>
          <cell r="B163" t="str">
            <v>TERMINADORA DE ASFALTO</v>
          </cell>
          <cell r="C163" t="str">
            <v>HR</v>
          </cell>
          <cell r="D163">
            <v>108741.37931034484</v>
          </cell>
        </row>
        <row r="164">
          <cell r="A164" t="str">
            <v>N45</v>
          </cell>
          <cell r="B164" t="str">
            <v>FRESADORA DE PAVIMENTO FLEXIBLE</v>
          </cell>
          <cell r="C164" t="str">
            <v>HR</v>
          </cell>
          <cell r="D164">
            <v>307759</v>
          </cell>
        </row>
        <row r="165">
          <cell r="A165" t="str">
            <v>N46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</row>
        <row r="168">
          <cell r="A168" t="str">
            <v>MANO DE OBRA</v>
          </cell>
          <cell r="B168">
            <v>0</v>
          </cell>
          <cell r="C168">
            <v>0</v>
          </cell>
          <cell r="D168">
            <v>0</v>
          </cell>
        </row>
        <row r="169">
          <cell r="A169" t="str">
            <v>MO1</v>
          </cell>
          <cell r="B169" t="str">
            <v>AYUDANTE</v>
          </cell>
          <cell r="C169" t="str">
            <v>HC</v>
          </cell>
          <cell r="D169">
            <v>3073.82</v>
          </cell>
        </row>
        <row r="170">
          <cell r="A170" t="str">
            <v>MO2</v>
          </cell>
          <cell r="B170" t="str">
            <v>AYUDANTE COMPRESOR</v>
          </cell>
          <cell r="C170" t="str">
            <v>HC</v>
          </cell>
          <cell r="D170">
            <v>3688.59</v>
          </cell>
        </row>
        <row r="171">
          <cell r="A171" t="str">
            <v>MO3</v>
          </cell>
          <cell r="B171" t="str">
            <v>OFICIAL</v>
          </cell>
          <cell r="C171" t="str">
            <v>HC</v>
          </cell>
          <cell r="D171">
            <v>3596.37</v>
          </cell>
        </row>
        <row r="172">
          <cell r="A172" t="str">
            <v>MO4</v>
          </cell>
          <cell r="B172" t="str">
            <v>OFICIAL ESPECIALIZADO</v>
          </cell>
          <cell r="C172" t="str">
            <v>HC</v>
          </cell>
          <cell r="D172">
            <v>6653.29</v>
          </cell>
        </row>
        <row r="173">
          <cell r="A173" t="str">
            <v>MO5</v>
          </cell>
          <cell r="B173" t="str">
            <v>TÉCNICO EN ROTURA</v>
          </cell>
          <cell r="C173" t="str">
            <v>HC</v>
          </cell>
          <cell r="D173">
            <v>14038.43</v>
          </cell>
        </row>
        <row r="174">
          <cell r="A174" t="str">
            <v>MO6</v>
          </cell>
          <cell r="B174" t="str">
            <v>TÉCNICO TERMOFUSIÓN</v>
          </cell>
          <cell r="C174" t="str">
            <v>HC</v>
          </cell>
          <cell r="D174">
            <v>7721.14</v>
          </cell>
        </row>
        <row r="175">
          <cell r="A175" t="str">
            <v>MO7</v>
          </cell>
          <cell r="B175" t="str">
            <v>TOPÓGRAFO</v>
          </cell>
          <cell r="C175" t="str">
            <v>HC</v>
          </cell>
          <cell r="D175">
            <v>21400</v>
          </cell>
        </row>
        <row r="176">
          <cell r="A176" t="str">
            <v>MO8</v>
          </cell>
          <cell r="B176" t="str">
            <v>CADENERO</v>
          </cell>
          <cell r="C176" t="str">
            <v>HC</v>
          </cell>
          <cell r="D176">
            <v>6687.5</v>
          </cell>
        </row>
        <row r="177">
          <cell r="A177" t="str">
            <v>MO9</v>
          </cell>
          <cell r="B177" t="str">
            <v>CUADRILLA EXCAVACIONES EN ROCA O CIMIENTOS - 1 OF. + 1 AYUD.</v>
          </cell>
          <cell r="C177" t="str">
            <v>HC</v>
          </cell>
          <cell r="D177">
            <v>6670.19</v>
          </cell>
        </row>
        <row r="178">
          <cell r="A178" t="str">
            <v>MO10</v>
          </cell>
          <cell r="B178" t="str">
            <v>CUADRILLA DEMOLICIONES - 2 AYUD.</v>
          </cell>
          <cell r="C178" t="str">
            <v>HC</v>
          </cell>
          <cell r="D178">
            <v>6136.58</v>
          </cell>
        </row>
        <row r="179">
          <cell r="A179" t="str">
            <v>MO11</v>
          </cell>
          <cell r="B179" t="str">
            <v>CUADRILLA 1 AYUD.</v>
          </cell>
          <cell r="C179" t="str">
            <v>HC</v>
          </cell>
          <cell r="D179">
            <v>3073.82</v>
          </cell>
        </row>
        <row r="180">
          <cell r="A180" t="str">
            <v>MO12</v>
          </cell>
          <cell r="B180" t="str">
            <v>CUADRILLA 2 AYUD.</v>
          </cell>
          <cell r="C180" t="str">
            <v>HC</v>
          </cell>
          <cell r="D180">
            <v>6147.64</v>
          </cell>
        </row>
        <row r="181">
          <cell r="A181" t="str">
            <v>MO13</v>
          </cell>
          <cell r="B181" t="str">
            <v>CUADRILLA 3 AYUD.</v>
          </cell>
          <cell r="C181" t="str">
            <v>HC</v>
          </cell>
          <cell r="D181">
            <v>9221.4599999999991</v>
          </cell>
        </row>
        <row r="182">
          <cell r="A182" t="str">
            <v>MO14</v>
          </cell>
          <cell r="B182" t="str">
            <v xml:space="preserve">CUADRILLA 1 OF. </v>
          </cell>
          <cell r="C182" t="str">
            <v>HC</v>
          </cell>
          <cell r="D182">
            <v>3596.37</v>
          </cell>
        </row>
        <row r="183">
          <cell r="A183" t="str">
            <v>MO15</v>
          </cell>
          <cell r="B183" t="str">
            <v>CUADRILLA 1 OF. + 1 AYUD.</v>
          </cell>
          <cell r="C183" t="str">
            <v>HC</v>
          </cell>
          <cell r="D183">
            <v>6670.19</v>
          </cell>
        </row>
        <row r="184">
          <cell r="A184" t="str">
            <v>MO16</v>
          </cell>
          <cell r="B184" t="str">
            <v>CUADRILLA 1 OF. + 2 AYUD.</v>
          </cell>
          <cell r="C184" t="str">
            <v>HC</v>
          </cell>
          <cell r="D184">
            <v>9744.01</v>
          </cell>
        </row>
        <row r="185">
          <cell r="A185" t="str">
            <v>MO17</v>
          </cell>
          <cell r="B185" t="str">
            <v>CUADRILLA 1 OF. + 3 AYUD.</v>
          </cell>
          <cell r="C185" t="str">
            <v>HC</v>
          </cell>
          <cell r="D185">
            <v>12817.83</v>
          </cell>
        </row>
        <row r="186">
          <cell r="A186" t="str">
            <v>MO18</v>
          </cell>
          <cell r="B186" t="str">
            <v>CUADRILLA 1 OF. + 4 AYUD.</v>
          </cell>
          <cell r="C186" t="str">
            <v>HC</v>
          </cell>
          <cell r="D186">
            <v>15891.65</v>
          </cell>
        </row>
        <row r="187">
          <cell r="A187" t="str">
            <v>MO19</v>
          </cell>
          <cell r="B187" t="str">
            <v>CUADRILLA 1 OF. + 6 AYUD.</v>
          </cell>
          <cell r="C187" t="str">
            <v>HC</v>
          </cell>
          <cell r="D187">
            <v>22039.3</v>
          </cell>
        </row>
        <row r="188">
          <cell r="A188" t="str">
            <v>MO20</v>
          </cell>
          <cell r="B188" t="str">
            <v xml:space="preserve">CUADRILLA HIDRAÚLICO Y SANITARIO - 1 OF. </v>
          </cell>
          <cell r="C188" t="str">
            <v>HC</v>
          </cell>
          <cell r="D188">
            <v>3596.37</v>
          </cell>
        </row>
        <row r="189">
          <cell r="A189" t="str">
            <v>MO21</v>
          </cell>
          <cell r="B189" t="str">
            <v>CUADRILLA HIDRAÚLICO Y SANITARIO -   1    AYUD.</v>
          </cell>
          <cell r="C189" t="str">
            <v>HC</v>
          </cell>
          <cell r="D189">
            <v>3073.82</v>
          </cell>
        </row>
        <row r="190">
          <cell r="A190" t="str">
            <v>MO22</v>
          </cell>
          <cell r="B190" t="str">
            <v>CUADRILLA HIDRAÚLICO Y SANITARIO -   2    AYUD.</v>
          </cell>
          <cell r="C190" t="str">
            <v>HC</v>
          </cell>
          <cell r="D190">
            <v>6147.64</v>
          </cell>
        </row>
        <row r="191">
          <cell r="A191" t="str">
            <v>MO23</v>
          </cell>
          <cell r="B191" t="str">
            <v>CUADRILLA HIDRAÚLICO Y SANITARIO - 1 OF. + 1 AYUD.</v>
          </cell>
          <cell r="C191" t="str">
            <v>HC</v>
          </cell>
          <cell r="D191">
            <v>6670.19</v>
          </cell>
        </row>
        <row r="192">
          <cell r="A192" t="str">
            <v>MO24</v>
          </cell>
          <cell r="B192" t="str">
            <v>CUADRILLA HIDRAÚLICO Y SANITARIO - 1 OF. + 2 AYUD.</v>
          </cell>
          <cell r="C192" t="str">
            <v>HC</v>
          </cell>
          <cell r="D192">
            <v>9744.01</v>
          </cell>
        </row>
        <row r="193">
          <cell r="A193" t="str">
            <v>MO25</v>
          </cell>
          <cell r="B193" t="str">
            <v>CUADRILLA HIDRAÚLICO Y SANITARIO - 1 OF. + 4 AYUD.</v>
          </cell>
          <cell r="C193" t="str">
            <v>HC</v>
          </cell>
          <cell r="D193">
            <v>15891.65</v>
          </cell>
        </row>
        <row r="194">
          <cell r="A194" t="str">
            <v>MO26</v>
          </cell>
          <cell r="B194" t="str">
            <v>CUADRILLA DE TOPOGRAFIA - 1 TOPO. + 2 CAD.</v>
          </cell>
          <cell r="C194" t="str">
            <v>HC</v>
          </cell>
          <cell r="D194">
            <v>34775</v>
          </cell>
        </row>
        <row r="195">
          <cell r="A195" t="str">
            <v>MO27</v>
          </cell>
          <cell r="B195" t="str">
            <v>TECNICO SOLDADURA</v>
          </cell>
          <cell r="C195" t="str">
            <v>HC</v>
          </cell>
          <cell r="D195">
            <v>7721.14</v>
          </cell>
        </row>
        <row r="196">
          <cell r="A196" t="str">
            <v>MO28</v>
          </cell>
          <cell r="B196" t="str">
            <v>TECNICO TERMOFUSION</v>
          </cell>
          <cell r="C196" t="str">
            <v>HC</v>
          </cell>
          <cell r="D196">
            <v>7721.14</v>
          </cell>
        </row>
        <row r="197">
          <cell r="A197" t="str">
            <v>MO29</v>
          </cell>
          <cell r="B197" t="str">
            <v xml:space="preserve">CUADRILLA ELECTRICIDAD 1 OF. + 1 AYUD. </v>
          </cell>
          <cell r="C197" t="str">
            <v>HC</v>
          </cell>
          <cell r="D197">
            <v>8041.15</v>
          </cell>
        </row>
        <row r="198">
          <cell r="A198" t="str">
            <v>MO30</v>
          </cell>
          <cell r="B198" t="str">
            <v>CUADRILLA DE TOPOGRAFIA - 1 TOPO. + 1 CAD.</v>
          </cell>
          <cell r="C198" t="str">
            <v>HC</v>
          </cell>
          <cell r="D198">
            <v>28087.5</v>
          </cell>
        </row>
        <row r="199">
          <cell r="A199" t="str">
            <v>MO31</v>
          </cell>
          <cell r="B199" t="str">
            <v>FACTOR PRESTACIONAL</v>
          </cell>
          <cell r="C199" t="str">
            <v>%</v>
          </cell>
          <cell r="D199">
            <v>1.9</v>
          </cell>
        </row>
        <row r="200">
          <cell r="A200" t="str">
            <v>MO32</v>
          </cell>
          <cell r="B200" t="str">
            <v>MANO OBRA ALBANILERIA 7 AYUDANTE-1 OFI</v>
          </cell>
          <cell r="C200" t="str">
            <v>HC</v>
          </cell>
          <cell r="D200">
            <v>53073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</row>
        <row r="202">
          <cell r="A202">
            <v>0</v>
          </cell>
          <cell r="D202">
            <v>0</v>
          </cell>
        </row>
        <row r="203">
          <cell r="A203">
            <v>0</v>
          </cell>
          <cell r="D203">
            <v>0</v>
          </cell>
        </row>
        <row r="204">
          <cell r="A204">
            <v>0</v>
          </cell>
          <cell r="D204">
            <v>0</v>
          </cell>
        </row>
        <row r="205">
          <cell r="A205">
            <v>0</v>
          </cell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10">
          <cell r="A210">
            <v>0</v>
          </cell>
        </row>
        <row r="211">
          <cell r="A211">
            <v>0</v>
          </cell>
          <cell r="D211">
            <v>0</v>
          </cell>
        </row>
        <row r="212">
          <cell r="A212">
            <v>0</v>
          </cell>
          <cell r="D212">
            <v>0</v>
          </cell>
        </row>
        <row r="213">
          <cell r="A213">
            <v>0</v>
          </cell>
          <cell r="D213">
            <v>0</v>
          </cell>
        </row>
        <row r="214">
          <cell r="A214">
            <v>0</v>
          </cell>
          <cell r="D214">
            <v>0</v>
          </cell>
        </row>
        <row r="215">
          <cell r="A215">
            <v>0</v>
          </cell>
          <cell r="D215">
            <v>0</v>
          </cell>
        </row>
        <row r="216">
          <cell r="A216">
            <v>0</v>
          </cell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21">
          <cell r="A221">
            <v>0</v>
          </cell>
        </row>
        <row r="222">
          <cell r="A222">
            <v>0</v>
          </cell>
          <cell r="D222">
            <v>0</v>
          </cell>
        </row>
        <row r="223">
          <cell r="A223">
            <v>0</v>
          </cell>
          <cell r="D223">
            <v>0</v>
          </cell>
        </row>
        <row r="224">
          <cell r="A224">
            <v>0</v>
          </cell>
          <cell r="D224">
            <v>0</v>
          </cell>
        </row>
        <row r="225">
          <cell r="A225">
            <v>0</v>
          </cell>
          <cell r="D225">
            <v>0</v>
          </cell>
        </row>
        <row r="226">
          <cell r="A226">
            <v>0</v>
          </cell>
          <cell r="D226">
            <v>0</v>
          </cell>
        </row>
        <row r="227">
          <cell r="A227">
            <v>0</v>
          </cell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2">
          <cell r="A232">
            <v>0</v>
          </cell>
        </row>
        <row r="233">
          <cell r="A233">
            <v>0</v>
          </cell>
          <cell r="D233">
            <v>0</v>
          </cell>
        </row>
        <row r="234">
          <cell r="A234">
            <v>0</v>
          </cell>
          <cell r="D234">
            <v>0</v>
          </cell>
        </row>
        <row r="235">
          <cell r="A235">
            <v>0</v>
          </cell>
          <cell r="D235">
            <v>0</v>
          </cell>
        </row>
        <row r="236">
          <cell r="A236">
            <v>0</v>
          </cell>
          <cell r="D236">
            <v>0</v>
          </cell>
        </row>
        <row r="237">
          <cell r="A237">
            <v>0</v>
          </cell>
          <cell r="D237">
            <v>0</v>
          </cell>
        </row>
        <row r="238">
          <cell r="A238">
            <v>0</v>
          </cell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3">
          <cell r="A243">
            <v>0</v>
          </cell>
        </row>
        <row r="244">
          <cell r="A244">
            <v>0</v>
          </cell>
          <cell r="D244">
            <v>0</v>
          </cell>
        </row>
        <row r="245">
          <cell r="A245">
            <v>0</v>
          </cell>
          <cell r="D245">
            <v>0</v>
          </cell>
        </row>
        <row r="246">
          <cell r="A246">
            <v>0</v>
          </cell>
          <cell r="D246">
            <v>0</v>
          </cell>
        </row>
        <row r="247">
          <cell r="A247">
            <v>0</v>
          </cell>
          <cell r="D247">
            <v>0</v>
          </cell>
        </row>
        <row r="248">
          <cell r="A248">
            <v>0</v>
          </cell>
          <cell r="D248">
            <v>0</v>
          </cell>
        </row>
        <row r="249">
          <cell r="A249">
            <v>0</v>
          </cell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4">
          <cell r="A254">
            <v>0</v>
          </cell>
        </row>
        <row r="255">
          <cell r="A255">
            <v>0</v>
          </cell>
          <cell r="D255">
            <v>0</v>
          </cell>
        </row>
        <row r="256">
          <cell r="A256">
            <v>0</v>
          </cell>
          <cell r="D256">
            <v>0</v>
          </cell>
        </row>
        <row r="257">
          <cell r="A257">
            <v>0</v>
          </cell>
          <cell r="D257">
            <v>0</v>
          </cell>
        </row>
        <row r="258">
          <cell r="A258">
            <v>0</v>
          </cell>
          <cell r="D258">
            <v>0</v>
          </cell>
        </row>
        <row r="259">
          <cell r="A259">
            <v>0</v>
          </cell>
          <cell r="D259">
            <v>0</v>
          </cell>
        </row>
        <row r="260">
          <cell r="A260">
            <v>0</v>
          </cell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5">
          <cell r="A265">
            <v>0</v>
          </cell>
        </row>
        <row r="266">
          <cell r="A266">
            <v>0</v>
          </cell>
          <cell r="D266">
            <v>0</v>
          </cell>
        </row>
        <row r="267">
          <cell r="A267">
            <v>0</v>
          </cell>
          <cell r="D267">
            <v>0</v>
          </cell>
        </row>
        <row r="268">
          <cell r="A268">
            <v>0</v>
          </cell>
          <cell r="D268">
            <v>0</v>
          </cell>
        </row>
        <row r="269">
          <cell r="A269">
            <v>0</v>
          </cell>
          <cell r="D269">
            <v>0</v>
          </cell>
        </row>
        <row r="270">
          <cell r="A270">
            <v>0</v>
          </cell>
          <cell r="D270">
            <v>0</v>
          </cell>
        </row>
        <row r="271">
          <cell r="A271">
            <v>0</v>
          </cell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6">
          <cell r="A276">
            <v>0</v>
          </cell>
        </row>
        <row r="277">
          <cell r="A277">
            <v>0</v>
          </cell>
          <cell r="D277">
            <v>0</v>
          </cell>
        </row>
        <row r="278">
          <cell r="A278">
            <v>0</v>
          </cell>
          <cell r="D278">
            <v>0</v>
          </cell>
        </row>
        <row r="279">
          <cell r="A279">
            <v>0</v>
          </cell>
          <cell r="D279">
            <v>0</v>
          </cell>
        </row>
        <row r="280">
          <cell r="A280">
            <v>0</v>
          </cell>
          <cell r="D280">
            <v>0</v>
          </cell>
        </row>
        <row r="281">
          <cell r="A281">
            <v>0</v>
          </cell>
          <cell r="D281">
            <v>0</v>
          </cell>
        </row>
        <row r="282">
          <cell r="A282">
            <v>0</v>
          </cell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7">
          <cell r="A287">
            <v>0</v>
          </cell>
        </row>
        <row r="288">
          <cell r="A288">
            <v>0</v>
          </cell>
          <cell r="D288">
            <v>0</v>
          </cell>
        </row>
        <row r="289">
          <cell r="A289">
            <v>0</v>
          </cell>
          <cell r="D289">
            <v>0</v>
          </cell>
        </row>
        <row r="290">
          <cell r="A290">
            <v>0</v>
          </cell>
          <cell r="D290">
            <v>0</v>
          </cell>
        </row>
        <row r="291">
          <cell r="A291">
            <v>0</v>
          </cell>
          <cell r="D291">
            <v>0</v>
          </cell>
        </row>
        <row r="292">
          <cell r="A292">
            <v>0</v>
          </cell>
          <cell r="D292">
            <v>0</v>
          </cell>
        </row>
        <row r="293">
          <cell r="A293">
            <v>0</v>
          </cell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8">
          <cell r="A298">
            <v>0</v>
          </cell>
        </row>
        <row r="299">
          <cell r="A299">
            <v>0</v>
          </cell>
          <cell r="D299">
            <v>0</v>
          </cell>
        </row>
        <row r="300">
          <cell r="A300">
            <v>0</v>
          </cell>
          <cell r="D300">
            <v>0</v>
          </cell>
        </row>
        <row r="301">
          <cell r="A301">
            <v>0</v>
          </cell>
          <cell r="D301">
            <v>0</v>
          </cell>
        </row>
        <row r="302">
          <cell r="A302">
            <v>0</v>
          </cell>
          <cell r="D302">
            <v>0</v>
          </cell>
        </row>
        <row r="303">
          <cell r="A303">
            <v>0</v>
          </cell>
          <cell r="D303">
            <v>0</v>
          </cell>
        </row>
        <row r="304">
          <cell r="A304">
            <v>0</v>
          </cell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9">
          <cell r="A30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DATOS DE ENTRADA"/>
      <sheetName val="ACTIVIDADES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 t="str">
            <v>P. ALBAÑILERIA</v>
          </cell>
          <cell r="E4" t="str">
            <v>P. INSTALACIONES BASICA</v>
          </cell>
          <cell r="H4" t="str">
            <v>P. PINTURA</v>
          </cell>
          <cell r="K4" t="str">
            <v>P. CARPINTERIA</v>
          </cell>
          <cell r="N4" t="str">
            <v>P. CABLEADO ESTRUCTURADO</v>
          </cell>
        </row>
        <row r="5">
          <cell r="D5" t="str">
            <v>AA</v>
          </cell>
          <cell r="E5" t="str">
            <v>AA</v>
          </cell>
          <cell r="F5" t="str">
            <v>+</v>
          </cell>
          <cell r="G5">
            <v>0.1</v>
          </cell>
          <cell r="H5" t="str">
            <v>AA</v>
          </cell>
          <cell r="I5" t="str">
            <v>+</v>
          </cell>
          <cell r="J5">
            <v>0.15</v>
          </cell>
          <cell r="K5" t="str">
            <v>AA</v>
          </cell>
          <cell r="L5" t="str">
            <v>+</v>
          </cell>
          <cell r="M5">
            <v>0.2</v>
          </cell>
          <cell r="N5" t="str">
            <v>AA</v>
          </cell>
          <cell r="O5" t="str">
            <v>+</v>
          </cell>
          <cell r="P5">
            <v>0.33</v>
          </cell>
        </row>
        <row r="6">
          <cell r="A6" t="str">
            <v>JORNAL AYUDANTE</v>
          </cell>
          <cell r="B6">
            <v>1</v>
          </cell>
          <cell r="C6" t="str">
            <v>MINIMOS</v>
          </cell>
          <cell r="D6">
            <v>19650</v>
          </cell>
          <cell r="E6">
            <v>21615</v>
          </cell>
          <cell r="H6">
            <v>22597.5</v>
          </cell>
          <cell r="K6">
            <v>23580</v>
          </cell>
          <cell r="N6">
            <v>26134.5</v>
          </cell>
        </row>
        <row r="7">
          <cell r="A7" t="str">
            <v>VALOR REAL DEL JORNAL</v>
          </cell>
          <cell r="B7">
            <v>1.7818999999999998</v>
          </cell>
          <cell r="D7">
            <v>35014.334999999999</v>
          </cell>
          <cell r="E7">
            <v>38515.768499999998</v>
          </cell>
          <cell r="H7">
            <v>40266.485249999998</v>
          </cell>
          <cell r="K7">
            <v>42017.201999999997</v>
          </cell>
          <cell r="N7">
            <v>46569.065549999992</v>
          </cell>
        </row>
        <row r="8">
          <cell r="A8" t="str">
            <v>VALOR TOTAL HORA AYUDANTE</v>
          </cell>
          <cell r="D8">
            <v>4376.7918749999999</v>
          </cell>
          <cell r="E8">
            <v>4814.4710624999998</v>
          </cell>
          <cell r="H8">
            <v>5033.3106562499997</v>
          </cell>
          <cell r="K8">
            <v>5252.1502499999997</v>
          </cell>
          <cell r="N8">
            <v>5821.133193749999</v>
          </cell>
        </row>
        <row r="9">
          <cell r="A9" t="str">
            <v>JORNAL OFICIAL</v>
          </cell>
          <cell r="B9">
            <v>3</v>
          </cell>
          <cell r="C9" t="str">
            <v>MINIMOS</v>
          </cell>
          <cell r="D9">
            <v>58950</v>
          </cell>
          <cell r="E9">
            <v>64845.000000000007</v>
          </cell>
          <cell r="H9">
            <v>67792.5</v>
          </cell>
          <cell r="K9">
            <v>70740</v>
          </cell>
          <cell r="N9">
            <v>78403.5</v>
          </cell>
        </row>
        <row r="10">
          <cell r="A10" t="str">
            <v>VALOR REAL DEL JORNAL</v>
          </cell>
          <cell r="B10">
            <v>1.5964999999999998</v>
          </cell>
          <cell r="D10">
            <v>94113.674999999988</v>
          </cell>
          <cell r="E10">
            <v>103525.0425</v>
          </cell>
          <cell r="H10">
            <v>108230.72624999999</v>
          </cell>
          <cell r="K10">
            <v>112936.40999999999</v>
          </cell>
          <cell r="N10">
            <v>125171.18774999998</v>
          </cell>
        </row>
        <row r="11">
          <cell r="A11" t="str">
            <v>VALOR TOTAL HORA OFICIAL</v>
          </cell>
          <cell r="D11">
            <v>11764.209374999999</v>
          </cell>
          <cell r="E11">
            <v>12940.630312499999</v>
          </cell>
          <cell r="H11">
            <v>13528.840781249999</v>
          </cell>
          <cell r="K11">
            <v>14117.051249999999</v>
          </cell>
          <cell r="N11">
            <v>15646.398468749998</v>
          </cell>
        </row>
        <row r="12">
          <cell r="A12" t="str">
            <v>VALOR DIA CUADRILLA</v>
          </cell>
          <cell r="D12">
            <v>129128.00999999998</v>
          </cell>
          <cell r="E12">
            <v>142040.81099999999</v>
          </cell>
          <cell r="H12">
            <v>148497.21149999998</v>
          </cell>
          <cell r="K12">
            <v>154953.61199999999</v>
          </cell>
          <cell r="N12">
            <v>171740.25329999998</v>
          </cell>
        </row>
        <row r="13">
          <cell r="A13" t="str">
            <v>VALOR HORA CUADRILLA</v>
          </cell>
          <cell r="D13">
            <v>16141.001249999998</v>
          </cell>
          <cell r="E13">
            <v>17755.101374999998</v>
          </cell>
          <cell r="H13">
            <v>18562.151437499997</v>
          </cell>
          <cell r="K13">
            <v>19369.201499999999</v>
          </cell>
          <cell r="N13">
            <v>21467.531662499998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RESUMEN"/>
      <sheetName val="DISEÑO-SAN"/>
      <sheetName val="DISEÑO-PLUVI"/>
      <sheetName val="PRE-ALT 1 PTAR SN MATEO"/>
      <sheetName val="PRE-ALT 1 PTAR PTO LOPEZ"/>
      <sheetName val="ALT 1"/>
      <sheetName val="ALT 2 "/>
      <sheetName val="LISTADO PRECIOS"/>
      <sheetName val="0.1 BAS"/>
      <sheetName val="0.2 BAS"/>
      <sheetName val="0.3 BAS"/>
      <sheetName val="0.4 BAS"/>
      <sheetName val="0.5 BAS"/>
      <sheetName val="0.6 BAS"/>
      <sheetName val="0.7 BAS"/>
      <sheetName val="0.8 BAS"/>
      <sheetName val="0.9 BAS"/>
      <sheetName val="0.10 BAS"/>
      <sheetName val="0.11 BAS"/>
      <sheetName val="APU 001"/>
      <sheetName val="APU 002"/>
      <sheetName val="APU 003"/>
      <sheetName val="APU 004"/>
      <sheetName val="APU 005"/>
      <sheetName val="APU 006"/>
      <sheetName val="APU 007"/>
      <sheetName val="APU 008"/>
      <sheetName val="LISTA APU"/>
      <sheetName val="APU 009"/>
      <sheetName val="APU 010"/>
      <sheetName val="APU 011"/>
      <sheetName val="APU 012"/>
      <sheetName val="APU 013"/>
      <sheetName val="APU 014"/>
      <sheetName val="APU 015"/>
      <sheetName val="APU 016"/>
      <sheetName val="APU 017"/>
      <sheetName val="APU 018"/>
      <sheetName val="APU 019"/>
      <sheetName val="APU 020"/>
      <sheetName val="APU 021"/>
      <sheetName val="APU 022"/>
      <sheetName val="APU 023"/>
      <sheetName val="APU 024"/>
      <sheetName val="APU 025"/>
      <sheetName val="APU 026"/>
      <sheetName val="APU 027"/>
      <sheetName val="APU 028"/>
      <sheetName val="APU 029"/>
      <sheetName val="APU 030"/>
      <sheetName val="APU 031"/>
      <sheetName val="APU 032"/>
      <sheetName val="APU 034"/>
      <sheetName val="APU 035"/>
      <sheetName val="APU 036"/>
      <sheetName val="APU 037"/>
      <sheetName val="APU 038"/>
      <sheetName val="APU 039"/>
      <sheetName val="APU 040"/>
      <sheetName val="APU 041"/>
      <sheetName val="APU 042"/>
      <sheetName val="APU 043"/>
      <sheetName val="APU 043I"/>
      <sheetName val="APU 044"/>
      <sheetName val="APU 045"/>
      <sheetName val="APU 046"/>
      <sheetName val="APU 047"/>
      <sheetName val="APU 048"/>
      <sheetName val="APU 049"/>
      <sheetName val="APU 050"/>
      <sheetName val="APU 051"/>
      <sheetName val="APU 053"/>
      <sheetName val="APU 054"/>
      <sheetName val="APU 055"/>
      <sheetName val="APU 056"/>
      <sheetName val="APU 057"/>
      <sheetName val="APU 058"/>
      <sheetName val="APU 059"/>
      <sheetName val="APU 060"/>
      <sheetName val="APU 061"/>
      <sheetName val="APU 062"/>
      <sheetName val="APU 063"/>
      <sheetName val="APU 064"/>
      <sheetName val="APU 065"/>
      <sheetName val="APU 066"/>
      <sheetName val="APU 067"/>
      <sheetName val="APU 068"/>
      <sheetName val="APU 069"/>
      <sheetName val="APU 070"/>
      <sheetName val="APU 071"/>
      <sheetName val="APU 072"/>
      <sheetName val="APU 073"/>
      <sheetName val="APU 074"/>
      <sheetName val="APU 075"/>
      <sheetName val="APU 076"/>
      <sheetName val="APU 077"/>
      <sheetName val="APU 078"/>
      <sheetName val="APU 079"/>
      <sheetName val="APU 080"/>
      <sheetName val="APU 081"/>
      <sheetName val="APU 082"/>
      <sheetName val="LISTA MATERIALES"/>
      <sheetName val="CUADRILLAS MANO DE OBRA"/>
      <sheetName val="DESC PRESTACIONES SOCIALES"/>
      <sheetName val="APU001"/>
      <sheetName val="APU002"/>
      <sheetName val="APU003"/>
      <sheetName val="APU004"/>
      <sheetName val="APU005"/>
      <sheetName val="APU006"/>
      <sheetName val="APU007"/>
      <sheetName val="APU008"/>
      <sheetName val="APU009"/>
      <sheetName val="APU010"/>
      <sheetName val="APU011"/>
      <sheetName val="APU012"/>
      <sheetName val="APU013"/>
      <sheetName val="APU014"/>
      <sheetName val="APU015"/>
      <sheetName val="APU016"/>
      <sheetName val="APU017"/>
      <sheetName val="APU018"/>
      <sheetName val="APU019"/>
      <sheetName val="APU020"/>
      <sheetName val="APU021"/>
      <sheetName val="APU022"/>
      <sheetName val="APU023"/>
      <sheetName val="APU024"/>
      <sheetName val="APU025"/>
      <sheetName val="APU026"/>
      <sheetName val="APU027"/>
      <sheetName val="APU028"/>
      <sheetName val="APU029"/>
      <sheetName val="APU030"/>
      <sheetName val="APU031"/>
      <sheetName val="APU032"/>
      <sheetName val="APU033"/>
      <sheetName val="APU034"/>
      <sheetName val="APU035"/>
      <sheetName val="APU036"/>
      <sheetName val="APU037"/>
      <sheetName val="APU038"/>
      <sheetName val="APU039"/>
      <sheetName val="APU040"/>
      <sheetName val="APU041"/>
      <sheetName val="APU042"/>
      <sheetName val="APU043"/>
      <sheetName val="APU044"/>
      <sheetName val="APU045"/>
      <sheetName val="APU046"/>
      <sheetName val="APU047"/>
      <sheetName val="APU048"/>
      <sheetName val="APU049"/>
      <sheetName val="APU050"/>
      <sheetName val="APU051"/>
      <sheetName val="APU052"/>
      <sheetName val="APU053"/>
      <sheetName val="APU054"/>
      <sheetName val="APU055"/>
      <sheetName val="APU056"/>
      <sheetName val="APU057"/>
      <sheetName val="APU058"/>
      <sheetName val="APU059"/>
      <sheetName val="APU060"/>
      <sheetName val="APU061"/>
      <sheetName val="APU062"/>
      <sheetName val="APU063"/>
      <sheetName val="APU064"/>
      <sheetName val="APU065"/>
      <sheetName val="APU066"/>
      <sheetName val="APU067"/>
      <sheetName val="APU068"/>
      <sheetName val="APU069"/>
      <sheetName val="APU070"/>
      <sheetName val="APU071"/>
      <sheetName val="APU072"/>
      <sheetName val="APU073"/>
      <sheetName val="APU074"/>
      <sheetName val="APU075"/>
      <sheetName val="APU076"/>
      <sheetName val="APU0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APU</v>
          </cell>
          <cell r="C1" t="str">
            <v>DESCRIPCION</v>
          </cell>
          <cell r="D1" t="str">
            <v>UN</v>
          </cell>
          <cell r="E1" t="str">
            <v>PRECIO</v>
          </cell>
        </row>
        <row r="2">
          <cell r="B2" t="str">
            <v>APU 003</v>
          </cell>
          <cell r="C2" t="str">
            <v>Excavación Manual en Material Común</v>
          </cell>
          <cell r="D2" t="str">
            <v>M3</v>
          </cell>
          <cell r="E2">
            <v>17730</v>
          </cell>
        </row>
        <row r="3">
          <cell r="B3" t="str">
            <v>APU 004</v>
          </cell>
          <cell r="C3" t="str">
            <v>Excavación Mecanica en Material Común</v>
          </cell>
          <cell r="D3" t="str">
            <v>M3</v>
          </cell>
          <cell r="E3">
            <v>8652</v>
          </cell>
        </row>
        <row r="4">
          <cell r="B4" t="str">
            <v>APU 002</v>
          </cell>
          <cell r="C4" t="str">
            <v>Localización y replanteo para estructuras</v>
          </cell>
          <cell r="D4" t="str">
            <v>M2</v>
          </cell>
          <cell r="E4">
            <v>2749</v>
          </cell>
        </row>
        <row r="5">
          <cell r="B5" t="str">
            <v>APU 001</v>
          </cell>
          <cell r="C5" t="str">
            <v>Localización y replanteo para redes de alcantarillado</v>
          </cell>
          <cell r="D5" t="str">
            <v>M</v>
          </cell>
          <cell r="E5">
            <v>2185</v>
          </cell>
        </row>
        <row r="6">
          <cell r="B6" t="str">
            <v>APU 005</v>
          </cell>
          <cell r="C6" t="str">
            <v>Relleno con material proveniente de la excavación (Incluye compactación c/0.20m)</v>
          </cell>
          <cell r="D6" t="str">
            <v>M3</v>
          </cell>
          <cell r="E6">
            <v>8346</v>
          </cell>
        </row>
        <row r="7">
          <cell r="B7" t="str">
            <v>APU 007</v>
          </cell>
          <cell r="C7" t="str">
            <v>Relleno en Arena de peña para para cama adoquin  (Incluye extendida)</v>
          </cell>
          <cell r="D7" t="str">
            <v>M3</v>
          </cell>
          <cell r="E7">
            <v>92578</v>
          </cell>
        </row>
        <row r="8">
          <cell r="B8" t="str">
            <v>APU 006</v>
          </cell>
          <cell r="C8" t="str">
            <v xml:space="preserve">Relleno en Recebo Compactado </v>
          </cell>
          <cell r="D8" t="str">
            <v>M3</v>
          </cell>
          <cell r="E8">
            <v>75076</v>
          </cell>
        </row>
        <row r="9">
          <cell r="B9" t="str">
            <v>APU 008</v>
          </cell>
          <cell r="C9" t="str">
            <v>Retiro de sobrantes a una distancia de 5 km (incluye cargue)</v>
          </cell>
          <cell r="D9" t="str">
            <v>M3</v>
          </cell>
          <cell r="E9">
            <v>6085</v>
          </cell>
        </row>
        <row r="10">
          <cell r="B10" t="str">
            <v>APU 009</v>
          </cell>
          <cell r="C10" t="str">
            <v>Cilindro pozo  en ladrillo tolete  Di = 1,20 m  e = 0,25 m incluye pañete interno y cañuela</v>
          </cell>
          <cell r="D10" t="str">
            <v>M</v>
          </cell>
          <cell r="E10">
            <v>686250</v>
          </cell>
        </row>
        <row r="11">
          <cell r="B11" t="str">
            <v>APU 010</v>
          </cell>
          <cell r="C11" t="str">
            <v>Cubierta pozo  D = 1,70 m e = 0,20 m concreto 3000 psi con refuerzo</v>
          </cell>
          <cell r="D11" t="str">
            <v>UN</v>
          </cell>
          <cell r="E11">
            <v>682876</v>
          </cell>
        </row>
        <row r="12">
          <cell r="B12" t="str">
            <v>APU 011</v>
          </cell>
          <cell r="C12" t="str">
            <v>Placa de fondo pozo  D = 1,70 m e = 0,25 m concreto 3000 psi con refuerzo</v>
          </cell>
          <cell r="D12" t="str">
            <v>UN</v>
          </cell>
          <cell r="E12">
            <v>623809</v>
          </cell>
        </row>
        <row r="13">
          <cell r="B13" t="str">
            <v>APU 012</v>
          </cell>
          <cell r="C13" t="str">
            <v>Concreto 3000 psi para cabezal de descarga</v>
          </cell>
          <cell r="D13" t="str">
            <v>M3</v>
          </cell>
          <cell r="E13">
            <v>1060260</v>
          </cell>
        </row>
        <row r="14">
          <cell r="B14" t="str">
            <v>APU 013</v>
          </cell>
          <cell r="C14" t="str">
            <v>Acero de refuerzo 60000 psi</v>
          </cell>
          <cell r="D14" t="str">
            <v>KG</v>
          </cell>
          <cell r="E14">
            <v>3587</v>
          </cell>
        </row>
        <row r="15">
          <cell r="B15" t="str">
            <v>APU 014</v>
          </cell>
          <cell r="C15" t="str">
            <v>Instalación tubería PEAD alcantarillado DN 200 mm</v>
          </cell>
          <cell r="D15" t="str">
            <v>M</v>
          </cell>
          <cell r="E15">
            <v>9277</v>
          </cell>
        </row>
        <row r="16">
          <cell r="B16" t="str">
            <v>APU 015</v>
          </cell>
          <cell r="C16" t="str">
            <v>Instalación Tubería Pead Alcantarillado Diámetro 250 Mm</v>
          </cell>
          <cell r="D16" t="str">
            <v>M</v>
          </cell>
          <cell r="E16">
            <v>14537</v>
          </cell>
        </row>
        <row r="17">
          <cell r="B17" t="str">
            <v>APU 016</v>
          </cell>
          <cell r="C17" t="str">
            <v>Instalación Tubería Pead Alcantarillado Diámetro 300 Mm</v>
          </cell>
          <cell r="D17" t="str">
            <v>M</v>
          </cell>
          <cell r="E17">
            <v>14537</v>
          </cell>
        </row>
        <row r="18">
          <cell r="B18" t="str">
            <v>APU 017</v>
          </cell>
          <cell r="C18" t="str">
            <v>Instalación Tubería Pead Alcantarillado Diámetro 375 Mm</v>
          </cell>
          <cell r="D18" t="str">
            <v>M</v>
          </cell>
          <cell r="E18">
            <v>23469</v>
          </cell>
        </row>
        <row r="19">
          <cell r="B19" t="str">
            <v>APU 018</v>
          </cell>
          <cell r="C19" t="str">
            <v>Instalación Tubería Pead Alcantarillado Diámetro 450 Mm</v>
          </cell>
          <cell r="D19" t="str">
            <v>M</v>
          </cell>
          <cell r="E19">
            <v>30085</v>
          </cell>
        </row>
        <row r="20">
          <cell r="B20" t="str">
            <v>APU 019</v>
          </cell>
          <cell r="C20" t="str">
            <v>Instalación Tubería Pead Alcantarillado Diámetro 150 Mm</v>
          </cell>
          <cell r="D20" t="str">
            <v>M</v>
          </cell>
          <cell r="E20">
            <v>9277</v>
          </cell>
        </row>
        <row r="21">
          <cell r="B21" t="str">
            <v>APU 020</v>
          </cell>
          <cell r="C21" t="str">
            <v>Suministro tubería PEAD alcantarillado DN 200 mm</v>
          </cell>
          <cell r="D21" t="str">
            <v>M</v>
          </cell>
          <cell r="E21">
            <v>41221</v>
          </cell>
        </row>
        <row r="22">
          <cell r="B22" t="str">
            <v>APU 021</v>
          </cell>
          <cell r="C22" t="str">
            <v>Suministro Tubería Pead Alcantarillado Diámetro 250 Mm</v>
          </cell>
          <cell r="D22" t="str">
            <v>M</v>
          </cell>
          <cell r="E22">
            <v>60598</v>
          </cell>
        </row>
        <row r="23">
          <cell r="B23" t="str">
            <v>APU 022</v>
          </cell>
          <cell r="C23" t="str">
            <v>Suministro Tubería Pead Alcantarillado Diámetro 300 Mm</v>
          </cell>
          <cell r="D23" t="str">
            <v>M</v>
          </cell>
          <cell r="E23">
            <v>89801</v>
          </cell>
        </row>
        <row r="24">
          <cell r="B24" t="str">
            <v>APU 023</v>
          </cell>
          <cell r="C24" t="str">
            <v>Suministro Tubería Pead Alcantarillado Diámetro 375 Mm</v>
          </cell>
          <cell r="D24" t="str">
            <v>M</v>
          </cell>
          <cell r="E24">
            <v>138371</v>
          </cell>
        </row>
        <row r="25">
          <cell r="B25" t="str">
            <v>APU 034</v>
          </cell>
          <cell r="C25" t="str">
            <v>Suministro Tubería Pead Alcantarillado Diámetro 600 Mm</v>
          </cell>
          <cell r="D25" t="str">
            <v>M</v>
          </cell>
          <cell r="E25">
            <v>346063</v>
          </cell>
        </row>
        <row r="26">
          <cell r="B26" t="str">
            <v>APU 024</v>
          </cell>
          <cell r="C26" t="str">
            <v>Suministro Tubería Pead Alcantarillado Diámetro 450 Mm</v>
          </cell>
          <cell r="D26" t="str">
            <v>M</v>
          </cell>
          <cell r="E26">
            <v>195709</v>
          </cell>
        </row>
        <row r="27">
          <cell r="B27" t="str">
            <v>APU 025</v>
          </cell>
          <cell r="C27" t="str">
            <v>Suministro Tubería Pead Alcantarillado Diámetro 150 Mm</v>
          </cell>
          <cell r="D27" t="str">
            <v>M</v>
          </cell>
          <cell r="E27">
            <v>31146</v>
          </cell>
        </row>
        <row r="28">
          <cell r="B28" t="str">
            <v>APU 026</v>
          </cell>
          <cell r="C28" t="str">
            <v>Sumidero fundido en sitio reforzado SL 100</v>
          </cell>
          <cell r="D28" t="str">
            <v>UN</v>
          </cell>
          <cell r="E28">
            <v>1719087</v>
          </cell>
        </row>
        <row r="29">
          <cell r="B29" t="str">
            <v>APU 027</v>
          </cell>
          <cell r="C29" t="str">
            <v>Suministro accesorios cámara de caída Diámetro 200 mm</v>
          </cell>
          <cell r="D29" t="str">
            <v>UN</v>
          </cell>
          <cell r="E29">
            <v>270467</v>
          </cell>
        </row>
        <row r="30">
          <cell r="B30" t="str">
            <v>APU 028</v>
          </cell>
          <cell r="C30" t="str">
            <v>Suministro accesorios cámara de caída Diámetro 375 mm</v>
          </cell>
          <cell r="D30" t="str">
            <v>UN</v>
          </cell>
          <cell r="E30">
            <v>3924249</v>
          </cell>
        </row>
        <row r="31">
          <cell r="B31" t="str">
            <v>APU 029</v>
          </cell>
          <cell r="C31" t="str">
            <v>Suministro accesorios cámara de caída Diámetro 300 mm</v>
          </cell>
          <cell r="D31" t="str">
            <v>UN</v>
          </cell>
          <cell r="E31">
            <v>1100258</v>
          </cell>
        </row>
        <row r="32">
          <cell r="B32" t="str">
            <v>APU 030</v>
          </cell>
          <cell r="C32" t="str">
            <v>Instalación accesorios cámara de caída Diámetro 200 mm</v>
          </cell>
          <cell r="D32" t="str">
            <v>UN</v>
          </cell>
          <cell r="E32">
            <v>9500</v>
          </cell>
        </row>
        <row r="33">
          <cell r="B33" t="str">
            <v>APU 031</v>
          </cell>
          <cell r="C33" t="str">
            <v>Instalación accesorios cámara de caída Diámetro 375 mm</v>
          </cell>
          <cell r="D33" t="str">
            <v>UN</v>
          </cell>
          <cell r="E33">
            <v>21430</v>
          </cell>
        </row>
        <row r="34">
          <cell r="B34" t="str">
            <v>APU 032</v>
          </cell>
          <cell r="C34" t="str">
            <v>Instalación accesorios cámara de caída Diámetro 300 mm</v>
          </cell>
          <cell r="D34" t="str">
            <v>UN</v>
          </cell>
          <cell r="E34">
            <v>15434</v>
          </cell>
        </row>
        <row r="35">
          <cell r="B35" t="str">
            <v>APU 035</v>
          </cell>
          <cell r="C35" t="str">
            <v>Demolición Pavimento Concreto Rigido (incluye corte a máquina a 2 lados)</v>
          </cell>
          <cell r="D35" t="str">
            <v>M3</v>
          </cell>
          <cell r="E35">
            <v>166017</v>
          </cell>
        </row>
        <row r="36">
          <cell r="B36" t="str">
            <v>APU 036</v>
          </cell>
          <cell r="C36" t="str">
            <v>Excavación Manual En Material Común</v>
          </cell>
          <cell r="D36" t="str">
            <v>M3</v>
          </cell>
          <cell r="E36">
            <v>17730</v>
          </cell>
        </row>
        <row r="37">
          <cell r="B37" t="str">
            <v>APU 037</v>
          </cell>
          <cell r="C37" t="str">
            <v>Suministro accesorios cámara de caída Diámetro 600 mm</v>
          </cell>
          <cell r="D37" t="str">
            <v>M3</v>
          </cell>
          <cell r="E37">
            <v>9229538</v>
          </cell>
        </row>
        <row r="38">
          <cell r="B38" t="str">
            <v>APU 038</v>
          </cell>
          <cell r="C38" t="str">
            <v>Concreto Estructural Resist. 28,0 Mpa Imp. (280 Kg/Cm2) Estructura Pretratamiento</v>
          </cell>
          <cell r="D38" t="str">
            <v>M3</v>
          </cell>
          <cell r="E38">
            <v>661418</v>
          </cell>
        </row>
        <row r="39">
          <cell r="B39" t="str">
            <v>APU 039</v>
          </cell>
          <cell r="C39" t="str">
            <v>Medios Filtrantes Tipo Roseton Para Tratamiento De Aguas Residuales</v>
          </cell>
          <cell r="D39" t="str">
            <v>M3</v>
          </cell>
          <cell r="E39">
            <v>670576</v>
          </cell>
        </row>
        <row r="40">
          <cell r="B40" t="str">
            <v>APU 040</v>
          </cell>
          <cell r="C40" t="str">
            <v>Suministro E Instalacion De Vertedero Sutro</v>
          </cell>
          <cell r="D40" t="str">
            <v>UN</v>
          </cell>
          <cell r="E40">
            <v>604888</v>
          </cell>
        </row>
        <row r="41">
          <cell r="B41" t="str">
            <v>APU 041</v>
          </cell>
          <cell r="C41" t="str">
            <v>Rejillas De Cribado Fino</v>
          </cell>
          <cell r="D41" t="str">
            <v>M2</v>
          </cell>
          <cell r="E41">
            <v>3734891</v>
          </cell>
        </row>
        <row r="42">
          <cell r="B42" t="str">
            <v>APU 042</v>
          </cell>
          <cell r="C42" t="str">
            <v>Rejillas De Cribado Grueso</v>
          </cell>
          <cell r="D42" t="str">
            <v>M2</v>
          </cell>
          <cell r="E42">
            <v>3621166</v>
          </cell>
        </row>
        <row r="43">
          <cell r="B43" t="str">
            <v>APU 043</v>
          </cell>
          <cell r="C43" t="str">
            <v>Sistema De Compuerta Lateral Deslizante En HD Suministro Compuerta Lateral De Cierre Canal Aductor Forma Rectangular Medidas 1,00 X 0,58 M, Cuerpo Material HD, Vástago En Acero Inoxidable L = 1,50 M, Columna De Maniobra Y Rueda De Manejo</v>
          </cell>
          <cell r="D43" t="str">
            <v>UN</v>
          </cell>
          <cell r="E43">
            <v>18328000</v>
          </cell>
        </row>
        <row r="44">
          <cell r="B44" t="str">
            <v>APU 044</v>
          </cell>
          <cell r="C44" t="str">
            <v>Subbase granular SBG</v>
          </cell>
          <cell r="D44" t="str">
            <v>M3</v>
          </cell>
          <cell r="E44">
            <v>124719</v>
          </cell>
        </row>
        <row r="45">
          <cell r="B45" t="str">
            <v>APU 045</v>
          </cell>
          <cell r="C45" t="str">
            <v>Demolición pavimento flexible (incluye corte a máquina a 2 lados)</v>
          </cell>
          <cell r="D45" t="str">
            <v>M3</v>
          </cell>
          <cell r="E45">
            <v>132813</v>
          </cell>
        </row>
        <row r="46">
          <cell r="B46" t="str">
            <v>APU 046</v>
          </cell>
          <cell r="C46" t="str">
            <v>Base Granular</v>
          </cell>
          <cell r="D46" t="str">
            <v>M3</v>
          </cell>
          <cell r="E46">
            <v>133453</v>
          </cell>
        </row>
        <row r="47">
          <cell r="B47" t="str">
            <v>APU 047</v>
          </cell>
          <cell r="C47" t="str">
            <v>Cubierta Teja Ondulada Transparente</v>
          </cell>
          <cell r="D47" t="str">
            <v>M2</v>
          </cell>
          <cell r="E47">
            <v>78493</v>
          </cell>
        </row>
        <row r="48">
          <cell r="B48" t="str">
            <v>APU 048</v>
          </cell>
          <cell r="C48" t="str">
            <v>Levante Mamposteria Ladrillo Común</v>
          </cell>
          <cell r="D48" t="str">
            <v>M2</v>
          </cell>
          <cell r="E48">
            <v>50450</v>
          </cell>
        </row>
        <row r="49">
          <cell r="B49" t="str">
            <v>APU 049</v>
          </cell>
          <cell r="C49" t="str">
            <v>Correa Metalica En Perfil Tipo Cajon 100X50</v>
          </cell>
          <cell r="D49" t="str">
            <v>M</v>
          </cell>
          <cell r="E49">
            <v>55581</v>
          </cell>
        </row>
        <row r="50">
          <cell r="B50" t="str">
            <v>APU 050</v>
          </cell>
          <cell r="C50" t="str">
            <v>Equipo De Laboratorio Multiparámetro</v>
          </cell>
          <cell r="D50" t="str">
            <v>UN</v>
          </cell>
          <cell r="E50">
            <v>13311756</v>
          </cell>
        </row>
        <row r="51">
          <cell r="B51" t="str">
            <v>APU 051</v>
          </cell>
          <cell r="C51" t="str">
            <v>Cono Imhoff 1000 Ml</v>
          </cell>
          <cell r="D51" t="str">
            <v>UN</v>
          </cell>
          <cell r="E51">
            <v>93400</v>
          </cell>
        </row>
        <row r="52">
          <cell r="B52" t="str">
            <v>APU 053</v>
          </cell>
          <cell r="C52" t="str">
            <v>Suministro e instalación Campana extractora de gases 6.50 m x 0.90 m x 0.60 m incluye quemador de gases</v>
          </cell>
          <cell r="D52" t="str">
            <v>UN</v>
          </cell>
          <cell r="E52">
            <v>5084780</v>
          </cell>
        </row>
        <row r="53">
          <cell r="B53" t="str">
            <v>APU 054</v>
          </cell>
          <cell r="C53" t="str">
            <v>Suministro e instalación quemador de gases</v>
          </cell>
          <cell r="D53" t="str">
            <v>UN</v>
          </cell>
          <cell r="E53">
            <v>1039279</v>
          </cell>
        </row>
        <row r="54">
          <cell r="B54" t="str">
            <v>APU 055</v>
          </cell>
          <cell r="C54" t="str">
            <v xml:space="preserve">Instalación tubería PVC 4" </v>
          </cell>
          <cell r="D54" t="str">
            <v>M</v>
          </cell>
          <cell r="E54">
            <v>3548</v>
          </cell>
        </row>
        <row r="55">
          <cell r="B55" t="str">
            <v>APU 056</v>
          </cell>
          <cell r="C55" t="str">
            <v>Instalación accesorios PVC 4"</v>
          </cell>
          <cell r="D55" t="str">
            <v>UN</v>
          </cell>
          <cell r="E55">
            <v>5935</v>
          </cell>
        </row>
        <row r="56">
          <cell r="B56" t="str">
            <v>APU 057</v>
          </cell>
          <cell r="C56" t="str">
            <v>Anclaje en varilla No. 6 incluye adhesivo estructural</v>
          </cell>
          <cell r="D56" t="str">
            <v>KG</v>
          </cell>
          <cell r="E56">
            <v>10471</v>
          </cell>
        </row>
        <row r="57">
          <cell r="B57" t="str">
            <v>APU 058</v>
          </cell>
          <cell r="C57" t="str">
            <v xml:space="preserve">Suministro Tuberia Pvc 4" </v>
          </cell>
          <cell r="D57" t="str">
            <v>M</v>
          </cell>
          <cell r="E57">
            <v>24525</v>
          </cell>
        </row>
        <row r="58">
          <cell r="B58" t="str">
            <v>APU 059</v>
          </cell>
          <cell r="C58" t="str">
            <v>Suministro Tee 4" X 4" Pvc</v>
          </cell>
          <cell r="D58" t="str">
            <v>UN</v>
          </cell>
          <cell r="E58">
            <v>16756</v>
          </cell>
        </row>
        <row r="59">
          <cell r="B59" t="str">
            <v>APU 060</v>
          </cell>
          <cell r="C59" t="str">
            <v>Suministro Codo 90° X 4" Pvc</v>
          </cell>
          <cell r="D59" t="str">
            <v>UN</v>
          </cell>
          <cell r="E59">
            <v>20000</v>
          </cell>
        </row>
        <row r="60">
          <cell r="B60" t="str">
            <v>APU 061</v>
          </cell>
          <cell r="C60" t="str">
            <v>Suministro Cruz  4" Pvc</v>
          </cell>
          <cell r="D60" t="str">
            <v>UN</v>
          </cell>
          <cell r="E60">
            <v>43455</v>
          </cell>
        </row>
        <row r="61">
          <cell r="B61" t="str">
            <v>APU 062</v>
          </cell>
          <cell r="C61" t="str">
            <v>Instalación Tubería Pead Alcantarillado Diámetro 200 Mm</v>
          </cell>
          <cell r="D61" t="str">
            <v>M</v>
          </cell>
          <cell r="E61">
            <v>9277</v>
          </cell>
        </row>
        <row r="62">
          <cell r="B62" t="str">
            <v>APU 063</v>
          </cell>
          <cell r="C62" t="str">
            <v>Anden adoquin e=0.08m</v>
          </cell>
          <cell r="D62" t="str">
            <v>M2</v>
          </cell>
          <cell r="E62">
            <v>62357</v>
          </cell>
        </row>
        <row r="63">
          <cell r="B63" t="str">
            <v>APU 064</v>
          </cell>
          <cell r="C63" t="str">
            <v xml:space="preserve">Demolición Concreto </v>
          </cell>
          <cell r="D63" t="str">
            <v>M3</v>
          </cell>
          <cell r="E63">
            <v>166017</v>
          </cell>
        </row>
        <row r="64">
          <cell r="B64" t="str">
            <v>APU 065</v>
          </cell>
          <cell r="C64" t="str">
            <v>Carpeta asfáltica MDC-1 e=8cm</v>
          </cell>
          <cell r="D64" t="str">
            <v>M3</v>
          </cell>
          <cell r="E64">
            <v>645240</v>
          </cell>
        </row>
        <row r="65">
          <cell r="B65" t="str">
            <v>APU 066</v>
          </cell>
          <cell r="C65" t="str">
            <v>Imprimación con emulsión asfáltica incluye barrido de superficie y riego</v>
          </cell>
          <cell r="D65" t="str">
            <v>M2</v>
          </cell>
          <cell r="E65">
            <v>1716</v>
          </cell>
        </row>
        <row r="66">
          <cell r="B66" t="str">
            <v>APU 067</v>
          </cell>
          <cell r="C66" t="str">
            <v xml:space="preserve">Cabezal de descarga en concreto reforzado </v>
          </cell>
          <cell r="D66" t="str">
            <v>UN</v>
          </cell>
          <cell r="E66">
            <v>2023707</v>
          </cell>
        </row>
        <row r="67">
          <cell r="B67" t="str">
            <v>APU 068</v>
          </cell>
          <cell r="C67" t="str">
            <v>Desmonte Pavimento Articulado</v>
          </cell>
          <cell r="D67" t="str">
            <v>M2</v>
          </cell>
          <cell r="E67">
            <v>5702</v>
          </cell>
        </row>
        <row r="68">
          <cell r="B68" t="str">
            <v>APU 069</v>
          </cell>
          <cell r="C68" t="str">
            <v>Concreto para pavimento rígido MR-43, incluye sellado de juntas y acero de transferencia y unión</v>
          </cell>
          <cell r="D68" t="str">
            <v>M3</v>
          </cell>
          <cell r="E68">
            <v>504302</v>
          </cell>
        </row>
        <row r="69">
          <cell r="B69" t="str">
            <v>APU 070</v>
          </cell>
          <cell r="C69" t="str">
            <v>Suministro e instalacion entibado caja tipo en U (METÁLICO)</v>
          </cell>
          <cell r="D69" t="str">
            <v>M2</v>
          </cell>
          <cell r="E69">
            <v>22110</v>
          </cell>
        </row>
        <row r="70">
          <cell r="B70" t="str">
            <v>APU 071</v>
          </cell>
          <cell r="C70" t="str">
            <v>Suministro e instalacion entibado Corredizo (METÁLICO)</v>
          </cell>
          <cell r="D70" t="str">
            <v>M2</v>
          </cell>
          <cell r="E70">
            <v>43368</v>
          </cell>
        </row>
        <row r="71">
          <cell r="B71" t="str">
            <v>APU 072</v>
          </cell>
          <cell r="C71" t="str">
            <v>Instalación Tubería Pead Alcantarillado Diámetro 600 Mm</v>
          </cell>
          <cell r="D71" t="str">
            <v>M</v>
          </cell>
          <cell r="E71">
            <v>38838</v>
          </cell>
        </row>
        <row r="72">
          <cell r="B72" t="str">
            <v>APU 073</v>
          </cell>
          <cell r="C72" t="str">
            <v>Relleno en Arena Gruesa para cama de tuberia</v>
          </cell>
          <cell r="D72" t="str">
            <v>M3</v>
          </cell>
          <cell r="E72">
            <v>92578</v>
          </cell>
        </row>
        <row r="73">
          <cell r="B73" t="str">
            <v>APU 074</v>
          </cell>
          <cell r="C73" t="str">
            <v>Suministro e instalación de Falso Fondo Leopold medidas  0.80x0.29x0.25 de altura orificios de 1”, orificios internos de diámetro 5/8”</v>
          </cell>
          <cell r="D73" t="str">
            <v>UN</v>
          </cell>
          <cell r="E73">
            <v>824203</v>
          </cell>
        </row>
        <row r="74">
          <cell r="B74" t="str">
            <v>APU 075</v>
          </cell>
          <cell r="C74" t="str">
            <v>Instalación accesorios domiciliarias 6" PEAD ALC</v>
          </cell>
          <cell r="D74" t="str">
            <v>UN</v>
          </cell>
          <cell r="E74">
            <v>9500</v>
          </cell>
        </row>
        <row r="75">
          <cell r="B75" t="str">
            <v>APU 076</v>
          </cell>
          <cell r="C75" t="str">
            <v>Suministro accesorios domiciliarias 6" PEAD ALC</v>
          </cell>
          <cell r="D75" t="str">
            <v>UN</v>
          </cell>
          <cell r="E75">
            <v>211103</v>
          </cell>
        </row>
        <row r="76">
          <cell r="B76" t="str">
            <v>APU 077</v>
          </cell>
          <cell r="C76" t="str">
            <v>Caja domiciliaria en concreto  medidas según plano</v>
          </cell>
          <cell r="D76" t="str">
            <v>UN</v>
          </cell>
          <cell r="E76">
            <v>756785</v>
          </cell>
        </row>
        <row r="77">
          <cell r="B77" t="str">
            <v>APU 078</v>
          </cell>
          <cell r="C77" t="str">
            <v>Concreto cámaras de caída Colector D 8"</v>
          </cell>
          <cell r="D77" t="str">
            <v>M</v>
          </cell>
          <cell r="E77">
            <v>157969</v>
          </cell>
        </row>
        <row r="78">
          <cell r="B78" t="str">
            <v>APU 079</v>
          </cell>
          <cell r="C78" t="str">
            <v>Concreto cámaras de caída Colector D 12"</v>
          </cell>
          <cell r="D78" t="str">
            <v>M</v>
          </cell>
          <cell r="E78">
            <v>214418</v>
          </cell>
        </row>
        <row r="79">
          <cell r="B79" t="str">
            <v>APU 080</v>
          </cell>
          <cell r="C79" t="str">
            <v>Concreto cámaras de caída Colector D 15"</v>
          </cell>
          <cell r="D79" t="str">
            <v>M</v>
          </cell>
          <cell r="E79">
            <v>258056</v>
          </cell>
        </row>
        <row r="80">
          <cell r="B80" t="str">
            <v>APU 081</v>
          </cell>
          <cell r="C80" t="str">
            <v>Concreto ciclópeo 60% concreto 3000 psi y 40% piedra zonga o rajón</v>
          </cell>
          <cell r="D80" t="str">
            <v>M3</v>
          </cell>
          <cell r="E80">
            <v>350983</v>
          </cell>
        </row>
        <row r="81">
          <cell r="B81" t="str">
            <v>APU 082</v>
          </cell>
          <cell r="C81" t="str">
            <v>Conformación subrasante</v>
          </cell>
          <cell r="D81" t="str">
            <v>M2</v>
          </cell>
          <cell r="E81">
            <v>962</v>
          </cell>
        </row>
        <row r="82">
          <cell r="B82" t="str">
            <v>0.1 BAS</v>
          </cell>
          <cell r="C82" t="str">
            <v>ACARREO DE MATERIALES PÉTREOS, TIERRA, VARIOS</v>
          </cell>
          <cell r="D82" t="str">
            <v>M3 - KM</v>
          </cell>
          <cell r="E82">
            <v>810</v>
          </cell>
        </row>
        <row r="83">
          <cell r="B83" t="str">
            <v>0.2 BAS</v>
          </cell>
          <cell r="C83" t="str">
            <v>MEZCLA CONCRETO 1:2:2 4000 PSI-28.0MPa</v>
          </cell>
          <cell r="D83" t="str">
            <v xml:space="preserve">M3 </v>
          </cell>
          <cell r="E83">
            <v>519163</v>
          </cell>
        </row>
        <row r="84">
          <cell r="B84" t="str">
            <v>0.3 BAS</v>
          </cell>
          <cell r="C84" t="str">
            <v>MEZCLA CONCRETO 1:2:3 3100 PSI-21.0MPa</v>
          </cell>
          <cell r="D84" t="str">
            <v xml:space="preserve">M3 </v>
          </cell>
          <cell r="E84">
            <v>461725</v>
          </cell>
        </row>
        <row r="85">
          <cell r="B85" t="str">
            <v>0.4 BAS</v>
          </cell>
          <cell r="C85" t="str">
            <v>MEZCLA CONCRETO 2500 PSI-17.0MPa</v>
          </cell>
          <cell r="D85" t="str">
            <v xml:space="preserve">M3 </v>
          </cell>
          <cell r="E85">
            <v>427997</v>
          </cell>
        </row>
        <row r="86">
          <cell r="B86" t="str">
            <v>0.5 BAS</v>
          </cell>
          <cell r="C86" t="str">
            <v>MEZCLA CONCRETO 2000 PSI-14.0MPa</v>
          </cell>
          <cell r="D86" t="str">
            <v xml:space="preserve">M3 </v>
          </cell>
          <cell r="E86">
            <v>411544</v>
          </cell>
        </row>
        <row r="87">
          <cell r="B87" t="str">
            <v>0.6 BAS</v>
          </cell>
          <cell r="C87" t="str">
            <v xml:space="preserve">MEZCLA CONCRETO IMPERMEABILIZADO 4000 PSI-28.0MPa </v>
          </cell>
          <cell r="D87" t="str">
            <v xml:space="preserve">M3 </v>
          </cell>
          <cell r="E87">
            <v>531928</v>
          </cell>
        </row>
        <row r="88">
          <cell r="B88" t="str">
            <v>0.7 BAS</v>
          </cell>
          <cell r="C88" t="str">
            <v>MORTERO 1:2</v>
          </cell>
          <cell r="D88" t="str">
            <v xml:space="preserve">M3 </v>
          </cell>
          <cell r="E88">
            <v>564105</v>
          </cell>
        </row>
        <row r="89">
          <cell r="B89" t="str">
            <v>0.8 BAS</v>
          </cell>
          <cell r="C89" t="str">
            <v>MORTERO 1:3</v>
          </cell>
          <cell r="D89" t="str">
            <v xml:space="preserve">M3 </v>
          </cell>
          <cell r="E89">
            <v>475198</v>
          </cell>
        </row>
        <row r="90">
          <cell r="B90" t="str">
            <v>0.9 BAS</v>
          </cell>
          <cell r="C90" t="str">
            <v>MORTERO 1:4</v>
          </cell>
          <cell r="D90" t="str">
            <v xml:space="preserve">M3 </v>
          </cell>
          <cell r="E90">
            <v>436541</v>
          </cell>
        </row>
        <row r="91">
          <cell r="B91" t="str">
            <v>0.10 BAS</v>
          </cell>
          <cell r="C91" t="str">
            <v>MORTERO 1:6</v>
          </cell>
          <cell r="D91" t="str">
            <v xml:space="preserve">M3 </v>
          </cell>
          <cell r="E91">
            <v>364073</v>
          </cell>
        </row>
        <row r="92">
          <cell r="B92" t="str">
            <v>0.11 BAS</v>
          </cell>
          <cell r="C92" t="str">
            <v>BOMBEO CONCRETO A MAQUINA</v>
          </cell>
          <cell r="D92" t="str">
            <v xml:space="preserve">M3 </v>
          </cell>
          <cell r="E92">
            <v>40500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 Acueducto"/>
      <sheetName val="Cant. Adxn 1"/>
      <sheetName val="PPTO ACUED"/>
      <sheetName val="BOCATOMA"/>
      <sheetName val="ADUCCION 1"/>
      <sheetName val="CQP 1-2"/>
      <sheetName val="DES"/>
      <sheetName val="CERR "/>
      <sheetName val="ADUCCION 2"/>
      <sheetName val="VIADUCTO 1"/>
      <sheetName val="VIADUCTO 2"/>
      <sheetName val="VENTOSAS"/>
      <sheetName val="PURGAS"/>
      <sheetName val="TANQUE"/>
      <sheetName val="CAM.DER."/>
      <sheetName val="CONDUCCION"/>
      <sheetName val="RED DISTR"/>
      <sheetName val="PRES-ALC"/>
      <sheetName val="LISTA APU"/>
      <sheetName val="BAS.01"/>
      <sheetName val="BAS.02"/>
      <sheetName val="1.1"/>
      <sheetName val="1.2"/>
      <sheetName val="1.3"/>
      <sheetName val="1.4"/>
      <sheetName val="1.5"/>
      <sheetName val="1.6"/>
      <sheetName val="1.7"/>
      <sheetName val="2.1"/>
      <sheetName val="2.2"/>
      <sheetName val="2.3"/>
      <sheetName val="2.4"/>
      <sheetName val="3.1"/>
      <sheetName val="3.2"/>
      <sheetName val="4.1"/>
      <sheetName val="4.2"/>
      <sheetName val="4.3"/>
      <sheetName val="4.4"/>
      <sheetName val="5.1"/>
      <sheetName val="5.5"/>
      <sheetName val="6.1"/>
      <sheetName val="7.1"/>
      <sheetName val="7.5"/>
      <sheetName val="7.6"/>
      <sheetName val="7.8"/>
      <sheetName val="7.9"/>
      <sheetName val="7.10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1"/>
      <sheetName val="7.32"/>
      <sheetName val="7.33"/>
      <sheetName val="7.34"/>
      <sheetName val="7.35"/>
      <sheetName val="7.36"/>
      <sheetName val="8.1"/>
      <sheetName val="8.2"/>
      <sheetName val="8.3"/>
      <sheetName val="8.4"/>
      <sheetName val="8.5"/>
      <sheetName val="9.1"/>
      <sheetName val="9.5"/>
      <sheetName val="9.6"/>
      <sheetName val="9.7"/>
      <sheetName val="9.10"/>
      <sheetName val="9.16"/>
      <sheetName val="9.17"/>
      <sheetName val="9.18"/>
      <sheetName val="9.19"/>
      <sheetName val="9.20"/>
      <sheetName val="9.21"/>
      <sheetName val="9.22"/>
      <sheetName val="9.23"/>
      <sheetName val="9.24"/>
      <sheetName val="9.25"/>
      <sheetName val="9.27"/>
      <sheetName val="9.28"/>
      <sheetName val="9.29"/>
      <sheetName val="9.30"/>
      <sheetName val="9.31"/>
      <sheetName val="9.32"/>
      <sheetName val="9.33"/>
      <sheetName val="9.34"/>
      <sheetName val="9.35"/>
      <sheetName val="9.36"/>
      <sheetName val="9.37"/>
      <sheetName val="9.38"/>
      <sheetName val="9.39"/>
      <sheetName val="9.41"/>
      <sheetName val="10.2"/>
      <sheetName val="10.4"/>
      <sheetName val="10.9"/>
      <sheetName val="10.31"/>
      <sheetName val="10.32"/>
      <sheetName val="10.33"/>
      <sheetName val="10.34"/>
      <sheetName val="10.35"/>
      <sheetName val="11.5"/>
      <sheetName val="11.6"/>
      <sheetName val="11.34"/>
      <sheetName val="11.35"/>
      <sheetName val="11.36"/>
      <sheetName val="11.37"/>
      <sheetName val="11.38"/>
      <sheetName val="11.39"/>
      <sheetName val="11.40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0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0"/>
      <sheetName val="15.1"/>
      <sheetName val="15.2"/>
      <sheetName val="15.3"/>
      <sheetName val="15.4"/>
      <sheetName val="15.5"/>
      <sheetName val="16.1"/>
      <sheetName val="16.2"/>
      <sheetName val="16.3"/>
      <sheetName val="16.4"/>
      <sheetName val="16.5"/>
      <sheetName val="16.6"/>
      <sheetName val="16.7"/>
      <sheetName val="16.8"/>
      <sheetName val="16.9"/>
      <sheetName val="16.11"/>
      <sheetName val="16.12"/>
      <sheetName val="33.1"/>
      <sheetName val="33.2"/>
      <sheetName val="33.3"/>
      <sheetName val="33.4"/>
      <sheetName val="33.5"/>
      <sheetName val="33.6"/>
      <sheetName val="33.7"/>
      <sheetName val="34.1"/>
      <sheetName val="34.2"/>
      <sheetName val="34.3"/>
      <sheetName val="34.4"/>
      <sheetName val="34.5"/>
      <sheetName val="Insumos"/>
      <sheetName val="INTERVENTORIA"/>
      <sheetName val="FM"/>
      <sheetName val="SUELDOS"/>
      <sheetName val="MCantera"/>
      <sheetName val="Tuberia"/>
      <sheetName val="ManoDeObra"/>
      <sheetName val="%AIU"/>
      <sheetName val="Jornales"/>
      <sheetName val="DESC PRESTACIONES SOCIALES"/>
      <sheetName val="CUADRILLAS MANO DE OBRA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ITEM</v>
          </cell>
          <cell r="B1" t="str">
            <v>DESCRIPCIÓN</v>
          </cell>
          <cell r="C1" t="str">
            <v>UNIDAD</v>
          </cell>
          <cell r="D1" t="str">
            <v>VALOR</v>
          </cell>
        </row>
        <row r="2">
          <cell r="A2">
            <v>1.1000000000000001</v>
          </cell>
          <cell r="B2" t="str">
            <v>Localización y replanteo redes</v>
          </cell>
          <cell r="C2" t="str">
            <v>m</v>
          </cell>
          <cell r="D2">
            <v>995</v>
          </cell>
        </row>
        <row r="3">
          <cell r="A3">
            <v>1.2</v>
          </cell>
          <cell r="B3" t="str">
            <v>Localización y replanteo Estructuras</v>
          </cell>
          <cell r="C3" t="str">
            <v>m2</v>
          </cell>
          <cell r="D3">
            <v>2407</v>
          </cell>
        </row>
        <row r="4">
          <cell r="A4">
            <v>1.3</v>
          </cell>
          <cell r="B4" t="str">
            <v>Localización y replanteo</v>
          </cell>
          <cell r="C4" t="str">
            <v>m</v>
          </cell>
          <cell r="D4">
            <v>995</v>
          </cell>
        </row>
        <row r="5">
          <cell r="A5">
            <v>1.4</v>
          </cell>
          <cell r="B5" t="str">
            <v>Cerramiento provisional de obra</v>
          </cell>
          <cell r="C5" t="str">
            <v>m</v>
          </cell>
          <cell r="D5">
            <v>9022</v>
          </cell>
        </row>
        <row r="6">
          <cell r="A6">
            <v>1.5</v>
          </cell>
          <cell r="B6" t="str">
            <v>Manejo de aguas, desvío y retorno de cauce para paso subfluvial</v>
          </cell>
          <cell r="C6" t="str">
            <v>m</v>
          </cell>
          <cell r="D6">
            <v>217869</v>
          </cell>
        </row>
        <row r="7">
          <cell r="A7">
            <v>1.6</v>
          </cell>
          <cell r="B7" t="str">
            <v>Descapote mecánico</v>
          </cell>
          <cell r="C7" t="str">
            <v>m2</v>
          </cell>
          <cell r="D7">
            <v>2469</v>
          </cell>
        </row>
        <row r="8">
          <cell r="A8">
            <v>1.7</v>
          </cell>
          <cell r="B8" t="str">
            <v>Suministro y colocación señalizador tubular con cinta reflexiva de alta intensidad fabricado en material plástico anaranjado de alta resistencia al impacto y filtro UV (incluye 15 reusos)</v>
          </cell>
          <cell r="C8" t="str">
            <v>m</v>
          </cell>
          <cell r="D8">
            <v>1341</v>
          </cell>
        </row>
        <row r="9">
          <cell r="A9">
            <v>2.1</v>
          </cell>
          <cell r="B9" t="str">
            <v>Excavación a todo costo en material común manual.</v>
          </cell>
          <cell r="C9" t="str">
            <v>m3</v>
          </cell>
          <cell r="D9">
            <v>16353</v>
          </cell>
        </row>
        <row r="10">
          <cell r="A10">
            <v>2.2000000000000002</v>
          </cell>
          <cell r="B10" t="str">
            <v>Excavación a todo costo en conglomerado manual.</v>
          </cell>
          <cell r="C10" t="str">
            <v>m3</v>
          </cell>
          <cell r="D10">
            <v>19622</v>
          </cell>
        </row>
        <row r="11">
          <cell r="A11">
            <v>2.2999999999999998</v>
          </cell>
          <cell r="B11" t="str">
            <v>Excavación a todo costo en roca (compresor y explosivos).</v>
          </cell>
          <cell r="C11" t="str">
            <v>m3</v>
          </cell>
          <cell r="D11">
            <v>60006</v>
          </cell>
        </row>
        <row r="12">
          <cell r="A12">
            <v>2.4</v>
          </cell>
          <cell r="B12" t="str">
            <v>Excavación a máquina</v>
          </cell>
          <cell r="C12" t="str">
            <v>m3</v>
          </cell>
          <cell r="D12">
            <v>4527</v>
          </cell>
        </row>
        <row r="13">
          <cell r="A13">
            <v>3.1</v>
          </cell>
          <cell r="B13" t="str">
            <v xml:space="preserve">Concreto para solado de 2000 psi a todo costo. </v>
          </cell>
          <cell r="C13" t="str">
            <v>m3</v>
          </cell>
          <cell r="D13">
            <v>535844</v>
          </cell>
        </row>
        <row r="14">
          <cell r="A14">
            <v>3.2</v>
          </cell>
          <cell r="B14" t="str">
            <v>Concreto Ciclópeo: 50% Concreto resistencia 3000 psi y 50% piedra media zonga</v>
          </cell>
          <cell r="C14" t="str">
            <v>m3</v>
          </cell>
          <cell r="D14">
            <v>439054</v>
          </cell>
        </row>
        <row r="15">
          <cell r="A15">
            <v>4.0999999999999996</v>
          </cell>
          <cell r="B15" t="str">
            <v xml:space="preserve">Concreto de 4000 psi impermeabilizado a todo costo y formaleta. </v>
          </cell>
          <cell r="C15" t="str">
            <v>m3</v>
          </cell>
          <cell r="D15">
            <v>680088</v>
          </cell>
        </row>
        <row r="16">
          <cell r="A16">
            <v>4.2</v>
          </cell>
          <cell r="B16" t="str">
            <v>Cinta PVC Sika V-15  a todo costo. Incluye transporte, corte, colocación y desperdicio.</v>
          </cell>
          <cell r="C16" t="str">
            <v>m</v>
          </cell>
          <cell r="D16">
            <v>30546</v>
          </cell>
        </row>
        <row r="17">
          <cell r="A17">
            <v>4.3</v>
          </cell>
          <cell r="B17" t="str">
            <v>Concreto de 4000 psi impermeabilizado con fibra de acero</v>
          </cell>
          <cell r="C17" t="str">
            <v>m3</v>
          </cell>
          <cell r="D17">
            <v>778229</v>
          </cell>
        </row>
        <row r="18">
          <cell r="A18">
            <v>4.4000000000000004</v>
          </cell>
          <cell r="B18" t="str">
            <v>Concreto Resistencia 3000 psi</v>
          </cell>
          <cell r="C18" t="str">
            <v>m3</v>
          </cell>
          <cell r="D18">
            <v>591710</v>
          </cell>
        </row>
        <row r="19">
          <cell r="A19">
            <v>5.0999999999999996</v>
          </cell>
          <cell r="B19" t="str">
            <v xml:space="preserve">Sumin. e Instal. de Rejilla de 1.00 m X 0.40 m en ángulo de 2" x 2" x 3/16" con bisagras y 35 barrotes de Ø3/4" lisa separados cada 2 cm </v>
          </cell>
          <cell r="C19" t="str">
            <v>un</v>
          </cell>
          <cell r="D19">
            <v>819487</v>
          </cell>
        </row>
        <row r="20">
          <cell r="A20">
            <v>5.5</v>
          </cell>
          <cell r="B20" t="str">
            <v>Escalón en Acero de refuerzo de 1/2" a todo costo; incluye: Suministro, corte, amarre, figurado, colocación y desperdicios.</v>
          </cell>
          <cell r="C20" t="str">
            <v>un</v>
          </cell>
          <cell r="D20">
            <v>17943</v>
          </cell>
        </row>
        <row r="21">
          <cell r="A21">
            <v>6.1</v>
          </cell>
          <cell r="B21" t="str">
            <v xml:space="preserve">Acero de refuerzo de 60000 psi a todo costo; incluye: Suministro, corte, amarre, figurado, colocación y desperdicios. </v>
          </cell>
          <cell r="C21" t="str">
            <v>kg</v>
          </cell>
          <cell r="D21">
            <v>3608</v>
          </cell>
        </row>
        <row r="22">
          <cell r="A22">
            <v>7.1</v>
          </cell>
          <cell r="B22" t="str">
            <v>Instalación Tubería PVC RDE21 de 6" .</v>
          </cell>
          <cell r="C22" t="str">
            <v>m</v>
          </cell>
          <cell r="D22">
            <v>2247</v>
          </cell>
        </row>
        <row r="23">
          <cell r="A23">
            <v>7.5</v>
          </cell>
          <cell r="B23" t="str">
            <v>Instalación de tubería  PVC ALC 6"</v>
          </cell>
          <cell r="C23" t="str">
            <v>m</v>
          </cell>
          <cell r="D23">
            <v>1383</v>
          </cell>
        </row>
        <row r="24">
          <cell r="A24">
            <v>7.6</v>
          </cell>
          <cell r="B24" t="str">
            <v>Instalación de tubería  PVC ALC  8"</v>
          </cell>
          <cell r="C24" t="str">
            <v>m</v>
          </cell>
          <cell r="D24">
            <v>1859</v>
          </cell>
        </row>
        <row r="25">
          <cell r="A25">
            <v>7.8</v>
          </cell>
          <cell r="B25" t="str">
            <v>Instalacion accesorios PVC D=8"</v>
          </cell>
          <cell r="C25" t="str">
            <v>un</v>
          </cell>
          <cell r="D25">
            <v>8559</v>
          </cell>
        </row>
        <row r="26">
          <cell r="A26">
            <v>7.31</v>
          </cell>
          <cell r="B26" t="str">
            <v xml:space="preserve">Instalacion accesorios PVC D=4" </v>
          </cell>
          <cell r="C26" t="str">
            <v>un</v>
          </cell>
          <cell r="D26">
            <v>5419</v>
          </cell>
        </row>
        <row r="27">
          <cell r="A27">
            <v>7.32</v>
          </cell>
          <cell r="B27" t="str">
            <v xml:space="preserve">Instalacion accesorios PVC D=6" </v>
          </cell>
          <cell r="C27" t="str">
            <v>un</v>
          </cell>
          <cell r="D27">
            <v>6743</v>
          </cell>
        </row>
        <row r="28">
          <cell r="A28">
            <v>7.33</v>
          </cell>
          <cell r="B28" t="str">
            <v xml:space="preserve">Instalacion accesorios PVC D=10" </v>
          </cell>
          <cell r="C28" t="str">
            <v>un</v>
          </cell>
          <cell r="D28">
            <v>11544</v>
          </cell>
        </row>
        <row r="29">
          <cell r="A29">
            <v>7.9</v>
          </cell>
          <cell r="B29" t="str">
            <v>Instalación de tubería  PVC RDE21 10"</v>
          </cell>
          <cell r="C29" t="str">
            <v>m</v>
          </cell>
          <cell r="D29">
            <v>3076</v>
          </cell>
        </row>
        <row r="30">
          <cell r="A30" t="str">
            <v>7.10</v>
          </cell>
          <cell r="B30" t="str">
            <v>Instalación de tuberia PVC RDE21 4"</v>
          </cell>
          <cell r="C30" t="str">
            <v>m</v>
          </cell>
          <cell r="D30">
            <v>2199</v>
          </cell>
        </row>
        <row r="31">
          <cell r="A31">
            <v>7.16</v>
          </cell>
          <cell r="B31" t="str">
            <v xml:space="preserve">Instalación Tuberia Drenaje Sin Filtro 65mm </v>
          </cell>
          <cell r="C31" t="str">
            <v>m</v>
          </cell>
          <cell r="D31">
            <v>679</v>
          </cell>
        </row>
        <row r="32">
          <cell r="A32">
            <v>7.17</v>
          </cell>
          <cell r="B32" t="str">
            <v>Instalacion de válvula  2"</v>
          </cell>
          <cell r="C32" t="str">
            <v>un</v>
          </cell>
          <cell r="D32">
            <v>26613</v>
          </cell>
        </row>
        <row r="33">
          <cell r="A33">
            <v>7.18</v>
          </cell>
          <cell r="B33" t="str">
            <v>Instalacion accesorios PVC D=4"</v>
          </cell>
          <cell r="C33" t="str">
            <v>un</v>
          </cell>
          <cell r="D33">
            <v>6654</v>
          </cell>
        </row>
        <row r="34">
          <cell r="A34">
            <v>7.19</v>
          </cell>
          <cell r="B34" t="str">
            <v xml:space="preserve">Instalacion accesorios HD D = 4" </v>
          </cell>
          <cell r="C34" t="str">
            <v>un</v>
          </cell>
          <cell r="D34">
            <v>10645</v>
          </cell>
        </row>
        <row r="35">
          <cell r="A35">
            <v>7.34</v>
          </cell>
          <cell r="B35" t="str">
            <v xml:space="preserve">Instalacion accesorios HD D = 6" </v>
          </cell>
          <cell r="C35" t="str">
            <v>un</v>
          </cell>
          <cell r="D35">
            <v>14194</v>
          </cell>
        </row>
        <row r="36">
          <cell r="A36">
            <v>7.35</v>
          </cell>
          <cell r="B36" t="str">
            <v xml:space="preserve">Instalacion accesorios HD D = 8" </v>
          </cell>
          <cell r="C36" t="str">
            <v>un</v>
          </cell>
          <cell r="D36">
            <v>21291</v>
          </cell>
        </row>
        <row r="37">
          <cell r="A37">
            <v>7.36</v>
          </cell>
          <cell r="B37" t="str">
            <v xml:space="preserve">Instalacion accesorios HD D = 10" </v>
          </cell>
          <cell r="C37" t="str">
            <v>un</v>
          </cell>
          <cell r="D37">
            <v>42582</v>
          </cell>
        </row>
        <row r="38">
          <cell r="A38" t="str">
            <v>7.20</v>
          </cell>
          <cell r="B38" t="str">
            <v>Instalación Tubería PVC RDE21 de 3”</v>
          </cell>
          <cell r="C38" t="str">
            <v>m</v>
          </cell>
          <cell r="D38">
            <v>1761</v>
          </cell>
        </row>
        <row r="39">
          <cell r="A39">
            <v>7.21</v>
          </cell>
          <cell r="B39" t="str">
            <v>Instalación de tubería  PEAD ALC de 6"   Domiciliarias</v>
          </cell>
          <cell r="C39" t="str">
            <v>m</v>
          </cell>
          <cell r="D39">
            <v>2247</v>
          </cell>
        </row>
        <row r="40">
          <cell r="A40">
            <v>7.22</v>
          </cell>
          <cell r="B40" t="str">
            <v xml:space="preserve">Instalación de tubería  PEAD ALC Alcantarillado de 8" </v>
          </cell>
          <cell r="C40" t="str">
            <v>m</v>
          </cell>
          <cell r="D40">
            <v>3011</v>
          </cell>
        </row>
        <row r="41">
          <cell r="A41">
            <v>7.23</v>
          </cell>
          <cell r="B41" t="str">
            <v xml:space="preserve">Instalación de tubería  PEAD ALC Alcantarillado de 12" </v>
          </cell>
          <cell r="C41" t="str">
            <v>m</v>
          </cell>
          <cell r="D41">
            <v>3141</v>
          </cell>
        </row>
        <row r="42">
          <cell r="A42">
            <v>7.24</v>
          </cell>
          <cell r="B42" t="str">
            <v xml:space="preserve">Instalación de tubería  PEAD ALC Alcantarillado de 24" </v>
          </cell>
          <cell r="C42" t="str">
            <v>m</v>
          </cell>
          <cell r="D42">
            <v>32218</v>
          </cell>
        </row>
        <row r="43">
          <cell r="A43">
            <v>7.25</v>
          </cell>
          <cell r="B43" t="str">
            <v>Instalación de accesorios  PEAD ALC   DOM 6" A 8"</v>
          </cell>
          <cell r="C43" t="str">
            <v>un</v>
          </cell>
          <cell r="D43">
            <v>43972</v>
          </cell>
        </row>
        <row r="44">
          <cell r="A44">
            <v>7.26</v>
          </cell>
          <cell r="B44" t="str">
            <v>Instalación de accesorios  PEAD ALC   DOM 6" A 12"</v>
          </cell>
          <cell r="C44" t="str">
            <v>un</v>
          </cell>
          <cell r="D44">
            <v>68093</v>
          </cell>
        </row>
        <row r="45">
          <cell r="A45">
            <v>7.27</v>
          </cell>
          <cell r="B45" t="str">
            <v>Instalación de accesorios  PEAD ALC 8"</v>
          </cell>
          <cell r="C45" t="str">
            <v>un</v>
          </cell>
          <cell r="D45">
            <v>10504</v>
          </cell>
        </row>
        <row r="46">
          <cell r="A46">
            <v>7.28</v>
          </cell>
          <cell r="B46" t="str">
            <v>Instalación de accesorios  PEAD ALC 12"</v>
          </cell>
          <cell r="C46" t="str">
            <v>un</v>
          </cell>
          <cell r="D46">
            <v>21007</v>
          </cell>
        </row>
        <row r="47">
          <cell r="A47">
            <v>7.29</v>
          </cell>
          <cell r="B47" t="str">
            <v>Retiro tubería existente diámetros hasta 12" incluye manejo de aguas</v>
          </cell>
          <cell r="C47" t="str">
            <v>m</v>
          </cell>
          <cell r="D47">
            <v>9188</v>
          </cell>
        </row>
        <row r="48">
          <cell r="A48">
            <v>8.1</v>
          </cell>
          <cell r="B48" t="str">
            <v>Relleno, tapado y apisonado a todo factor, incluye: material seleccionado de la misma excavación, equipos, herramientas y mano de obra.</v>
          </cell>
          <cell r="C48" t="str">
            <v>m3</v>
          </cell>
          <cell r="D48">
            <v>8854</v>
          </cell>
        </row>
        <row r="49">
          <cell r="A49">
            <v>8.1999999999999993</v>
          </cell>
          <cell r="B49" t="str">
            <v>Recebo compactado en capas de 15 cm. Proctor modificado 95%, a todo factor, incluye: recebo, equipos, herramientas y mano de obra.</v>
          </cell>
          <cell r="C49" t="str">
            <v>m3</v>
          </cell>
          <cell r="D49">
            <v>95455</v>
          </cell>
        </row>
        <row r="50">
          <cell r="A50">
            <v>8.3000000000000007</v>
          </cell>
          <cell r="B50" t="str">
            <v>Suministro y apisonado de Mezcla de Gravilla y Arena , a todo factor, incluye: material, equipos, herramientas y mano de obra.</v>
          </cell>
          <cell r="C50" t="str">
            <v>m3</v>
          </cell>
          <cell r="D50">
            <v>174949</v>
          </cell>
        </row>
        <row r="51">
          <cell r="A51">
            <v>8.4</v>
          </cell>
          <cell r="B51" t="str">
            <v>Arena lavada de río a todo factor, incluye: material, equipos, herramientas y mano de obra.</v>
          </cell>
          <cell r="C51" t="str">
            <v>m3</v>
          </cell>
          <cell r="D51">
            <v>119544</v>
          </cell>
        </row>
        <row r="52">
          <cell r="A52">
            <v>8.5</v>
          </cell>
          <cell r="B52" t="str">
            <v>Triturado 3/4" a todo factor, incluye: material, equipos, herramientas y mano de obra.</v>
          </cell>
          <cell r="C52" t="str">
            <v>m3</v>
          </cell>
          <cell r="D52">
            <v>182019</v>
          </cell>
        </row>
        <row r="53">
          <cell r="A53">
            <v>9.1</v>
          </cell>
          <cell r="B53" t="str">
            <v>Suministro Tubería PVC RDE21 de 6" .</v>
          </cell>
          <cell r="C53" t="str">
            <v>m</v>
          </cell>
          <cell r="D53">
            <v>80121</v>
          </cell>
        </row>
        <row r="54">
          <cell r="A54">
            <v>9.5</v>
          </cell>
          <cell r="B54" t="str">
            <v>Suministro de tubería  PVC de 6" (160 mm) Alcantarillado</v>
          </cell>
          <cell r="C54" t="str">
            <v>tubo</v>
          </cell>
          <cell r="D54">
            <v>197933</v>
          </cell>
        </row>
        <row r="55">
          <cell r="A55">
            <v>9.6</v>
          </cell>
          <cell r="B55" t="str">
            <v>Suministro de tubería  PVC de 8" (200 mm) Alcantarillado</v>
          </cell>
          <cell r="C55" t="str">
            <v>tubo</v>
          </cell>
          <cell r="D55">
            <v>270314</v>
          </cell>
        </row>
        <row r="56">
          <cell r="A56">
            <v>9.6999999999999993</v>
          </cell>
          <cell r="B56" t="str">
            <v>Suministro Tubería PVC RDE21 de 3" .</v>
          </cell>
          <cell r="C56" t="str">
            <v>m</v>
          </cell>
          <cell r="D56">
            <v>22239</v>
          </cell>
        </row>
        <row r="57">
          <cell r="A57" t="str">
            <v>9.10</v>
          </cell>
          <cell r="B57" t="str">
            <v>SUMINISTRO DE TUBERÍA PVC RDE UM 4"</v>
          </cell>
          <cell r="C57" t="str">
            <v>m</v>
          </cell>
          <cell r="D57">
            <v>35768</v>
          </cell>
        </row>
        <row r="58">
          <cell r="A58">
            <v>9.16</v>
          </cell>
          <cell r="B58" t="str">
            <v xml:space="preserve">Suministro Tubería Drenaje Sin Filtro 65mm </v>
          </cell>
          <cell r="C58" t="str">
            <v>m</v>
          </cell>
          <cell r="D58">
            <v>14199</v>
          </cell>
        </row>
        <row r="59">
          <cell r="A59">
            <v>9.17</v>
          </cell>
          <cell r="B59" t="str">
            <v>Suministro codo 45° PVC 8"</v>
          </cell>
          <cell r="C59" t="str">
            <v>un</v>
          </cell>
          <cell r="D59">
            <v>145570</v>
          </cell>
        </row>
        <row r="60">
          <cell r="A60">
            <v>9.18</v>
          </cell>
          <cell r="B60" t="str">
            <v>Válvula de compuerta vástago ascendente 3 m 6" tipo guillotina</v>
          </cell>
          <cell r="C60" t="str">
            <v>un</v>
          </cell>
          <cell r="D60">
            <v>6668103</v>
          </cell>
        </row>
        <row r="61">
          <cell r="A61">
            <v>9.19</v>
          </cell>
          <cell r="B61" t="str">
            <v>Válvula de compuerta vástago ascendente 3,4 m salida 8" (sección 0,12 m x0,20 m) tipo guillotina</v>
          </cell>
          <cell r="C61" t="str">
            <v>un</v>
          </cell>
          <cell r="D61">
            <v>8822414</v>
          </cell>
        </row>
        <row r="62">
          <cell r="A62" t="str">
            <v>9.20</v>
          </cell>
          <cell r="B62" t="str">
            <v>Codo 11.25° PVC x 6"</v>
          </cell>
          <cell r="C62" t="str">
            <v>un</v>
          </cell>
          <cell r="D62">
            <v>172044</v>
          </cell>
        </row>
        <row r="63">
          <cell r="A63">
            <v>9.2100000000000009</v>
          </cell>
          <cell r="B63" t="str">
            <v>Codo 22.5° PVC x 6"</v>
          </cell>
          <cell r="C63" t="str">
            <v>un</v>
          </cell>
          <cell r="D63">
            <v>192407</v>
          </cell>
        </row>
        <row r="64">
          <cell r="A64">
            <v>9.2200000000000006</v>
          </cell>
          <cell r="B64" t="str">
            <v>Codo 45° PVC x 6"</v>
          </cell>
          <cell r="C64" t="str">
            <v>un</v>
          </cell>
          <cell r="D64">
            <v>240928</v>
          </cell>
        </row>
        <row r="65">
          <cell r="A65">
            <v>9.23</v>
          </cell>
          <cell r="B65" t="str">
            <v>Codo 90° PVC x 6"</v>
          </cell>
          <cell r="C65" t="str">
            <v>un</v>
          </cell>
          <cell r="D65">
            <v>331115</v>
          </cell>
        </row>
        <row r="66">
          <cell r="A66">
            <v>9.24</v>
          </cell>
          <cell r="B66" t="str">
            <v>Suministro de válvula Compuerta de 8" con vástago y volante</v>
          </cell>
          <cell r="C66" t="str">
            <v>un</v>
          </cell>
          <cell r="D66">
            <v>8225720</v>
          </cell>
        </row>
        <row r="67">
          <cell r="A67">
            <v>9.25</v>
          </cell>
          <cell r="B67" t="str">
            <v>Suministro de válvula Compuerta de 6" vástago no ascendente y con volante</v>
          </cell>
          <cell r="C67" t="str">
            <v>un</v>
          </cell>
          <cell r="D67">
            <v>1099724</v>
          </cell>
        </row>
        <row r="68">
          <cell r="A68">
            <v>9.27</v>
          </cell>
          <cell r="B68" t="str">
            <v>Suministro Tubería PVC RDE21 de 10" .</v>
          </cell>
          <cell r="C68" t="str">
            <v>m</v>
          </cell>
          <cell r="D68">
            <v>213643</v>
          </cell>
        </row>
        <row r="69">
          <cell r="A69">
            <v>9.2799999999999994</v>
          </cell>
          <cell r="B69" t="str">
            <v>Codo 11.25° PVC x 4"</v>
          </cell>
          <cell r="C69" t="str">
            <v>un</v>
          </cell>
          <cell r="D69">
            <v>74398</v>
          </cell>
        </row>
        <row r="70">
          <cell r="A70">
            <v>9.2899999999999991</v>
          </cell>
          <cell r="B70" t="str">
            <v>Codo 45° PVC x 6" UM</v>
          </cell>
          <cell r="C70" t="str">
            <v>un</v>
          </cell>
          <cell r="D70">
            <v>240928</v>
          </cell>
        </row>
        <row r="71">
          <cell r="A71" t="str">
            <v>9.30</v>
          </cell>
          <cell r="B71" t="str">
            <v>Codo 90° PVC x 4"</v>
          </cell>
          <cell r="C71" t="str">
            <v>un</v>
          </cell>
          <cell r="D71">
            <v>124006</v>
          </cell>
        </row>
        <row r="72">
          <cell r="A72">
            <v>9.31</v>
          </cell>
          <cell r="B72" t="str">
            <v xml:space="preserve">Suministro de tubería  PEAD ALC de 6"  </v>
          </cell>
          <cell r="C72" t="str">
            <v>m</v>
          </cell>
          <cell r="D72">
            <v>31952</v>
          </cell>
        </row>
        <row r="73">
          <cell r="A73">
            <v>9.32</v>
          </cell>
          <cell r="B73" t="str">
            <v xml:space="preserve">Suministro de tubería  PEAD ALC de 8"  </v>
          </cell>
          <cell r="C73" t="str">
            <v>m</v>
          </cell>
          <cell r="D73">
            <v>42287</v>
          </cell>
        </row>
        <row r="74">
          <cell r="A74">
            <v>9.33</v>
          </cell>
          <cell r="B74" t="str">
            <v xml:space="preserve">Suministro de tubería  PEAD ALC de 12"  </v>
          </cell>
          <cell r="C74" t="str">
            <v>m</v>
          </cell>
          <cell r="D74">
            <v>92124</v>
          </cell>
        </row>
        <row r="75">
          <cell r="A75">
            <v>9.34</v>
          </cell>
          <cell r="B75" t="str">
            <v xml:space="preserve">Suministro de tubería  PEAD ALC de 24"  </v>
          </cell>
          <cell r="C75" t="str">
            <v>m</v>
          </cell>
          <cell r="D75">
            <v>355013</v>
          </cell>
        </row>
        <row r="76">
          <cell r="A76">
            <v>9.35</v>
          </cell>
          <cell r="B76" t="str">
            <v>Suministro de accesorios  PEAD ALC   DOM.  Yee 6"x8" Codo 45° 6"</v>
          </cell>
          <cell r="C76" t="str">
            <v>un</v>
          </cell>
          <cell r="D76">
            <v>152666</v>
          </cell>
        </row>
        <row r="77">
          <cell r="A77">
            <v>9.36</v>
          </cell>
          <cell r="B77" t="str">
            <v>Suministro de accesorios  PEAD ALC  DOM Yee 6"x12" Codo 45° 6"</v>
          </cell>
          <cell r="C77" t="str">
            <v>un</v>
          </cell>
          <cell r="D77">
            <v>410464</v>
          </cell>
        </row>
        <row r="78">
          <cell r="A78">
            <v>9.3699999999999992</v>
          </cell>
          <cell r="B78" t="str">
            <v>Suministro de accesorios  PEAD ALC   Tee 8"</v>
          </cell>
          <cell r="C78" t="str">
            <v>un</v>
          </cell>
          <cell r="D78">
            <v>112343</v>
          </cell>
        </row>
        <row r="79">
          <cell r="A79">
            <v>9.3800000000000008</v>
          </cell>
          <cell r="B79" t="str">
            <v>Suministro de accesorios  PEAD ALC   Codo 90°  8"</v>
          </cell>
          <cell r="C79" t="str">
            <v>un</v>
          </cell>
          <cell r="D79">
            <v>101913</v>
          </cell>
        </row>
        <row r="80">
          <cell r="A80">
            <v>9.39</v>
          </cell>
          <cell r="B80" t="str">
            <v>Suministro de accesorios  PEAD ALC   Tee 12"</v>
          </cell>
          <cell r="C80" t="str">
            <v>un</v>
          </cell>
          <cell r="D80">
            <v>467254</v>
          </cell>
        </row>
        <row r="81">
          <cell r="A81">
            <v>9.41</v>
          </cell>
          <cell r="B81" t="str">
            <v>Suministro de accesorios  PEAD ALC   Codo 90°  12"</v>
          </cell>
          <cell r="C81" t="str">
            <v>un</v>
          </cell>
          <cell r="D81">
            <v>408258</v>
          </cell>
        </row>
        <row r="82">
          <cell r="A82">
            <v>10.199999999999999</v>
          </cell>
          <cell r="B82" t="str">
            <v>Suministro Válvula flotadora control piloto</v>
          </cell>
          <cell r="C82" t="str">
            <v>un</v>
          </cell>
          <cell r="D82">
            <v>5197777</v>
          </cell>
        </row>
        <row r="83">
          <cell r="A83">
            <v>10.4</v>
          </cell>
          <cell r="B83" t="str">
            <v xml:space="preserve">Instalación de válvula de 8" </v>
          </cell>
          <cell r="C83" t="str">
            <v>un</v>
          </cell>
          <cell r="D83">
            <v>120032</v>
          </cell>
        </row>
        <row r="84">
          <cell r="A84">
            <v>10.9</v>
          </cell>
          <cell r="B84" t="str">
            <v xml:space="preserve">Instalación de válvula de 6" </v>
          </cell>
          <cell r="C84" t="str">
            <v>un</v>
          </cell>
          <cell r="D84">
            <v>81887</v>
          </cell>
        </row>
        <row r="85">
          <cell r="A85">
            <v>11.5</v>
          </cell>
          <cell r="B85" t="str">
            <v>Niple Pasamuro HD  L = 0.50 a 1.00 m D 6"</v>
          </cell>
          <cell r="C85" t="str">
            <v>un</v>
          </cell>
          <cell r="D85">
            <v>970000</v>
          </cell>
        </row>
        <row r="86">
          <cell r="A86">
            <v>11.6</v>
          </cell>
          <cell r="B86" t="str">
            <v>Niple Pasamuro HD  L = 0.0 a 0.50 m D 8"</v>
          </cell>
          <cell r="C86" t="str">
            <v>un</v>
          </cell>
          <cell r="D86">
            <v>870000</v>
          </cell>
        </row>
        <row r="87">
          <cell r="A87">
            <v>11.34</v>
          </cell>
          <cell r="B87" t="str">
            <v>Niple Pasamuro HD  L = 0.0 a 0.50 m D 10"</v>
          </cell>
          <cell r="C87" t="str">
            <v>un</v>
          </cell>
          <cell r="D87">
            <v>1001000</v>
          </cell>
        </row>
        <row r="88">
          <cell r="A88">
            <v>11.35</v>
          </cell>
          <cell r="B88" t="str">
            <v>Niple HD 8" L = 0.00 - 0.50 m</v>
          </cell>
          <cell r="C88" t="str">
            <v>un</v>
          </cell>
          <cell r="D88">
            <v>870000</v>
          </cell>
        </row>
        <row r="89">
          <cell r="A89">
            <v>11.36</v>
          </cell>
          <cell r="B89" t="str">
            <v>Niple Pasamuro HD  L = 0.00 a 0.50 m D 4"</v>
          </cell>
          <cell r="C89" t="str">
            <v>un</v>
          </cell>
          <cell r="D89">
            <v>478000</v>
          </cell>
        </row>
        <row r="90">
          <cell r="A90">
            <v>11.37</v>
          </cell>
          <cell r="B90" t="str">
            <v>Niple HD 4" L = 0.00 - 0.50 m</v>
          </cell>
          <cell r="C90" t="str">
            <v>un</v>
          </cell>
          <cell r="D90">
            <v>478000</v>
          </cell>
        </row>
        <row r="91">
          <cell r="A91">
            <v>11.38</v>
          </cell>
          <cell r="B91" t="str">
            <v>Tee EL HD 6" x 4"</v>
          </cell>
          <cell r="C91" t="str">
            <v>un</v>
          </cell>
          <cell r="D91">
            <v>324800</v>
          </cell>
        </row>
        <row r="92">
          <cell r="A92">
            <v>11.39</v>
          </cell>
          <cell r="B92" t="str">
            <v>Unión tipo dresser 4"</v>
          </cell>
          <cell r="C92" t="str">
            <v>un</v>
          </cell>
          <cell r="D92">
            <v>73080</v>
          </cell>
        </row>
        <row r="93">
          <cell r="A93" t="str">
            <v>11.40</v>
          </cell>
          <cell r="B93" t="str">
            <v>Suministro Tee HD EL 4" x 4"</v>
          </cell>
          <cell r="C93" t="str">
            <v>un</v>
          </cell>
          <cell r="D93">
            <v>245920</v>
          </cell>
        </row>
        <row r="94">
          <cell r="A94">
            <v>11.41</v>
          </cell>
          <cell r="B94" t="str">
            <v>Suministro Tapón PVC 8"</v>
          </cell>
          <cell r="C94" t="str">
            <v>un</v>
          </cell>
          <cell r="D94">
            <v>332000</v>
          </cell>
        </row>
        <row r="95">
          <cell r="A95">
            <v>11.42</v>
          </cell>
          <cell r="B95" t="str">
            <v>Valvula de compuerta sello elástico  4" vastago no ascendente</v>
          </cell>
          <cell r="C95" t="str">
            <v>un</v>
          </cell>
          <cell r="D95">
            <v>595000</v>
          </cell>
        </row>
        <row r="96">
          <cell r="A96">
            <v>11.43</v>
          </cell>
          <cell r="B96" t="str">
            <v>Niple Pasamuro HD  L = 0.00 a 0.50 m D 6"</v>
          </cell>
          <cell r="C96" t="str">
            <v>un</v>
          </cell>
          <cell r="D96">
            <v>646667</v>
          </cell>
        </row>
        <row r="97">
          <cell r="A97">
            <v>11.44</v>
          </cell>
          <cell r="B97" t="str">
            <v>Niple HD  L = 0.00 a 0.50 m D 6"</v>
          </cell>
          <cell r="C97" t="str">
            <v>un</v>
          </cell>
          <cell r="D97">
            <v>646667</v>
          </cell>
        </row>
        <row r="98">
          <cell r="A98">
            <v>11.45</v>
          </cell>
          <cell r="B98" t="str">
            <v>Suministro Tee 6" PVC UM</v>
          </cell>
          <cell r="C98" t="str">
            <v>un</v>
          </cell>
          <cell r="D98">
            <v>640892</v>
          </cell>
        </row>
        <row r="99">
          <cell r="A99">
            <v>11.46</v>
          </cell>
          <cell r="B99" t="str">
            <v>Suministro Tee HD EB 4" x 2"</v>
          </cell>
          <cell r="C99" t="str">
            <v>un</v>
          </cell>
          <cell r="D99">
            <v>378160</v>
          </cell>
        </row>
        <row r="100">
          <cell r="A100">
            <v>11.47</v>
          </cell>
          <cell r="B100" t="str">
            <v>Suministro Unión mecánica PVC 4"</v>
          </cell>
          <cell r="C100" t="str">
            <v>un</v>
          </cell>
          <cell r="D100">
            <v>66952</v>
          </cell>
        </row>
        <row r="101">
          <cell r="A101">
            <v>11.48</v>
          </cell>
          <cell r="B101" t="str">
            <v>Suministro Unión mecánica PVC 6"</v>
          </cell>
          <cell r="C101" t="str">
            <v>un</v>
          </cell>
          <cell r="D101">
            <v>155036</v>
          </cell>
        </row>
        <row r="102">
          <cell r="A102">
            <v>11.49</v>
          </cell>
          <cell r="B102" t="str">
            <v>Suministro Válvula compuerta elástica vástago no ascendente EB 2"</v>
          </cell>
          <cell r="C102" t="str">
            <v>un</v>
          </cell>
          <cell r="D102">
            <v>348000</v>
          </cell>
        </row>
        <row r="103">
          <cell r="A103" t="str">
            <v>11.50</v>
          </cell>
          <cell r="B103" t="str">
            <v>Suministro Válvula ventosa doble acción EB 2"</v>
          </cell>
          <cell r="C103" t="str">
            <v>un</v>
          </cell>
          <cell r="D103">
            <v>320160</v>
          </cell>
        </row>
        <row r="104">
          <cell r="A104">
            <v>11.51</v>
          </cell>
          <cell r="B104" t="str">
            <v>Suministro Codo 90° x 6" EB</v>
          </cell>
          <cell r="C104" t="str">
            <v>un</v>
          </cell>
          <cell r="D104">
            <v>450080</v>
          </cell>
        </row>
        <row r="105">
          <cell r="A105">
            <v>11.52</v>
          </cell>
          <cell r="B105" t="str">
            <v>Suministro Unión dresser 6"</v>
          </cell>
          <cell r="C105" t="str">
            <v>un</v>
          </cell>
          <cell r="D105">
            <v>171680</v>
          </cell>
        </row>
        <row r="106">
          <cell r="A106">
            <v>11.53</v>
          </cell>
          <cell r="B106" t="str">
            <v>Suministro Unión dresser 10"</v>
          </cell>
          <cell r="C106" t="str">
            <v>un</v>
          </cell>
          <cell r="D106">
            <v>292320</v>
          </cell>
        </row>
        <row r="107">
          <cell r="A107">
            <v>11.54</v>
          </cell>
          <cell r="B107" t="str">
            <v>Suministro Codo 90° x 10" HD EB</v>
          </cell>
          <cell r="C107" t="str">
            <v>un</v>
          </cell>
          <cell r="D107">
            <v>1430280</v>
          </cell>
        </row>
        <row r="108">
          <cell r="A108">
            <v>11.55</v>
          </cell>
          <cell r="B108" t="str">
            <v>Suministro Tee HD EB x 10"</v>
          </cell>
          <cell r="C108" t="str">
            <v>un</v>
          </cell>
          <cell r="D108">
            <v>1925600</v>
          </cell>
        </row>
        <row r="109">
          <cell r="A109">
            <v>11.56</v>
          </cell>
          <cell r="B109" t="str">
            <v>Suministro Codo HG 90° x 4"</v>
          </cell>
          <cell r="C109" t="str">
            <v>un</v>
          </cell>
          <cell r="D109">
            <v>63243</v>
          </cell>
        </row>
        <row r="110">
          <cell r="A110">
            <v>11.57</v>
          </cell>
          <cell r="B110" t="str">
            <v>Suministro Macromedidor mecánico 6"</v>
          </cell>
          <cell r="C110" t="str">
            <v>un</v>
          </cell>
          <cell r="D110">
            <v>3307132</v>
          </cell>
        </row>
        <row r="111">
          <cell r="A111">
            <v>11.58</v>
          </cell>
          <cell r="B111" t="str">
            <v>Suministro Válvula compuerta elástica vástago no ascendente 10"</v>
          </cell>
          <cell r="C111" t="str">
            <v>un</v>
          </cell>
          <cell r="D111">
            <v>1071000</v>
          </cell>
        </row>
        <row r="112">
          <cell r="A112">
            <v>11.59</v>
          </cell>
          <cell r="B112" t="str">
            <v>Reducción de 6x4 PVC UM</v>
          </cell>
          <cell r="C112" t="str">
            <v>un</v>
          </cell>
          <cell r="D112">
            <v>343702</v>
          </cell>
        </row>
        <row r="113">
          <cell r="A113" t="str">
            <v>11.60</v>
          </cell>
          <cell r="B113" t="str">
            <v>Reducción de 4x3 PVC UM</v>
          </cell>
          <cell r="C113" t="str">
            <v>un</v>
          </cell>
          <cell r="D113">
            <v>124997</v>
          </cell>
        </row>
        <row r="114">
          <cell r="A114">
            <v>15.1</v>
          </cell>
          <cell r="B114" t="str">
            <v>Suministro e instalación tapa de acceso seguridad HD 0.60 m diámetro</v>
          </cell>
          <cell r="C114" t="str">
            <v>un</v>
          </cell>
          <cell r="D114">
            <v>813873</v>
          </cell>
        </row>
        <row r="115">
          <cell r="A115">
            <v>15.2</v>
          </cell>
          <cell r="B115" t="str">
            <v>Gaviones en piedra rajón dimensiones 1x1x2 m y malla tipo Maccaferri</v>
          </cell>
          <cell r="C115" t="str">
            <v>un</v>
          </cell>
          <cell r="D115">
            <v>308372</v>
          </cell>
        </row>
        <row r="116">
          <cell r="A116">
            <v>15.3</v>
          </cell>
          <cell r="B116" t="str">
            <v>Geotextil NT1800 o similar</v>
          </cell>
          <cell r="C116" t="str">
            <v>m2</v>
          </cell>
          <cell r="D116">
            <v>4898</v>
          </cell>
        </row>
        <row r="117">
          <cell r="A117">
            <v>15.4</v>
          </cell>
          <cell r="B117" t="str">
            <v>Gravilla 3/4" - 1/2"</v>
          </cell>
          <cell r="C117" t="str">
            <v>m3</v>
          </cell>
          <cell r="D117">
            <v>182019</v>
          </cell>
        </row>
        <row r="118">
          <cell r="A118">
            <v>15.5</v>
          </cell>
          <cell r="B118" t="str">
            <v>Suministro e instalación lámina de acrílico para vertedero</v>
          </cell>
          <cell r="C118" t="str">
            <v>un</v>
          </cell>
          <cell r="D118">
            <v>603923</v>
          </cell>
        </row>
        <row r="119">
          <cell r="A119">
            <v>16.100000000000001</v>
          </cell>
          <cell r="B119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C119" t="str">
            <v>m</v>
          </cell>
          <cell r="D119">
            <v>281780</v>
          </cell>
        </row>
        <row r="120">
          <cell r="A120">
            <v>16.2</v>
          </cell>
          <cell r="B120" t="str">
            <v xml:space="preserve">Demolición Pavimento Concreto Rigido </v>
          </cell>
          <cell r="C120" t="str">
            <v>m2</v>
          </cell>
          <cell r="D120">
            <v>15511</v>
          </cell>
        </row>
        <row r="121">
          <cell r="A121">
            <v>16.3</v>
          </cell>
          <cell r="B121" t="str">
            <v>Relleno subbase granular SBG</v>
          </cell>
          <cell r="C121" t="str">
            <v>m3</v>
          </cell>
          <cell r="D121">
            <v>230919</v>
          </cell>
        </row>
        <row r="122">
          <cell r="A122">
            <v>16.399999999999999</v>
          </cell>
          <cell r="B122" t="str">
            <v>Relleno base granular BG</v>
          </cell>
          <cell r="C122" t="str">
            <v>m3</v>
          </cell>
          <cell r="D122">
            <v>254475</v>
          </cell>
        </row>
        <row r="123">
          <cell r="A123">
            <v>16.5</v>
          </cell>
          <cell r="B123" t="str">
            <v>Conformación, nivelación y compactación subrasante</v>
          </cell>
          <cell r="C123" t="str">
            <v>m2</v>
          </cell>
          <cell r="D123">
            <v>1120</v>
          </cell>
        </row>
        <row r="124">
          <cell r="A124">
            <v>16.600000000000001</v>
          </cell>
          <cell r="B124" t="str">
            <v>Concreto para pavimento rígido MR = 41 kg/cm2 e=0.10 m, incluye sellado de juntas y acero de transferencia y unión</v>
          </cell>
          <cell r="C124" t="str">
            <v>m3</v>
          </cell>
          <cell r="D124">
            <v>576863</v>
          </cell>
        </row>
        <row r="125">
          <cell r="A125">
            <v>16.7</v>
          </cell>
          <cell r="B125" t="str">
            <v>Corte de Pavimento rígido y/o flexible ambos lados</v>
          </cell>
          <cell r="C125" t="str">
            <v>m</v>
          </cell>
          <cell r="D125">
            <v>10470</v>
          </cell>
        </row>
        <row r="126">
          <cell r="A126">
            <v>16.8</v>
          </cell>
          <cell r="B126" t="str">
            <v>Recolección, cargue de material sobrante en volqueta hasta botadero autorizado distancia  40 Km. Incluye: Derechos de botadero</v>
          </cell>
          <cell r="C126" t="str">
            <v>m3</v>
          </cell>
          <cell r="D126">
            <v>56199</v>
          </cell>
        </row>
        <row r="127">
          <cell r="A127">
            <v>16.899999999999999</v>
          </cell>
          <cell r="B127" t="str">
            <v>Imprimación con emulsión asfáltica incluye barrido de superficie y riego</v>
          </cell>
          <cell r="C127" t="str">
            <v>m2</v>
          </cell>
          <cell r="D127">
            <v>2012</v>
          </cell>
        </row>
        <row r="128">
          <cell r="A128">
            <v>16.11</v>
          </cell>
          <cell r="B128" t="str">
            <v>Carpeta asfáltica MDC-1 e=8cm</v>
          </cell>
          <cell r="C128" t="str">
            <v>m3</v>
          </cell>
          <cell r="D128">
            <v>631810</v>
          </cell>
        </row>
        <row r="129">
          <cell r="A129">
            <v>16.12</v>
          </cell>
          <cell r="B129" t="str">
            <v>Fresado carpeta asfáltica</v>
          </cell>
          <cell r="C129" t="str">
            <v>m2</v>
          </cell>
          <cell r="D129">
            <v>7913</v>
          </cell>
        </row>
        <row r="130">
          <cell r="A130">
            <v>10.31</v>
          </cell>
          <cell r="B130" t="str">
            <v xml:space="preserve">Instalación de válvula de 10" </v>
          </cell>
          <cell r="C130" t="str">
            <v>un</v>
          </cell>
          <cell r="D130">
            <v>187681</v>
          </cell>
        </row>
        <row r="131">
          <cell r="A131">
            <v>10.32</v>
          </cell>
          <cell r="B131" t="str">
            <v>Instalación de válvula flotadora</v>
          </cell>
          <cell r="C131" t="str">
            <v>un</v>
          </cell>
          <cell r="D131">
            <v>187681</v>
          </cell>
        </row>
        <row r="132">
          <cell r="A132">
            <v>10.33</v>
          </cell>
          <cell r="B132" t="str">
            <v xml:space="preserve">Instalación de válvula de 4" </v>
          </cell>
          <cell r="C132" t="str">
            <v>un</v>
          </cell>
          <cell r="D132">
            <v>47313</v>
          </cell>
        </row>
        <row r="133">
          <cell r="A133">
            <v>10.34</v>
          </cell>
          <cell r="B133" t="str">
            <v xml:space="preserve">Instalación de macromedidor 6" </v>
          </cell>
          <cell r="C133" t="str">
            <v>un</v>
          </cell>
          <cell r="D133">
            <v>81887</v>
          </cell>
        </row>
        <row r="134">
          <cell r="A134">
            <v>10.35</v>
          </cell>
          <cell r="B134" t="str">
            <v>Codo 22.5° PVC x 4"</v>
          </cell>
          <cell r="C134" t="str">
            <v>un</v>
          </cell>
          <cell r="D134">
            <v>78305</v>
          </cell>
        </row>
        <row r="135">
          <cell r="A135">
            <v>33.1</v>
          </cell>
          <cell r="B135" t="str">
            <v>Entibado tipo 1 (Apuntalamiento en madera) h= &lt;2 m. Incluye reutilizacion de siete veces.</v>
          </cell>
          <cell r="C135" t="str">
            <v>m2</v>
          </cell>
          <cell r="D135">
            <v>9893</v>
          </cell>
        </row>
        <row r="136">
          <cell r="A136">
            <v>33.200000000000003</v>
          </cell>
          <cell r="B136" t="str">
            <v>Entibado tipo 1A (Discontinuo en madera) h= &gt;2 m a h= &lt;3.50m. Incluye reutilizacion de siete veces.</v>
          </cell>
          <cell r="C136" t="str">
            <v>m2</v>
          </cell>
          <cell r="D136">
            <v>15030</v>
          </cell>
        </row>
        <row r="137">
          <cell r="A137">
            <v>33.299999999999997</v>
          </cell>
          <cell r="B137" t="str">
            <v>Entibado tipo 2 (Continuo en madera)h= &gt;3.50m a h=&lt;4.0m.Incluye reutilizacion de siete veces.</v>
          </cell>
          <cell r="C137" t="str">
            <v>m2</v>
          </cell>
          <cell r="D137">
            <v>21689</v>
          </cell>
        </row>
        <row r="138">
          <cell r="A138">
            <v>33.4</v>
          </cell>
          <cell r="B138" t="str">
            <v>Entibado tipo 3 (Metálico) h=&gt;4.0 m.Incluye reutilizacion de siete veces.</v>
          </cell>
          <cell r="C138" t="str">
            <v>m2</v>
          </cell>
          <cell r="D138">
            <v>52831</v>
          </cell>
        </row>
        <row r="139">
          <cell r="A139">
            <v>33.5</v>
          </cell>
          <cell r="B139" t="str">
            <v>Suministro e instalación Acero estructural A36</v>
          </cell>
          <cell r="C139" t="str">
            <v>KG</v>
          </cell>
          <cell r="D139">
            <v>8529</v>
          </cell>
        </row>
        <row r="140">
          <cell r="A140">
            <v>33.6</v>
          </cell>
          <cell r="B140" t="str">
            <v>Suministro e instalación Acero estructural A325</v>
          </cell>
          <cell r="C140" t="str">
            <v>KG</v>
          </cell>
          <cell r="D140">
            <v>8529</v>
          </cell>
        </row>
        <row r="141">
          <cell r="A141">
            <v>33.700000000000003</v>
          </cell>
          <cell r="B141" t="str">
            <v>Suministro e instalación Soldadura Electrodo E70XX</v>
          </cell>
          <cell r="C141" t="str">
            <v>KG</v>
          </cell>
          <cell r="D141">
            <v>15552</v>
          </cell>
        </row>
        <row r="142">
          <cell r="A142">
            <v>34.1</v>
          </cell>
          <cell r="B142" t="str">
            <v xml:space="preserve">Cilindro pozo  en ladrillo tolete  Di = 1,20 m  e = 0,25 m incluye pañete interno </v>
          </cell>
          <cell r="C142" t="str">
            <v>M</v>
          </cell>
          <cell r="D142">
            <v>887181</v>
          </cell>
        </row>
        <row r="143">
          <cell r="A143">
            <v>34.200000000000003</v>
          </cell>
          <cell r="B143" t="str">
            <v>Cubierta pozo  D = 1,70 m e = 0,20 m concreto 3000 psi con refuerzo incluye tapa para pozo tipo EAAB</v>
          </cell>
          <cell r="C143" t="str">
            <v>UN</v>
          </cell>
          <cell r="D143">
            <v>771795</v>
          </cell>
        </row>
        <row r="144">
          <cell r="A144">
            <v>34.299999999999997</v>
          </cell>
          <cell r="B144" t="str">
            <v>Placa de fondo pozo  D = 1,70 m e = 0,25 m concreto 3000 psi con refuerzo</v>
          </cell>
          <cell r="C144" t="str">
            <v>UN</v>
          </cell>
          <cell r="D144">
            <v>748094</v>
          </cell>
        </row>
        <row r="145">
          <cell r="A145">
            <v>34.4</v>
          </cell>
          <cell r="B145" t="str">
            <v>Concreto 3000 psi con formaleta</v>
          </cell>
          <cell r="C145" t="str">
            <v>M3</v>
          </cell>
          <cell r="D145">
            <v>545767</v>
          </cell>
        </row>
        <row r="146">
          <cell r="A146">
            <v>34.5</v>
          </cell>
          <cell r="B146" t="str">
            <v>Caja de inspección domiciliaria medidas internas de 0.60 x 0.60 x 1.00 m, base de 1,40 m x 1.40 m espesor 0.15 m, espesor de muros 0.20 m de acuerdo a diseño</v>
          </cell>
          <cell r="C146" t="str">
            <v>un</v>
          </cell>
          <cell r="D146">
            <v>911181</v>
          </cell>
        </row>
        <row r="147">
          <cell r="A147" t="str">
            <v>BAS.01</v>
          </cell>
          <cell r="B147" t="str">
            <v>Mortero 1:6</v>
          </cell>
          <cell r="C147" t="str">
            <v>M3</v>
          </cell>
          <cell r="D147">
            <v>369020</v>
          </cell>
        </row>
        <row r="148">
          <cell r="A148" t="str">
            <v>BAS.02</v>
          </cell>
          <cell r="B148" t="str">
            <v>Mortero 1:4</v>
          </cell>
          <cell r="C148" t="str">
            <v>M3</v>
          </cell>
          <cell r="D148">
            <v>430391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-GEN-CAN"/>
      <sheetName val="CRR."/>
      <sheetName val="DMLCN"/>
      <sheetName val="LCS"/>
      <sheetName val="TQ.SXN"/>
      <sheetName val="TQ.ELV"/>
      <sheetName val="EST.BMB"/>
      <sheetName val="EST.BMB-2"/>
      <sheetName val="RED-DIS"/>
      <sheetName val="PTAP"/>
      <sheetName val="TUB-INTER"/>
      <sheetName val="LIN-IMPUL"/>
      <sheetName val="LISTADO PRECIOS"/>
      <sheetName val="APU 001"/>
      <sheetName val="APU 002"/>
      <sheetName val="APU 003"/>
      <sheetName val="APU 004"/>
      <sheetName val="APU 005"/>
      <sheetName val="APU 006"/>
      <sheetName val="APU 007"/>
      <sheetName val="APU 008"/>
      <sheetName val="APU 009"/>
      <sheetName val="APU 010"/>
      <sheetName val="APU 011"/>
      <sheetName val="APU 012"/>
      <sheetName val="APU 013"/>
      <sheetName val="APU 014"/>
      <sheetName val="APU 015"/>
      <sheetName val="APU 016"/>
      <sheetName val="APU 017"/>
      <sheetName val="APU 018"/>
      <sheetName val="APU 019"/>
      <sheetName val="APU 020"/>
      <sheetName val="APU 021"/>
      <sheetName val="APU 022"/>
      <sheetName val="APU 023"/>
      <sheetName val="APU 024"/>
      <sheetName val="APU 025"/>
      <sheetName val="APU 026"/>
      <sheetName val="APU 027"/>
      <sheetName val="APU 028"/>
      <sheetName val="APU 029"/>
      <sheetName val="APU 030"/>
      <sheetName val="APU 031"/>
      <sheetName val="APU 032"/>
      <sheetName val="APU 033"/>
      <sheetName val="APU 034"/>
      <sheetName val="APU 035"/>
      <sheetName val="APU 036"/>
      <sheetName val="APU 037"/>
      <sheetName val="APU 038"/>
      <sheetName val="APU 039"/>
      <sheetName val="APU 040"/>
      <sheetName val="APU 041"/>
      <sheetName val="APU 042"/>
      <sheetName val="APU 043"/>
      <sheetName val="APU 044"/>
      <sheetName val="APU 045"/>
      <sheetName val="APU 046"/>
      <sheetName val="APU 047"/>
      <sheetName val="APU 048"/>
      <sheetName val="APU 049"/>
      <sheetName val="APU 050"/>
      <sheetName val="APU 051"/>
      <sheetName val="APU 052"/>
      <sheetName val="APU 053"/>
      <sheetName val="APU 054"/>
      <sheetName val="APU 055"/>
      <sheetName val="APU 056"/>
      <sheetName val="APU 057"/>
      <sheetName val="APU 058"/>
      <sheetName val="APU 059"/>
      <sheetName val="APU 060"/>
      <sheetName val="APU 061"/>
      <sheetName val="APU 062"/>
      <sheetName val="APU 063"/>
      <sheetName val="APU 064"/>
      <sheetName val="APU 065"/>
      <sheetName val="APU 066"/>
      <sheetName val="APU 067"/>
      <sheetName val="APU 068"/>
      <sheetName val="APU 069"/>
      <sheetName val="APU 070"/>
      <sheetName val="APU 071"/>
      <sheetName val="APU 072"/>
      <sheetName val="APU 073"/>
      <sheetName val="APU 074"/>
      <sheetName val="APU 075"/>
      <sheetName val="APU 076"/>
      <sheetName val="APU 077"/>
      <sheetName val="APU 078"/>
      <sheetName val="APU 079"/>
      <sheetName val="APU 080"/>
      <sheetName val="APU 081"/>
      <sheetName val="APU 082"/>
      <sheetName val="APU 083"/>
      <sheetName val="APU 084"/>
      <sheetName val="APU 085"/>
      <sheetName val="APU 086"/>
      <sheetName val="APU 087"/>
      <sheetName val="APU 088"/>
      <sheetName val="APU 089"/>
      <sheetName val="APU 090"/>
      <sheetName val="APU 091"/>
      <sheetName val="APU 092"/>
      <sheetName val="APU 093"/>
      <sheetName val="APU 094"/>
      <sheetName val="APU 095"/>
      <sheetName val="APU 096"/>
      <sheetName val="APU 097"/>
      <sheetName val="APU 098"/>
      <sheetName val="APU 099"/>
      <sheetName val="APU 100"/>
      <sheetName val="APU 101"/>
      <sheetName val="APU 102"/>
      <sheetName val="APU 103"/>
      <sheetName val="APU 104"/>
      <sheetName val="APU 105"/>
      <sheetName val="APU 106"/>
      <sheetName val="APU 107"/>
      <sheetName val="APU 108"/>
      <sheetName val="APU 109"/>
      <sheetName val="APU 110"/>
      <sheetName val="APU 111"/>
      <sheetName val="APU 112"/>
      <sheetName val="APU 113"/>
      <sheetName val="APU 114"/>
      <sheetName val="APU 115"/>
      <sheetName val="APU 116"/>
      <sheetName val="APU 117"/>
      <sheetName val="APU 118"/>
      <sheetName val="APU 119"/>
      <sheetName val="APU 121"/>
      <sheetName val="APU 122"/>
      <sheetName val="APU 123"/>
      <sheetName val="APU 124"/>
      <sheetName val="APU 125"/>
      <sheetName val="APU 126"/>
      <sheetName val="APU 127"/>
      <sheetName val="APU 128"/>
      <sheetName val="APU 129"/>
      <sheetName val="APU 130"/>
      <sheetName val="APU 131"/>
      <sheetName val="APU 132"/>
      <sheetName val="APU 133"/>
      <sheetName val="APU 134"/>
      <sheetName val="APU 135"/>
      <sheetName val="APU 136"/>
      <sheetName val="APU 137"/>
      <sheetName val="APU 138"/>
      <sheetName val="APU 139"/>
      <sheetName val="APU 140"/>
      <sheetName val="APU 141"/>
      <sheetName val="APU 142"/>
      <sheetName val="APU 143"/>
      <sheetName val="APU 144"/>
      <sheetName val="APU 145"/>
      <sheetName val="APU 146"/>
      <sheetName val="APU 147"/>
      <sheetName val="APU 148"/>
      <sheetName val="APU 149"/>
      <sheetName val="APU 150"/>
      <sheetName val="APU 151"/>
      <sheetName val="APU 152"/>
      <sheetName val="APU 153"/>
      <sheetName val="APU 154"/>
      <sheetName val="APU 155"/>
      <sheetName val="APU 156"/>
      <sheetName val="APU 157"/>
      <sheetName val="APU 158"/>
      <sheetName val="APU 159"/>
      <sheetName val="APU 160"/>
      <sheetName val="APU 161"/>
      <sheetName val="APU 162"/>
      <sheetName val="APU 163"/>
      <sheetName val="APU 164"/>
      <sheetName val="APU 165"/>
      <sheetName val="APU 166"/>
      <sheetName val="APU 167"/>
      <sheetName val="APU 168"/>
      <sheetName val="APU 169"/>
      <sheetName val="APU 170"/>
      <sheetName val="APU 171"/>
      <sheetName val="APU 172"/>
      <sheetName val="APU 173"/>
      <sheetName val="APU 231"/>
      <sheetName val="N1"/>
      <sheetName val="N2"/>
      <sheetName val="N3"/>
      <sheetName val="N4"/>
      <sheetName val="N5"/>
      <sheetName val="N6"/>
      <sheetName val="N7"/>
      <sheetName val="N8"/>
      <sheetName val="N9"/>
      <sheetName val="N10"/>
      <sheetName val="N11"/>
      <sheetName val="N12"/>
      <sheetName val="N13"/>
      <sheetName val="N14"/>
      <sheetName val="N15"/>
      <sheetName val="N16"/>
      <sheetName val="N17"/>
      <sheetName val="N18"/>
      <sheetName val="N19"/>
      <sheetName val="N20"/>
      <sheetName val="N21"/>
      <sheetName val="N22"/>
      <sheetName val="N23"/>
      <sheetName val="N24"/>
      <sheetName val="N25"/>
      <sheetName val="N26"/>
      <sheetName val="N27"/>
      <sheetName val="N28"/>
      <sheetName val="N29"/>
      <sheetName val="N30"/>
      <sheetName val="N31"/>
      <sheetName val="N32"/>
      <sheetName val="N33"/>
      <sheetName val="N34"/>
      <sheetName val="N35"/>
      <sheetName val="N36"/>
      <sheetName val="N37"/>
      <sheetName val="N38"/>
      <sheetName val="N39"/>
      <sheetName val="N40"/>
      <sheetName val="N41"/>
      <sheetName val="N42"/>
      <sheetName val="N43"/>
      <sheetName val="N44"/>
      <sheetName val="N45"/>
      <sheetName val="N46"/>
      <sheetName val="N47"/>
      <sheetName val="N48"/>
      <sheetName val="N49"/>
      <sheetName val="N50"/>
      <sheetName val="N51"/>
      <sheetName val="N52"/>
      <sheetName val="N53"/>
      <sheetName val="N54"/>
      <sheetName val="N55"/>
      <sheetName val="N56"/>
      <sheetName val="N57"/>
      <sheetName val="N58"/>
      <sheetName val="N59"/>
      <sheetName val="N60"/>
      <sheetName val="N61"/>
      <sheetName val="N62"/>
      <sheetName val="N63"/>
      <sheetName val="N64"/>
      <sheetName val="N65"/>
      <sheetName val="N66"/>
      <sheetName val="N67"/>
      <sheetName val="N68"/>
      <sheetName val="N69"/>
      <sheetName val="N70"/>
      <sheetName val="N71"/>
      <sheetName val="N72"/>
      <sheetName val="N73"/>
      <sheetName val="N74"/>
      <sheetName val="N75"/>
      <sheetName val="N76"/>
      <sheetName val="N77"/>
      <sheetName val="N78"/>
      <sheetName val="N79"/>
      <sheetName val="N80"/>
      <sheetName val="N81"/>
      <sheetName val="N82"/>
      <sheetName val="N83"/>
      <sheetName val="N84"/>
      <sheetName val="N85"/>
      <sheetName val="N86"/>
      <sheetName val="N87"/>
      <sheetName val="N88"/>
      <sheetName val="N89"/>
      <sheetName val="N90"/>
      <sheetName val="N91"/>
      <sheetName val="N92"/>
      <sheetName val="N93"/>
      <sheetName val="N94"/>
      <sheetName val="N95"/>
      <sheetName val="N96"/>
      <sheetName val="N97"/>
      <sheetName val="N98"/>
      <sheetName val="N99"/>
      <sheetName val="N100"/>
      <sheetName val="N101"/>
      <sheetName val="N102"/>
      <sheetName val="N103"/>
      <sheetName val="N104"/>
      <sheetName val="N105"/>
      <sheetName val="N106"/>
      <sheetName val="N107"/>
      <sheetName val="N108"/>
      <sheetName val="N109"/>
      <sheetName val="N110"/>
      <sheetName val="N111"/>
      <sheetName val="N112"/>
      <sheetName val="N113"/>
      <sheetName val="N114"/>
      <sheetName val="N115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S31"/>
      <sheetName val="S32"/>
      <sheetName val="S33"/>
      <sheetName val="S34"/>
      <sheetName val="S35"/>
      <sheetName val="S36"/>
      <sheetName val="S37"/>
      <sheetName val="S38"/>
      <sheetName val="S39"/>
      <sheetName val="S40"/>
      <sheetName val="S41"/>
      <sheetName val="S42"/>
      <sheetName val="S43"/>
      <sheetName val="S44"/>
      <sheetName val="S45"/>
      <sheetName val="S46"/>
      <sheetName val="S47"/>
      <sheetName val="S48"/>
      <sheetName val="S49"/>
      <sheetName val="S50"/>
      <sheetName val="S51"/>
      <sheetName val="S52"/>
      <sheetName val="S53"/>
      <sheetName val="S54"/>
      <sheetName val="S55"/>
      <sheetName val="S56"/>
      <sheetName val="S57"/>
      <sheetName val="S58"/>
      <sheetName val="S59"/>
      <sheetName val="S60"/>
      <sheetName val="S61"/>
      <sheetName val="S62"/>
      <sheetName val="S63"/>
      <sheetName val="S64"/>
      <sheetName val="S65"/>
      <sheetName val="S66"/>
      <sheetName val="S67"/>
      <sheetName val="S68"/>
      <sheetName val="S69"/>
      <sheetName val="S70"/>
      <sheetName val="S71"/>
      <sheetName val="S72"/>
      <sheetName val="S73"/>
      <sheetName val="S74"/>
      <sheetName val="S75"/>
      <sheetName val="S76"/>
      <sheetName val="S77"/>
      <sheetName val="S78"/>
      <sheetName val="S79"/>
      <sheetName val="S80"/>
      <sheetName val="S81"/>
      <sheetName val="S82"/>
      <sheetName val="S83"/>
      <sheetName val="S84"/>
      <sheetName val="S85"/>
      <sheetName val="S86"/>
      <sheetName val="S87"/>
      <sheetName val="S88"/>
      <sheetName val="S89"/>
      <sheetName val="S90"/>
      <sheetName val="S91"/>
      <sheetName val="S92"/>
      <sheetName val="S93"/>
      <sheetName val="S94"/>
      <sheetName val="S95"/>
      <sheetName val="S96"/>
      <sheetName val="S97"/>
      <sheetName val="S98"/>
      <sheetName val="S99"/>
      <sheetName val="S100"/>
      <sheetName val="S101"/>
      <sheetName val="S102"/>
      <sheetName val="S103"/>
      <sheetName val="S104"/>
      <sheetName val="S105"/>
      <sheetName val="S106"/>
      <sheetName val="S107"/>
      <sheetName val="S108"/>
      <sheetName val="S109"/>
      <sheetName val="S110"/>
      <sheetName val="S111"/>
      <sheetName val="S112"/>
      <sheetName val="S113"/>
      <sheetName val="S114"/>
      <sheetName val="S115"/>
      <sheetName val="S116"/>
      <sheetName val="S117"/>
      <sheetName val="S118"/>
      <sheetName val="S119"/>
      <sheetName val="S120"/>
      <sheetName val="S121"/>
      <sheetName val="S122"/>
      <sheetName val="S123"/>
      <sheetName val="S124"/>
      <sheetName val="S125"/>
      <sheetName val="S126"/>
      <sheetName val="S127"/>
      <sheetName val="S128"/>
      <sheetName val="S129"/>
      <sheetName val="S130"/>
      <sheetName val="S131"/>
      <sheetName val="S132"/>
      <sheetName val="S133"/>
      <sheetName val="S134"/>
      <sheetName val="LISTA MATERIALES"/>
      <sheetName val="CUADRILLAS MANO DE OBRA"/>
      <sheetName val="LISTAS USADOS"/>
      <sheetName val="B001"/>
      <sheetName val="B002"/>
      <sheetName val="B003"/>
      <sheetName val="B004"/>
      <sheetName val="B005"/>
      <sheetName val="B006"/>
      <sheetName val="B007"/>
      <sheetName val="B008"/>
      <sheetName val="B009"/>
      <sheetName val="B010"/>
      <sheetName val="B011"/>
      <sheetName val="B012"/>
      <sheetName val="DESC PRESTACIONES SOCIALES"/>
      <sheetName val="APU001"/>
      <sheetName val="APU002"/>
      <sheetName val="APU003"/>
      <sheetName val="APU004"/>
      <sheetName val="APU005"/>
      <sheetName val="APU006"/>
      <sheetName val="APU007"/>
      <sheetName val="APU008"/>
      <sheetName val="APU009"/>
      <sheetName val="APU010"/>
      <sheetName val="APU011"/>
      <sheetName val="APU012"/>
      <sheetName val="APU013"/>
      <sheetName val="APU014"/>
      <sheetName val="APU015"/>
      <sheetName val="APU016"/>
      <sheetName val="APU017"/>
      <sheetName val="APU018"/>
      <sheetName val="APU019"/>
      <sheetName val="APU020"/>
      <sheetName val="APU021"/>
      <sheetName val="APU022"/>
      <sheetName val="APU023"/>
      <sheetName val="APU024"/>
      <sheetName val="APU025"/>
      <sheetName val="APU026"/>
      <sheetName val="APU027"/>
      <sheetName val="APU028"/>
      <sheetName val="APU029"/>
      <sheetName val="APU030"/>
      <sheetName val="APU031"/>
      <sheetName val="APU032"/>
      <sheetName val="APU033"/>
      <sheetName val="APU034"/>
      <sheetName val="APU035"/>
      <sheetName val="APU036"/>
      <sheetName val="APU037"/>
      <sheetName val="APU038"/>
      <sheetName val="APU039"/>
      <sheetName val="APU040"/>
      <sheetName val="APU041"/>
      <sheetName val="APU042"/>
      <sheetName val="APU043"/>
      <sheetName val="APU044"/>
      <sheetName val="APU045"/>
      <sheetName val="APU046"/>
      <sheetName val="APU047"/>
      <sheetName val="APU048"/>
      <sheetName val="APU049"/>
      <sheetName val="APU050"/>
      <sheetName val="APU051"/>
      <sheetName val="APU052"/>
      <sheetName val="APU053"/>
      <sheetName val="APU054"/>
      <sheetName val="APU055"/>
      <sheetName val="APU056"/>
      <sheetName val="APU057"/>
      <sheetName val="APU058"/>
      <sheetName val="APU059"/>
      <sheetName val="APU060"/>
      <sheetName val="APU061"/>
      <sheetName val="APU062"/>
      <sheetName val="APU063"/>
      <sheetName val="APU064"/>
      <sheetName val="APU065"/>
      <sheetName val="APU066"/>
      <sheetName val="APU067"/>
      <sheetName val="APU068"/>
      <sheetName val="APU069"/>
      <sheetName val="APU070"/>
      <sheetName val="APU071"/>
      <sheetName val="APU072"/>
      <sheetName val="APU073"/>
      <sheetName val="APU074"/>
      <sheetName val="APU075"/>
      <sheetName val="APU076"/>
      <sheetName val="APU0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APU</v>
          </cell>
          <cell r="C1" t="str">
            <v>DESCRIPCION</v>
          </cell>
          <cell r="D1" t="str">
            <v>UN</v>
          </cell>
        </row>
        <row r="2">
          <cell r="B2" t="str">
            <v>B001</v>
          </cell>
          <cell r="C2" t="str">
            <v>ACARREO DE MATERIALES ACARREO DE MATERIALES PÉTREOS, TIERRA, VARIOS</v>
          </cell>
          <cell r="D2" t="str">
            <v>M3 - KM</v>
          </cell>
        </row>
        <row r="3">
          <cell r="B3" t="str">
            <v>B002</v>
          </cell>
          <cell r="C3" t="str">
            <v>CONCRETO SIMPLE 28 MPA</v>
          </cell>
          <cell r="D3" t="str">
            <v>M3</v>
          </cell>
        </row>
        <row r="4">
          <cell r="B4" t="str">
            <v>B003</v>
          </cell>
          <cell r="C4" t="str">
            <v>CONCRETO SIMPLE 24 MPA</v>
          </cell>
          <cell r="D4" t="str">
            <v>M3</v>
          </cell>
        </row>
        <row r="5">
          <cell r="B5" t="str">
            <v>B004</v>
          </cell>
          <cell r="C5" t="str">
            <v>CONCRETO SIMPLE 21 MPA</v>
          </cell>
          <cell r="D5" t="str">
            <v>M3</v>
          </cell>
        </row>
        <row r="6">
          <cell r="B6" t="str">
            <v>B005</v>
          </cell>
          <cell r="C6" t="str">
            <v>CONCRETO SIMPLE 17 MPA</v>
          </cell>
          <cell r="D6" t="str">
            <v>M3</v>
          </cell>
        </row>
        <row r="7">
          <cell r="B7" t="str">
            <v>B006</v>
          </cell>
          <cell r="C7" t="str">
            <v>CONCRETO SIMPLE 14 MPA</v>
          </cell>
          <cell r="D7" t="str">
            <v>M3</v>
          </cell>
        </row>
        <row r="8">
          <cell r="B8" t="str">
            <v>B007</v>
          </cell>
          <cell r="C8" t="str">
            <v>MORTERO 1:3</v>
          </cell>
          <cell r="D8" t="str">
            <v>M3</v>
          </cell>
        </row>
        <row r="9">
          <cell r="B9" t="str">
            <v>B008</v>
          </cell>
          <cell r="C9" t="str">
            <v>MORTERO 1:4</v>
          </cell>
          <cell r="D9" t="str">
            <v>M3</v>
          </cell>
        </row>
        <row r="10">
          <cell r="B10" t="str">
            <v>B009</v>
          </cell>
          <cell r="C10" t="str">
            <v>MORTERO 1:5</v>
          </cell>
          <cell r="D10" t="str">
            <v>M3</v>
          </cell>
        </row>
        <row r="11">
          <cell r="B11" t="str">
            <v>B010</v>
          </cell>
          <cell r="C11" t="str">
            <v>MORTERO 1:6</v>
          </cell>
          <cell r="D11" t="str">
            <v>M3</v>
          </cell>
        </row>
        <row r="12">
          <cell r="B12" t="str">
            <v>B011</v>
          </cell>
          <cell r="C12" t="str">
            <v>CONCRETO PAVIMENTO MR 41 Mpa</v>
          </cell>
          <cell r="D12" t="str">
            <v>M2</v>
          </cell>
        </row>
        <row r="13">
          <cell r="B13" t="str">
            <v>B012</v>
          </cell>
          <cell r="C13" t="str">
            <v>CONCRETO SIMPLE 28 MPA IMPERMEABILIZADO</v>
          </cell>
          <cell r="D13" t="str">
            <v>M3</v>
          </cell>
        </row>
        <row r="19">
          <cell r="B19" t="str">
            <v>APU 001</v>
          </cell>
          <cell r="C19" t="str">
            <v>Acero de Refuerzo FY 60.000 PSI (Incluye Amarre y Figuración)</v>
          </cell>
          <cell r="D19" t="str">
            <v>KG</v>
          </cell>
        </row>
        <row r="20">
          <cell r="B20" t="str">
            <v>APU 002</v>
          </cell>
          <cell r="C20" t="str">
            <v>Acometida en 3x8 F +1x10 T</v>
          </cell>
          <cell r="D20" t="str">
            <v>M</v>
          </cell>
        </row>
        <row r="21">
          <cell r="B21" t="str">
            <v>APU 003</v>
          </cell>
          <cell r="C21" t="str">
            <v>Alfajia en Concreto Remate Muro</v>
          </cell>
          <cell r="D21" t="str">
            <v>M</v>
          </cell>
        </row>
        <row r="22">
          <cell r="B22" t="str">
            <v>APU 004</v>
          </cell>
          <cell r="C22" t="str">
            <v>Anden en Concreto 3000 PSI e=0,08</v>
          </cell>
          <cell r="D22" t="str">
            <v>M2</v>
          </cell>
        </row>
        <row r="23">
          <cell r="B23" t="str">
            <v>APU 005</v>
          </cell>
          <cell r="C23" t="str">
            <v>Bajantes en lámina</v>
          </cell>
          <cell r="D23" t="str">
            <v>M</v>
          </cell>
        </row>
        <row r="24">
          <cell r="B24" t="str">
            <v>APU 006</v>
          </cell>
          <cell r="C24" t="str">
            <v>Brida loca 160 mm</v>
          </cell>
          <cell r="D24" t="str">
            <v>UN</v>
          </cell>
        </row>
        <row r="25">
          <cell r="B25" t="str">
            <v>APU 007</v>
          </cell>
          <cell r="C25" t="str">
            <v>Brida Loca 63 mm</v>
          </cell>
          <cell r="D25" t="str">
            <v>UN</v>
          </cell>
        </row>
        <row r="26">
          <cell r="B26" t="str">
            <v>APU 008</v>
          </cell>
          <cell r="C26" t="str">
            <v>Brida por acople universal 2"</v>
          </cell>
          <cell r="D26" t="str">
            <v>UN</v>
          </cell>
        </row>
        <row r="27">
          <cell r="B27" t="str">
            <v>APU 009</v>
          </cell>
          <cell r="C27" t="str">
            <v>Cable de cobre 1/0 awg desnudo</v>
          </cell>
          <cell r="D27" t="str">
            <v>M</v>
          </cell>
        </row>
        <row r="28">
          <cell r="B28" t="str">
            <v>APU 010</v>
          </cell>
          <cell r="C28" t="str">
            <v>Cable de cobre 8 awg desnudo</v>
          </cell>
          <cell r="D28" t="str">
            <v>M</v>
          </cell>
        </row>
        <row r="29">
          <cell r="B29" t="str">
            <v>APU 011</v>
          </cell>
          <cell r="C29" t="str">
            <v>Cableado de control en cable 1x18awg</v>
          </cell>
          <cell r="D29" t="str">
            <v>M</v>
          </cell>
        </row>
        <row r="30">
          <cell r="B30" t="str">
            <v>APU 012</v>
          </cell>
          <cell r="C30" t="str">
            <v>Caja 274 con marco y tapa</v>
          </cell>
          <cell r="D30" t="str">
            <v>UN</v>
          </cell>
        </row>
        <row r="31">
          <cell r="B31" t="str">
            <v>APU 013</v>
          </cell>
          <cell r="C31" t="str">
            <v>Caja de inspeccion de 30x30cm marco y tapa</v>
          </cell>
          <cell r="D31" t="str">
            <v>UN</v>
          </cell>
        </row>
        <row r="32">
          <cell r="B32" t="str">
            <v>APU 014</v>
          </cell>
          <cell r="C32" t="str">
            <v>Caja Inspección 0,60 x 0,60 m, Concreto ref. 3000 PSI elab. Obra, h=0,60, e=0,07 m (Inc. Excavación y Formaleta)</v>
          </cell>
          <cell r="D32" t="str">
            <v>UN</v>
          </cell>
        </row>
        <row r="33">
          <cell r="B33" t="str">
            <v>APU 015</v>
          </cell>
          <cell r="C33" t="str">
            <v>Cámara macromedidor en concreto 28 Mpa</v>
          </cell>
          <cell r="D33" t="str">
            <v>UN</v>
          </cell>
        </row>
        <row r="34">
          <cell r="B34" t="str">
            <v>APU 016</v>
          </cell>
          <cell r="C34" t="str">
            <v>Cámara válvulas de cierre en concreto 28 Mpa</v>
          </cell>
          <cell r="D34" t="str">
            <v>UN</v>
          </cell>
        </row>
        <row r="35">
          <cell r="B35" t="str">
            <v>APU 017</v>
          </cell>
          <cell r="C35" t="str">
            <v>Canal en Laton</v>
          </cell>
          <cell r="D35" t="str">
            <v>M</v>
          </cell>
        </row>
        <row r="36">
          <cell r="B36" t="str">
            <v>APU 018</v>
          </cell>
          <cell r="C36" t="str">
            <v>Cargue y retiro de sobrantes a lugar autorizado distancia máxima 20 km</v>
          </cell>
          <cell r="D36" t="str">
            <v>M3</v>
          </cell>
        </row>
        <row r="37">
          <cell r="B37" t="str">
            <v>APU 019</v>
          </cell>
          <cell r="C37" t="str">
            <v>Celosia en Lamina Cal. 18 1,3 x 0,20 M</v>
          </cell>
          <cell r="D37" t="str">
            <v>UN</v>
          </cell>
        </row>
        <row r="38">
          <cell r="B38" t="str">
            <v>APU 020</v>
          </cell>
          <cell r="C38" t="str">
            <v>Cercha Metalica Tipo Según Diseño</v>
          </cell>
          <cell r="D38" t="str">
            <v>M</v>
          </cell>
        </row>
        <row r="39">
          <cell r="B39" t="str">
            <v>APU 021</v>
          </cell>
          <cell r="C39" t="str">
            <v>Cerramiento en malla eslabonada calibre 10 de 2"X2" x 1.80 m y tubería galvanizada tipo cerramiento de 2 1/2" (L=3,00 m) cada 2,50 m ,  sobre muro en concreto de 3000 psi  H=0,60 m, como estructura de soporte y confinamiento , angulo superior de 1"X1/8", 3 hilos de alambre de 4 púas cada 4" y platinas.  Según diseño. Incluye Puerta de Acceso</v>
          </cell>
          <cell r="D39" t="str">
            <v>M</v>
          </cell>
        </row>
        <row r="40">
          <cell r="B40" t="str">
            <v>APU 022</v>
          </cell>
          <cell r="C40" t="str">
            <v>Cerramiento Provisional de Obra</v>
          </cell>
          <cell r="D40" t="str">
            <v>M</v>
          </cell>
        </row>
        <row r="41">
          <cell r="B41" t="str">
            <v>APU 023</v>
          </cell>
          <cell r="C41" t="str">
            <v>Cielo Raso en Superboard</v>
          </cell>
          <cell r="D41" t="str">
            <v>M2</v>
          </cell>
        </row>
        <row r="42">
          <cell r="B42" t="str">
            <v>APU 024</v>
          </cell>
          <cell r="C42" t="str">
            <v>Suministro e instalación Cinta PVC-022 incluye sellado de junta</v>
          </cell>
          <cell r="D42" t="str">
            <v>M</v>
          </cell>
        </row>
        <row r="43">
          <cell r="B43" t="str">
            <v>APU 025</v>
          </cell>
          <cell r="C43" t="str">
            <v>Codo 45° PVC Sanitaria 3"</v>
          </cell>
          <cell r="D43" t="str">
            <v>UN</v>
          </cell>
        </row>
        <row r="44">
          <cell r="B44" t="str">
            <v>APU 026</v>
          </cell>
          <cell r="C44" t="str">
            <v>Codo 90º  PVC P 2"</v>
          </cell>
          <cell r="D44" t="str">
            <v>UN</v>
          </cell>
        </row>
        <row r="45">
          <cell r="B45" t="str">
            <v>APU 027</v>
          </cell>
          <cell r="C45" t="str">
            <v>Codo 90º  PVC P 8"</v>
          </cell>
          <cell r="D45" t="str">
            <v>UN</v>
          </cell>
        </row>
        <row r="46">
          <cell r="B46" t="str">
            <v>APU 028</v>
          </cell>
          <cell r="C46" t="str">
            <v>Codo 90º HD Ext. Brida (6")</v>
          </cell>
          <cell r="D46" t="str">
            <v>UN</v>
          </cell>
        </row>
        <row r="47">
          <cell r="B47" t="str">
            <v>APU 029</v>
          </cell>
          <cell r="C47" t="str">
            <v>Codo 90º HD Ext. Brida (8")</v>
          </cell>
          <cell r="D47" t="str">
            <v>UN</v>
          </cell>
        </row>
        <row r="48">
          <cell r="B48" t="str">
            <v>APU 030</v>
          </cell>
          <cell r="C48" t="str">
            <v>Codo 90º PVC (6")</v>
          </cell>
          <cell r="D48" t="str">
            <v>UN</v>
          </cell>
        </row>
        <row r="49">
          <cell r="B49" t="str">
            <v>APU 031</v>
          </cell>
          <cell r="C49" t="str">
            <v>Codo 90º PVC(4")</v>
          </cell>
          <cell r="D49" t="str">
            <v>UN</v>
          </cell>
        </row>
        <row r="50">
          <cell r="B50" t="str">
            <v>APU 032</v>
          </cell>
          <cell r="C50" t="str">
            <v>Concreto 4000 PSI</v>
          </cell>
          <cell r="D50" t="str">
            <v>M3</v>
          </cell>
        </row>
        <row r="51">
          <cell r="B51" t="str">
            <v>APU 033</v>
          </cell>
          <cell r="C51" t="str">
            <v>Concreto 4000 PSI Impermeabilizado incluye formaleta</v>
          </cell>
          <cell r="D51" t="str">
            <v>M3</v>
          </cell>
        </row>
        <row r="52">
          <cell r="B52" t="str">
            <v>APU 034</v>
          </cell>
          <cell r="C52" t="str">
            <v xml:space="preserve">Concreto Simple 2000 PSI para solados elaboración en obra </v>
          </cell>
          <cell r="D52" t="str">
            <v>M3</v>
          </cell>
        </row>
        <row r="53">
          <cell r="B53" t="str">
            <v>APU 035</v>
          </cell>
          <cell r="C53" t="str">
            <v xml:space="preserve">Concreto Simple 3000 PSI </v>
          </cell>
          <cell r="D53" t="str">
            <v>M3</v>
          </cell>
        </row>
        <row r="54">
          <cell r="B54" t="str">
            <v>APU 036</v>
          </cell>
          <cell r="C54" t="str">
            <v>Concreto simple resist. 14,0 mpa (140 kg/cm2) (anclajes o atraques) inc. Formaleta y Acero de refuerzo</v>
          </cell>
          <cell r="D54" t="str">
            <v>UN</v>
          </cell>
        </row>
        <row r="55">
          <cell r="B55" t="str">
            <v>APU 037</v>
          </cell>
          <cell r="C55" t="str">
            <v>Correa Metalica en Perfil Tipo Cajon 100x50</v>
          </cell>
          <cell r="D55" t="str">
            <v>M</v>
          </cell>
        </row>
        <row r="56">
          <cell r="B56" t="str">
            <v>APU 038</v>
          </cell>
          <cell r="C56" t="str">
            <v>Cubierta Teja Thermoacoustic</v>
          </cell>
          <cell r="D56" t="str">
            <v>M2</v>
          </cell>
        </row>
        <row r="57">
          <cell r="B57" t="str">
            <v>APU 039</v>
          </cell>
          <cell r="C57" t="str">
            <v>Demolición de Pavimento</v>
          </cell>
          <cell r="D57" t="str">
            <v>M3</v>
          </cell>
        </row>
        <row r="58">
          <cell r="B58" t="str">
            <v>APU 040</v>
          </cell>
          <cell r="C58" t="str">
            <v>Demolición de Columnas</v>
          </cell>
          <cell r="D58" t="str">
            <v>M3</v>
          </cell>
        </row>
        <row r="59">
          <cell r="B59" t="str">
            <v>APU 041</v>
          </cell>
          <cell r="C59" t="str">
            <v>Demolición de Muros</v>
          </cell>
          <cell r="D59" t="str">
            <v>M2</v>
          </cell>
        </row>
        <row r="60">
          <cell r="B60" t="str">
            <v>APU 042</v>
          </cell>
          <cell r="C60" t="str">
            <v>Demolición de Placas</v>
          </cell>
          <cell r="D60" t="str">
            <v>M2</v>
          </cell>
        </row>
        <row r="61">
          <cell r="B61" t="str">
            <v>APU 043</v>
          </cell>
          <cell r="C61" t="str">
            <v>Demolición de Vigas</v>
          </cell>
          <cell r="D61" t="str">
            <v>M3</v>
          </cell>
        </row>
        <row r="62">
          <cell r="B62" t="str">
            <v>APU 044</v>
          </cell>
          <cell r="C62" t="str">
            <v>Descapote mecánico</v>
          </cell>
          <cell r="D62" t="str">
            <v>M2</v>
          </cell>
        </row>
        <row r="63">
          <cell r="B63" t="str">
            <v>APU 045</v>
          </cell>
          <cell r="C63" t="str">
            <v>Enchape en baldosa ceramica con junta sellada con lechada de cemento impermabilizada</v>
          </cell>
          <cell r="D63" t="str">
            <v>M2</v>
          </cell>
        </row>
        <row r="64">
          <cell r="B64" t="str">
            <v>APU 046</v>
          </cell>
          <cell r="C64" t="str">
            <v xml:space="preserve">Escalera de gato en barra acero corrugado No. 4 L = 1.25 m </v>
          </cell>
          <cell r="D64" t="str">
            <v>KG</v>
          </cell>
        </row>
        <row r="65">
          <cell r="B65" t="str">
            <v>APU 047</v>
          </cell>
          <cell r="C65" t="str">
            <v>Excavación Manual en Material Común</v>
          </cell>
          <cell r="D65" t="str">
            <v>M3</v>
          </cell>
        </row>
        <row r="66">
          <cell r="B66" t="str">
            <v>APU 048</v>
          </cell>
          <cell r="C66" t="str">
            <v>Excavación Mecanica en Material Común</v>
          </cell>
          <cell r="D66" t="str">
            <v>M3</v>
          </cell>
        </row>
        <row r="67">
          <cell r="B67" t="str">
            <v>APU 049</v>
          </cell>
          <cell r="C67" t="str">
            <v>Fotómetro portátil PF-11 para uso en el campo y en el laboratorio Fotómetro universal de rueda de filtros giratorio monohaz, con longitud de onda entre 380 y 720nm, para el análisis de rutina en todas las áreas de la analítica del agua:  Medición de color y turbiedad: El equipo incluye:  *Maletín,  * Fotómetro con con rueda de seis (6) filtros, * Cuatro (4) celdas de vidrio óptico de 16mm, * Manual de instrucciones, KIT para medicion de cloro libre, hierro, nitratos, nitritos, ph, oxigeno y botella para la medicion de O2, manganeso,  Test para titulación Calcio  CA20, Test para titulación Dureza de Carbonatos  C20. Kit para determinación ECO Dureza  Total, conductivimetro digital de mesa</v>
          </cell>
          <cell r="D67" t="str">
            <v>UN</v>
          </cell>
        </row>
        <row r="68">
          <cell r="B68" t="str">
            <v>APU 050</v>
          </cell>
          <cell r="C68" t="str">
            <v>Guarda Escoba en Baldosa Ceramica</v>
          </cell>
          <cell r="D68" t="str">
            <v>M</v>
          </cell>
        </row>
        <row r="69">
          <cell r="B69" t="str">
            <v>APU 051</v>
          </cell>
          <cell r="C69" t="str">
            <v>Instalación Accesorios 6" - 8" HD</v>
          </cell>
          <cell r="D69" t="str">
            <v>UN</v>
          </cell>
        </row>
        <row r="70">
          <cell r="B70" t="str">
            <v>APU 052</v>
          </cell>
          <cell r="C70" t="str">
            <v>Instalación Accesorios diámetros 2" - 4" HD</v>
          </cell>
          <cell r="D70" t="str">
            <v>UN</v>
          </cell>
        </row>
        <row r="71">
          <cell r="B71" t="str">
            <v>APU 053</v>
          </cell>
          <cell r="C71" t="str">
            <v xml:space="preserve">Instalación Accesorios PEAD Diámetros hasta 110 mm </v>
          </cell>
          <cell r="D71" t="str">
            <v>UN</v>
          </cell>
        </row>
        <row r="72">
          <cell r="B72" t="str">
            <v>APU 054</v>
          </cell>
          <cell r="C72" t="str">
            <v>Instalación Accesorios PEAD PE 100 160 mm - 250 mm</v>
          </cell>
          <cell r="D72" t="str">
            <v>UN</v>
          </cell>
        </row>
        <row r="73">
          <cell r="B73" t="str">
            <v>APU 055</v>
          </cell>
          <cell r="C73" t="str">
            <v>Instalación Accesorios PVC  2" - 8"</v>
          </cell>
          <cell r="D73" t="str">
            <v>UN</v>
          </cell>
        </row>
        <row r="74">
          <cell r="B74" t="str">
            <v>APU 056</v>
          </cell>
          <cell r="C74" t="str">
            <v>Instalación de Bomba autocebante  10 HP Caudal 63,4 GPM altura dinámica total 90 mca</v>
          </cell>
          <cell r="D74" t="str">
            <v>UN</v>
          </cell>
        </row>
        <row r="75">
          <cell r="B75" t="str">
            <v>APU 057</v>
          </cell>
          <cell r="C75" t="str">
            <v xml:space="preserve">Instalacion de Tuberia Alcantarillado Ø6" </v>
          </cell>
          <cell r="D75" t="str">
            <v>M</v>
          </cell>
        </row>
        <row r="76">
          <cell r="B76" t="str">
            <v>APU 058</v>
          </cell>
          <cell r="C76" t="str">
            <v>Instalación de tubería de succión PEAD 110 mm PN 8</v>
          </cell>
          <cell r="D76" t="str">
            <v>M</v>
          </cell>
        </row>
        <row r="77">
          <cell r="B77" t="str">
            <v>APU 059</v>
          </cell>
          <cell r="C77" t="str">
            <v>Instalación hidrantes 3"</v>
          </cell>
          <cell r="D77" t="str">
            <v>UN</v>
          </cell>
        </row>
        <row r="78">
          <cell r="B78" t="str">
            <v>APU 060</v>
          </cell>
          <cell r="C78" t="str">
            <v>Instalación macromedidores 3"</v>
          </cell>
          <cell r="D78" t="str">
            <v>UN</v>
          </cell>
        </row>
        <row r="79">
          <cell r="B79" t="str">
            <v>APU 061</v>
          </cell>
          <cell r="C79" t="str">
            <v>Instalación Macromedidores 4"</v>
          </cell>
          <cell r="D79" t="str">
            <v>UN</v>
          </cell>
        </row>
        <row r="80">
          <cell r="B80" t="str">
            <v>APU 062</v>
          </cell>
          <cell r="C80" t="str">
            <v>Instalación Tubería diámetro 2" - 8" PVC</v>
          </cell>
          <cell r="D80" t="str">
            <v>M</v>
          </cell>
        </row>
        <row r="81">
          <cell r="B81" t="str">
            <v>APU 063</v>
          </cell>
          <cell r="C81" t="str">
            <v xml:space="preserve">Instalación Tubería diámetro 2" - 8" PVC </v>
          </cell>
          <cell r="D81" t="str">
            <v>M</v>
          </cell>
        </row>
        <row r="82">
          <cell r="B82" t="str">
            <v>APU 064</v>
          </cell>
          <cell r="C82" t="str">
            <v xml:space="preserve">Instalación Tubería diámetro HG 1 1/2" </v>
          </cell>
          <cell r="D82" t="str">
            <v>M</v>
          </cell>
        </row>
        <row r="83">
          <cell r="B83" t="str">
            <v>APU 065</v>
          </cell>
          <cell r="C83" t="str">
            <v>Instalación Tuberías diámetros menores o iguales a 110 mm PEAD</v>
          </cell>
          <cell r="D83" t="str">
            <v>M</v>
          </cell>
        </row>
        <row r="84">
          <cell r="B84" t="str">
            <v>APU 066</v>
          </cell>
          <cell r="C84" t="str">
            <v>Instalación Válvula tipo guillotina 8"</v>
          </cell>
          <cell r="D84" t="str">
            <v>UN</v>
          </cell>
        </row>
        <row r="85">
          <cell r="B85" t="str">
            <v>APU 067</v>
          </cell>
          <cell r="C85" t="str">
            <v>Instalación Válvulas diámetros 1" - 4" HD</v>
          </cell>
          <cell r="D85" t="str">
            <v>UN</v>
          </cell>
        </row>
        <row r="86">
          <cell r="B86" t="str">
            <v>APU 068</v>
          </cell>
          <cell r="C86" t="str">
            <v>Instalación Válvulas diámetros 6" - 8" HD</v>
          </cell>
          <cell r="D86" t="str">
            <v>UN</v>
          </cell>
        </row>
        <row r="87">
          <cell r="B87" t="str">
            <v>APU 069</v>
          </cell>
          <cell r="C87" t="str">
            <v>Instalacion y Puesta en Marcha de PTAP Modular en FVRP o Metalica</v>
          </cell>
          <cell r="D87" t="str">
            <v>UN</v>
          </cell>
        </row>
        <row r="88">
          <cell r="B88" t="str">
            <v>APU 070</v>
          </cell>
          <cell r="C88" t="str">
            <v>Interruptor doble</v>
          </cell>
          <cell r="D88" t="str">
            <v>UN</v>
          </cell>
        </row>
        <row r="89">
          <cell r="B89" t="str">
            <v>APU 071</v>
          </cell>
          <cell r="C89" t="str">
            <v>Lamina en Acrilico Standard 1,20 x 1,80 x 10 mm (Inc. Corte y anclaje)</v>
          </cell>
          <cell r="D89" t="str">
            <v>UN</v>
          </cell>
        </row>
        <row r="90">
          <cell r="B90" t="str">
            <v>APU 072</v>
          </cell>
          <cell r="C90" t="str">
            <v>Levante en bloque 0,40 x 0,20 x 0,10 Mortero de pega 1:5 e=0.1</v>
          </cell>
          <cell r="D90" t="str">
            <v>M2</v>
          </cell>
        </row>
        <row r="91">
          <cell r="B91" t="str">
            <v>APU 073</v>
          </cell>
          <cell r="C91" t="str">
            <v>Llave Manguera</v>
          </cell>
          <cell r="D91" t="str">
            <v>UN</v>
          </cell>
        </row>
        <row r="92">
          <cell r="B92" t="str">
            <v>APU 074</v>
          </cell>
          <cell r="C92" t="str">
            <v>Instalación Llave Manguera</v>
          </cell>
          <cell r="D92" t="str">
            <v>UN</v>
          </cell>
        </row>
        <row r="93">
          <cell r="B93" t="str">
            <v>APU 075</v>
          </cell>
          <cell r="C93" t="str">
            <v>Localización y replanteo de estructuras</v>
          </cell>
          <cell r="D93" t="str">
            <v>M</v>
          </cell>
        </row>
        <row r="94">
          <cell r="B94" t="str">
            <v>APU 076</v>
          </cell>
          <cell r="C94" t="str">
            <v>Localización y replanteo para estructuras</v>
          </cell>
          <cell r="D94" t="str">
            <v>M2</v>
          </cell>
        </row>
        <row r="95">
          <cell r="B95" t="str">
            <v>APU 077</v>
          </cell>
          <cell r="C95" t="str">
            <v>Localización y replanteo para redes de acueducto</v>
          </cell>
          <cell r="D95" t="str">
            <v>M</v>
          </cell>
        </row>
        <row r="96">
          <cell r="B96" t="str">
            <v>APU 078</v>
          </cell>
          <cell r="C96" t="str">
            <v>Luminaria aplique fc 1x23w 120v</v>
          </cell>
          <cell r="D96" t="str">
            <v>UN</v>
          </cell>
        </row>
        <row r="97">
          <cell r="B97" t="str">
            <v>APU 079</v>
          </cell>
          <cell r="C97" t="str">
            <v>Macromedidor tipo woltman HD  Ø=4" EB</v>
          </cell>
          <cell r="D97" t="str">
            <v>UN</v>
          </cell>
        </row>
        <row r="98">
          <cell r="B98" t="str">
            <v>APU 080</v>
          </cell>
          <cell r="C98" t="str">
            <v>Mampostería Bloque Recocido 0,12 m espesor</v>
          </cell>
          <cell r="D98" t="str">
            <v>M2</v>
          </cell>
        </row>
        <row r="99">
          <cell r="B99" t="str">
            <v>APU 081</v>
          </cell>
          <cell r="C99" t="str">
            <v>Meson en Concreto y Granito Pulido</v>
          </cell>
          <cell r="D99" t="str">
            <v>UN</v>
          </cell>
        </row>
        <row r="100">
          <cell r="B100" t="str">
            <v>APU 082</v>
          </cell>
          <cell r="C100" t="str">
            <v>Pañete interior y exterior con Mortero 1:5</v>
          </cell>
          <cell r="D100" t="str">
            <v>M2</v>
          </cell>
        </row>
        <row r="101">
          <cell r="B101" t="str">
            <v>APU 083</v>
          </cell>
          <cell r="C101" t="str">
            <v>Pasamuro en H.D. Ø=2" L=0.50 m EB x EL</v>
          </cell>
          <cell r="D101" t="str">
            <v>UN</v>
          </cell>
        </row>
        <row r="102">
          <cell r="B102" t="str">
            <v>APU 084</v>
          </cell>
          <cell r="C102" t="str">
            <v>Pasamuro en H.D. Ø=2" L=0.70 m EB x EL</v>
          </cell>
          <cell r="D102" t="str">
            <v>UN</v>
          </cell>
        </row>
        <row r="103">
          <cell r="B103" t="str">
            <v>APU 085</v>
          </cell>
          <cell r="C103" t="str">
            <v>Pasamuro en H.D. Ø=6" L=0.50 m EL x EB</v>
          </cell>
          <cell r="D103" t="str">
            <v>UN</v>
          </cell>
        </row>
        <row r="104">
          <cell r="B104" t="str">
            <v>APU 086</v>
          </cell>
          <cell r="C104" t="str">
            <v>Pasamuro en H.D. Ø=8" L=0.50 m EL x EB</v>
          </cell>
          <cell r="D104" t="str">
            <v>UN</v>
          </cell>
        </row>
        <row r="105">
          <cell r="B105" t="str">
            <v>APU 087</v>
          </cell>
          <cell r="C105" t="str">
            <v>Pasamuro en PVC Ø=6" L=0.50 m EL x EB</v>
          </cell>
          <cell r="D105" t="str">
            <v>UN</v>
          </cell>
        </row>
        <row r="106">
          <cell r="B106" t="str">
            <v>APU 088</v>
          </cell>
          <cell r="C106" t="str">
            <v>Pasos Escalera Long 1.25, ancho 0.25, contrahuella 0.17 m</v>
          </cell>
          <cell r="D106" t="str">
            <v>UN</v>
          </cell>
        </row>
        <row r="107">
          <cell r="B107" t="str">
            <v>APU 089</v>
          </cell>
          <cell r="C107" t="str">
            <v>Pintura en Vinilo</v>
          </cell>
          <cell r="D107" t="str">
            <v>M2</v>
          </cell>
        </row>
        <row r="108">
          <cell r="B108" t="str">
            <v>APU 090</v>
          </cell>
          <cell r="C108" t="str">
            <v>Portaflanche 160 mm</v>
          </cell>
          <cell r="D108" t="str">
            <v>UN</v>
          </cell>
        </row>
        <row r="109">
          <cell r="B109" t="str">
            <v>APU 091</v>
          </cell>
          <cell r="C109" t="str">
            <v>Portaflanche PE 100 (63 mm)</v>
          </cell>
          <cell r="D109" t="str">
            <v>UN</v>
          </cell>
        </row>
        <row r="110">
          <cell r="B110" t="str">
            <v>APU 092</v>
          </cell>
          <cell r="C110" t="str">
            <v>Puerta en Madera dimensiones 2m x 2m</v>
          </cell>
          <cell r="D110" t="str">
            <v>UN</v>
          </cell>
        </row>
        <row r="111">
          <cell r="B111" t="str">
            <v>APU 093</v>
          </cell>
          <cell r="C111" t="str">
            <v>Puerta Metalica dimensiones 2m x 2m</v>
          </cell>
          <cell r="D111" t="str">
            <v>UN</v>
          </cell>
        </row>
        <row r="112">
          <cell r="B112" t="str">
            <v>APU 094</v>
          </cell>
          <cell r="C112" t="str">
            <v>Punto Hidraulico de 1/2"</v>
          </cell>
          <cell r="D112" t="str">
            <v>UN</v>
          </cell>
        </row>
        <row r="113">
          <cell r="B113" t="str">
            <v>APU 095</v>
          </cell>
          <cell r="C113" t="str">
            <v>Reducción 160 mm - 110 mm PEAD PE 100</v>
          </cell>
          <cell r="D113" t="str">
            <v>UN</v>
          </cell>
        </row>
        <row r="114">
          <cell r="B114" t="str">
            <v>APU 096</v>
          </cell>
          <cell r="C114" t="str">
            <v>Reducción 160 mm - 90 mm PEAD PE 100</v>
          </cell>
          <cell r="D114" t="str">
            <v>UN</v>
          </cell>
        </row>
        <row r="115">
          <cell r="B115" t="str">
            <v>APU 097</v>
          </cell>
          <cell r="C115" t="str">
            <v>Reducción PEAD 110 mm a 63 mm PE 100</v>
          </cell>
          <cell r="D115" t="str">
            <v>UN</v>
          </cell>
        </row>
        <row r="116">
          <cell r="B116" t="str">
            <v>APU 098</v>
          </cell>
          <cell r="C116" t="str">
            <v>Registro de 1/2"</v>
          </cell>
          <cell r="D116" t="str">
            <v>UN</v>
          </cell>
        </row>
        <row r="117">
          <cell r="B117" t="str">
            <v>APU 099</v>
          </cell>
          <cell r="C117" t="str">
            <v>Relleno con material proveniente de la excavación (Incluye compactación c/0.20m)</v>
          </cell>
          <cell r="D117" t="str">
            <v>M3</v>
          </cell>
        </row>
        <row r="118">
          <cell r="B118" t="str">
            <v>APU 100</v>
          </cell>
          <cell r="C118" t="str">
            <v>Relleno con material seleccionado</v>
          </cell>
          <cell r="D118" t="str">
            <v>M3</v>
          </cell>
        </row>
        <row r="119">
          <cell r="B119" t="str">
            <v>APU 101</v>
          </cell>
          <cell r="C119" t="str">
            <v>Relleno en Arena para base de tubería (Incluye extendida)</v>
          </cell>
          <cell r="D119" t="str">
            <v>M3</v>
          </cell>
        </row>
        <row r="120">
          <cell r="B120" t="str">
            <v>APU 102</v>
          </cell>
          <cell r="C120" t="str">
            <v>Relleno En Base Granular Bg</v>
          </cell>
          <cell r="D120" t="str">
            <v>M3</v>
          </cell>
        </row>
        <row r="121">
          <cell r="B121" t="str">
            <v>APU 103</v>
          </cell>
          <cell r="C121" t="str">
            <v xml:space="preserve">Relleno en Recebo Compactado </v>
          </cell>
          <cell r="D121" t="str">
            <v>M3</v>
          </cell>
        </row>
        <row r="122">
          <cell r="B122" t="str">
            <v>APU 104</v>
          </cell>
          <cell r="C122" t="str">
            <v>Relleno En Subbase Granular Sbg</v>
          </cell>
          <cell r="D122" t="str">
            <v>M3</v>
          </cell>
        </row>
        <row r="123">
          <cell r="B123" t="str">
            <v>APU 105</v>
          </cell>
          <cell r="C123" t="str">
            <v>Retiro material sobrante hasta lugar dispuesto Distancia menor a 30 km</v>
          </cell>
          <cell r="D123" t="str">
            <v>M3</v>
          </cell>
        </row>
        <row r="124">
          <cell r="B124" t="str">
            <v>APU 106</v>
          </cell>
          <cell r="C124" t="str">
            <v>Salida interruptor doble</v>
          </cell>
          <cell r="D124" t="str">
            <v>UN</v>
          </cell>
        </row>
        <row r="125">
          <cell r="B125" t="str">
            <v>APU 107</v>
          </cell>
          <cell r="C125" t="str">
            <v>Salida luminaria aplique fc 1x23w 120v</v>
          </cell>
          <cell r="D125" t="str">
            <v>UN</v>
          </cell>
        </row>
        <row r="126">
          <cell r="B126" t="str">
            <v>APU 108</v>
          </cell>
          <cell r="C126" t="str">
            <v>Salida tomacorriente doble</v>
          </cell>
          <cell r="D126" t="str">
            <v>UN</v>
          </cell>
        </row>
        <row r="127">
          <cell r="B127" t="str">
            <v>APU 109</v>
          </cell>
          <cell r="C127" t="str">
            <v>Sistema eléctrico (incluye 1 medidor residencial , caja de 4 circuitos, 4 tomas, 5 interruptores, 3 lamparas fluorecentes de 2 x 48, 140 M cable Nº12, varilla coperwell, tubería conduit, curvas)</v>
          </cell>
          <cell r="D127" t="str">
            <v>UN</v>
          </cell>
        </row>
        <row r="128">
          <cell r="B128" t="str">
            <v>APU 110</v>
          </cell>
          <cell r="C128" t="str">
            <v>Suministro Adaptador hembra 90 mm</v>
          </cell>
          <cell r="D128" t="str">
            <v>UN</v>
          </cell>
        </row>
        <row r="129">
          <cell r="B129" t="str">
            <v>APU 111</v>
          </cell>
          <cell r="C129" t="str">
            <v>Suministro Adaptador macho 90 mm</v>
          </cell>
          <cell r="D129" t="str">
            <v>UN</v>
          </cell>
        </row>
        <row r="130">
          <cell r="B130" t="str">
            <v>APU 112</v>
          </cell>
          <cell r="C130" t="str">
            <v>Suministro Brida loca 110 mm</v>
          </cell>
          <cell r="D130" t="str">
            <v>UN</v>
          </cell>
        </row>
        <row r="131">
          <cell r="B131" t="str">
            <v>APU 113</v>
          </cell>
          <cell r="C131" t="str">
            <v>Suministro Codo 11.25° PEAD Diámetro 110 mm PN 8</v>
          </cell>
          <cell r="D131" t="str">
            <v>UN</v>
          </cell>
        </row>
        <row r="132">
          <cell r="B132" t="str">
            <v>APU 114</v>
          </cell>
          <cell r="C132" t="str">
            <v>Suministro Codo 22.5° PEAD Diámetro 110 mm PN 8</v>
          </cell>
          <cell r="D132" t="str">
            <v>UN</v>
          </cell>
        </row>
        <row r="133">
          <cell r="B133" t="str">
            <v>APU 115</v>
          </cell>
          <cell r="C133" t="str">
            <v>Suministro Codo 45° PEAD Diámetro 110 mm PN 8</v>
          </cell>
          <cell r="D133" t="str">
            <v>UN</v>
          </cell>
        </row>
        <row r="134">
          <cell r="B134" t="str">
            <v>APU 116</v>
          </cell>
          <cell r="C134" t="str">
            <v>Suministro Codo 90° PEAD Diámetro 110 mm PN 8</v>
          </cell>
          <cell r="D134" t="str">
            <v>UN</v>
          </cell>
        </row>
        <row r="135">
          <cell r="B135" t="str">
            <v>APU 117</v>
          </cell>
          <cell r="C135" t="str">
            <v>Suministro de Bomba autocebante  10 HP Caudal 63,4 GPM altura dinámica total 90 mca</v>
          </cell>
          <cell r="D135" t="str">
            <v>UN</v>
          </cell>
        </row>
        <row r="136">
          <cell r="B136" t="str">
            <v>APU 118</v>
          </cell>
          <cell r="C136" t="str">
            <v>Suministro de tubería de succión PEAD 110 mm PN 8</v>
          </cell>
          <cell r="D136" t="str">
            <v>M</v>
          </cell>
        </row>
        <row r="137">
          <cell r="B137" t="str">
            <v>APU 119</v>
          </cell>
          <cell r="C137" t="str">
            <v xml:space="preserve">Suministro de válvula antirretorno 4" </v>
          </cell>
          <cell r="D137" t="str">
            <v>UN</v>
          </cell>
        </row>
        <row r="138">
          <cell r="B138" t="str">
            <v>APU 120</v>
          </cell>
          <cell r="C138" t="str">
            <v>Suministro de Válvula de coladera 4"</v>
          </cell>
          <cell r="D138" t="str">
            <v>UN</v>
          </cell>
        </row>
        <row r="139">
          <cell r="B139" t="str">
            <v>APU 121</v>
          </cell>
          <cell r="C139" t="str">
            <v>Suministro e instalación banco de ductos 2φ2" pvc</v>
          </cell>
          <cell r="D139" t="str">
            <v>M</v>
          </cell>
        </row>
        <row r="140">
          <cell r="B140" t="str">
            <v>APU 122</v>
          </cell>
          <cell r="C140" t="str">
            <v xml:space="preserve">Suministro e instalación Barcaza en módulos flotantes polietileno alta densidad incluye estructura metálica, anclajes en guaya de acero inoxidable, balancines y bloques de concreto de dimensiones 1,0 x 1,0 x 0,50 m, barandas pasarela de acceso. </v>
          </cell>
          <cell r="D140" t="str">
            <v>UN</v>
          </cell>
        </row>
        <row r="141">
          <cell r="B141" t="str">
            <v>APU 123</v>
          </cell>
          <cell r="C141" t="str">
            <v>Suministro e Instalación Tapa de Acceso Seguridad Ø60 cm en HD</v>
          </cell>
          <cell r="D141" t="str">
            <v>UN</v>
          </cell>
        </row>
        <row r="142">
          <cell r="B142" t="str">
            <v>APU 124</v>
          </cell>
          <cell r="C142" t="str">
            <v>Suministro e Instalación Tapa Metalica en Lamina Alfajor 0,90 x 0,90 , e : 6mm (Inc. Gancho Acero 3/4", Pintura Anticorrosiva 2 capas)</v>
          </cell>
          <cell r="D142" t="str">
            <v>UN</v>
          </cell>
        </row>
        <row r="143">
          <cell r="B143" t="str">
            <v>APU 125</v>
          </cell>
          <cell r="C143" t="str">
            <v>Suministro tuberia PVC sanitaria 3"</v>
          </cell>
          <cell r="D143" t="str">
            <v>M</v>
          </cell>
        </row>
        <row r="144">
          <cell r="B144" t="str">
            <v>APU 126</v>
          </cell>
          <cell r="C144" t="str">
            <v>Suministro tuberia PVC sanitaria 4"</v>
          </cell>
          <cell r="D144" t="str">
            <v>M</v>
          </cell>
        </row>
        <row r="145">
          <cell r="B145" t="str">
            <v>APU 127</v>
          </cell>
          <cell r="C145" t="str">
            <v>Suministro Hidrante 2 salidas 3"</v>
          </cell>
          <cell r="D145" t="str">
            <v>UN</v>
          </cell>
        </row>
        <row r="146">
          <cell r="B146" t="str">
            <v>APU 128</v>
          </cell>
          <cell r="C146" t="str">
            <v>Suministro macromedidores 3"</v>
          </cell>
          <cell r="D146" t="str">
            <v>UN</v>
          </cell>
        </row>
        <row r="147">
          <cell r="B147" t="str">
            <v>APU 129</v>
          </cell>
          <cell r="C147" t="str">
            <v>Suministro Motor Diesel Caudal 63,40 GPM, incluye base en acero estructural</v>
          </cell>
          <cell r="D147" t="str">
            <v>UN</v>
          </cell>
        </row>
        <row r="148">
          <cell r="B148" t="str">
            <v>APU 130</v>
          </cell>
          <cell r="C148" t="str">
            <v>Suministro portaflanche 110 mm</v>
          </cell>
          <cell r="D148" t="str">
            <v>UN</v>
          </cell>
        </row>
        <row r="149">
          <cell r="B149" t="str">
            <v>APU 131</v>
          </cell>
          <cell r="C149" t="str">
            <v>Suministro PTAP Modular en FVRP o Metalica</v>
          </cell>
          <cell r="D149" t="str">
            <v>UN</v>
          </cell>
        </row>
        <row r="150">
          <cell r="B150" t="str">
            <v>APU 132</v>
          </cell>
          <cell r="C150" t="str">
            <v>Suministro Tuberia Alcantarillado Ø6" PVC</v>
          </cell>
          <cell r="D150" t="str">
            <v>M</v>
          </cell>
        </row>
        <row r="151">
          <cell r="B151" t="str">
            <v>APU 133</v>
          </cell>
          <cell r="C151" t="str">
            <v>Suministro Tubería PEAD Diámetro 110 mm PN 8</v>
          </cell>
          <cell r="D151" t="str">
            <v>M</v>
          </cell>
        </row>
        <row r="152">
          <cell r="B152" t="str">
            <v>APU 134</v>
          </cell>
          <cell r="C152" t="str">
            <v>Suministro Tubería PEAD Diámetro 63 mm PN 8</v>
          </cell>
          <cell r="D152" t="str">
            <v>M</v>
          </cell>
        </row>
        <row r="153">
          <cell r="B153" t="str">
            <v>APU 135</v>
          </cell>
          <cell r="C153" t="str">
            <v>Suministro Tubería PEAD Diámetro 90 mm PN 8</v>
          </cell>
          <cell r="D153" t="str">
            <v>M</v>
          </cell>
        </row>
        <row r="154">
          <cell r="B154" t="str">
            <v>APU 136</v>
          </cell>
          <cell r="C154" t="str">
            <v>Suministro Tubería PVC P  Diámetro 8" RDE 41</v>
          </cell>
          <cell r="D154" t="str">
            <v>M</v>
          </cell>
        </row>
        <row r="155">
          <cell r="B155" t="str">
            <v>APU 137</v>
          </cell>
          <cell r="C155" t="str">
            <v xml:space="preserve">Suministro Valvula Compuerta Elastica HD6" </v>
          </cell>
          <cell r="D155" t="str">
            <v>UN</v>
          </cell>
        </row>
        <row r="156">
          <cell r="B156" t="str">
            <v>APU 138</v>
          </cell>
          <cell r="C156" t="str">
            <v xml:space="preserve">Suministro Valvula Compuerta Elastica HD8" </v>
          </cell>
          <cell r="D156" t="str">
            <v>UN</v>
          </cell>
        </row>
        <row r="157">
          <cell r="B157" t="str">
            <v>APU 139</v>
          </cell>
          <cell r="C157" t="str">
            <v>Suministro válvulas de compuerta 3" sello elástico EB</v>
          </cell>
          <cell r="D157" t="str">
            <v>UN</v>
          </cell>
        </row>
        <row r="158">
          <cell r="B158" t="str">
            <v>APU 140</v>
          </cell>
          <cell r="C158" t="str">
            <v>Tablero control para 2 bombas</v>
          </cell>
          <cell r="D158" t="str">
            <v>UN</v>
          </cell>
        </row>
        <row r="159">
          <cell r="B159" t="str">
            <v>APU 141</v>
          </cell>
          <cell r="C159" t="str">
            <v>Tee HD Ext. Brida (6x6")</v>
          </cell>
          <cell r="D159" t="str">
            <v>UN</v>
          </cell>
        </row>
        <row r="160">
          <cell r="B160" t="str">
            <v>APU 142</v>
          </cell>
          <cell r="C160" t="str">
            <v>Tee HD Ext. Brida 2"</v>
          </cell>
          <cell r="D160" t="str">
            <v>UN</v>
          </cell>
        </row>
        <row r="161">
          <cell r="B161" t="str">
            <v>APU 143</v>
          </cell>
          <cell r="C161" t="str">
            <v>Tee PEAD 90 mm</v>
          </cell>
          <cell r="D161" t="str">
            <v>UN</v>
          </cell>
        </row>
        <row r="162">
          <cell r="B162" t="str">
            <v>APU 144</v>
          </cell>
          <cell r="C162" t="str">
            <v>Tomacorriente doble</v>
          </cell>
          <cell r="D162" t="str">
            <v>UN</v>
          </cell>
        </row>
        <row r="163">
          <cell r="B163" t="str">
            <v>APU 145</v>
          </cell>
          <cell r="C163" t="str">
            <v>Suministro Tuberia de 1/2" pvc</v>
          </cell>
          <cell r="D163" t="str">
            <v>ML</v>
          </cell>
        </row>
        <row r="164">
          <cell r="B164" t="str">
            <v>APU 146</v>
          </cell>
          <cell r="C164" t="str">
            <v>Instalación Tuberia de 1/2" pvc</v>
          </cell>
          <cell r="D164" t="str">
            <v>ML</v>
          </cell>
        </row>
        <row r="165">
          <cell r="B165" t="str">
            <v>APU 147</v>
          </cell>
          <cell r="C165" t="str">
            <v>Tubería HG EL 1 1/2"  para orificios difusores (22 unidades longitud 0,25 m)</v>
          </cell>
          <cell r="D165" t="str">
            <v>M</v>
          </cell>
        </row>
        <row r="166">
          <cell r="B166" t="str">
            <v>APU 148</v>
          </cell>
          <cell r="C166" t="str">
            <v>Tuberia PVC Presion RDE 21 Ø4"</v>
          </cell>
          <cell r="D166" t="str">
            <v>M</v>
          </cell>
        </row>
        <row r="167">
          <cell r="B167" t="str">
            <v>APU 149</v>
          </cell>
          <cell r="C167" t="str">
            <v>Tubería y accesorios Punto Hidraulico de 1/2"</v>
          </cell>
          <cell r="D167" t="str">
            <v>UN</v>
          </cell>
        </row>
        <row r="168">
          <cell r="B168" t="str">
            <v>APU 150</v>
          </cell>
          <cell r="C168" t="str">
            <v>Union de Reparación en H.D. (6")</v>
          </cell>
          <cell r="D168" t="str">
            <v>UN</v>
          </cell>
        </row>
        <row r="169">
          <cell r="B169" t="str">
            <v>APU 151</v>
          </cell>
          <cell r="C169" t="str">
            <v>Union de Reparación en H.D. (8")</v>
          </cell>
          <cell r="D169" t="str">
            <v>UN</v>
          </cell>
        </row>
        <row r="170">
          <cell r="B170" t="str">
            <v>APU 152</v>
          </cell>
          <cell r="C170" t="str">
            <v>Unión rígida de desmontaje 2"</v>
          </cell>
          <cell r="D170" t="str">
            <v>UN</v>
          </cell>
        </row>
        <row r="171">
          <cell r="B171" t="str">
            <v>APU 153</v>
          </cell>
          <cell r="C171" t="str">
            <v>Válvula de compuerta 2" sello elástico vástago no ascendente EB</v>
          </cell>
          <cell r="D171" t="str">
            <v>UN</v>
          </cell>
        </row>
        <row r="172">
          <cell r="B172" t="str">
            <v>APU 154</v>
          </cell>
          <cell r="C172" t="str">
            <v>Válvula de compuerta tipo guillotina 8" vástago ascendente columna de maniobra</v>
          </cell>
          <cell r="D172" t="str">
            <v>UN</v>
          </cell>
        </row>
        <row r="173">
          <cell r="B173" t="str">
            <v>APU 155</v>
          </cell>
          <cell r="C173" t="str">
            <v>Varilla cu-cu 5/8" 2,4m y soldadura exotermica 90gr</v>
          </cell>
          <cell r="D173" t="str">
            <v>UN</v>
          </cell>
        </row>
        <row r="174">
          <cell r="B174" t="str">
            <v>APU 156</v>
          </cell>
          <cell r="C174" t="str">
            <v>Ventana con Marco de Aluminio 0,60 x 1,10 M</v>
          </cell>
          <cell r="D174" t="str">
            <v>UN</v>
          </cell>
        </row>
        <row r="175">
          <cell r="B175" t="str">
            <v>APU 157</v>
          </cell>
          <cell r="C175" t="str">
            <v>Ventana con Marco de Aluminio 1,40 x 0,80 M</v>
          </cell>
          <cell r="D175" t="str">
            <v>UN</v>
          </cell>
        </row>
        <row r="176">
          <cell r="B176" t="str">
            <v>APU 158</v>
          </cell>
          <cell r="C176" t="str">
            <v>Ventana con Marco de Aluminio 1,40 x 1,40 M</v>
          </cell>
          <cell r="D176" t="str">
            <v>UN</v>
          </cell>
        </row>
        <row r="177">
          <cell r="B177" t="str">
            <v>APU 159</v>
          </cell>
          <cell r="C177" t="str">
            <v>Vidrio Traslucido 4mm</v>
          </cell>
          <cell r="D177" t="str">
            <v>M2</v>
          </cell>
        </row>
        <row r="178">
          <cell r="B178" t="str">
            <v>APU 160</v>
          </cell>
          <cell r="C178" t="str">
            <v>Viga Cinta 0,20 x 0,15 en Concreto Resistencia 3000 PSI</v>
          </cell>
          <cell r="D178" t="str">
            <v>M</v>
          </cell>
        </row>
        <row r="179">
          <cell r="B179" t="str">
            <v>APU 161</v>
          </cell>
          <cell r="C179" t="str">
            <v>Yee Sanitaria Reducida 4x3</v>
          </cell>
          <cell r="D179" t="str">
            <v>UN</v>
          </cell>
        </row>
        <row r="180">
          <cell r="B180" t="str">
            <v>APU 162</v>
          </cell>
          <cell r="C180" t="str">
            <v>Válvula de compuerta 4" HF extremo bridado</v>
          </cell>
          <cell r="D180" t="str">
            <v>UN</v>
          </cell>
        </row>
        <row r="181">
          <cell r="B181" t="str">
            <v>APU 163</v>
          </cell>
          <cell r="C181" t="str">
            <v>Codo Sanitario 4"x90° PVC</v>
          </cell>
          <cell r="D181" t="str">
            <v>UN</v>
          </cell>
        </row>
        <row r="182">
          <cell r="B182" t="str">
            <v>APU 164</v>
          </cell>
          <cell r="C182" t="str">
            <v>Tee 4" PVC</v>
          </cell>
          <cell r="D182" t="str">
            <v>UN</v>
          </cell>
        </row>
        <row r="183">
          <cell r="B183" t="str">
            <v>APU 165</v>
          </cell>
          <cell r="C183" t="str">
            <v>Niple pasamuro 4" PVC L=0.15m</v>
          </cell>
          <cell r="D183" t="str">
            <v>UN</v>
          </cell>
        </row>
        <row r="184">
          <cell r="B184" t="str">
            <v>APU 166</v>
          </cell>
          <cell r="C184" t="str">
            <v>Tubería 4" perforada con perforaciones de 3/4" cada 5cm</v>
          </cell>
          <cell r="D184" t="str">
            <v>ML</v>
          </cell>
        </row>
        <row r="185">
          <cell r="B185" t="str">
            <v>APU 167</v>
          </cell>
          <cell r="C185" t="str">
            <v>Tubería 4"para drenaje a quebrada natural</v>
          </cell>
          <cell r="D185" t="str">
            <v>ML</v>
          </cell>
        </row>
        <row r="186">
          <cell r="B186" t="str">
            <v>APU 168</v>
          </cell>
          <cell r="C186" t="str">
            <v>Instalación accesorios 1/2"</v>
          </cell>
          <cell r="D186" t="str">
            <v>UN</v>
          </cell>
        </row>
        <row r="187">
          <cell r="B187" t="str">
            <v>APU 169</v>
          </cell>
          <cell r="C187" t="str">
            <v>Capa de grava esp=0.20 m</v>
          </cell>
          <cell r="D187" t="str">
            <v>M3</v>
          </cell>
        </row>
        <row r="188">
          <cell r="B188" t="str">
            <v>APU 170</v>
          </cell>
          <cell r="C188" t="str">
            <v>Capa de Arena esp=0.15 m</v>
          </cell>
          <cell r="D188" t="str">
            <v>M3</v>
          </cell>
        </row>
        <row r="189">
          <cell r="B189" t="str">
            <v>APU 171</v>
          </cell>
          <cell r="C189" t="str">
            <v>Capa de Ladrillos 0.06 m x 0.12 m x 0.24 m</v>
          </cell>
          <cell r="D189" t="str">
            <v>M2</v>
          </cell>
        </row>
        <row r="190">
          <cell r="B190" t="str">
            <v>APU 172</v>
          </cell>
          <cell r="C190" t="str">
            <v>Tapa en lámina de Alfajor (1.05mx0.5m) esp=6mm con doble manija de apertura</v>
          </cell>
          <cell r="D190" t="str">
            <v>UN</v>
          </cell>
        </row>
        <row r="191">
          <cell r="B191" t="str">
            <v>APU 173</v>
          </cell>
          <cell r="C191" t="str">
            <v>Cubierta metálica en teja traslucida</v>
          </cell>
          <cell r="D191" t="str">
            <v>M2</v>
          </cell>
        </row>
        <row r="192">
          <cell r="B192" t="str">
            <v>APU 174</v>
          </cell>
          <cell r="C192" t="str">
            <v>Concreto ciclopeo 50% concreto 3000 psi 50% rajón</v>
          </cell>
          <cell r="D192" t="str">
            <v>M3</v>
          </cell>
        </row>
        <row r="193">
          <cell r="B193" t="str">
            <v>APU 175</v>
          </cell>
          <cell r="C193" t="str">
            <v xml:space="preserve">Sumin. e Instal. de Rejilla de 1.00 m X 0.40 m en ángulo de 2" x 2" x 3/16" con bisagras y 35 barrotes de Ø3/4" lisa separados cada 2 cm </v>
          </cell>
          <cell r="D193" t="str">
            <v>UN</v>
          </cell>
        </row>
        <row r="194">
          <cell r="B194" t="str">
            <v>APU 176</v>
          </cell>
          <cell r="C194" t="str">
            <v>Cámara válvulas de purga</v>
          </cell>
          <cell r="D194" t="str">
            <v>UN</v>
          </cell>
        </row>
        <row r="195">
          <cell r="B195" t="str">
            <v>APU 177</v>
          </cell>
          <cell r="C195" t="str">
            <v>Cámara válvulas de ventosa</v>
          </cell>
          <cell r="D195" t="str">
            <v>UN</v>
          </cell>
        </row>
        <row r="196">
          <cell r="B196" t="str">
            <v>APU 178</v>
          </cell>
          <cell r="C196" t="str">
            <v>Niple pasamuro 3" HD L=0.30 m EB x EL</v>
          </cell>
          <cell r="D196" t="str">
            <v>UN</v>
          </cell>
        </row>
        <row r="197">
          <cell r="B197" t="str">
            <v>APU 179</v>
          </cell>
          <cell r="C197" t="str">
            <v>Válvula de compuerta 3" sello elástico vástago no ascendente EB</v>
          </cell>
          <cell r="D197" t="str">
            <v>UN</v>
          </cell>
        </row>
        <row r="198">
          <cell r="B198" t="str">
            <v>APU 180</v>
          </cell>
          <cell r="C198" t="str">
            <v>Niple pasamuro 3" HD L=0.30 m EL</v>
          </cell>
          <cell r="D198" t="str">
            <v>UN</v>
          </cell>
        </row>
        <row r="199">
          <cell r="B199" t="str">
            <v>APU 181</v>
          </cell>
          <cell r="C199" t="str">
            <v>Union de desmontaje 3"</v>
          </cell>
          <cell r="D199" t="str">
            <v>UN</v>
          </cell>
        </row>
        <row r="200">
          <cell r="B200" t="str">
            <v>APU 182</v>
          </cell>
          <cell r="C200" t="str">
            <v>Niple  3" HD L=0.30 m EB x EL</v>
          </cell>
          <cell r="D200" t="str">
            <v>UN</v>
          </cell>
        </row>
        <row r="201">
          <cell r="B201" t="str">
            <v>APU 183</v>
          </cell>
          <cell r="C201" t="str">
            <v>Niple 3" HD L=0.30 m EL</v>
          </cell>
          <cell r="D201" t="str">
            <v>UN</v>
          </cell>
        </row>
        <row r="202">
          <cell r="B202" t="str">
            <v>APU 184</v>
          </cell>
          <cell r="C202" t="str">
            <v>Válvula ventosa 3" EB</v>
          </cell>
          <cell r="D202" t="str">
            <v>UN</v>
          </cell>
        </row>
        <row r="203">
          <cell r="B203" t="str">
            <v>APU 185</v>
          </cell>
          <cell r="C203" t="str">
            <v>Brida Loca 90 mm</v>
          </cell>
          <cell r="D203" t="str">
            <v>UN</v>
          </cell>
        </row>
        <row r="204">
          <cell r="B204" t="str">
            <v>APU 186</v>
          </cell>
          <cell r="C204" t="str">
            <v>Portaflanche 90 mm</v>
          </cell>
          <cell r="D204" t="str">
            <v>UN</v>
          </cell>
        </row>
        <row r="205">
          <cell r="B205" t="str">
            <v>APU 187</v>
          </cell>
          <cell r="C205" t="str">
            <v>Reducción 8" x 6" PVC</v>
          </cell>
          <cell r="D205" t="str">
            <v>UN</v>
          </cell>
        </row>
        <row r="206">
          <cell r="B206" t="str">
            <v>APU 188</v>
          </cell>
          <cell r="C206" t="str">
            <v>Reducción 6" x 4" PVC</v>
          </cell>
          <cell r="D206" t="str">
            <v>UN</v>
          </cell>
        </row>
        <row r="207">
          <cell r="B207" t="str">
            <v>APU 189</v>
          </cell>
          <cell r="C207" t="str">
            <v>Reducción 4" x 2" PVC</v>
          </cell>
          <cell r="D207" t="str">
            <v>UN</v>
          </cell>
        </row>
        <row r="208">
          <cell r="B208" t="str">
            <v>APU 190</v>
          </cell>
          <cell r="C208" t="str">
            <v>Tee PEAD 63 mm</v>
          </cell>
          <cell r="D208" t="str">
            <v>UN</v>
          </cell>
        </row>
        <row r="209">
          <cell r="B209" t="str">
            <v>APU 191</v>
          </cell>
          <cell r="C209" t="str">
            <v>Tees H.D - Brida 2" X 2"  (  50 Mm X 50 Mm)</v>
          </cell>
          <cell r="D209" t="str">
            <v>UN</v>
          </cell>
        </row>
        <row r="210">
          <cell r="B210" t="str">
            <v>APU 192</v>
          </cell>
          <cell r="C210" t="str">
            <v>Tees H.D - Brida 3" X 2"  (  75 Mm X 50 Mm)</v>
          </cell>
          <cell r="D210" t="str">
            <v>UN</v>
          </cell>
        </row>
        <row r="211">
          <cell r="B211" t="str">
            <v>APU 193</v>
          </cell>
          <cell r="C211" t="str">
            <v>Codo 90° Hd Eb 2"</v>
          </cell>
          <cell r="D211" t="str">
            <v>UN</v>
          </cell>
        </row>
        <row r="212">
          <cell r="B212" t="str">
            <v>APU 194</v>
          </cell>
          <cell r="C212" t="str">
            <v>Unión De Desmontaje Hd Dresser De 2" (  50 Mm)</v>
          </cell>
          <cell r="D212" t="str">
            <v>UN</v>
          </cell>
        </row>
        <row r="213">
          <cell r="B213" t="str">
            <v>APU 195</v>
          </cell>
          <cell r="C213" t="str">
            <v>Unión De Desmontaje Hd Dresser De 3" (  75 Mm)</v>
          </cell>
          <cell r="D213" t="str">
            <v>UN</v>
          </cell>
        </row>
        <row r="214">
          <cell r="B214" t="str">
            <v>APU 196</v>
          </cell>
          <cell r="C214" t="str">
            <v>Acople Universal  2" (  57 Mm  A  70 Mm )</v>
          </cell>
          <cell r="D214" t="str">
            <v>UN</v>
          </cell>
        </row>
        <row r="215">
          <cell r="B215" t="str">
            <v>APU 197</v>
          </cell>
          <cell r="C215" t="str">
            <v>Acople Universal  3" (  85 Mm  A  103 Mm )</v>
          </cell>
          <cell r="D215" t="str">
            <v>UN</v>
          </cell>
        </row>
        <row r="216">
          <cell r="B216" t="str">
            <v>APU 199</v>
          </cell>
          <cell r="C216" t="str">
            <v>Pasa Muro Hf De Ø=2", Elxeb, L=0.50M A 1.00M</v>
          </cell>
          <cell r="D216" t="str">
            <v>UN</v>
          </cell>
        </row>
        <row r="217">
          <cell r="B217" t="str">
            <v>APU 200</v>
          </cell>
          <cell r="C217" t="str">
            <v>Pasa Muro Hf De Ø=3", Elxeb, L=0.50M A 1.00M</v>
          </cell>
          <cell r="D217" t="str">
            <v>UN</v>
          </cell>
        </row>
        <row r="218">
          <cell r="B218" t="str">
            <v>APU 201</v>
          </cell>
          <cell r="C218" t="str">
            <v>Valvula De Compuerta Elastica (Avva C-500) 2" (  50 Mm) Crm</v>
          </cell>
          <cell r="D218" t="str">
            <v>UN</v>
          </cell>
        </row>
        <row r="219">
          <cell r="B219" t="str">
            <v>APU 202</v>
          </cell>
          <cell r="C219" t="str">
            <v xml:space="preserve">Valvula De Compuerta Elastica (Avva C-500) 3" (  75 Mm) Crm </v>
          </cell>
          <cell r="D219" t="str">
            <v>UN</v>
          </cell>
        </row>
        <row r="220">
          <cell r="B220" t="str">
            <v>APU 203</v>
          </cell>
          <cell r="C220" t="str">
            <v>Filtro Yee Dn 2"Br.Cl-125   Compact</v>
          </cell>
          <cell r="D220" t="str">
            <v>UN</v>
          </cell>
        </row>
        <row r="221">
          <cell r="B221" t="str">
            <v>APU 204</v>
          </cell>
          <cell r="C221" t="str">
            <v>Filtro Yee Dn 3"Br.Cl-125   Compact</v>
          </cell>
          <cell r="D221" t="str">
            <v>UN</v>
          </cell>
        </row>
        <row r="222">
          <cell r="B222" t="str">
            <v>APU 205</v>
          </cell>
          <cell r="C222" t="str">
            <v>Valvula Ventosa(Camara Doble)  2"  Brida</v>
          </cell>
          <cell r="D222" t="str">
            <v>UN</v>
          </cell>
        </row>
        <row r="223">
          <cell r="B223" t="str">
            <v>APU 206</v>
          </cell>
          <cell r="C223" t="str">
            <v>Valvula Ventosa (Camara Sencilla)   2"   Brida</v>
          </cell>
          <cell r="D223" t="str">
            <v>UN</v>
          </cell>
        </row>
        <row r="224">
          <cell r="B224" t="str">
            <v>APU 207</v>
          </cell>
          <cell r="C224" t="str">
            <v>Valvula Reductora De Presión 2" Hd</v>
          </cell>
          <cell r="D224" t="str">
            <v>UN</v>
          </cell>
        </row>
        <row r="225">
          <cell r="B225" t="str">
            <v>APU 208</v>
          </cell>
          <cell r="C225" t="str">
            <v>Valvula Reductora De Presión 3" Hd</v>
          </cell>
          <cell r="D225" t="str">
            <v>UN</v>
          </cell>
        </row>
        <row r="226">
          <cell r="B226" t="str">
            <v>APU 211</v>
          </cell>
          <cell r="C226" t="str">
            <v>Instalación De Válvulas Reductora De Presión De 2" A 4"</v>
          </cell>
          <cell r="D226" t="str">
            <v>UN</v>
          </cell>
        </row>
        <row r="227">
          <cell r="B227" t="str">
            <v>APU 212</v>
          </cell>
          <cell r="C227" t="str">
            <v>Tapa Metalica De Seguridad L=60 Cm</v>
          </cell>
          <cell r="D227" t="str">
            <v>UN</v>
          </cell>
        </row>
        <row r="228">
          <cell r="B228" t="str">
            <v>APU 214</v>
          </cell>
          <cell r="C228" t="str">
            <v>Niple Hd De Ø=2", Ebxel, L=0 A 0.50M</v>
          </cell>
          <cell r="D228" t="str">
            <v>UN</v>
          </cell>
        </row>
        <row r="229">
          <cell r="B229" t="str">
            <v>APU 215</v>
          </cell>
          <cell r="C229" t="str">
            <v>Niple Hd De Ø=2", Ebxeb, L=0 A 0.50M</v>
          </cell>
          <cell r="D229" t="str">
            <v>UN</v>
          </cell>
        </row>
        <row r="230">
          <cell r="B230" t="str">
            <v>APU 216</v>
          </cell>
          <cell r="C230" t="str">
            <v>Niple Hd De Ø=3", Ebxel, L=0 A 0.50M</v>
          </cell>
          <cell r="D230" t="str">
            <v>UN</v>
          </cell>
        </row>
        <row r="231">
          <cell r="B231" t="str">
            <v>APU 217</v>
          </cell>
          <cell r="C231" t="str">
            <v>Tanque 2400 litros séptico horizontal Apil</v>
          </cell>
          <cell r="D231" t="str">
            <v>UN</v>
          </cell>
        </row>
        <row r="232">
          <cell r="B232" t="str">
            <v>APU 218</v>
          </cell>
          <cell r="C232" t="str">
            <v>Instalacion tanque séptico</v>
          </cell>
          <cell r="D232" t="str">
            <v>UN</v>
          </cell>
        </row>
        <row r="233">
          <cell r="B233" t="str">
            <v>APU 219</v>
          </cell>
          <cell r="C233" t="str">
            <v>Conjunto Bomba-motor de 1.5hp 220v arranque directo, bomba 5 etapas totalmente en acero inox 304 descarga de 3”</v>
          </cell>
          <cell r="D233" t="str">
            <v>UN</v>
          </cell>
        </row>
        <row r="234">
          <cell r="B234" t="str">
            <v>APU 220</v>
          </cell>
          <cell r="C234" t="str">
            <v>Válvula de cheque para pozos profundos  3" x 3"</v>
          </cell>
          <cell r="D234" t="str">
            <v>UN</v>
          </cell>
        </row>
        <row r="235">
          <cell r="B235" t="str">
            <v>APU 221</v>
          </cell>
          <cell r="C235" t="str">
            <v>Impermeabilización muros y cubiertas</v>
          </cell>
          <cell r="D235" t="str">
            <v>M2</v>
          </cell>
        </row>
        <row r="236">
          <cell r="B236" t="str">
            <v>APU 222</v>
          </cell>
          <cell r="C236" t="str">
            <v>Instalación motobombas sumergibles tipo lapicero</v>
          </cell>
          <cell r="D236" t="str">
            <v>UN</v>
          </cell>
        </row>
        <row r="237">
          <cell r="B237" t="str">
            <v>APU 223</v>
          </cell>
          <cell r="C237" t="str">
            <v>Codo 90° PEAD 90 mm</v>
          </cell>
          <cell r="D237" t="str">
            <v>UN</v>
          </cell>
        </row>
        <row r="238">
          <cell r="B238" t="str">
            <v>APU 224</v>
          </cell>
          <cell r="C238" t="str">
            <v>Lavado y desinfección tanque</v>
          </cell>
          <cell r="D238" t="str">
            <v>UN</v>
          </cell>
        </row>
        <row r="239">
          <cell r="B239" t="str">
            <v>APU 225</v>
          </cell>
          <cell r="C239" t="str">
            <v>Escarificación concreto en mal estado espesor 2 a 3 cm</v>
          </cell>
          <cell r="D239" t="str">
            <v>M2</v>
          </cell>
        </row>
        <row r="240">
          <cell r="B240" t="str">
            <v>APU 226</v>
          </cell>
          <cell r="C240" t="str">
            <v>Protección del acero de refuerzo expuesto</v>
          </cell>
          <cell r="D240" t="str">
            <v>M2</v>
          </cell>
        </row>
        <row r="241">
          <cell r="B241" t="str">
            <v>APU 227</v>
          </cell>
          <cell r="C241" t="str">
            <v>Protección con mortero Sika Top 122 o similar</v>
          </cell>
          <cell r="D241" t="str">
            <v>M2</v>
          </cell>
        </row>
        <row r="242">
          <cell r="B242" t="str">
            <v>APU 228</v>
          </cell>
          <cell r="C242" t="str">
            <v>Pintura de protección</v>
          </cell>
          <cell r="D242" t="str">
            <v>M2</v>
          </cell>
        </row>
        <row r="243">
          <cell r="B243" t="str">
            <v>APU 229</v>
          </cell>
          <cell r="C243" t="str">
            <v>Reforzamiento de columnas</v>
          </cell>
          <cell r="D243" t="str">
            <v>M</v>
          </cell>
        </row>
        <row r="244">
          <cell r="B244" t="str">
            <v>APU 230</v>
          </cell>
          <cell r="C244" t="str">
            <v>Reforzamiento de vigas</v>
          </cell>
          <cell r="D244" t="str">
            <v>M</v>
          </cell>
        </row>
        <row r="245">
          <cell r="B245" t="str">
            <v>APU 231</v>
          </cell>
          <cell r="C245" t="str">
            <v>Suministro e instalación Cinta PVC V15 incluye sellado de junta</v>
          </cell>
          <cell r="D245" t="str">
            <v>M</v>
          </cell>
        </row>
        <row r="246">
          <cell r="B246" t="str">
            <v>APU 232</v>
          </cell>
        </row>
        <row r="247">
          <cell r="C247" t="str">
            <v>ALCANTARILLADO PVC</v>
          </cell>
        </row>
        <row r="248">
          <cell r="B248" t="str">
            <v>N1</v>
          </cell>
          <cell r="C248" t="str">
            <v>Instalación de tubería  PVC ALC 4"</v>
          </cell>
          <cell r="D248" t="str">
            <v>m</v>
          </cell>
        </row>
        <row r="249">
          <cell r="B249" t="str">
            <v>N2</v>
          </cell>
          <cell r="C249" t="str">
            <v>Instalación de tubería  PVC ALC 6"</v>
          </cell>
          <cell r="D249" t="str">
            <v>m</v>
          </cell>
        </row>
        <row r="250">
          <cell r="B250" t="str">
            <v>N3</v>
          </cell>
          <cell r="C250" t="str">
            <v>Instalación de tubería  PVC ALC 8"</v>
          </cell>
          <cell r="D250" t="str">
            <v>m</v>
          </cell>
        </row>
        <row r="251">
          <cell r="B251" t="str">
            <v>N4</v>
          </cell>
          <cell r="C251" t="str">
            <v>Instalación de tubería  PVC ALC 10"</v>
          </cell>
          <cell r="D251" t="str">
            <v>m</v>
          </cell>
        </row>
        <row r="252">
          <cell r="B252" t="str">
            <v>N5</v>
          </cell>
          <cell r="C252" t="str">
            <v xml:space="preserve">Instalacion accesorios PVC ALC D=4" </v>
          </cell>
          <cell r="D252" t="str">
            <v>un</v>
          </cell>
        </row>
        <row r="253">
          <cell r="B253" t="str">
            <v>N6</v>
          </cell>
          <cell r="C253" t="str">
            <v xml:space="preserve">Instalacion accesorios PVC ALC D=6" </v>
          </cell>
          <cell r="D253" t="str">
            <v>un</v>
          </cell>
        </row>
        <row r="254">
          <cell r="B254" t="str">
            <v>N7</v>
          </cell>
          <cell r="C254" t="str">
            <v xml:space="preserve">Instalacion accesorios PVC ALC D=8" </v>
          </cell>
          <cell r="D254" t="str">
            <v>un</v>
          </cell>
        </row>
        <row r="255">
          <cell r="B255" t="str">
            <v>N8</v>
          </cell>
          <cell r="C255" t="str">
            <v xml:space="preserve">Instalacion accesorios PVC ALC D=10" </v>
          </cell>
          <cell r="D255" t="str">
            <v>un</v>
          </cell>
        </row>
        <row r="256">
          <cell r="C256">
            <v>0</v>
          </cell>
        </row>
        <row r="257">
          <cell r="C257" t="str">
            <v>SANITARIA PVC</v>
          </cell>
        </row>
        <row r="258">
          <cell r="B258" t="str">
            <v>N9</v>
          </cell>
          <cell r="C258" t="str">
            <v>Instalación de tubería  PVC S 3"</v>
          </cell>
          <cell r="D258" t="str">
            <v>m</v>
          </cell>
        </row>
        <row r="259">
          <cell r="B259" t="str">
            <v>N10</v>
          </cell>
          <cell r="C259" t="str">
            <v>Instalación de tubería  PVC S 4"</v>
          </cell>
          <cell r="D259" t="str">
            <v>m</v>
          </cell>
        </row>
        <row r="260">
          <cell r="B260" t="str">
            <v>N11</v>
          </cell>
          <cell r="C260" t="str">
            <v>Instalación de tubería  PVC S 6"</v>
          </cell>
          <cell r="D260" t="str">
            <v>m</v>
          </cell>
        </row>
        <row r="261">
          <cell r="B261" t="str">
            <v>N12</v>
          </cell>
          <cell r="C261" t="str">
            <v>Instalacion accesorios PVC S 3"</v>
          </cell>
          <cell r="D261" t="str">
            <v>un</v>
          </cell>
        </row>
        <row r="262">
          <cell r="B262" t="str">
            <v>N13</v>
          </cell>
          <cell r="C262" t="str">
            <v>Instalacion accesorios PVC S 4"</v>
          </cell>
          <cell r="D262" t="str">
            <v>un</v>
          </cell>
        </row>
        <row r="263">
          <cell r="B263" t="str">
            <v>N14</v>
          </cell>
          <cell r="C263" t="str">
            <v>Instalacion accesorios PVC S 6"</v>
          </cell>
          <cell r="D263" t="str">
            <v>un</v>
          </cell>
        </row>
        <row r="264">
          <cell r="C264">
            <v>0</v>
          </cell>
        </row>
        <row r="265">
          <cell r="C265" t="str">
            <v>ALCANTARILLADO PEAD</v>
          </cell>
        </row>
        <row r="266">
          <cell r="B266" t="str">
            <v>N15</v>
          </cell>
          <cell r="C266" t="str">
            <v xml:space="preserve">Instalación de tubería  PEAD ALC de 4"  </v>
          </cell>
          <cell r="D266" t="str">
            <v>m</v>
          </cell>
        </row>
        <row r="267">
          <cell r="B267" t="str">
            <v>N16</v>
          </cell>
          <cell r="C267" t="str">
            <v xml:space="preserve">Instalación de tubería  PEAD ALC de 6"  </v>
          </cell>
          <cell r="D267" t="str">
            <v>m</v>
          </cell>
        </row>
        <row r="268">
          <cell r="B268" t="str">
            <v>N17</v>
          </cell>
          <cell r="C268" t="str">
            <v xml:space="preserve">Instalación de tubería  PEAD ALC de 8"  </v>
          </cell>
          <cell r="D268" t="str">
            <v>m</v>
          </cell>
        </row>
        <row r="269">
          <cell r="B269" t="str">
            <v>N18</v>
          </cell>
          <cell r="C269" t="str">
            <v xml:space="preserve">Instalación de tubería  PEAD ALC de 10"  </v>
          </cell>
          <cell r="D269" t="str">
            <v>m</v>
          </cell>
        </row>
        <row r="270">
          <cell r="B270" t="str">
            <v>N19</v>
          </cell>
          <cell r="C270" t="str">
            <v xml:space="preserve">Instalación de tubería  PEAD ALC de 12"  </v>
          </cell>
          <cell r="D270" t="str">
            <v>m</v>
          </cell>
        </row>
        <row r="271">
          <cell r="B271" t="str">
            <v>N20</v>
          </cell>
          <cell r="C271" t="str">
            <v>Instalación de accesorios  PEAD ALC  4"</v>
          </cell>
          <cell r="D271" t="str">
            <v>un</v>
          </cell>
        </row>
        <row r="272">
          <cell r="B272" t="str">
            <v>N21</v>
          </cell>
          <cell r="C272" t="str">
            <v>Instalación de accesorios  PEAD ALC  6"</v>
          </cell>
          <cell r="D272" t="str">
            <v>un</v>
          </cell>
        </row>
        <row r="273">
          <cell r="B273" t="str">
            <v>N22</v>
          </cell>
          <cell r="C273" t="str">
            <v>Instalación de accesorios  PEAD ALC  8"</v>
          </cell>
          <cell r="D273" t="str">
            <v>un</v>
          </cell>
        </row>
        <row r="274">
          <cell r="B274" t="str">
            <v>N23</v>
          </cell>
          <cell r="C274" t="str">
            <v>Instalación de accesorios  PEAD ALC 10"</v>
          </cell>
          <cell r="D274" t="str">
            <v>un</v>
          </cell>
        </row>
        <row r="275">
          <cell r="B275" t="str">
            <v>N24</v>
          </cell>
          <cell r="C275" t="str">
            <v>Instalación de accesorios  PEAD ALC 12"</v>
          </cell>
          <cell r="D275" t="str">
            <v>un</v>
          </cell>
        </row>
        <row r="276">
          <cell r="C276">
            <v>0</v>
          </cell>
        </row>
        <row r="277">
          <cell r="C277" t="str">
            <v>HIERRO DUCTIL</v>
          </cell>
          <cell r="D277">
            <v>0</v>
          </cell>
        </row>
        <row r="278">
          <cell r="B278" t="str">
            <v>N25</v>
          </cell>
          <cell r="C278" t="str">
            <v xml:space="preserve">Instalacion tubería HD D = 2" </v>
          </cell>
          <cell r="D278" t="str">
            <v>m</v>
          </cell>
        </row>
        <row r="279">
          <cell r="B279" t="str">
            <v>N108</v>
          </cell>
          <cell r="C279" t="str">
            <v xml:space="preserve">Instalacion tubería HD D = 3" </v>
          </cell>
          <cell r="D279" t="str">
            <v>m</v>
          </cell>
        </row>
        <row r="280">
          <cell r="B280" t="str">
            <v>N26</v>
          </cell>
          <cell r="C280" t="str">
            <v xml:space="preserve">Instalacion tubería HD D = 4" </v>
          </cell>
          <cell r="D280" t="str">
            <v>m</v>
          </cell>
        </row>
        <row r="281">
          <cell r="B281" t="str">
            <v>N27</v>
          </cell>
          <cell r="C281" t="str">
            <v xml:space="preserve">Instalacion tubería HD D = 6" </v>
          </cell>
          <cell r="D281" t="str">
            <v>m</v>
          </cell>
        </row>
        <row r="282">
          <cell r="B282" t="str">
            <v>N28</v>
          </cell>
          <cell r="C282" t="str">
            <v xml:space="preserve">Instalacion tubería HD D = 8" </v>
          </cell>
          <cell r="D282" t="str">
            <v>m</v>
          </cell>
        </row>
        <row r="283">
          <cell r="B283" t="str">
            <v>N29</v>
          </cell>
          <cell r="C283" t="str">
            <v xml:space="preserve">Instalacion tubería HD D = 10" </v>
          </cell>
          <cell r="D283" t="str">
            <v>m</v>
          </cell>
        </row>
        <row r="284">
          <cell r="B284" t="str">
            <v>N30</v>
          </cell>
          <cell r="C284" t="str">
            <v xml:space="preserve">Instalacion accesorios HD D = 2" </v>
          </cell>
          <cell r="D284" t="str">
            <v>un</v>
          </cell>
        </row>
        <row r="285">
          <cell r="B285" t="str">
            <v>N109</v>
          </cell>
          <cell r="C285" t="str">
            <v xml:space="preserve">Instalacion accesorios HD D = 3" </v>
          </cell>
          <cell r="D285" t="str">
            <v>un</v>
          </cell>
        </row>
        <row r="286">
          <cell r="B286" t="str">
            <v>N31</v>
          </cell>
          <cell r="C286" t="str">
            <v xml:space="preserve">Instalacion accesorios HD D = 4" </v>
          </cell>
          <cell r="D286" t="str">
            <v>un</v>
          </cell>
        </row>
        <row r="287">
          <cell r="B287" t="str">
            <v>N32</v>
          </cell>
          <cell r="C287" t="str">
            <v xml:space="preserve">Instalacion accesorios HD D = 6" </v>
          </cell>
          <cell r="D287" t="str">
            <v>un</v>
          </cell>
        </row>
        <row r="288">
          <cell r="B288" t="str">
            <v>N33</v>
          </cell>
          <cell r="C288" t="str">
            <v xml:space="preserve">Instalacion accesorios HD D = 8" </v>
          </cell>
          <cell r="D288" t="str">
            <v>un</v>
          </cell>
        </row>
        <row r="289">
          <cell r="B289" t="str">
            <v>N34</v>
          </cell>
          <cell r="C289" t="str">
            <v xml:space="preserve">Instalacion accesorios HD D = 10" </v>
          </cell>
          <cell r="D289" t="str">
            <v>un</v>
          </cell>
        </row>
        <row r="290">
          <cell r="C290">
            <v>0</v>
          </cell>
        </row>
        <row r="291">
          <cell r="C291" t="str">
            <v>ACUEDUCTO PVC UM</v>
          </cell>
        </row>
        <row r="292">
          <cell r="B292" t="str">
            <v>N35</v>
          </cell>
          <cell r="C292" t="str">
            <v>Instalación Tubería PVC RDE21 de 2” UM</v>
          </cell>
          <cell r="D292" t="str">
            <v>m</v>
          </cell>
        </row>
        <row r="293">
          <cell r="B293" t="str">
            <v>N36</v>
          </cell>
          <cell r="C293" t="str">
            <v>Instalación Tubería PVC RDE21 de 3” UM</v>
          </cell>
          <cell r="D293" t="str">
            <v>m</v>
          </cell>
        </row>
        <row r="294">
          <cell r="B294" t="str">
            <v>N37</v>
          </cell>
          <cell r="C294" t="str">
            <v>Instalación Tubería PVC RDE21 de 4” UM</v>
          </cell>
          <cell r="D294" t="str">
            <v>m</v>
          </cell>
        </row>
        <row r="295">
          <cell r="B295" t="str">
            <v>N38</v>
          </cell>
          <cell r="C295" t="str">
            <v>Instalación Tubería PVC RDE21 de 6” UM</v>
          </cell>
          <cell r="D295" t="str">
            <v>m</v>
          </cell>
        </row>
        <row r="296">
          <cell r="B296" t="str">
            <v>N39</v>
          </cell>
          <cell r="C296" t="str">
            <v>Instalación Tubería PVC RDE21 de 8” UM</v>
          </cell>
          <cell r="D296" t="str">
            <v>m</v>
          </cell>
        </row>
        <row r="297">
          <cell r="B297" t="str">
            <v>N40</v>
          </cell>
          <cell r="C297" t="str">
            <v>Instalación Tubería PVC RDE21 de 10” UM</v>
          </cell>
          <cell r="D297" t="str">
            <v>m</v>
          </cell>
        </row>
        <row r="298">
          <cell r="B298" t="str">
            <v>N41</v>
          </cell>
          <cell r="C298" t="str">
            <v>Instalación Accesorio PVC RDE21 de 2” UM</v>
          </cell>
          <cell r="D298" t="str">
            <v>un</v>
          </cell>
        </row>
        <row r="299">
          <cell r="B299" t="str">
            <v>N42</v>
          </cell>
          <cell r="C299" t="str">
            <v>Instalación Accesorio PVC RDE21 de 3” UM</v>
          </cell>
          <cell r="D299" t="str">
            <v>un</v>
          </cell>
        </row>
        <row r="300">
          <cell r="B300" t="str">
            <v>N43</v>
          </cell>
          <cell r="C300" t="str">
            <v>Instalación Accesorio PVC RDE21 de 4” UM</v>
          </cell>
          <cell r="D300" t="str">
            <v>un</v>
          </cell>
        </row>
        <row r="301">
          <cell r="B301" t="str">
            <v>N44</v>
          </cell>
          <cell r="C301" t="str">
            <v>Instalación Accesorio PVC RDE21 de 6” UM</v>
          </cell>
          <cell r="D301" t="str">
            <v>un</v>
          </cell>
        </row>
        <row r="302">
          <cell r="B302" t="str">
            <v>N45</v>
          </cell>
          <cell r="C302" t="str">
            <v>Instalación Accesorio PVC RDE21 de 8” UM</v>
          </cell>
          <cell r="D302" t="str">
            <v>un</v>
          </cell>
        </row>
        <row r="303">
          <cell r="B303" t="str">
            <v>N46</v>
          </cell>
          <cell r="C303" t="str">
            <v>Instalación Accesorio PVC RDE21 de 10” UM</v>
          </cell>
          <cell r="D303" t="str">
            <v>un</v>
          </cell>
        </row>
        <row r="304">
          <cell r="B304" t="str">
            <v>N114</v>
          </cell>
          <cell r="C304" t="str">
            <v>Instalación Tubería PVC RDE21 de 2 1/2” UM</v>
          </cell>
          <cell r="D304" t="str">
            <v>un</v>
          </cell>
        </row>
        <row r="305">
          <cell r="C305" t="str">
            <v>ACUEDUCTO PVC SOLDADA</v>
          </cell>
        </row>
        <row r="306">
          <cell r="B306" t="str">
            <v>N47</v>
          </cell>
          <cell r="C306" t="str">
            <v>Instalación Tubería PVC RDE9 de 1/2” Ext. Liso. Soldar</v>
          </cell>
          <cell r="D306" t="str">
            <v>m</v>
          </cell>
        </row>
        <row r="307">
          <cell r="B307" t="str">
            <v>N48</v>
          </cell>
          <cell r="C307" t="str">
            <v>Instalación Tubería PVC RDE21 de 3/4” Ext. Liso. Soldar</v>
          </cell>
          <cell r="D307" t="str">
            <v>m</v>
          </cell>
        </row>
        <row r="308">
          <cell r="B308" t="str">
            <v>N49</v>
          </cell>
          <cell r="C308" t="str">
            <v>Instalación Tubería PVC RDE21 de 1” Ext. Liso. Soldar</v>
          </cell>
          <cell r="D308" t="str">
            <v>m</v>
          </cell>
        </row>
        <row r="309">
          <cell r="B309" t="str">
            <v>N50</v>
          </cell>
          <cell r="C309" t="str">
            <v>Instalación Tubería PVC RDE21 de 1 1/4” Ext. Liso. Soldar</v>
          </cell>
          <cell r="D309" t="str">
            <v>m</v>
          </cell>
        </row>
        <row r="310">
          <cell r="B310" t="str">
            <v>N51</v>
          </cell>
          <cell r="C310" t="str">
            <v>Instalación Tubería PVC RDE21 de 1 1/2” Ext. Liso. Soldar</v>
          </cell>
          <cell r="D310" t="str">
            <v>m</v>
          </cell>
        </row>
        <row r="311">
          <cell r="B311" t="str">
            <v>N52</v>
          </cell>
          <cell r="C311" t="str">
            <v>Instalación Tubería PVC RDE21 de 2” Ext. Liso. Soldar</v>
          </cell>
          <cell r="D311" t="str">
            <v>m</v>
          </cell>
        </row>
        <row r="312">
          <cell r="B312" t="str">
            <v>N53</v>
          </cell>
          <cell r="C312" t="str">
            <v>Instalación Accesorio PVC RDE9 de 1/2” Ext. Liso. Soldar</v>
          </cell>
          <cell r="D312" t="str">
            <v>un</v>
          </cell>
        </row>
        <row r="313">
          <cell r="B313" t="str">
            <v>N54</v>
          </cell>
          <cell r="C313" t="str">
            <v>Instalación Accesorio PVC RDE21 de 3/4” Ext. Liso. Soldar</v>
          </cell>
          <cell r="D313" t="str">
            <v>un</v>
          </cell>
        </row>
        <row r="314">
          <cell r="B314" t="str">
            <v>N55</v>
          </cell>
          <cell r="C314" t="str">
            <v>Instalación Accesorio PVC RDE21 de 1” Ext. Liso. Soldar</v>
          </cell>
          <cell r="D314" t="str">
            <v>un</v>
          </cell>
        </row>
        <row r="315">
          <cell r="B315" t="str">
            <v>N56</v>
          </cell>
          <cell r="C315" t="str">
            <v>Instalación Accesorio PVC RDE21 de 1 1/4” Ext. Liso. Soldar</v>
          </cell>
          <cell r="D315" t="str">
            <v>un</v>
          </cell>
        </row>
        <row r="316">
          <cell r="B316" t="str">
            <v>N57</v>
          </cell>
          <cell r="C316" t="str">
            <v>Instalación Accesorio PVC RDE21 de 1 1/2” Ext. Liso. Soldar</v>
          </cell>
          <cell r="D316" t="str">
            <v>un</v>
          </cell>
        </row>
        <row r="317">
          <cell r="B317" t="str">
            <v>N58</v>
          </cell>
          <cell r="C317" t="str">
            <v>Instalación Accesorio PVC RDE21 de 2” Ext. Liso. Soldar</v>
          </cell>
          <cell r="D317" t="str">
            <v>un</v>
          </cell>
        </row>
        <row r="318">
          <cell r="D318">
            <v>0</v>
          </cell>
        </row>
        <row r="319">
          <cell r="C319" t="str">
            <v>ACUEDUCTO PEAD TERMOFUSIÓN</v>
          </cell>
        </row>
        <row r="320">
          <cell r="B320" t="str">
            <v>N59</v>
          </cell>
          <cell r="C320" t="str">
            <v>Instalación Acometida domiciliaría Acueducto 90 mm x 16 mm, con collar de derivación de PEAD para acueducto. Incluye excavación, relleno, suministro e instalación de 5m de tubería PEAD, accesorios, válvula de cierre, caja para medidor.</v>
          </cell>
          <cell r="D320" t="str">
            <v>un</v>
          </cell>
        </row>
        <row r="321">
          <cell r="B321" t="str">
            <v>N93</v>
          </cell>
          <cell r="C321" t="str">
            <v>Instalación Tubería PEAD PN10 PE100 50 MM</v>
          </cell>
          <cell r="D321" t="str">
            <v>m</v>
          </cell>
        </row>
        <row r="322">
          <cell r="B322" t="str">
            <v>N60</v>
          </cell>
          <cell r="C322" t="str">
            <v>Instalación Tubería PEAD PN10 PE100 63 MM</v>
          </cell>
          <cell r="D322" t="str">
            <v>m</v>
          </cell>
        </row>
        <row r="323">
          <cell r="B323" t="str">
            <v>N61</v>
          </cell>
          <cell r="C323" t="str">
            <v>Instalación Tubería PEAD PN10 PE100 75 MM</v>
          </cell>
          <cell r="D323" t="str">
            <v>m</v>
          </cell>
        </row>
        <row r="324">
          <cell r="B324" t="str">
            <v>N62</v>
          </cell>
          <cell r="C324" t="str">
            <v>Instalación Tubería PEAD PN10 PE100 90 MM</v>
          </cell>
          <cell r="D324" t="str">
            <v>m</v>
          </cell>
        </row>
        <row r="325">
          <cell r="B325" t="str">
            <v>N63</v>
          </cell>
          <cell r="C325" t="str">
            <v>Instalación Tubería PEAD PN10 PE100 110 MM</v>
          </cell>
          <cell r="D325" t="str">
            <v>m</v>
          </cell>
        </row>
        <row r="326">
          <cell r="B326" t="str">
            <v>N64</v>
          </cell>
          <cell r="C326" t="str">
            <v>Instalación Tubería PEAD PN10 PE100 160 MM</v>
          </cell>
          <cell r="D326" t="str">
            <v>m</v>
          </cell>
        </row>
        <row r="327">
          <cell r="B327" t="str">
            <v>N65</v>
          </cell>
          <cell r="C327" t="str">
            <v>Instalación Tubería PEAD PN10 PE100 200 MM</v>
          </cell>
          <cell r="D327" t="str">
            <v>m</v>
          </cell>
        </row>
        <row r="328">
          <cell r="B328" t="str">
            <v>N66</v>
          </cell>
          <cell r="C328" t="str">
            <v>Instalación Tubería PEAD PN10 PE100 250 MM</v>
          </cell>
          <cell r="D328" t="str">
            <v>m</v>
          </cell>
        </row>
        <row r="329">
          <cell r="B329" t="str">
            <v>N67</v>
          </cell>
          <cell r="C329" t="str">
            <v>Instalación Accesorio PEAD PN10 PE100 50 MM</v>
          </cell>
          <cell r="D329" t="str">
            <v>un</v>
          </cell>
        </row>
        <row r="330">
          <cell r="B330" t="str">
            <v>N68</v>
          </cell>
          <cell r="C330" t="str">
            <v>Instalación Accesorio PEAD PN10 PE100 63 MM</v>
          </cell>
          <cell r="D330" t="str">
            <v>un</v>
          </cell>
        </row>
        <row r="331">
          <cell r="B331" t="str">
            <v>N69</v>
          </cell>
          <cell r="C331" t="str">
            <v>Instalación Accesorio PEAD PN10 PE100 75 MM</v>
          </cell>
          <cell r="D331" t="str">
            <v>un</v>
          </cell>
        </row>
        <row r="332">
          <cell r="B332" t="str">
            <v>N70</v>
          </cell>
          <cell r="C332" t="str">
            <v>Instalación Accesorio PEAD PN10 PE100 90 MM</v>
          </cell>
          <cell r="D332" t="str">
            <v>un</v>
          </cell>
        </row>
        <row r="333">
          <cell r="B333" t="str">
            <v>N71</v>
          </cell>
          <cell r="C333" t="str">
            <v>Instalación Accesorio PEAD PN10 PE100 110 MM</v>
          </cell>
          <cell r="D333" t="str">
            <v>un</v>
          </cell>
        </row>
        <row r="334">
          <cell r="B334" t="str">
            <v>N72</v>
          </cell>
          <cell r="C334" t="str">
            <v>Instalación Accesorio PEAD PN10 PE100 160 MM</v>
          </cell>
          <cell r="D334" t="str">
            <v>un</v>
          </cell>
        </row>
        <row r="335">
          <cell r="B335" t="str">
            <v>N73</v>
          </cell>
          <cell r="C335" t="str">
            <v>Instalación Accesorio PEAD PN10 PE100 200 MM</v>
          </cell>
          <cell r="D335" t="str">
            <v>un</v>
          </cell>
        </row>
        <row r="336">
          <cell r="B336" t="str">
            <v>N74</v>
          </cell>
          <cell r="C336" t="str">
            <v>Instalación Accesorio PEAD PN10 PE100 250 MM</v>
          </cell>
          <cell r="D336" t="str">
            <v>un</v>
          </cell>
        </row>
        <row r="337">
          <cell r="D337">
            <v>0</v>
          </cell>
        </row>
        <row r="338">
          <cell r="C338" t="str">
            <v>DRENAJES</v>
          </cell>
          <cell r="D338">
            <v>0</v>
          </cell>
        </row>
        <row r="339">
          <cell r="B339" t="str">
            <v>N75</v>
          </cell>
          <cell r="C339" t="str">
            <v xml:space="preserve">Instalación Tuberia Drenaje Sin Filtro 65 mm </v>
          </cell>
          <cell r="D339" t="str">
            <v>m</v>
          </cell>
        </row>
        <row r="340">
          <cell r="B340" t="str">
            <v>N76</v>
          </cell>
          <cell r="C340" t="str">
            <v xml:space="preserve">Instalación Tuberia Drenaje Sin Filtro 100 mm </v>
          </cell>
          <cell r="D340" t="str">
            <v>m</v>
          </cell>
        </row>
        <row r="341">
          <cell r="B341" t="str">
            <v>N77</v>
          </cell>
          <cell r="C341" t="str">
            <v xml:space="preserve">Instalación Tuberia Drenaje Sin Filtro 160 mm </v>
          </cell>
          <cell r="D341" t="str">
            <v>m</v>
          </cell>
        </row>
        <row r="342">
          <cell r="C342">
            <v>0</v>
          </cell>
        </row>
        <row r="343">
          <cell r="C343" t="str">
            <v>VÁLVULAS</v>
          </cell>
        </row>
        <row r="344">
          <cell r="B344" t="str">
            <v>N78</v>
          </cell>
          <cell r="C344" t="str">
            <v>Instalacion de válvula  2"</v>
          </cell>
          <cell r="D344" t="str">
            <v>un</v>
          </cell>
        </row>
        <row r="345">
          <cell r="B345" t="str">
            <v>N79</v>
          </cell>
          <cell r="C345" t="str">
            <v>Instalacion de válvula  3"</v>
          </cell>
          <cell r="D345" t="str">
            <v>un</v>
          </cell>
        </row>
        <row r="346">
          <cell r="B346" t="str">
            <v>N80</v>
          </cell>
          <cell r="C346" t="str">
            <v xml:space="preserve">Instalación de válvula de 4" </v>
          </cell>
          <cell r="D346" t="str">
            <v>un</v>
          </cell>
        </row>
        <row r="347">
          <cell r="B347" t="str">
            <v>N81</v>
          </cell>
          <cell r="C347" t="str">
            <v xml:space="preserve">Instalación de válvula de 6" </v>
          </cell>
          <cell r="D347" t="str">
            <v>un</v>
          </cell>
        </row>
        <row r="348">
          <cell r="B348" t="str">
            <v>N82</v>
          </cell>
          <cell r="C348" t="str">
            <v xml:space="preserve">Instalación de válvula de 8" </v>
          </cell>
          <cell r="D348" t="str">
            <v>un</v>
          </cell>
        </row>
        <row r="349">
          <cell r="B349" t="str">
            <v>N83</v>
          </cell>
          <cell r="C349" t="str">
            <v xml:space="preserve">Instalación de válvula de 10" </v>
          </cell>
          <cell r="D349" t="str">
            <v>un</v>
          </cell>
        </row>
        <row r="350">
          <cell r="B350" t="str">
            <v>N84</v>
          </cell>
          <cell r="C350" t="str">
            <v xml:space="preserve">Instalación de válvula de 12" </v>
          </cell>
          <cell r="D350" t="str">
            <v>un</v>
          </cell>
        </row>
        <row r="351">
          <cell r="C351">
            <v>0</v>
          </cell>
        </row>
        <row r="352">
          <cell r="C352" t="str">
            <v>MACROMEDIDOR</v>
          </cell>
        </row>
        <row r="353">
          <cell r="B353" t="str">
            <v>N85</v>
          </cell>
          <cell r="C353" t="str">
            <v xml:space="preserve">Instalación de macromedidor 2" </v>
          </cell>
          <cell r="D353" t="str">
            <v>un</v>
          </cell>
        </row>
        <row r="354">
          <cell r="B354" t="str">
            <v>N86</v>
          </cell>
          <cell r="C354" t="str">
            <v xml:space="preserve">Instalación de macromedidor 3" </v>
          </cell>
          <cell r="D354" t="str">
            <v>un</v>
          </cell>
        </row>
        <row r="355">
          <cell r="B355" t="str">
            <v>N87</v>
          </cell>
          <cell r="C355" t="str">
            <v xml:space="preserve">Instalación de macromedidor 4" </v>
          </cell>
          <cell r="D355" t="str">
            <v>un</v>
          </cell>
        </row>
        <row r="356">
          <cell r="B356" t="str">
            <v>N88</v>
          </cell>
          <cell r="C356" t="str">
            <v xml:space="preserve">Instalación de macromedidor 6" </v>
          </cell>
          <cell r="D356" t="str">
            <v>un</v>
          </cell>
        </row>
        <row r="357">
          <cell r="B357" t="str">
            <v>N89</v>
          </cell>
          <cell r="C357" t="str">
            <v xml:space="preserve">Instalación de macromedidor 8" </v>
          </cell>
          <cell r="D357" t="str">
            <v>un</v>
          </cell>
        </row>
        <row r="358">
          <cell r="C358">
            <v>0</v>
          </cell>
        </row>
        <row r="359">
          <cell r="C359" t="str">
            <v>HIDRANTES</v>
          </cell>
        </row>
        <row r="360">
          <cell r="B360" t="str">
            <v>N90</v>
          </cell>
          <cell r="C360" t="str">
            <v>Instalacion de hidrante 3"</v>
          </cell>
          <cell r="D360" t="str">
            <v>un</v>
          </cell>
        </row>
        <row r="361">
          <cell r="B361" t="str">
            <v>N91</v>
          </cell>
          <cell r="C361" t="str">
            <v>Instalacion de hidrante 4"</v>
          </cell>
          <cell r="D361" t="str">
            <v>un</v>
          </cell>
        </row>
        <row r="362">
          <cell r="B362" t="str">
            <v>N92</v>
          </cell>
          <cell r="C362" t="str">
            <v>Instalacion de hidrante 6"</v>
          </cell>
          <cell r="D362" t="str">
            <v>un</v>
          </cell>
        </row>
        <row r="363">
          <cell r="C363">
            <v>0</v>
          </cell>
        </row>
        <row r="364">
          <cell r="C364" t="str">
            <v>CUBIERTA</v>
          </cell>
        </row>
        <row r="365">
          <cell r="B365" t="str">
            <v>N94</v>
          </cell>
          <cell r="C365" t="str">
            <v>Suministro e instalación de cubierta en teja fibrocemento P 7, incluye caballete y accesorios</v>
          </cell>
          <cell r="D365" t="str">
            <v>m2</v>
          </cell>
        </row>
        <row r="366">
          <cell r="B366" t="str">
            <v>N95</v>
          </cell>
          <cell r="C366" t="str">
            <v>Suministro e instalación de columnas en madera inmunizada sección 0.11 x 0.11 m altura 1.50 m</v>
          </cell>
          <cell r="D366" t="str">
            <v>un</v>
          </cell>
        </row>
        <row r="367">
          <cell r="B367" t="str">
            <v>N96</v>
          </cell>
          <cell r="C367" t="str">
            <v>Suministro e instalación de anclaje metálico para columnas en madera sección 0.11 x 0.11 m altura 0.15 m calibre 5 mm</v>
          </cell>
          <cell r="D367" t="str">
            <v>un</v>
          </cell>
        </row>
        <row r="368">
          <cell r="B368" t="str">
            <v>N97</v>
          </cell>
          <cell r="C368" t="str">
            <v>Cercha en madera para cubierta, medidas según diseño, ver detalles plano</v>
          </cell>
          <cell r="D368" t="str">
            <v>un</v>
          </cell>
        </row>
        <row r="369">
          <cell r="C369">
            <v>0</v>
          </cell>
        </row>
        <row r="370">
          <cell r="C370" t="str">
            <v>OTROS</v>
          </cell>
        </row>
        <row r="371">
          <cell r="B371" t="str">
            <v>N98</v>
          </cell>
          <cell r="C371" t="str">
            <v>Suministro e instalación tapa caja de drenaje en lámina alfajor de 0.50 x 0.32 m calibre 6 mm Incluye marco y apoyo de marco en perfil L 2" x 3/16"</v>
          </cell>
          <cell r="D371" t="str">
            <v>un</v>
          </cell>
        </row>
        <row r="372">
          <cell r="B372" t="str">
            <v>N99</v>
          </cell>
          <cell r="C372" t="str">
            <v>Escalera Tipo Gato con reja guarda hombre 11.80 m de longitud en ángulo de 2" x 1/8", platinas de 2 1/2" x 1/4" y 1/2" x 1/8", peldaños en varilla corrugada diámetro 1", y anclaje en acero al carbono HAS SUPER 3/4" X 9 5/8" incluye adherente estructural y soldadura electrodo tipo 6010 x 1/8"</v>
          </cell>
          <cell r="D372" t="str">
            <v>un</v>
          </cell>
        </row>
        <row r="373">
          <cell r="B373" t="str">
            <v>N100</v>
          </cell>
          <cell r="C373" t="str">
            <v>Fundida In Situ de Pilotes Diámetro 0.40 m, incluye excavación con pilotadora, colocación concreto fluído 3000 psi por medio de sistema tubo tremie</v>
          </cell>
          <cell r="D373" t="str">
            <v>M3</v>
          </cell>
        </row>
        <row r="374">
          <cell r="B374" t="str">
            <v>N101</v>
          </cell>
          <cell r="C374" t="str">
            <v>Suministro e instalación tapa caja de drenaje en lámina alfajor de 0.70 x 0.70 m calibre 6 mm Incluye marco y apoyo de marco en perfil L 2" x 3/16"</v>
          </cell>
          <cell r="D374" t="str">
            <v>un</v>
          </cell>
        </row>
        <row r="375">
          <cell r="B375" t="str">
            <v>N102</v>
          </cell>
          <cell r="C375" t="str">
            <v>Suministro e instalación tapa caja de drenaje en lámina alfajor de 1.00 x 0.75 m calibre 6 mm Incluye marco y apoyo de marco en perfil L 2" x 3/16"</v>
          </cell>
          <cell r="D375" t="str">
            <v>un</v>
          </cell>
        </row>
        <row r="376">
          <cell r="B376" t="str">
            <v>N103</v>
          </cell>
          <cell r="C376" t="str">
            <v>Suministro e instalación Barandas metalicas de seguridad, en tubería hierro galvanizado 1 1/2" módulos 1,50m de ancho x 1,0 m de altura, elementos y juntas soldadas y anclado a concreto mediante platinas, pernos y ganchos en varillas 1 1/4", y demás elementos descritos en especificaciones técnicas y planos de diseño</v>
          </cell>
          <cell r="D376" t="str">
            <v>m</v>
          </cell>
        </row>
        <row r="377">
          <cell r="B377" t="str">
            <v>N104</v>
          </cell>
          <cell r="C377" t="str">
            <v xml:space="preserve">Anclaje para tubería diámetro 1/2" </v>
          </cell>
          <cell r="D377" t="str">
            <v>un</v>
          </cell>
        </row>
        <row r="378">
          <cell r="B378" t="str">
            <v>N105</v>
          </cell>
          <cell r="C378" t="str">
            <v>Anclaje para tubería diámetro 2"</v>
          </cell>
          <cell r="D378" t="str">
            <v>un</v>
          </cell>
        </row>
        <row r="379">
          <cell r="B379" t="str">
            <v>N106</v>
          </cell>
          <cell r="C379" t="str">
            <v xml:space="preserve">Anclaje para tubería diámetro 3" </v>
          </cell>
          <cell r="D379" t="str">
            <v>un</v>
          </cell>
        </row>
        <row r="380">
          <cell r="B380" t="str">
            <v>N107</v>
          </cell>
          <cell r="C380" t="str">
            <v xml:space="preserve">Excavación y posterior relleno de zanja de grava ancho 0.50 m profundidad 0.20 m </v>
          </cell>
          <cell r="D380" t="str">
            <v>m</v>
          </cell>
        </row>
        <row r="381">
          <cell r="B381" t="str">
            <v>N111</v>
          </cell>
          <cell r="C381" t="str">
            <v xml:space="preserve">Aplicación 3 manos de pintura esmalte blanco para tubería </v>
          </cell>
          <cell r="D381" t="str">
            <v>m</v>
          </cell>
        </row>
        <row r="382">
          <cell r="B382" t="str">
            <v>N112</v>
          </cell>
          <cell r="C382" t="str">
            <v>Prueba hidrostática tuberías diámetros menores o iguales a 4"</v>
          </cell>
          <cell r="D382" t="str">
            <v>m</v>
          </cell>
        </row>
        <row r="383">
          <cell r="B383" t="str">
            <v>N113</v>
          </cell>
          <cell r="C383" t="str">
            <v>Limpieza y desinfección tuberías diámetros menores o iguales a 4"</v>
          </cell>
          <cell r="D383" t="str">
            <v>m</v>
          </cell>
        </row>
        <row r="384">
          <cell r="B384" t="str">
            <v>N115</v>
          </cell>
          <cell r="C384" t="str">
            <v>Escalón en Acero de Refuerzo de 1/2"  a todo costo; incluye: Suministro, corte, amarre figurado, colocación y desperdicios</v>
          </cell>
          <cell r="D384" t="str">
            <v>un</v>
          </cell>
        </row>
        <row r="385">
          <cell r="C385" t="str">
            <v>HIERRO GALVANIZADO</v>
          </cell>
        </row>
        <row r="386">
          <cell r="B386" t="str">
            <v>N110</v>
          </cell>
          <cell r="C386" t="str">
            <v xml:space="preserve">Instalacion accesorios HG D = 3" </v>
          </cell>
          <cell r="D386" t="str">
            <v>un</v>
          </cell>
        </row>
        <row r="387">
          <cell r="C387">
            <v>0</v>
          </cell>
        </row>
        <row r="388">
          <cell r="C388">
            <v>0</v>
          </cell>
        </row>
        <row r="389">
          <cell r="C389">
            <v>0</v>
          </cell>
        </row>
        <row r="390">
          <cell r="C390">
            <v>0</v>
          </cell>
        </row>
        <row r="391">
          <cell r="C391" t="str">
            <v>CONCRETOS Y ACEROS</v>
          </cell>
        </row>
        <row r="392">
          <cell r="B392" t="str">
            <v>C1</v>
          </cell>
          <cell r="C392" t="str">
            <v>Concreto Simple 2000 PSI para pendientado tanque</v>
          </cell>
          <cell r="D392" t="str">
            <v>M3</v>
          </cell>
        </row>
        <row r="393">
          <cell r="B393" t="str">
            <v>C2</v>
          </cell>
          <cell r="C393" t="str">
            <v>Concreto Simple 2500 PSI para anclajes de accesorios y válvulas</v>
          </cell>
          <cell r="D393" t="str">
            <v>M3</v>
          </cell>
        </row>
        <row r="394">
          <cell r="B394" t="str">
            <v>C3</v>
          </cell>
          <cell r="C394" t="str">
            <v xml:space="preserve">Concreto impermeabilizado 4000 psi para cabezales de pilotes </v>
          </cell>
          <cell r="D394" t="str">
            <v>M3</v>
          </cell>
        </row>
        <row r="395">
          <cell r="B395" t="str">
            <v>C4</v>
          </cell>
          <cell r="C395" t="str">
            <v>Concreto impermeabilizado 4000 psi Vigas Cimentación</v>
          </cell>
          <cell r="D395" t="str">
            <v>M3</v>
          </cell>
        </row>
        <row r="396">
          <cell r="B396" t="str">
            <v>C5</v>
          </cell>
          <cell r="C396" t="str">
            <v>Concreto impermeabilizado 4000 psi Columnas Nivel 1</v>
          </cell>
          <cell r="D396" t="str">
            <v>M3</v>
          </cell>
        </row>
        <row r="397">
          <cell r="B397" t="str">
            <v>C6</v>
          </cell>
          <cell r="C397" t="str">
            <v>Concreto impermeabilizado 4000 psi Columnas Nivel 2</v>
          </cell>
          <cell r="D397" t="str">
            <v>M3</v>
          </cell>
        </row>
        <row r="398">
          <cell r="B398" t="str">
            <v>C7</v>
          </cell>
          <cell r="C398" t="str">
            <v>Concreto impermeabilizado 4000 psi Columnas Nivel 3</v>
          </cell>
          <cell r="D398" t="str">
            <v>M3</v>
          </cell>
        </row>
        <row r="399">
          <cell r="B399" t="str">
            <v>C8</v>
          </cell>
          <cell r="C399" t="str">
            <v>Concreto impermeabilizado 4000 psi Vigas Aéreas Nivel 1</v>
          </cell>
          <cell r="D399" t="str">
            <v>M3</v>
          </cell>
        </row>
        <row r="400">
          <cell r="B400" t="str">
            <v>C9</v>
          </cell>
          <cell r="C400" t="str">
            <v>Concreto impermeabilizado 4000 psi Vigas Aéreas Nivel 2</v>
          </cell>
          <cell r="D400" t="str">
            <v>M3</v>
          </cell>
        </row>
        <row r="401">
          <cell r="B401" t="str">
            <v>C10</v>
          </cell>
          <cell r="C401" t="str">
            <v>Concreto impermeabilizado 4000 psi Vigas Aéreas Nivel 3</v>
          </cell>
          <cell r="D401" t="str">
            <v>M3</v>
          </cell>
        </row>
        <row r="402">
          <cell r="B402" t="str">
            <v>C11</v>
          </cell>
          <cell r="C402" t="str">
            <v>Concreto impermeabilizado 4000 psi Placa Inferior Tanque</v>
          </cell>
          <cell r="D402" t="str">
            <v>M3</v>
          </cell>
        </row>
        <row r="403">
          <cell r="B403" t="str">
            <v>C12</v>
          </cell>
          <cell r="C403" t="str">
            <v>Concreto impermeabilizado 4000 psi Placa Superior Tanque</v>
          </cell>
          <cell r="D403" t="str">
            <v>M3</v>
          </cell>
        </row>
        <row r="404">
          <cell r="B404" t="str">
            <v>C13</v>
          </cell>
          <cell r="C404" t="str">
            <v>Concreto impermeabilizado 4000 psi Muros Tanque</v>
          </cell>
          <cell r="D404" t="str">
            <v>M3</v>
          </cell>
        </row>
        <row r="405">
          <cell r="B405" t="str">
            <v>C14</v>
          </cell>
          <cell r="C405" t="str">
            <v xml:space="preserve">Acero 60000 psi para pilotes y cabezales de pilotes </v>
          </cell>
          <cell r="D405" t="str">
            <v>KG</v>
          </cell>
        </row>
        <row r="406">
          <cell r="B406" t="str">
            <v>C15</v>
          </cell>
          <cell r="C406" t="str">
            <v>Acero 60000 psi Vigas Cimentación</v>
          </cell>
          <cell r="D406" t="str">
            <v>KG</v>
          </cell>
        </row>
        <row r="407">
          <cell r="B407" t="str">
            <v>C16</v>
          </cell>
          <cell r="C407" t="str">
            <v>Acero 60000 psi Columnas Nivel 1</v>
          </cell>
          <cell r="D407" t="str">
            <v>KG</v>
          </cell>
        </row>
        <row r="408">
          <cell r="B408" t="str">
            <v>C17</v>
          </cell>
          <cell r="C408" t="str">
            <v>Acero 60000 psi Columnas Nivel 2</v>
          </cell>
          <cell r="D408" t="str">
            <v>KG</v>
          </cell>
        </row>
        <row r="409">
          <cell r="B409" t="str">
            <v>C18</v>
          </cell>
          <cell r="C409" t="str">
            <v>Acero 60000 psi Columnas Nivel 3</v>
          </cell>
          <cell r="D409" t="str">
            <v>KG</v>
          </cell>
        </row>
        <row r="410">
          <cell r="B410" t="str">
            <v>C19</v>
          </cell>
          <cell r="C410" t="str">
            <v>Acero 60000 psi Vigas Aéreas Nivel 1</v>
          </cell>
          <cell r="D410" t="str">
            <v>KG</v>
          </cell>
        </row>
        <row r="411">
          <cell r="B411" t="str">
            <v>C20</v>
          </cell>
          <cell r="C411" t="str">
            <v>Acero 60000 psi Vigas Aéreas Nivel 2</v>
          </cell>
          <cell r="D411" t="str">
            <v>KG</v>
          </cell>
        </row>
        <row r="412">
          <cell r="B412" t="str">
            <v>C21</v>
          </cell>
          <cell r="C412" t="str">
            <v>Acero 60000 psi Vigas Aéreas Nivel 3</v>
          </cell>
          <cell r="D412" t="str">
            <v>KG</v>
          </cell>
        </row>
        <row r="413">
          <cell r="B413" t="str">
            <v>C22</v>
          </cell>
          <cell r="C413" t="str">
            <v>Acero 60000 psi Placa Inferior Tanque</v>
          </cell>
          <cell r="D413" t="str">
            <v>KG</v>
          </cell>
        </row>
        <row r="414">
          <cell r="B414" t="str">
            <v>C23</v>
          </cell>
          <cell r="C414" t="str">
            <v>Acero 60000 psi Placa Superior Tanque</v>
          </cell>
          <cell r="D414" t="str">
            <v>KG</v>
          </cell>
        </row>
        <row r="415">
          <cell r="B415" t="str">
            <v>C24</v>
          </cell>
          <cell r="C415" t="str">
            <v>Acero 60000 psi Muros Tanque</v>
          </cell>
          <cell r="D415" t="str">
            <v>KG</v>
          </cell>
        </row>
        <row r="416">
          <cell r="C416">
            <v>0</v>
          </cell>
        </row>
        <row r="417">
          <cell r="C417">
            <v>0</v>
          </cell>
        </row>
        <row r="418">
          <cell r="C418" t="str">
            <v>DOMICILIARIAS</v>
          </cell>
        </row>
        <row r="419">
          <cell r="B419" t="str">
            <v>S1</v>
          </cell>
          <cell r="C419" t="str">
            <v>Tubería PE 80  RDE9 160 PSI 1/2" CTS (PF ACOMETIDA)</v>
          </cell>
          <cell r="D419" t="str">
            <v>m</v>
          </cell>
        </row>
        <row r="420">
          <cell r="B420" t="str">
            <v>S2</v>
          </cell>
          <cell r="C420" t="str">
            <v>Silleta PE termofusión 90 mm x 16 mm</v>
          </cell>
          <cell r="D420" t="str">
            <v>un</v>
          </cell>
        </row>
        <row r="421">
          <cell r="B421" t="str">
            <v>S3</v>
          </cell>
          <cell r="C421" t="str">
            <v>VÁLVULA DE INSERCIÓN 1/2" x 16 MM</v>
          </cell>
          <cell r="D421" t="str">
            <v>un</v>
          </cell>
        </row>
        <row r="422">
          <cell r="B422" t="str">
            <v>S4</v>
          </cell>
          <cell r="C422" t="str">
            <v>Válvula de corte 1/2"</v>
          </cell>
          <cell r="D422" t="str">
            <v>un</v>
          </cell>
        </row>
        <row r="423">
          <cell r="B423" t="str">
            <v>S5</v>
          </cell>
          <cell r="C423" t="str">
            <v>Válvula de contención 1/2"</v>
          </cell>
          <cell r="D423" t="str">
            <v>un</v>
          </cell>
        </row>
        <row r="424">
          <cell r="B424" t="str">
            <v>S6</v>
          </cell>
          <cell r="C424" t="str">
            <v xml:space="preserve">Adaptador macho 1/2" </v>
          </cell>
          <cell r="D424" t="str">
            <v>un</v>
          </cell>
        </row>
        <row r="425">
          <cell r="B425" t="str">
            <v>S7</v>
          </cell>
          <cell r="C425" t="str">
            <v xml:space="preserve">Adaptador hembra 1/2" </v>
          </cell>
          <cell r="D425" t="str">
            <v>un</v>
          </cell>
        </row>
        <row r="426">
          <cell r="B426" t="str">
            <v>S8</v>
          </cell>
          <cell r="C426" t="str">
            <v xml:space="preserve">Unión rápida 1/2"  </v>
          </cell>
          <cell r="D426" t="str">
            <v>un</v>
          </cell>
        </row>
        <row r="427">
          <cell r="B427" t="str">
            <v>S9</v>
          </cell>
          <cell r="C427" t="str">
            <v>Micromedidor 1/2" chorro único metálico clase b / r 80</v>
          </cell>
          <cell r="D427" t="str">
            <v>un</v>
          </cell>
        </row>
        <row r="428">
          <cell r="B428" t="str">
            <v>S10</v>
          </cell>
          <cell r="C428" t="str">
            <v>Caja plástica pe para medidor de agua larga 364 x 172 mm</v>
          </cell>
          <cell r="D428" t="str">
            <v>un</v>
          </cell>
        </row>
        <row r="429">
          <cell r="D429">
            <v>0</v>
          </cell>
        </row>
        <row r="430">
          <cell r="C430" t="str">
            <v>ALCANTARILLADO PVC</v>
          </cell>
        </row>
        <row r="431">
          <cell r="B431" t="str">
            <v>S11</v>
          </cell>
          <cell r="C431" t="str">
            <v>Tubería  PVC ALC 4"</v>
          </cell>
          <cell r="D431" t="str">
            <v>m</v>
          </cell>
        </row>
        <row r="432">
          <cell r="B432" t="str">
            <v>S12</v>
          </cell>
          <cell r="C432" t="str">
            <v>Tubería  PVC ALC 6"</v>
          </cell>
          <cell r="D432" t="str">
            <v>m</v>
          </cell>
        </row>
        <row r="433">
          <cell r="B433" t="str">
            <v>S13</v>
          </cell>
          <cell r="C433" t="str">
            <v>Tubería  PVC ALC 8"</v>
          </cell>
          <cell r="D433" t="str">
            <v>m</v>
          </cell>
        </row>
        <row r="434">
          <cell r="B434" t="str">
            <v>S14</v>
          </cell>
          <cell r="C434" t="str">
            <v>Tubería  PVC ALC 10"</v>
          </cell>
          <cell r="D434" t="str">
            <v>m</v>
          </cell>
        </row>
        <row r="435">
          <cell r="C435">
            <v>0</v>
          </cell>
        </row>
        <row r="436">
          <cell r="C436" t="str">
            <v>SANITARIA PVC</v>
          </cell>
        </row>
        <row r="437">
          <cell r="B437" t="str">
            <v>S15</v>
          </cell>
          <cell r="C437" t="str">
            <v>Tubería  PVC S 3"</v>
          </cell>
          <cell r="D437" t="str">
            <v>m</v>
          </cell>
        </row>
        <row r="438">
          <cell r="B438" t="str">
            <v>S16</v>
          </cell>
          <cell r="C438" t="str">
            <v>Tubería  PVC S 4"</v>
          </cell>
          <cell r="D438" t="str">
            <v>m</v>
          </cell>
        </row>
        <row r="439">
          <cell r="B439" t="str">
            <v>S17</v>
          </cell>
          <cell r="C439" t="str">
            <v>Tubería  PVC S 6"</v>
          </cell>
          <cell r="D439" t="str">
            <v>m</v>
          </cell>
        </row>
        <row r="440">
          <cell r="C440">
            <v>0</v>
          </cell>
        </row>
        <row r="441">
          <cell r="C441" t="str">
            <v>ALCANTARILLADO PEAD</v>
          </cell>
        </row>
        <row r="442">
          <cell r="B442" t="str">
            <v>S18</v>
          </cell>
          <cell r="C442" t="str">
            <v xml:space="preserve">Tubería  PEAD ALC de 4"  </v>
          </cell>
          <cell r="D442" t="str">
            <v>m</v>
          </cell>
        </row>
        <row r="443">
          <cell r="B443" t="str">
            <v>S19</v>
          </cell>
          <cell r="C443" t="str">
            <v xml:space="preserve">Tubería  PEAD ALC de 6"  </v>
          </cell>
          <cell r="D443" t="str">
            <v>m</v>
          </cell>
        </row>
        <row r="444">
          <cell r="B444" t="str">
            <v>S20</v>
          </cell>
          <cell r="C444" t="str">
            <v xml:space="preserve">Tubería  PEAD ALC de 8"  </v>
          </cell>
          <cell r="D444" t="str">
            <v>m</v>
          </cell>
        </row>
        <row r="445">
          <cell r="B445" t="str">
            <v>S21</v>
          </cell>
          <cell r="C445" t="str">
            <v xml:space="preserve">Tubería  PEAD ALC de 10"  </v>
          </cell>
          <cell r="D445" t="str">
            <v>m</v>
          </cell>
        </row>
        <row r="446">
          <cell r="B446" t="str">
            <v>S22</v>
          </cell>
          <cell r="C446" t="str">
            <v xml:space="preserve">Tubería  PEAD ALC de 12"  </v>
          </cell>
          <cell r="D446" t="str">
            <v>m</v>
          </cell>
        </row>
        <row r="447">
          <cell r="C447">
            <v>0</v>
          </cell>
        </row>
        <row r="448">
          <cell r="C448" t="str">
            <v>HIERRO DUCTIL</v>
          </cell>
          <cell r="D448">
            <v>0</v>
          </cell>
        </row>
        <row r="449">
          <cell r="B449" t="str">
            <v>S94</v>
          </cell>
          <cell r="C449" t="str">
            <v>Tubería HD D = 3" EB</v>
          </cell>
          <cell r="D449" t="str">
            <v>m</v>
          </cell>
        </row>
        <row r="450">
          <cell r="B450" t="str">
            <v>S95</v>
          </cell>
          <cell r="C450" t="str">
            <v>Tubería HD D = 4" EB</v>
          </cell>
          <cell r="D450" t="str">
            <v>m</v>
          </cell>
        </row>
        <row r="451">
          <cell r="B451" t="str">
            <v>S96</v>
          </cell>
          <cell r="C451" t="str">
            <v>Tubería HD D = 3" espigo - campana</v>
          </cell>
          <cell r="D451" t="str">
            <v>m</v>
          </cell>
        </row>
        <row r="452">
          <cell r="B452" t="str">
            <v>S23</v>
          </cell>
          <cell r="C452" t="str">
            <v>Tubería HD D = 4" espigo - campana</v>
          </cell>
          <cell r="D452" t="str">
            <v>m</v>
          </cell>
        </row>
        <row r="453">
          <cell r="B453" t="str">
            <v>S24</v>
          </cell>
          <cell r="C453" t="str">
            <v>Tubería HD D = 6" espigo - campana</v>
          </cell>
          <cell r="D453" t="str">
            <v>m</v>
          </cell>
        </row>
        <row r="454">
          <cell r="B454" t="str">
            <v>S25</v>
          </cell>
          <cell r="C454" t="str">
            <v>Tubería HD D = 8" espigo - campana</v>
          </cell>
          <cell r="D454" t="str">
            <v>m</v>
          </cell>
        </row>
        <row r="455">
          <cell r="B455" t="str">
            <v>S26</v>
          </cell>
          <cell r="C455" t="str">
            <v>Tubería HD D = 10" espigo - campana</v>
          </cell>
          <cell r="D455" t="str">
            <v>m</v>
          </cell>
        </row>
        <row r="456">
          <cell r="B456">
            <v>0</v>
          </cell>
          <cell r="C456">
            <v>0</v>
          </cell>
        </row>
        <row r="457">
          <cell r="B457">
            <v>0</v>
          </cell>
          <cell r="C457" t="str">
            <v>ACUEDUCTO PVC UM</v>
          </cell>
        </row>
        <row r="458">
          <cell r="B458" t="str">
            <v>S27</v>
          </cell>
          <cell r="C458" t="str">
            <v>Tubería PVC RDE21 de 2” UM</v>
          </cell>
          <cell r="D458" t="str">
            <v>m</v>
          </cell>
        </row>
        <row r="459">
          <cell r="B459" t="str">
            <v>S28</v>
          </cell>
          <cell r="C459" t="str">
            <v>Tubería PVC RDE21 de 3” UM</v>
          </cell>
          <cell r="D459" t="str">
            <v>m</v>
          </cell>
        </row>
        <row r="460">
          <cell r="B460" t="str">
            <v>S29</v>
          </cell>
          <cell r="C460" t="str">
            <v>Tubería PVC RDE21 de 4” UM</v>
          </cell>
          <cell r="D460" t="str">
            <v>m</v>
          </cell>
        </row>
        <row r="461">
          <cell r="B461" t="str">
            <v>S30</v>
          </cell>
          <cell r="C461" t="str">
            <v>Tubería PVC RDE21 de 6” UM</v>
          </cell>
          <cell r="D461" t="str">
            <v>m</v>
          </cell>
        </row>
        <row r="462">
          <cell r="B462" t="str">
            <v>S31</v>
          </cell>
          <cell r="C462" t="str">
            <v>Tubería PVC RDE21 de 8” UM</v>
          </cell>
          <cell r="D462" t="str">
            <v>m</v>
          </cell>
        </row>
        <row r="463">
          <cell r="B463" t="str">
            <v>S32</v>
          </cell>
          <cell r="C463" t="str">
            <v>Tubería PVC RDE21 de 10” UM</v>
          </cell>
          <cell r="D463" t="str">
            <v>m</v>
          </cell>
        </row>
        <row r="464">
          <cell r="B464" t="str">
            <v>S114</v>
          </cell>
          <cell r="C464" t="str">
            <v>Tubería PVC RDE21 de 2 1/2” UM</v>
          </cell>
          <cell r="D464" t="str">
            <v>m</v>
          </cell>
        </row>
        <row r="465">
          <cell r="B465">
            <v>0</v>
          </cell>
          <cell r="C465" t="str">
            <v>ACUEDUCTO PVC SOLDADA</v>
          </cell>
        </row>
        <row r="466">
          <cell r="B466" t="str">
            <v>S33</v>
          </cell>
          <cell r="C466" t="str">
            <v>Tubería PVC RDE9 de 1/2” Ext. Liso. Soldar</v>
          </cell>
          <cell r="D466" t="str">
            <v>m</v>
          </cell>
        </row>
        <row r="467">
          <cell r="B467" t="str">
            <v>S34</v>
          </cell>
          <cell r="C467" t="str">
            <v>Tubería PVC RDE21 de 3/4” Ext. Liso. Soldar</v>
          </cell>
          <cell r="D467" t="str">
            <v>m</v>
          </cell>
        </row>
        <row r="468">
          <cell r="B468" t="str">
            <v>S35</v>
          </cell>
          <cell r="C468" t="str">
            <v>Tubería PVC RDE21 de 1” Ext. Liso. Soldar</v>
          </cell>
          <cell r="D468" t="str">
            <v>m</v>
          </cell>
        </row>
        <row r="469">
          <cell r="B469" t="str">
            <v>S36</v>
          </cell>
          <cell r="C469" t="str">
            <v>Tubería PVC RDE21 de 1 1/4” Ext. Liso. Soldar</v>
          </cell>
          <cell r="D469" t="str">
            <v>m</v>
          </cell>
        </row>
        <row r="470">
          <cell r="B470" t="str">
            <v>S37</v>
          </cell>
          <cell r="C470" t="str">
            <v>Tubería PVC RDE21 de 1 1/2” Ext. Liso. Soldar</v>
          </cell>
          <cell r="D470" t="str">
            <v>m</v>
          </cell>
        </row>
        <row r="471">
          <cell r="B471" t="str">
            <v>S38</v>
          </cell>
          <cell r="C471" t="str">
            <v>Tubería PVC RDE21 de 2” Ext. Liso. Soldar</v>
          </cell>
          <cell r="D471" t="str">
            <v>m</v>
          </cell>
        </row>
        <row r="472">
          <cell r="B472">
            <v>0</v>
          </cell>
          <cell r="D472">
            <v>0</v>
          </cell>
        </row>
        <row r="473">
          <cell r="B473">
            <v>0</v>
          </cell>
          <cell r="C473" t="str">
            <v>ACUEDUCTO PEAD TERMOFUSIÓN</v>
          </cell>
        </row>
        <row r="474">
          <cell r="B474" t="str">
            <v>S39</v>
          </cell>
          <cell r="C474" t="str">
            <v>Tubería PEAD PN10 PE100 50 MM</v>
          </cell>
          <cell r="D474" t="str">
            <v>m</v>
          </cell>
        </row>
        <row r="475">
          <cell r="B475" t="str">
            <v>S40</v>
          </cell>
          <cell r="C475" t="str">
            <v>Tubería PEAD PN10 PE100 63 MM</v>
          </cell>
          <cell r="D475" t="str">
            <v>m</v>
          </cell>
        </row>
        <row r="476">
          <cell r="B476" t="str">
            <v>S41</v>
          </cell>
          <cell r="C476" t="str">
            <v>Tubería PEAD PN10 PE100 75 MM</v>
          </cell>
          <cell r="D476" t="str">
            <v>m</v>
          </cell>
        </row>
        <row r="477">
          <cell r="B477" t="str">
            <v>S42</v>
          </cell>
          <cell r="C477" t="str">
            <v>Tubería PEAD PN10 PE100 90 MM</v>
          </cell>
          <cell r="D477" t="str">
            <v>m</v>
          </cell>
        </row>
        <row r="478">
          <cell r="B478" t="str">
            <v>S43</v>
          </cell>
          <cell r="C478" t="str">
            <v>Tubería PEAD PN10 PE100 110 MM</v>
          </cell>
          <cell r="D478" t="str">
            <v>m</v>
          </cell>
        </row>
        <row r="479">
          <cell r="B479" t="str">
            <v>S44</v>
          </cell>
          <cell r="C479" t="str">
            <v>Tubería PEAD PN10 PE100 160 MM</v>
          </cell>
          <cell r="D479" t="str">
            <v>m</v>
          </cell>
        </row>
        <row r="480">
          <cell r="B480" t="str">
            <v>S45</v>
          </cell>
          <cell r="C480" t="str">
            <v>Tubería PEAD PN10 PE100 200 MM</v>
          </cell>
          <cell r="D480" t="str">
            <v>m</v>
          </cell>
        </row>
        <row r="481">
          <cell r="B481" t="str">
            <v>S46</v>
          </cell>
          <cell r="C481" t="str">
            <v>Tubería PEAD PN10 PE100 250 MM</v>
          </cell>
          <cell r="D481" t="str">
            <v>m</v>
          </cell>
        </row>
        <row r="482">
          <cell r="B482">
            <v>0</v>
          </cell>
          <cell r="D482">
            <v>0</v>
          </cell>
        </row>
        <row r="483">
          <cell r="B483">
            <v>0</v>
          </cell>
          <cell r="C483" t="str">
            <v>DRENAJES</v>
          </cell>
          <cell r="D483">
            <v>0</v>
          </cell>
        </row>
        <row r="484">
          <cell r="B484" t="str">
            <v>S47</v>
          </cell>
          <cell r="C484" t="str">
            <v xml:space="preserve">Tuberia Drenaje Sin Filtro 65 mm </v>
          </cell>
          <cell r="D484" t="str">
            <v>m</v>
          </cell>
        </row>
        <row r="485">
          <cell r="B485" t="str">
            <v>S48</v>
          </cell>
          <cell r="C485" t="str">
            <v xml:space="preserve">Tuberia Drenaje Sin Filtro 100 mm </v>
          </cell>
          <cell r="D485" t="str">
            <v>m</v>
          </cell>
        </row>
        <row r="486">
          <cell r="B486" t="str">
            <v>S49</v>
          </cell>
          <cell r="C486" t="str">
            <v xml:space="preserve">Tuberia Drenaje Sin Filtro 160 mm </v>
          </cell>
          <cell r="D486" t="str">
            <v>m</v>
          </cell>
        </row>
        <row r="487">
          <cell r="B487">
            <v>0</v>
          </cell>
          <cell r="C487">
            <v>0</v>
          </cell>
        </row>
        <row r="488">
          <cell r="B488">
            <v>0</v>
          </cell>
          <cell r="C488" t="str">
            <v>VÁLVULAS</v>
          </cell>
        </row>
        <row r="489">
          <cell r="B489" t="str">
            <v>S50</v>
          </cell>
          <cell r="C489" t="str">
            <v xml:space="preserve">Válvula compuerta elástica vástago no ascendente EB 2" </v>
          </cell>
          <cell r="D489" t="str">
            <v>un</v>
          </cell>
        </row>
        <row r="490">
          <cell r="B490" t="str">
            <v>S51</v>
          </cell>
          <cell r="C490" t="str">
            <v xml:space="preserve">Válvula compuerta elástica vástago no ascendente EB 3" </v>
          </cell>
          <cell r="D490" t="str">
            <v>un</v>
          </cell>
        </row>
        <row r="491">
          <cell r="B491" t="str">
            <v>S52</v>
          </cell>
          <cell r="C491" t="str">
            <v xml:space="preserve">Válvula compuerta elástica vástago no ascendente EB 4" </v>
          </cell>
          <cell r="D491" t="str">
            <v>un</v>
          </cell>
        </row>
        <row r="492">
          <cell r="B492" t="str">
            <v>S53</v>
          </cell>
          <cell r="C492" t="str">
            <v xml:space="preserve">Válvula compuerta elástica vástago no ascendente EB 6" </v>
          </cell>
          <cell r="D492" t="str">
            <v>un</v>
          </cell>
        </row>
        <row r="493">
          <cell r="B493" t="str">
            <v>S54</v>
          </cell>
          <cell r="C493" t="str">
            <v xml:space="preserve">Válvula compuerta elástica vástago no ascendente EB 8" </v>
          </cell>
          <cell r="D493" t="str">
            <v>un</v>
          </cell>
        </row>
        <row r="494">
          <cell r="B494" t="str">
            <v>S55</v>
          </cell>
          <cell r="C494" t="str">
            <v xml:space="preserve">Válvula compuerta elástica vástago no ascendente EB 10" </v>
          </cell>
          <cell r="D494" t="str">
            <v>un</v>
          </cell>
        </row>
        <row r="495">
          <cell r="B495" t="str">
            <v>S56</v>
          </cell>
          <cell r="C495" t="str">
            <v xml:space="preserve">Válvula compuerta elástica vástago no ascendente EB 12" </v>
          </cell>
          <cell r="D495" t="str">
            <v>un</v>
          </cell>
        </row>
        <row r="496">
          <cell r="B496" t="str">
            <v>S57</v>
          </cell>
          <cell r="C496" t="str">
            <v xml:space="preserve">Válvula compuerta elástica vástago no ascendente Ext. PVC 2" </v>
          </cell>
          <cell r="D496" t="str">
            <v>un</v>
          </cell>
        </row>
        <row r="497">
          <cell r="B497" t="str">
            <v>S58</v>
          </cell>
          <cell r="C497" t="str">
            <v xml:space="preserve">Válvula compuerta elástica vástago no ascendente Ext. PVC 3" </v>
          </cell>
          <cell r="D497" t="str">
            <v>un</v>
          </cell>
        </row>
        <row r="498">
          <cell r="B498" t="str">
            <v>S59</v>
          </cell>
          <cell r="C498" t="str">
            <v xml:space="preserve">Válvula compuerta elástica vástago no ascendente Ext. PVC 4" </v>
          </cell>
          <cell r="D498" t="str">
            <v>un</v>
          </cell>
        </row>
        <row r="499">
          <cell r="B499" t="str">
            <v>S60</v>
          </cell>
          <cell r="C499" t="str">
            <v xml:space="preserve">Válvula compuerta elástica vástago no ascendente Ext. PVC 6" </v>
          </cell>
          <cell r="D499" t="str">
            <v>un</v>
          </cell>
        </row>
        <row r="500">
          <cell r="B500" t="str">
            <v>S61</v>
          </cell>
          <cell r="C500" t="str">
            <v xml:space="preserve">Válvula compuerta elástica vástago no ascendente Ext. PVC 8" </v>
          </cell>
          <cell r="D500" t="str">
            <v>un</v>
          </cell>
        </row>
        <row r="501">
          <cell r="B501" t="str">
            <v>S62</v>
          </cell>
          <cell r="C501" t="str">
            <v xml:space="preserve">Válvula compuerta elástica vástago no ascendente Ext. PVC 10" </v>
          </cell>
          <cell r="D501" t="str">
            <v>un</v>
          </cell>
        </row>
        <row r="502">
          <cell r="B502" t="str">
            <v>S63</v>
          </cell>
          <cell r="C502" t="str">
            <v xml:space="preserve">Válvula compuerta elástica vástago no ascendente Ext. PVC 12" </v>
          </cell>
          <cell r="D502" t="str">
            <v>un</v>
          </cell>
        </row>
        <row r="503">
          <cell r="B503" t="str">
            <v>S64</v>
          </cell>
          <cell r="C503" t="str">
            <v xml:space="preserve">Válvula compuerta elástica vástago no ascendente Ext. Garra de Tigre PE 3" </v>
          </cell>
          <cell r="D503" t="str">
            <v>un</v>
          </cell>
        </row>
        <row r="504">
          <cell r="B504" t="str">
            <v>S65</v>
          </cell>
          <cell r="C504" t="str">
            <v xml:space="preserve">Válvula compuerta elástica vástago no ascendente Ext. Garra de Tigre PE 4" </v>
          </cell>
          <cell r="D504" t="str">
            <v>un</v>
          </cell>
        </row>
        <row r="505">
          <cell r="B505" t="str">
            <v>S66</v>
          </cell>
          <cell r="C505" t="str">
            <v xml:space="preserve">Válvula compuerta elástica vástago no ascendente Ext. Garra de Tigre PE 6" </v>
          </cell>
          <cell r="D505" t="str">
            <v>un</v>
          </cell>
        </row>
        <row r="506">
          <cell r="B506" t="str">
            <v>S67</v>
          </cell>
          <cell r="C506" t="str">
            <v xml:space="preserve">Válvula compuerta elástica vástago no ascendente Ext. Garra de Tigre PE 8" </v>
          </cell>
          <cell r="D506" t="str">
            <v>un</v>
          </cell>
        </row>
        <row r="507">
          <cell r="B507">
            <v>0</v>
          </cell>
          <cell r="C507">
            <v>0</v>
          </cell>
        </row>
        <row r="508">
          <cell r="B508">
            <v>0</v>
          </cell>
          <cell r="C508" t="str">
            <v>HIDRANTES</v>
          </cell>
        </row>
        <row r="509">
          <cell r="B509" t="str">
            <v>S68</v>
          </cell>
          <cell r="C509" t="str">
            <v>Hidrante Mega Tipo Tráfico Barril seco 2 salidas Ext. Garra de Tigre PE  3"</v>
          </cell>
          <cell r="D509" t="str">
            <v>un</v>
          </cell>
        </row>
        <row r="510">
          <cell r="B510" t="str">
            <v>S69</v>
          </cell>
          <cell r="C510" t="str">
            <v>Hidrante Mega Tipo Tráfico Barril seco 2 salidas Ext. Garra de Tigre PE  4"</v>
          </cell>
          <cell r="D510" t="str">
            <v>un</v>
          </cell>
        </row>
        <row r="511">
          <cell r="B511" t="str">
            <v>S70</v>
          </cell>
          <cell r="C511" t="str">
            <v>Hidrante Mega Tipo Tráfico Barril seco 2 salidas Ext. Garra de Tigre PE  6"</v>
          </cell>
          <cell r="D511" t="str">
            <v>un</v>
          </cell>
        </row>
        <row r="512">
          <cell r="B512" t="str">
            <v>S71</v>
          </cell>
          <cell r="C512" t="str">
            <v>Hidrante Mega Tipo Tráfico Barril seco 2 salidas 3" EB</v>
          </cell>
          <cell r="D512" t="str">
            <v>un</v>
          </cell>
        </row>
        <row r="513">
          <cell r="B513" t="str">
            <v>S72</v>
          </cell>
          <cell r="C513" t="str">
            <v>Hidrante Mega Tipo Tráfico Barril seco 2 salidas 4" EB</v>
          </cell>
          <cell r="D513" t="str">
            <v>un</v>
          </cell>
        </row>
        <row r="514">
          <cell r="B514" t="str">
            <v>S73</v>
          </cell>
          <cell r="C514" t="str">
            <v>Hidrante Mega Tipo Tráfico Barril seco 3 salidas 6" EB</v>
          </cell>
          <cell r="D514" t="str">
            <v>un</v>
          </cell>
        </row>
        <row r="515">
          <cell r="B515" t="str">
            <v>S74</v>
          </cell>
          <cell r="C515" t="str">
            <v>Hidrante Mega Tipo Tráfico Barril seco 2 salidas  Ext. PVC 3"</v>
          </cell>
          <cell r="D515" t="str">
            <v>un</v>
          </cell>
        </row>
        <row r="516">
          <cell r="B516" t="str">
            <v>S75</v>
          </cell>
          <cell r="C516" t="str">
            <v>Hidrante Mega Tipo Tráfico Barril seco 2 salidas  Ext. PVC 4"</v>
          </cell>
          <cell r="D516" t="str">
            <v>un</v>
          </cell>
        </row>
        <row r="517">
          <cell r="B517" t="str">
            <v>S76</v>
          </cell>
          <cell r="C517" t="str">
            <v>Hidrante Mega Tipo Tráfico Barril seco 2 salidas  Ext. PVC 6"</v>
          </cell>
          <cell r="D517" t="str">
            <v>un</v>
          </cell>
        </row>
        <row r="518">
          <cell r="B518">
            <v>0</v>
          </cell>
          <cell r="C518">
            <v>0</v>
          </cell>
        </row>
        <row r="519">
          <cell r="B519">
            <v>0</v>
          </cell>
          <cell r="C519" t="str">
            <v>MACROMEDIDOR</v>
          </cell>
        </row>
        <row r="520">
          <cell r="B520" t="str">
            <v>S77</v>
          </cell>
          <cell r="C520" t="str">
            <v xml:space="preserve">Macromedidor Tipo turbina helicoidal Woltman 2" </v>
          </cell>
          <cell r="D520" t="str">
            <v>un</v>
          </cell>
        </row>
        <row r="521">
          <cell r="B521" t="str">
            <v>S78</v>
          </cell>
          <cell r="C521" t="str">
            <v xml:space="preserve">Macromedidor Tipo turbina helicoidal Woltman 3" </v>
          </cell>
          <cell r="D521" t="str">
            <v>un</v>
          </cell>
        </row>
        <row r="522">
          <cell r="B522" t="str">
            <v>S79</v>
          </cell>
          <cell r="C522" t="str">
            <v xml:space="preserve">Macromedidor Tipo turbina helicoidal Woltman 4" </v>
          </cell>
          <cell r="D522" t="str">
            <v>un</v>
          </cell>
        </row>
        <row r="523">
          <cell r="B523" t="str">
            <v>S80</v>
          </cell>
          <cell r="C523" t="str">
            <v xml:space="preserve">Macromedidor Tipo turbina helicoidal Woltman 6" </v>
          </cell>
          <cell r="D523" t="str">
            <v>un</v>
          </cell>
        </row>
        <row r="524">
          <cell r="B524" t="str">
            <v>S81</v>
          </cell>
          <cell r="C524" t="str">
            <v xml:space="preserve">Macromedidor Tipo turbina helicoidal Woltman 8" </v>
          </cell>
          <cell r="D524" t="str">
            <v>un</v>
          </cell>
        </row>
        <row r="525">
          <cell r="C525">
            <v>0</v>
          </cell>
        </row>
        <row r="526">
          <cell r="C526" t="str">
            <v>ACCESORIOS</v>
          </cell>
          <cell r="D526">
            <v>0</v>
          </cell>
        </row>
        <row r="527">
          <cell r="B527" t="str">
            <v>S82</v>
          </cell>
          <cell r="C527" t="str">
            <v>Tee PVC UM 4"</v>
          </cell>
          <cell r="D527" t="str">
            <v>un</v>
          </cell>
        </row>
        <row r="528">
          <cell r="B528" t="str">
            <v>S83</v>
          </cell>
          <cell r="C528" t="str">
            <v>Codo 90°  PVC UM 4"</v>
          </cell>
          <cell r="D528" t="str">
            <v>un</v>
          </cell>
        </row>
        <row r="529">
          <cell r="B529" t="str">
            <v>S84</v>
          </cell>
          <cell r="C529" t="str">
            <v>Niple PVC UM 4" L 0.00 - 0.50 m</v>
          </cell>
          <cell r="D529" t="str">
            <v>un</v>
          </cell>
        </row>
        <row r="530">
          <cell r="B530" t="str">
            <v>S85</v>
          </cell>
          <cell r="C530" t="str">
            <v>Niple PVC UM 4" L 0.50 - 1.00 m</v>
          </cell>
          <cell r="D530" t="str">
            <v>un</v>
          </cell>
        </row>
        <row r="531">
          <cell r="B531" t="str">
            <v>S86</v>
          </cell>
          <cell r="C531" t="str">
            <v>Tee PVC UM 3"</v>
          </cell>
          <cell r="D531" t="str">
            <v>un</v>
          </cell>
        </row>
        <row r="532">
          <cell r="B532" t="str">
            <v>S87</v>
          </cell>
          <cell r="C532" t="str">
            <v>Codo 90°  PVC UM 3"</v>
          </cell>
          <cell r="D532" t="str">
            <v>un</v>
          </cell>
        </row>
        <row r="533">
          <cell r="B533" t="str">
            <v>S88</v>
          </cell>
          <cell r="C533" t="str">
            <v>Codo 90°  PVC S 4"</v>
          </cell>
          <cell r="D533" t="str">
            <v>un</v>
          </cell>
        </row>
        <row r="534">
          <cell r="B534" t="str">
            <v>S89</v>
          </cell>
          <cell r="C534" t="str">
            <v>Niple PVC S 4" L 0.00 - 0.50 m</v>
          </cell>
          <cell r="D534" t="str">
            <v>un</v>
          </cell>
        </row>
        <row r="535">
          <cell r="B535" t="str">
            <v>S90</v>
          </cell>
          <cell r="C535" t="str">
            <v>Niple PVC UM 3" L 0.00 - 0.50 m</v>
          </cell>
          <cell r="D535" t="str">
            <v>un</v>
          </cell>
        </row>
        <row r="536">
          <cell r="B536" t="str">
            <v>S91</v>
          </cell>
          <cell r="C536" t="str">
            <v xml:space="preserve">Válvula de Pie Hierro Gris Antigolpe de Ariete 3" EB </v>
          </cell>
          <cell r="D536" t="str">
            <v>un</v>
          </cell>
        </row>
        <row r="537">
          <cell r="B537" t="str">
            <v>S92</v>
          </cell>
          <cell r="C537" t="str">
            <v>Brida ajustable PVC 3 SCH80 3"</v>
          </cell>
          <cell r="D537" t="str">
            <v>un</v>
          </cell>
        </row>
        <row r="538">
          <cell r="B538" t="str">
            <v>S93</v>
          </cell>
          <cell r="C538" t="str">
            <v>Unión PVC UM 3"</v>
          </cell>
          <cell r="D538" t="str">
            <v>un</v>
          </cell>
        </row>
        <row r="539">
          <cell r="B539" t="str">
            <v>S97</v>
          </cell>
          <cell r="C539" t="str">
            <v>Niple HD 3" EB L 0.00 - 0.50 m</v>
          </cell>
          <cell r="D539" t="str">
            <v>un</v>
          </cell>
        </row>
        <row r="540">
          <cell r="B540" t="str">
            <v>S98</v>
          </cell>
          <cell r="C540" t="str">
            <v>Codo HD 90° 3" EB</v>
          </cell>
          <cell r="D540" t="str">
            <v>un</v>
          </cell>
        </row>
        <row r="541">
          <cell r="B541" t="str">
            <v>S99</v>
          </cell>
          <cell r="C541" t="str">
            <v>Niple HD Pasamuro 3" EBxEL L 0.50 - 1.00 m</v>
          </cell>
          <cell r="D541" t="str">
            <v>un</v>
          </cell>
        </row>
        <row r="542">
          <cell r="B542" t="str">
            <v>S100</v>
          </cell>
          <cell r="C542" t="str">
            <v>Niple Pasamuro HD 3" EBxEL L 0.00 - 0.50 m</v>
          </cell>
          <cell r="D542" t="str">
            <v>un</v>
          </cell>
        </row>
        <row r="543">
          <cell r="B543" t="str">
            <v>S101</v>
          </cell>
          <cell r="C543" t="str">
            <v>Codo PEAD PN10 90° 90 mm</v>
          </cell>
          <cell r="D543" t="str">
            <v>un</v>
          </cell>
        </row>
        <row r="544">
          <cell r="B544" t="str">
            <v>S102</v>
          </cell>
          <cell r="C544" t="str">
            <v>Niple PVC UM 2" L 0.50 - 1.00 m</v>
          </cell>
          <cell r="D544" t="str">
            <v>un</v>
          </cell>
        </row>
        <row r="545">
          <cell r="B545" t="str">
            <v>S103</v>
          </cell>
          <cell r="C545" t="str">
            <v>Codo radio corto PVC UM 90° 2"</v>
          </cell>
          <cell r="D545" t="str">
            <v>un</v>
          </cell>
        </row>
        <row r="546">
          <cell r="B546" t="str">
            <v>S104</v>
          </cell>
          <cell r="C546" t="str">
            <v>Unión PVC UM 2"</v>
          </cell>
          <cell r="D546" t="str">
            <v>un</v>
          </cell>
        </row>
        <row r="547">
          <cell r="B547" t="str">
            <v>S105</v>
          </cell>
          <cell r="C547" t="str">
            <v>Niple PVC UM 2" L 0.00 - 0.50 m</v>
          </cell>
          <cell r="D547" t="str">
            <v>un</v>
          </cell>
        </row>
        <row r="548">
          <cell r="B548" t="str">
            <v>S106</v>
          </cell>
          <cell r="C548" t="str">
            <v>Niple PVC EL 1/2" L 0.00 - 0.50 m</v>
          </cell>
          <cell r="D548" t="str">
            <v>un</v>
          </cell>
        </row>
        <row r="549">
          <cell r="B549" t="str">
            <v>S107</v>
          </cell>
          <cell r="C549" t="str">
            <v xml:space="preserve">Codo PVC EL 90°  1/2" </v>
          </cell>
          <cell r="D549" t="str">
            <v>un</v>
          </cell>
        </row>
        <row r="550">
          <cell r="B550" t="str">
            <v>S108</v>
          </cell>
          <cell r="C550" t="str">
            <v xml:space="preserve">Unión PVC EL 1/2" </v>
          </cell>
          <cell r="D550" t="str">
            <v>un</v>
          </cell>
        </row>
        <row r="551">
          <cell r="B551" t="str">
            <v>S109</v>
          </cell>
          <cell r="C551" t="str">
            <v>Niple PVC EL 1/2" L 0.50 - 1.00 m</v>
          </cell>
          <cell r="D551" t="str">
            <v>un</v>
          </cell>
        </row>
        <row r="552">
          <cell r="B552" t="str">
            <v>S110</v>
          </cell>
          <cell r="C552" t="str">
            <v>Niple HG 3" L 0.00 - 0.50 m</v>
          </cell>
          <cell r="D552" t="str">
            <v>un</v>
          </cell>
        </row>
        <row r="553">
          <cell r="B553" t="str">
            <v>S111</v>
          </cell>
          <cell r="C553" t="str">
            <v xml:space="preserve">Codo HG 90° 3" </v>
          </cell>
          <cell r="D553" t="str">
            <v>un</v>
          </cell>
        </row>
        <row r="554">
          <cell r="B554" t="str">
            <v>S112</v>
          </cell>
          <cell r="C554" t="str">
            <v>Brida loca para polietileno 90 mm</v>
          </cell>
          <cell r="D554" t="str">
            <v>un</v>
          </cell>
        </row>
        <row r="555">
          <cell r="B555" t="str">
            <v>S113</v>
          </cell>
          <cell r="C555" t="str">
            <v>Portaflanche 90 mm PE 100</v>
          </cell>
          <cell r="D555" t="str">
            <v>un</v>
          </cell>
        </row>
        <row r="556">
          <cell r="B556" t="str">
            <v>S115</v>
          </cell>
          <cell r="C556" t="str">
            <v xml:space="preserve">Codo PVC EL 90°  2 1/2" </v>
          </cell>
          <cell r="D556" t="str">
            <v>un</v>
          </cell>
        </row>
        <row r="557">
          <cell r="B557" t="str">
            <v>S116</v>
          </cell>
          <cell r="C557" t="str">
            <v xml:space="preserve">Tee PVC UM 2 1/2" </v>
          </cell>
          <cell r="D557" t="str">
            <v>un</v>
          </cell>
        </row>
        <row r="558">
          <cell r="B558" t="str">
            <v>S117</v>
          </cell>
          <cell r="C558" t="str">
            <v>Planta Tratamiento de Agua Potable Compacta TIPO 6</v>
          </cell>
          <cell r="D558" t="str">
            <v>un</v>
          </cell>
        </row>
        <row r="559">
          <cell r="B559" t="str">
            <v>S118</v>
          </cell>
          <cell r="C559" t="str">
            <v xml:space="preserve">Codo PVCS EL 45° 4" </v>
          </cell>
          <cell r="D559" t="str">
            <v>un</v>
          </cell>
        </row>
        <row r="560">
          <cell r="B560" t="str">
            <v>S119</v>
          </cell>
          <cell r="C560" t="str">
            <v>Yee PVCS UM 4"</v>
          </cell>
          <cell r="D560" t="str">
            <v>un</v>
          </cell>
        </row>
        <row r="561">
          <cell r="B561" t="str">
            <v>S120</v>
          </cell>
          <cell r="C561" t="str">
            <v>Tee HD 3"</v>
          </cell>
          <cell r="D561" t="str">
            <v>un</v>
          </cell>
        </row>
        <row r="562">
          <cell r="B562" t="str">
            <v>S121</v>
          </cell>
          <cell r="C562" t="str">
            <v xml:space="preserve">Codo HD 45° 3" </v>
          </cell>
          <cell r="D562" t="str">
            <v>un</v>
          </cell>
        </row>
        <row r="563">
          <cell r="B563" t="str">
            <v>S122</v>
          </cell>
          <cell r="C563" t="str">
            <v>Codo PVC 45° 2"</v>
          </cell>
          <cell r="D563" t="str">
            <v>un</v>
          </cell>
        </row>
        <row r="564">
          <cell r="B564" t="str">
            <v>S123</v>
          </cell>
          <cell r="C564" t="str">
            <v>Tee HD 4"X4"X1" HD</v>
          </cell>
          <cell r="D564" t="str">
            <v>un</v>
          </cell>
        </row>
        <row r="565">
          <cell r="B565" t="str">
            <v>S124</v>
          </cell>
          <cell r="C565" t="str">
            <v>Válvula Compuerta 1" HD Doble Acción</v>
          </cell>
          <cell r="D565" t="str">
            <v>un</v>
          </cell>
        </row>
        <row r="566">
          <cell r="B566" t="str">
            <v>S125</v>
          </cell>
          <cell r="C566" t="str">
            <v>Válvula Ventosa 1" HD Doble Acción</v>
          </cell>
          <cell r="D566" t="str">
            <v>un</v>
          </cell>
        </row>
        <row r="567">
          <cell r="B567" t="str">
            <v>S126</v>
          </cell>
          <cell r="C567" t="str">
            <v>Tee HD 4" Extremos Bridados</v>
          </cell>
          <cell r="D567" t="str">
            <v>un</v>
          </cell>
        </row>
        <row r="568">
          <cell r="B568" t="str">
            <v>S127</v>
          </cell>
          <cell r="C568" t="str">
            <v>Unión Desmontaje HD 4"</v>
          </cell>
          <cell r="D568" t="str">
            <v>un</v>
          </cell>
        </row>
        <row r="569">
          <cell r="B569" t="str">
            <v>S128</v>
          </cell>
          <cell r="C569" t="str">
            <v xml:space="preserve">Codo HD 90° 4" </v>
          </cell>
          <cell r="D569" t="str">
            <v>un</v>
          </cell>
        </row>
        <row r="570">
          <cell r="B570" t="str">
            <v>S129</v>
          </cell>
          <cell r="C570" t="str">
            <v xml:space="preserve">Codo HD 11,25° 4" </v>
          </cell>
          <cell r="D570" t="str">
            <v>un</v>
          </cell>
        </row>
        <row r="571">
          <cell r="B571" t="str">
            <v>S130</v>
          </cell>
          <cell r="C571" t="str">
            <v xml:space="preserve">Codo HD 22,5° 4" </v>
          </cell>
          <cell r="D571" t="str">
            <v>un</v>
          </cell>
        </row>
        <row r="572">
          <cell r="B572" t="str">
            <v>S131</v>
          </cell>
          <cell r="C572" t="str">
            <v>Motobomba Centrifuga Barmesa IA6 60 HP</v>
          </cell>
          <cell r="D572" t="str">
            <v>un</v>
          </cell>
        </row>
        <row r="573">
          <cell r="B573" t="str">
            <v>S132</v>
          </cell>
          <cell r="C573" t="str">
            <v>Motobomba Sumergible 3SE153SS 1,5 HP</v>
          </cell>
          <cell r="D573" t="str">
            <v>un</v>
          </cell>
        </row>
        <row r="574">
          <cell r="B574" t="str">
            <v>S133</v>
          </cell>
          <cell r="C574" t="str">
            <v>Válvulas de Retección o Check 4" HD Extremos Bridados</v>
          </cell>
          <cell r="D574" t="str">
            <v>un</v>
          </cell>
        </row>
        <row r="575">
          <cell r="B575" t="str">
            <v>S134</v>
          </cell>
          <cell r="C575" t="str">
            <v>Reducción de 3" a 4" HD Extremos Bridados</v>
          </cell>
          <cell r="D575" t="str">
            <v>un</v>
          </cell>
        </row>
        <row r="576">
          <cell r="B576" t="str">
            <v>Z1</v>
          </cell>
          <cell r="C576" t="str">
            <v>Estuco</v>
          </cell>
          <cell r="D576" t="str">
            <v>m2</v>
          </cell>
        </row>
        <row r="577">
          <cell r="B577" t="str">
            <v>Z2</v>
          </cell>
          <cell r="C577" t="str">
            <v xml:space="preserve">Suministros Red Bajantes </v>
          </cell>
          <cell r="D577" t="str">
            <v>un</v>
          </cell>
        </row>
        <row r="578">
          <cell r="B578" t="str">
            <v>Z3</v>
          </cell>
          <cell r="C578" t="str">
            <v>Instalación Accesorio red sanitaria (Trampa de Grasas-Pozo Septico-Filtro anaerobico-Filtro aerobico- Caja de Inspeccion) Incluye excavación y uniones de elmentos</v>
          </cell>
          <cell r="D578" t="str">
            <v>un</v>
          </cell>
        </row>
        <row r="579">
          <cell r="B579" t="str">
            <v>Z4</v>
          </cell>
          <cell r="C579" t="str">
            <v xml:space="preserve">Suministro Accesorio red sanitaria (Trampa de Grasas-Pozo Septico-Filtro anaerobico-Filtro aerobico- Caja de Inspeccion) </v>
          </cell>
          <cell r="D579" t="str">
            <v>un</v>
          </cell>
        </row>
        <row r="580">
          <cell r="B580" t="str">
            <v>Z5</v>
          </cell>
          <cell r="C580" t="str">
            <v>Planta Tratamiento de Agua Potable Compacta TIPO 5</v>
          </cell>
          <cell r="D580" t="str">
            <v>un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bería actual en2016"/>
      <sheetName val="PPTO ALCANT"/>
      <sheetName val="Resumen Sanitario"/>
      <sheetName val="Sanitario"/>
      <sheetName val="TRAMOS Sanitario"/>
      <sheetName val="POZOS Sanitario"/>
      <sheetName val="PRES ALC ACT"/>
      <sheetName val="101"/>
      <sheetName val="102"/>
      <sheetName val="Corte PAv"/>
      <sheetName val="Repos PAv"/>
      <sheetName val="104"/>
      <sheetName val="105"/>
      <sheetName val="106"/>
      <sheetName val="107"/>
      <sheetName val="108"/>
      <sheetName val="109"/>
      <sheetName val="110"/>
      <sheetName val="111"/>
      <sheetName val="114"/>
      <sheetName val="115"/>
      <sheetName val="116"/>
      <sheetName val="117"/>
      <sheetName val="118"/>
      <sheetName val="119"/>
      <sheetName val="119 PozoInsp"/>
      <sheetName val="120"/>
      <sheetName val="121"/>
      <sheetName val="122"/>
      <sheetName val="1.9.2"/>
      <sheetName val="1.9.3"/>
      <sheetName val="1.9.4"/>
      <sheetName val="1.9.5"/>
      <sheetName val="1.9.6"/>
      <sheetName val="1.9.7"/>
      <sheetName val="1.9.11"/>
      <sheetName val="1.9.12"/>
      <sheetName val="APU BAS CIL P.INSP H&lt;4"/>
      <sheetName val="APU BAS CIL P.INSP H&gt;4"/>
      <sheetName val="APU BAS PLACA FONDO P.INSP D170"/>
      <sheetName val="APU BAS PLACA FONDO P.INSP d195"/>
      <sheetName val="APU BAS CONC 14MPA"/>
      <sheetName val="APU BAS CONC 28MPA"/>
      <sheetName val="APU BAS MORTER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4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VALVULA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>
        <row r="62">
          <cell r="K62">
            <v>242.35200000000003</v>
          </cell>
        </row>
      </sheetData>
      <sheetData sheetId="11"/>
      <sheetData sheetId="12"/>
      <sheetData sheetId="13"/>
      <sheetData sheetId="14"/>
      <sheetData sheetId="15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6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VEN.PURG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  <sheetName val="VALVUL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2">
          <cell r="K62">
            <v>242.35200000000003</v>
          </cell>
        </row>
      </sheetData>
      <sheetData sheetId="11"/>
      <sheetData sheetId="12"/>
      <sheetData sheetId="13"/>
      <sheetData sheetId="14"/>
      <sheetData sheetId="15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6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PPTO ACUED"/>
      <sheetName val="Cant Acueducto"/>
      <sheetName val="APU PURGAS Y VENT"/>
      <sheetName val="PRECIOS ACUEDUCTO 2014"/>
      <sheetName val="CANTOBRA RED DISTR"/>
      <sheetName val="PPTO ALCANT"/>
      <sheetName val="Resumen Sanitario"/>
      <sheetName val="PRECIOS ALC. 2014"/>
      <sheetName val="Sanitario"/>
      <sheetName val="TRAMOS Sanitario"/>
      <sheetName val="POZOS Sanitario"/>
      <sheetName val="APU (2)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0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1">
        <row r="4">
          <cell r="E4" t="str">
            <v>Pozo Nuevo</v>
          </cell>
        </row>
        <row r="5">
          <cell r="E5" t="str">
            <v>Reconexión</v>
          </cell>
        </row>
        <row r="6">
          <cell r="E6" t="str">
            <v>Pozo Reemplazo</v>
          </cell>
        </row>
        <row r="7">
          <cell r="E7" t="str">
            <v>Caja</v>
          </cell>
        </row>
        <row r="8">
          <cell r="E8" t="str">
            <v>Cabezal</v>
          </cell>
        </row>
        <row r="9">
          <cell r="E9" t="str">
            <v>Box C.</v>
          </cell>
        </row>
      </sheetData>
      <sheetData sheetId="12"/>
      <sheetData sheetId="13"/>
      <sheetData sheetId="14">
        <row r="1">
          <cell r="C1" t="str">
            <v>FACTOR DE AJUSTE</v>
          </cell>
          <cell r="D1">
            <v>4.000000000001E-2</v>
          </cell>
        </row>
        <row r="2">
          <cell r="B2">
            <v>2012</v>
          </cell>
          <cell r="C2" t="str">
            <v>FACTOR DE AJUSTE</v>
          </cell>
          <cell r="D2">
            <v>5.8065720687079797E-2</v>
          </cell>
        </row>
        <row r="3">
          <cell r="C3" t="str">
            <v>FACTOR DE AJUSTE EPM</v>
          </cell>
          <cell r="D3">
            <v>1.1003883495145736</v>
          </cell>
        </row>
        <row r="4">
          <cell r="C4" t="str">
            <v>FACTOR DE AJUSTE IEH</v>
          </cell>
          <cell r="D4">
            <v>1.0580657206870798</v>
          </cell>
        </row>
        <row r="8">
          <cell r="B8" t="str">
            <v>LISTA DE INSUMOS</v>
          </cell>
        </row>
        <row r="9">
          <cell r="B9" t="str">
            <v>DESCRIPCION</v>
          </cell>
          <cell r="C9" t="str">
            <v>UNIDAD</v>
          </cell>
          <cell r="D9" t="str">
            <v>VALOR UNITARIO</v>
          </cell>
        </row>
        <row r="10">
          <cell r="B10" t="str">
            <v>HERRAMIENTA MENOR</v>
          </cell>
          <cell r="C10" t="str">
            <v>%mo</v>
          </cell>
        </row>
        <row r="11">
          <cell r="B11" t="str">
            <v>ACERO DE REFUERZO fy 60,000 psi</v>
          </cell>
          <cell r="C11" t="str">
            <v>kg</v>
          </cell>
          <cell r="D11">
            <v>2884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82125</v>
          </cell>
        </row>
        <row r="15">
          <cell r="B15" t="str">
            <v>ADAPTADOR MACHO PF+UAD 1/2"</v>
          </cell>
          <cell r="C15" t="str">
            <v>un</v>
          </cell>
          <cell r="D15">
            <v>1385</v>
          </cell>
        </row>
        <row r="16">
          <cell r="B16" t="str">
            <v>ADAPTADOR HEMBRA PF+UAD 1/2"</v>
          </cell>
          <cell r="C16" t="str">
            <v>un</v>
          </cell>
          <cell r="D16">
            <v>1412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23</v>
          </cell>
        </row>
        <row r="21">
          <cell r="B21" t="str">
            <v>ALAMBRE DE PÚAS TIPO CEBÚ 12.5</v>
          </cell>
          <cell r="C21" t="str">
            <v>m</v>
          </cell>
          <cell r="D21">
            <v>464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3966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44800</v>
          </cell>
        </row>
        <row r="33">
          <cell r="B33" t="str">
            <v>ARENA LAVADA DE PEÑA</v>
          </cell>
          <cell r="C33" t="str">
            <v>m3</v>
          </cell>
          <cell r="D33">
            <v>44800</v>
          </cell>
        </row>
        <row r="34">
          <cell r="B34" t="str">
            <v>ARENA LAVADA DE RÍO</v>
          </cell>
          <cell r="C34" t="str">
            <v>m3</v>
          </cell>
          <cell r="D34">
            <v>25000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1710</v>
          </cell>
        </row>
        <row r="43">
          <cell r="B43" t="str">
            <v>BLOQUE ARCILLA No. 4</v>
          </cell>
          <cell r="C43" t="str">
            <v>un</v>
          </cell>
          <cell r="D43">
            <v>778</v>
          </cell>
        </row>
        <row r="44">
          <cell r="B44" t="str">
            <v>BLOQUE ARCILLA No. 5</v>
          </cell>
          <cell r="C44" t="str">
            <v>un</v>
          </cell>
          <cell r="D44">
            <v>803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876</v>
          </cell>
        </row>
        <row r="57">
          <cell r="B57" t="str">
            <v>CEMENTO GRIS</v>
          </cell>
          <cell r="C57" t="str">
            <v>kg</v>
          </cell>
          <cell r="D57">
            <v>527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7752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11491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258891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311009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369698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397910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415630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439880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527789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560213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597327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955840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m</v>
          </cell>
          <cell r="D110">
            <v>169950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95000</v>
          </cell>
        </row>
        <row r="123">
          <cell r="B123" t="str">
            <v>GRAVA 3/4"</v>
          </cell>
          <cell r="C123" t="str">
            <v>m3</v>
          </cell>
          <cell r="D123">
            <v>95000</v>
          </cell>
        </row>
        <row r="124">
          <cell r="B124" t="str">
            <v>GRAVA 1"</v>
          </cell>
          <cell r="C124" t="str">
            <v>m3</v>
          </cell>
          <cell r="D124">
            <v>95000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4275</v>
          </cell>
        </row>
        <row r="129">
          <cell r="B129" t="str">
            <v>HIPOCLORITO DE SODIO</v>
          </cell>
          <cell r="C129" t="str">
            <v>gr</v>
          </cell>
          <cell r="D129">
            <v>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474</v>
          </cell>
        </row>
        <row r="136">
          <cell r="B136" t="str">
            <v>LADRILLO PORTANTE PRENSADO</v>
          </cell>
          <cell r="C136" t="str">
            <v>un</v>
          </cell>
          <cell r="D136">
            <v>1082</v>
          </cell>
        </row>
        <row r="137">
          <cell r="B137" t="str">
            <v>LADRILLO RECOCIDO</v>
          </cell>
          <cell r="C137" t="str">
            <v>un</v>
          </cell>
          <cell r="D137">
            <v>525</v>
          </cell>
        </row>
        <row r="138">
          <cell r="B138" t="str">
            <v>LADRILLO RECOCIDO OSCURO</v>
          </cell>
          <cell r="C138" t="str">
            <v>un</v>
          </cell>
          <cell r="D138">
            <v>525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300132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322339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62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46507</v>
          </cell>
        </row>
        <row r="213">
          <cell r="B213" t="str">
            <v>SILLA TEE (200 mm x 160 mm)</v>
          </cell>
          <cell r="C213" t="str">
            <v>un</v>
          </cell>
          <cell r="D213">
            <v>56963</v>
          </cell>
        </row>
        <row r="214">
          <cell r="B214" t="str">
            <v>SILLA TEE (250 mm x 160 mm)</v>
          </cell>
          <cell r="C214" t="str">
            <v>un</v>
          </cell>
          <cell r="D214">
            <v>66054</v>
          </cell>
        </row>
        <row r="215">
          <cell r="B215" t="str">
            <v>SILLA TEE (315 mm x 160 mm)</v>
          </cell>
          <cell r="C215" t="str">
            <v>un</v>
          </cell>
          <cell r="D215">
            <v>102405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8910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230000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1185</v>
          </cell>
        </row>
        <row r="266">
          <cell r="B266" t="str">
            <v>TORNILLO ACERO 2" X 1/2"</v>
          </cell>
          <cell r="C266" t="str">
            <v>un</v>
          </cell>
          <cell r="D266">
            <v>649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</v>
          </cell>
        </row>
        <row r="274">
          <cell r="B274" t="str">
            <v>TUBERÍA PF + UAD 3/4"</v>
          </cell>
          <cell r="C274" t="str">
            <v>m</v>
          </cell>
          <cell r="D274">
            <v>2765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</v>
          </cell>
        </row>
        <row r="276">
          <cell r="B276" t="str">
            <v>TUERCA ACERO 5/8"</v>
          </cell>
          <cell r="C276" t="str">
            <v>un</v>
          </cell>
          <cell r="D276">
            <v>361</v>
          </cell>
        </row>
        <row r="277">
          <cell r="B277" t="str">
            <v>UNIÓN PF+UAD 1/2"</v>
          </cell>
          <cell r="C277" t="str">
            <v>un</v>
          </cell>
          <cell r="D277">
            <v>2430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8498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</sheetData>
      <sheetData sheetId="15"/>
      <sheetData sheetId="16">
        <row r="6">
          <cell r="B6" t="str">
            <v>TUBERÍA</v>
          </cell>
          <cell r="C6" t="str">
            <v>UNIDAD</v>
          </cell>
          <cell r="D6" t="str">
            <v>VALOR ANTES DE IVA</v>
          </cell>
          <cell r="E6" t="str">
            <v>DESCARGUE Y TRANSPORTE</v>
          </cell>
          <cell r="F6" t="str">
            <v>VALOR</v>
          </cell>
          <cell r="G6" t="str">
            <v>IVA</v>
          </cell>
          <cell r="H6" t="str">
            <v>VALOR UNITARIO</v>
          </cell>
        </row>
        <row r="7">
          <cell r="D7" t="str">
            <v>$ COL</v>
          </cell>
          <cell r="E7">
            <v>0.03</v>
          </cell>
          <cell r="F7" t="str">
            <v>$ COL</v>
          </cell>
          <cell r="G7">
            <v>0.16</v>
          </cell>
          <cell r="H7" t="str">
            <v>$ COL</v>
          </cell>
        </row>
        <row r="8">
          <cell r="B8" t="str">
            <v>ACTIVIDADES PRELIMINARES - VER PRESUPUESTO OBRA</v>
          </cell>
        </row>
        <row r="9">
          <cell r="B9" t="str">
            <v>EXCAVACIONES Y RELLENOS - VER PRESUPUESTO OBRA</v>
          </cell>
        </row>
        <row r="10">
          <cell r="B10" t="str">
            <v>CONDUCCIONES Y REDES DE ACUEDUCTO</v>
          </cell>
        </row>
        <row r="11">
          <cell r="B11" t="str">
            <v>SUMINISTRO TUBERÍA EN PVC</v>
          </cell>
        </row>
        <row r="12">
          <cell r="B12" t="str">
            <v>SUMINISTRO TUBERÍA PVC PRESIÓN SOLDAR</v>
          </cell>
        </row>
        <row r="13">
          <cell r="B13" t="str">
            <v>TUBERÍA PVC PRESIÓN SOLDAR RDE 9</v>
          </cell>
        </row>
        <row r="14">
          <cell r="B14" t="str">
            <v>TUBERÍA PVC PRESIÓN SOLDAR RDE 9 D 1/2" (16.60 mm)</v>
          </cell>
          <cell r="C14" t="str">
            <v>m</v>
          </cell>
          <cell r="D14">
            <v>2192.8333333333335</v>
          </cell>
          <cell r="E14">
            <v>65.784999999999997</v>
          </cell>
          <cell r="F14">
            <v>2258.6183333333333</v>
          </cell>
          <cell r="G14">
            <v>361.37893333333335</v>
          </cell>
          <cell r="H14">
            <v>2620</v>
          </cell>
        </row>
        <row r="15">
          <cell r="B15" t="str">
            <v>TUBERÍA PVC PRESIÓN SOLDAR RDE 11</v>
          </cell>
        </row>
        <row r="16">
          <cell r="B16" t="str">
            <v>TUBERÍA PVC PRESIÓN SOLDAR RDE 11 D 3/4" (21.81 mm)</v>
          </cell>
          <cell r="C16" t="str">
            <v>m</v>
          </cell>
          <cell r="D16">
            <v>2919.8333333333335</v>
          </cell>
          <cell r="E16">
            <v>87.594999999999999</v>
          </cell>
          <cell r="F16">
            <v>3007.4283333333333</v>
          </cell>
          <cell r="G16">
            <v>481.18853333333334</v>
          </cell>
          <cell r="H16">
            <v>3489</v>
          </cell>
        </row>
        <row r="17">
          <cell r="B17" t="str">
            <v>TUBERÍA PVC PRESIÓN SOLDAR RDE 13.5</v>
          </cell>
        </row>
        <row r="18">
          <cell r="B18" t="str">
            <v>TUBERÍA PVC PRESIÓN SOLDAR RDE 13.5 D 1/2" (18.18 mm)</v>
          </cell>
          <cell r="C18" t="str">
            <v>m</v>
          </cell>
          <cell r="D18">
            <v>1565</v>
          </cell>
          <cell r="E18">
            <v>46.949999999999996</v>
          </cell>
          <cell r="F18">
            <v>1611.95</v>
          </cell>
          <cell r="G18">
            <v>257.91200000000003</v>
          </cell>
          <cell r="H18">
            <v>1870</v>
          </cell>
        </row>
        <row r="19">
          <cell r="B19" t="str">
            <v>TUBERÍA PVC PRESIÓN SOLDAR RDE 13.5 D 1" (28.48 mm)</v>
          </cell>
          <cell r="C19" t="str">
            <v>m</v>
          </cell>
          <cell r="D19">
            <v>3939.3333333333335</v>
          </cell>
          <cell r="E19">
            <v>118.18</v>
          </cell>
          <cell r="F19">
            <v>4057.5133333333333</v>
          </cell>
          <cell r="G19">
            <v>649.20213333333334</v>
          </cell>
          <cell r="H19">
            <v>4707</v>
          </cell>
        </row>
        <row r="20">
          <cell r="B20" t="str">
            <v>TUBERÍA PVC PRESIÓN SOLDAR RDE 21</v>
          </cell>
        </row>
        <row r="21">
          <cell r="B21" t="str">
            <v>TUBERÍA PVC PRESIÓN SOLDAR RDE 21 D 3/4" (23.63 mm)</v>
          </cell>
          <cell r="C21" t="str">
            <v>m</v>
          </cell>
          <cell r="D21">
            <v>1938.6666666666667</v>
          </cell>
          <cell r="E21">
            <v>58.16</v>
          </cell>
          <cell r="F21">
            <v>1996.8266666666668</v>
          </cell>
          <cell r="G21">
            <v>319.49226666666669</v>
          </cell>
          <cell r="H21">
            <v>2316</v>
          </cell>
        </row>
        <row r="22">
          <cell r="B22" t="str">
            <v>TUBERÍA PVC PRESIÓN SOLDAR RDE 21 D 1" (30.20 mm)</v>
          </cell>
          <cell r="C22" t="str">
            <v>m</v>
          </cell>
          <cell r="D22">
            <v>2720.8333333333335</v>
          </cell>
          <cell r="E22">
            <v>81.625</v>
          </cell>
          <cell r="F22">
            <v>2802.4583333333335</v>
          </cell>
          <cell r="G22">
            <v>448.39333333333337</v>
          </cell>
          <cell r="H22">
            <v>3251</v>
          </cell>
        </row>
        <row r="23">
          <cell r="B23" t="str">
            <v>TUBERÍA PVC PRESIÓN SOLDAR RDE 21 D 1 1/4" (38.14 mm)</v>
          </cell>
          <cell r="C23" t="str">
            <v>m</v>
          </cell>
          <cell r="D23">
            <v>4901</v>
          </cell>
          <cell r="E23">
            <v>147.03</v>
          </cell>
          <cell r="F23">
            <v>5048.03</v>
          </cell>
          <cell r="G23">
            <v>807.6848</v>
          </cell>
          <cell r="H23">
            <v>5856</v>
          </cell>
        </row>
        <row r="24">
          <cell r="B24" t="str">
            <v>TUBERÍA PVC PRESIÓN SOLDAR RDE 21 D 1 1/2" (43.68 mm)</v>
          </cell>
          <cell r="C24" t="str">
            <v>m</v>
          </cell>
          <cell r="D24">
            <v>6399.333333333333</v>
          </cell>
          <cell r="E24">
            <v>191.98</v>
          </cell>
          <cell r="F24">
            <v>6591.3133333333326</v>
          </cell>
          <cell r="G24">
            <v>1054.6101333333331</v>
          </cell>
          <cell r="H24">
            <v>7646</v>
          </cell>
        </row>
        <row r="25">
          <cell r="B25" t="str">
            <v>TUBERÍA PVC PRESIÓN SOLDAR RDE 21 D 2" (54.58 mm)</v>
          </cell>
          <cell r="C25" t="str">
            <v>m</v>
          </cell>
          <cell r="D25">
            <v>9812.8333333333339</v>
          </cell>
          <cell r="E25">
            <v>294.38499999999999</v>
          </cell>
          <cell r="F25">
            <v>10107.218333333334</v>
          </cell>
          <cell r="G25">
            <v>1617.1549333333335</v>
          </cell>
          <cell r="H25">
            <v>11724</v>
          </cell>
        </row>
        <row r="26">
          <cell r="B26" t="str">
            <v>TUBERÍA PVC PRESIÓN SOLDAR RDE 21 D 2 1/2" (66.07 mm)</v>
          </cell>
          <cell r="C26" t="str">
            <v>m</v>
          </cell>
          <cell r="D26">
            <v>15903.333333333334</v>
          </cell>
          <cell r="E26">
            <v>477.1</v>
          </cell>
          <cell r="F26">
            <v>16380.433333333334</v>
          </cell>
          <cell r="G26">
            <v>2620.8693333333335</v>
          </cell>
          <cell r="H26">
            <v>19001</v>
          </cell>
        </row>
        <row r="27">
          <cell r="B27" t="str">
            <v>TUBERÍA PVC PRESIÓN SOLDAR RDE 21 D 3" (80.42 mm)</v>
          </cell>
          <cell r="C27" t="str">
            <v>m</v>
          </cell>
          <cell r="D27">
            <v>21233</v>
          </cell>
          <cell r="E27">
            <v>636.99</v>
          </cell>
          <cell r="F27">
            <v>21869.99</v>
          </cell>
          <cell r="G27">
            <v>3499.1984000000002</v>
          </cell>
          <cell r="H27">
            <v>25369</v>
          </cell>
        </row>
        <row r="28">
          <cell r="B28" t="str">
            <v>TUBERÍA PVC PRESIÓN SOLDAR RDE 21 D 4" (103.42 mm)</v>
          </cell>
          <cell r="C28" t="str">
            <v>m</v>
          </cell>
          <cell r="D28">
            <v>36216.833333333336</v>
          </cell>
          <cell r="E28">
            <v>1086.5050000000001</v>
          </cell>
          <cell r="F28">
            <v>37303.338333333333</v>
          </cell>
          <cell r="G28">
            <v>5968.5341333333336</v>
          </cell>
          <cell r="H28">
            <v>43272</v>
          </cell>
        </row>
        <row r="29">
          <cell r="B29" t="str">
            <v>TUBERÍA PVC PRESIÓN SOLDAR RDE 21 D 6" (152.22 mm)</v>
          </cell>
          <cell r="C29" t="str">
            <v>m</v>
          </cell>
          <cell r="D29">
            <v>75685.833333333328</v>
          </cell>
          <cell r="E29">
            <v>2270.5749999999998</v>
          </cell>
          <cell r="F29">
            <v>77956.408333333326</v>
          </cell>
          <cell r="G29">
            <v>12473.025333333333</v>
          </cell>
          <cell r="H29">
            <v>90429</v>
          </cell>
        </row>
        <row r="30">
          <cell r="B30" t="str">
            <v>TUBERÍA PVC PRESIÓN SOLDAR RDE 26</v>
          </cell>
        </row>
        <row r="31">
          <cell r="B31" t="str">
            <v>TUBERÍA PVC PRESIÓN SOLDAR RDE 26 D 2" (55.70 mm)</v>
          </cell>
          <cell r="C31" t="str">
            <v>m</v>
          </cell>
          <cell r="D31">
            <v>8101.666666666667</v>
          </cell>
          <cell r="E31">
            <v>243.05</v>
          </cell>
          <cell r="F31">
            <v>8344.7166666666672</v>
          </cell>
          <cell r="G31">
            <v>1335.1546666666668</v>
          </cell>
          <cell r="H31">
            <v>9680</v>
          </cell>
        </row>
        <row r="32">
          <cell r="B32" t="str">
            <v>TUBERÍA PVC PRESIÓN SOLDAR RDE 26 D 2 1/2" (67.45 mm)</v>
          </cell>
          <cell r="C32" t="str">
            <v>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TUBERÍA PVC PRESIÓN SOLDAR RDE 26 D 3" (82.04 mm)</v>
          </cell>
          <cell r="C33" t="str">
            <v>m</v>
          </cell>
          <cell r="D33">
            <v>17308.666666666668</v>
          </cell>
          <cell r="E33">
            <v>519.26</v>
          </cell>
          <cell r="F33">
            <v>17827.926666666666</v>
          </cell>
          <cell r="G33">
            <v>2852.4682666666668</v>
          </cell>
          <cell r="H33">
            <v>20680</v>
          </cell>
        </row>
        <row r="34">
          <cell r="B34" t="str">
            <v>TUBERÍA PVC PRESIÓN SOLDAR RDE 26 D 4" (105.52 mm)</v>
          </cell>
          <cell r="C34" t="str">
            <v>m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TUBERÍA PVC PRESIÓN SOLDAR RDE 26 D 6" (155.32 mm)</v>
          </cell>
          <cell r="C35" t="str">
            <v>m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TUBERÍA PVC PRESIÓN SOLDAR RDE 32.5</v>
          </cell>
        </row>
        <row r="37">
          <cell r="B37" t="str">
            <v>TUBERÍA PVC PRESIÓN SOLDAR RDE 32.5 D 3" (83.42 mm)</v>
          </cell>
          <cell r="C37" t="str">
            <v>m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 t="str">
            <v>TUBERÍA PVC PRESIÓN SOLDAR RDE 32.5 D 4" (107.28 mm)</v>
          </cell>
          <cell r="C38" t="str">
            <v>m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TUBERÍA PVC PRESIÓN SOLDAR RDE 41</v>
          </cell>
        </row>
        <row r="40">
          <cell r="B40" t="str">
            <v>TUBERÍA PVC PRESIÓN SOLDAR RDE 41 D 4" (108.72 mm)</v>
          </cell>
          <cell r="C40" t="str">
            <v>m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B41" t="str">
            <v>SUMINISTRO TUBERÍA PVC UNIÓN MECÁNICA</v>
          </cell>
        </row>
        <row r="42">
          <cell r="B42" t="str">
            <v>TUBERÍA PVC UNIÓN MECÁNICA RDE 21</v>
          </cell>
        </row>
        <row r="43">
          <cell r="B43" t="str">
            <v xml:space="preserve">TUBERÍA PVC UNIÓN MECÁNICA RDE 21 D 2" </v>
          </cell>
          <cell r="C43" t="str">
            <v>m</v>
          </cell>
          <cell r="D43">
            <v>5307.666666666667</v>
          </cell>
          <cell r="E43">
            <v>159.22999999999999</v>
          </cell>
          <cell r="F43">
            <v>5466.8966666666665</v>
          </cell>
          <cell r="G43">
            <v>874.70346666666671</v>
          </cell>
          <cell r="H43">
            <v>6342</v>
          </cell>
        </row>
        <row r="44">
          <cell r="B44" t="str">
            <v>TUBERÍA PVC UNIÓN MECÁNICA RDE 21 D 2 1/2"</v>
          </cell>
          <cell r="C44" t="str">
            <v>m</v>
          </cell>
          <cell r="D44">
            <v>7786.166666666667</v>
          </cell>
          <cell r="E44">
            <v>233.58500000000001</v>
          </cell>
          <cell r="F44">
            <v>8019.751666666667</v>
          </cell>
          <cell r="G44">
            <v>1283.1602666666668</v>
          </cell>
          <cell r="H44">
            <v>9303</v>
          </cell>
        </row>
        <row r="45">
          <cell r="B45" t="str">
            <v xml:space="preserve">TUBERÍA PVC UNIÓN MECÁNICA RDE 21 D 3" </v>
          </cell>
          <cell r="C45" t="str">
            <v>m</v>
          </cell>
          <cell r="D45">
            <v>11616.333333333334</v>
          </cell>
          <cell r="E45">
            <v>348.49</v>
          </cell>
          <cell r="F45">
            <v>11964.823333333334</v>
          </cell>
          <cell r="G45">
            <v>1914.3717333333334</v>
          </cell>
          <cell r="H45">
            <v>13879</v>
          </cell>
        </row>
        <row r="46">
          <cell r="B46" t="str">
            <v>TUBERÍA PVC UNIÓN MECÁNICA RDE 21 D 4"</v>
          </cell>
          <cell r="C46" t="str">
            <v>m</v>
          </cell>
          <cell r="D46">
            <v>19166.666666666668</v>
          </cell>
          <cell r="E46">
            <v>575</v>
          </cell>
          <cell r="F46">
            <v>19741.666666666668</v>
          </cell>
          <cell r="G46">
            <v>3158.666666666667</v>
          </cell>
          <cell r="H46">
            <v>22900</v>
          </cell>
        </row>
        <row r="47">
          <cell r="B47" t="str">
            <v>TUBERÍA PVC UNIÓN MECÁNICA RDE 21 D 6"</v>
          </cell>
          <cell r="C47" t="str">
            <v>m</v>
          </cell>
          <cell r="D47">
            <v>41492.087128712868</v>
          </cell>
          <cell r="E47">
            <v>1244.7626138613859</v>
          </cell>
          <cell r="F47">
            <v>42736.849742574253</v>
          </cell>
          <cell r="G47">
            <v>6837.8959588118805</v>
          </cell>
          <cell r="H47">
            <v>49575</v>
          </cell>
        </row>
        <row r="48">
          <cell r="B48" t="str">
            <v>TUBERÍA PVC UNIÓN MECÁNICA RDE 21 D 8"</v>
          </cell>
          <cell r="C48" t="str">
            <v>m</v>
          </cell>
          <cell r="D48">
            <v>70890</v>
          </cell>
          <cell r="E48">
            <v>2126.6999999999998</v>
          </cell>
          <cell r="F48">
            <v>73016.7</v>
          </cell>
          <cell r="G48">
            <v>11682.672</v>
          </cell>
          <cell r="H48">
            <v>84699</v>
          </cell>
        </row>
        <row r="49">
          <cell r="B49" t="str">
            <v>TUBERÍA PVC UNIÓN MECÁNICA RDE 21 D 10"</v>
          </cell>
          <cell r="C49" t="str">
            <v>m</v>
          </cell>
          <cell r="D49">
            <v>111595.16666666667</v>
          </cell>
          <cell r="E49">
            <v>3347.855</v>
          </cell>
          <cell r="F49">
            <v>114943.02166666667</v>
          </cell>
          <cell r="G49">
            <v>18390.883466666666</v>
          </cell>
          <cell r="H49">
            <v>133334</v>
          </cell>
        </row>
        <row r="50">
          <cell r="B50" t="str">
            <v>TUBERÍA PVC UNIÓN MECÁNICA RDE 21 D 12"</v>
          </cell>
          <cell r="C50" t="str">
            <v>m</v>
          </cell>
          <cell r="D50">
            <v>156142.83333333334</v>
          </cell>
          <cell r="E50">
            <v>4684.2849999999999</v>
          </cell>
          <cell r="F50">
            <v>160827.11833333335</v>
          </cell>
          <cell r="G50">
            <v>25732.338933333336</v>
          </cell>
          <cell r="H50">
            <v>186559</v>
          </cell>
        </row>
        <row r="51">
          <cell r="B51" t="str">
            <v>TUBERÍA PVC UNIÓN MECÁNICA RDE 21 D 14"</v>
          </cell>
          <cell r="C51" t="str">
            <v>m</v>
          </cell>
          <cell r="D51">
            <v>193636.33333333334</v>
          </cell>
          <cell r="E51">
            <v>5809.09</v>
          </cell>
          <cell r="F51">
            <v>199445.42333333334</v>
          </cell>
          <cell r="G51">
            <v>31911.267733333334</v>
          </cell>
          <cell r="H51">
            <v>231357</v>
          </cell>
        </row>
        <row r="52">
          <cell r="B52" t="str">
            <v>TUBERÍA PVC UNIÓN MECÁNICA RDE 21 D 16"</v>
          </cell>
          <cell r="C52" t="str">
            <v>m</v>
          </cell>
          <cell r="D52">
            <v>254150.66666666666</v>
          </cell>
          <cell r="E52">
            <v>7624.5199999999995</v>
          </cell>
          <cell r="F52">
            <v>261775.18666666665</v>
          </cell>
          <cell r="G52">
            <v>41884.029866666664</v>
          </cell>
          <cell r="H52">
            <v>303659</v>
          </cell>
        </row>
        <row r="53">
          <cell r="B53" t="str">
            <v>TUBERÍA PVC UNIÓN MECÁNICA RDE 21 D 18"</v>
          </cell>
          <cell r="C53" t="str">
            <v>m</v>
          </cell>
          <cell r="D53">
            <v>326197.83333333331</v>
          </cell>
          <cell r="E53">
            <v>9785.9349999999995</v>
          </cell>
          <cell r="F53">
            <v>335983.76833333331</v>
          </cell>
          <cell r="G53">
            <v>53757.402933333331</v>
          </cell>
          <cell r="H53">
            <v>389741</v>
          </cell>
        </row>
        <row r="54">
          <cell r="B54" t="str">
            <v>TUBERÍA PVC UNIÓN MECÁNICA RDE 21 D 20"</v>
          </cell>
          <cell r="C54" t="str">
            <v>m</v>
          </cell>
          <cell r="D54">
            <v>406316.83333333331</v>
          </cell>
          <cell r="E54">
            <v>12189.504999999999</v>
          </cell>
          <cell r="F54">
            <v>418506.33833333332</v>
          </cell>
          <cell r="G54">
            <v>66961.01413333333</v>
          </cell>
          <cell r="H54">
            <v>485467</v>
          </cell>
        </row>
        <row r="55">
          <cell r="B55" t="str">
            <v>TUBERÍA PVC UNIÓN MECÁNICA RDE 21 D 24"</v>
          </cell>
          <cell r="C55" t="str">
            <v>m</v>
          </cell>
          <cell r="D55">
            <v>600436.83333333337</v>
          </cell>
          <cell r="E55">
            <v>18013.105</v>
          </cell>
          <cell r="F55">
            <v>618449.93833333335</v>
          </cell>
          <cell r="G55">
            <v>98951.99013333334</v>
          </cell>
          <cell r="H55">
            <v>717402</v>
          </cell>
        </row>
        <row r="56">
          <cell r="B56" t="str">
            <v>TUBERÍA PVC UNIÓN MECÁNICA RDE 26</v>
          </cell>
        </row>
        <row r="57">
          <cell r="B57" t="str">
            <v>TUBERÍA PVC UNIÓN MECÁNICA RDE 26 D 2"</v>
          </cell>
          <cell r="C57" t="str">
            <v>m</v>
          </cell>
          <cell r="D57">
            <v>4404</v>
          </cell>
          <cell r="E57">
            <v>132.12</v>
          </cell>
          <cell r="F57">
            <v>4536.12</v>
          </cell>
          <cell r="G57">
            <v>725.77919999999995</v>
          </cell>
          <cell r="H57">
            <v>5262</v>
          </cell>
        </row>
        <row r="58">
          <cell r="B58" t="str">
            <v>TUBERÍA PVC UNIÓN MECÁNICA RDE 26 D 2 1/2"</v>
          </cell>
          <cell r="C58" t="str">
            <v>m</v>
          </cell>
          <cell r="D58">
            <v>6502.5</v>
          </cell>
          <cell r="E58">
            <v>195.07499999999999</v>
          </cell>
          <cell r="F58">
            <v>6697.5749999999998</v>
          </cell>
          <cell r="G58">
            <v>1071.6120000000001</v>
          </cell>
          <cell r="H58">
            <v>7769</v>
          </cell>
        </row>
        <row r="59">
          <cell r="B59" t="str">
            <v>TUBERÍA PVC UNIÓN MECÁNICA RDE 26 D 3"</v>
          </cell>
          <cell r="C59" t="str">
            <v>m</v>
          </cell>
          <cell r="D59">
            <v>9688.1666666666661</v>
          </cell>
          <cell r="E59">
            <v>290.64499999999998</v>
          </cell>
          <cell r="F59">
            <v>9978.8116666666665</v>
          </cell>
          <cell r="G59">
            <v>1596.6098666666667</v>
          </cell>
          <cell r="H59">
            <v>11575</v>
          </cell>
        </row>
        <row r="60">
          <cell r="B60" t="str">
            <v>TUBERÍA PVC UNIÓN MECÁNICA RDE 26 D 4"</v>
          </cell>
          <cell r="C60" t="str">
            <v>m</v>
          </cell>
          <cell r="D60">
            <v>16001.333333333334</v>
          </cell>
          <cell r="E60">
            <v>480.04</v>
          </cell>
          <cell r="F60">
            <v>16481.373333333333</v>
          </cell>
          <cell r="G60">
            <v>2637.0197333333335</v>
          </cell>
          <cell r="H60">
            <v>19118</v>
          </cell>
        </row>
        <row r="61">
          <cell r="B61" t="str">
            <v>TUBERÍA PVC UNIÓN MECÁNICA RDE 26 D 6"</v>
          </cell>
          <cell r="C61" t="str">
            <v>m</v>
          </cell>
          <cell r="D61">
            <v>34277.5</v>
          </cell>
          <cell r="E61">
            <v>1028.325</v>
          </cell>
          <cell r="F61">
            <v>35305.824999999997</v>
          </cell>
          <cell r="G61">
            <v>5648.9319999999998</v>
          </cell>
          <cell r="H61">
            <v>40955</v>
          </cell>
        </row>
        <row r="62">
          <cell r="B62" t="str">
            <v>TUBERÍA PVC UNIÓN MECÁNICA RDE 26 D 8"</v>
          </cell>
          <cell r="C62" t="str">
            <v>m</v>
          </cell>
          <cell r="D62">
            <v>58313.166666666664</v>
          </cell>
          <cell r="E62">
            <v>1749.3949999999998</v>
          </cell>
          <cell r="F62">
            <v>60062.561666666661</v>
          </cell>
          <cell r="G62">
            <v>9610.0098666666654</v>
          </cell>
          <cell r="H62">
            <v>69673</v>
          </cell>
        </row>
        <row r="63">
          <cell r="B63" t="str">
            <v>TUBERÍA PVC UNIÓN MECÁNICA RDE 26 D 10"</v>
          </cell>
          <cell r="C63" t="str">
            <v>m</v>
          </cell>
          <cell r="D63">
            <v>90765.833333333328</v>
          </cell>
          <cell r="E63">
            <v>2722.9749999999999</v>
          </cell>
          <cell r="F63">
            <v>93488.808333333334</v>
          </cell>
          <cell r="G63">
            <v>14958.209333333334</v>
          </cell>
          <cell r="H63">
            <v>108447</v>
          </cell>
        </row>
        <row r="64">
          <cell r="B64" t="str">
            <v>TUBERÍA PVC UNIÓN MECÁNICA RDE 26 D 12"</v>
          </cell>
          <cell r="C64" t="str">
            <v>m</v>
          </cell>
          <cell r="D64">
            <v>127948.5</v>
          </cell>
          <cell r="E64">
            <v>3838.4549999999999</v>
          </cell>
          <cell r="F64">
            <v>131786.95499999999</v>
          </cell>
          <cell r="G64">
            <v>21085.912799999998</v>
          </cell>
          <cell r="H64">
            <v>152873</v>
          </cell>
        </row>
        <row r="65">
          <cell r="B65" t="str">
            <v>TUBERÍA PVC UNIÓN MECÁNICA RDE 26 D 14"</v>
          </cell>
          <cell r="C65" t="str">
            <v>m</v>
          </cell>
          <cell r="D65">
            <v>159200.16666666666</v>
          </cell>
          <cell r="E65">
            <v>4776.0049999999992</v>
          </cell>
          <cell r="F65">
            <v>163976.17166666666</v>
          </cell>
          <cell r="G65">
            <v>26236.187466666666</v>
          </cell>
          <cell r="H65">
            <v>190212</v>
          </cell>
        </row>
        <row r="66">
          <cell r="B66" t="str">
            <v>TUBERÍA PVC UNIÓN MECÁNICA RDE 26 D 16"</v>
          </cell>
          <cell r="C66" t="str">
            <v>m</v>
          </cell>
          <cell r="D66">
            <v>211225.33333333334</v>
          </cell>
          <cell r="E66">
            <v>6336.76</v>
          </cell>
          <cell r="F66">
            <v>217562.09333333335</v>
          </cell>
          <cell r="G66">
            <v>34809.934933333338</v>
          </cell>
          <cell r="H66">
            <v>252372</v>
          </cell>
        </row>
        <row r="67">
          <cell r="B67" t="str">
            <v>TUBERÍA PVC UNIÓN MECÁNICA RDE 26 D 18"</v>
          </cell>
          <cell r="C67" t="str">
            <v>m</v>
          </cell>
          <cell r="D67">
            <v>270747</v>
          </cell>
          <cell r="E67">
            <v>8122.41</v>
          </cell>
          <cell r="F67">
            <v>278869.40999999997</v>
          </cell>
          <cell r="G67">
            <v>44619.105599999995</v>
          </cell>
          <cell r="H67">
            <v>323489</v>
          </cell>
        </row>
        <row r="68">
          <cell r="B68" t="str">
            <v>TUBERÍA PVC UNIÓN MECÁNICA RDE 26 D 20"</v>
          </cell>
          <cell r="C68" t="str">
            <v>m</v>
          </cell>
          <cell r="D68">
            <v>348835.16666666669</v>
          </cell>
          <cell r="E68">
            <v>10465.055</v>
          </cell>
          <cell r="F68">
            <v>359300.22166666668</v>
          </cell>
          <cell r="G68">
            <v>57488.035466666668</v>
          </cell>
          <cell r="H68">
            <v>416788</v>
          </cell>
        </row>
        <row r="69">
          <cell r="B69" t="str">
            <v>TUBERÍA PVC UNIÓN MECÁNICA RDE 26 D 24"</v>
          </cell>
          <cell r="C69" t="str">
            <v>m</v>
          </cell>
          <cell r="D69">
            <v>506560.83333333331</v>
          </cell>
          <cell r="E69">
            <v>15196.824999999999</v>
          </cell>
          <cell r="F69">
            <v>521757.65833333333</v>
          </cell>
          <cell r="G69">
            <v>83481.225333333336</v>
          </cell>
          <cell r="H69">
            <v>605239</v>
          </cell>
        </row>
        <row r="70">
          <cell r="B70" t="str">
            <v>TUBERÍA PVC UNIÓN MECÁNICA RDE 32.5</v>
          </cell>
        </row>
        <row r="71">
          <cell r="B71" t="str">
            <v>TUBERÍA PVC UNIÓN MECÁNICA RDE 32.5 D 3"</v>
          </cell>
          <cell r="C71" t="str">
            <v>m</v>
          </cell>
          <cell r="D71">
            <v>7783</v>
          </cell>
          <cell r="E71">
            <v>233.48999999999998</v>
          </cell>
          <cell r="F71">
            <v>8016.49</v>
          </cell>
          <cell r="G71">
            <v>1282.6384</v>
          </cell>
          <cell r="H71">
            <v>9299</v>
          </cell>
        </row>
        <row r="72">
          <cell r="B72" t="str">
            <v>TUBERÍA PVC UNIÓN MECÁNICA RDE 32.5 D 4"</v>
          </cell>
          <cell r="C72" t="str">
            <v>m</v>
          </cell>
          <cell r="D72">
            <v>12830.333333333334</v>
          </cell>
          <cell r="E72">
            <v>384.91</v>
          </cell>
          <cell r="F72">
            <v>13215.243333333334</v>
          </cell>
          <cell r="G72">
            <v>2114.4389333333334</v>
          </cell>
          <cell r="H72">
            <v>15330</v>
          </cell>
        </row>
        <row r="73">
          <cell r="B73" t="str">
            <v>TUBERÍA PVC UNIÓN MECÁNICA RDE 32.5 D 6"</v>
          </cell>
          <cell r="C73" t="str">
            <v>m</v>
          </cell>
          <cell r="D73">
            <v>27966.333333333332</v>
          </cell>
          <cell r="E73">
            <v>838.9899999999999</v>
          </cell>
          <cell r="F73">
            <v>28805.323333333334</v>
          </cell>
          <cell r="G73">
            <v>4608.8517333333339</v>
          </cell>
          <cell r="H73">
            <v>33414</v>
          </cell>
        </row>
        <row r="74">
          <cell r="B74" t="str">
            <v>TUBERÍA PVC UNIÓN MECÁNICA RDE 32.5 D 8"</v>
          </cell>
          <cell r="C74" t="str">
            <v>m</v>
          </cell>
          <cell r="D74">
            <v>47586.666666666664</v>
          </cell>
          <cell r="E74">
            <v>1427.6</v>
          </cell>
          <cell r="F74">
            <v>49014.266666666663</v>
          </cell>
          <cell r="G74">
            <v>7842.282666666666</v>
          </cell>
          <cell r="H74">
            <v>56857</v>
          </cell>
        </row>
        <row r="75">
          <cell r="B75" t="str">
            <v>TUBERÍA PVC UNIÓN MECÁNICA RDE 32.5 D 10"</v>
          </cell>
          <cell r="C75" t="str">
            <v>m</v>
          </cell>
          <cell r="D75">
            <v>74384.5</v>
          </cell>
          <cell r="E75">
            <v>2231.5349999999999</v>
          </cell>
          <cell r="F75">
            <v>76616.035000000003</v>
          </cell>
          <cell r="G75">
            <v>12258.565600000002</v>
          </cell>
          <cell r="H75">
            <v>88875</v>
          </cell>
        </row>
        <row r="76">
          <cell r="B76" t="str">
            <v>TUBERÍA PVC UNIÓN MECÁNICA RDE 32.5 D 12"</v>
          </cell>
          <cell r="C76" t="str">
            <v>m</v>
          </cell>
          <cell r="D76">
            <v>104788.83333333333</v>
          </cell>
          <cell r="E76">
            <v>3143.665</v>
          </cell>
          <cell r="F76">
            <v>107932.49833333332</v>
          </cell>
          <cell r="G76">
            <v>17269.199733333331</v>
          </cell>
          <cell r="H76">
            <v>125202</v>
          </cell>
        </row>
        <row r="77">
          <cell r="B77" t="str">
            <v>TUBERÍA PVC UNIÓN MECÁNICA RDE 32.5 D 14"</v>
          </cell>
          <cell r="C77" t="str">
            <v>m</v>
          </cell>
          <cell r="D77">
            <v>129733.83333333333</v>
          </cell>
          <cell r="E77">
            <v>3892.0149999999999</v>
          </cell>
          <cell r="F77">
            <v>133625.84833333333</v>
          </cell>
          <cell r="G77">
            <v>21380.135733333333</v>
          </cell>
          <cell r="H77">
            <v>155006</v>
          </cell>
        </row>
        <row r="78">
          <cell r="B78" t="str">
            <v>TUBERÍA PVC UNIÓN MECÁNICA RDE 32.5 D 16"</v>
          </cell>
          <cell r="C78" t="str">
            <v>m</v>
          </cell>
          <cell r="D78">
            <v>172533.66666666666</v>
          </cell>
          <cell r="E78">
            <v>5176.0099999999993</v>
          </cell>
          <cell r="F78">
            <v>177709.67666666667</v>
          </cell>
          <cell r="G78">
            <v>28433.548266666668</v>
          </cell>
          <cell r="H78">
            <v>206143</v>
          </cell>
        </row>
        <row r="79">
          <cell r="B79" t="str">
            <v>TUBERÍA PVC UNIÓN MECÁNICA RDE 32.5 D 18"</v>
          </cell>
          <cell r="C79" t="str">
            <v>m</v>
          </cell>
          <cell r="D79">
            <v>218756.66666666666</v>
          </cell>
          <cell r="E79">
            <v>6562.7</v>
          </cell>
          <cell r="F79">
            <v>225319.36666666667</v>
          </cell>
          <cell r="G79">
            <v>36051.098666666665</v>
          </cell>
          <cell r="H79">
            <v>261370</v>
          </cell>
        </row>
        <row r="80">
          <cell r="B80" t="str">
            <v>TUBERÍA PVC UNIÓN MECÁNICA RDE 32.5 D 20"</v>
          </cell>
          <cell r="C80" t="str">
            <v>m</v>
          </cell>
          <cell r="D80">
            <v>287417.66666666669</v>
          </cell>
          <cell r="E80">
            <v>8622.5300000000007</v>
          </cell>
          <cell r="F80">
            <v>296040.19666666671</v>
          </cell>
          <cell r="G80">
            <v>47366.431466666676</v>
          </cell>
          <cell r="H80">
            <v>343407</v>
          </cell>
        </row>
        <row r="81">
          <cell r="B81" t="str">
            <v>TUBERÍA PVC UNIÓN MECÁNICA RDE 32.5 D 24"</v>
          </cell>
          <cell r="C81" t="str">
            <v>m</v>
          </cell>
          <cell r="D81">
            <v>410741.66666666669</v>
          </cell>
          <cell r="E81">
            <v>12322.25</v>
          </cell>
          <cell r="F81">
            <v>423063.91666666669</v>
          </cell>
          <cell r="G81">
            <v>67690.226666666669</v>
          </cell>
          <cell r="H81">
            <v>490754</v>
          </cell>
        </row>
        <row r="82">
          <cell r="B82" t="str">
            <v>TUBERÍA PVC UNIÓN MECÁNICA RDE 41</v>
          </cell>
        </row>
        <row r="83">
          <cell r="B83" t="str">
            <v>TUBERÍA PVC UNIÓN MECÁNICA RDE 41 D 4"</v>
          </cell>
          <cell r="C83" t="str">
            <v>m</v>
          </cell>
          <cell r="D83">
            <v>10633.333333333334</v>
          </cell>
          <cell r="E83">
            <v>319</v>
          </cell>
          <cell r="F83">
            <v>10952.333333333334</v>
          </cell>
          <cell r="G83">
            <v>1752.3733333333334</v>
          </cell>
          <cell r="H83">
            <v>12705</v>
          </cell>
        </row>
        <row r="84">
          <cell r="B84" t="str">
            <v>TUBERÍA PVC UNIÓN MECÁNICA RDE 41 D 6"</v>
          </cell>
          <cell r="C84" t="str">
            <v>m</v>
          </cell>
          <cell r="D84">
            <v>22542.5</v>
          </cell>
          <cell r="E84">
            <v>676.27499999999998</v>
          </cell>
          <cell r="F84">
            <v>23218.775000000001</v>
          </cell>
          <cell r="G84">
            <v>3715.0040000000004</v>
          </cell>
          <cell r="H84">
            <v>26934</v>
          </cell>
        </row>
        <row r="85">
          <cell r="B85" t="str">
            <v>TUBERÍA PVC UNIÓN MECÁNICA RDE 41 D 8"</v>
          </cell>
          <cell r="C85" t="str">
            <v>m</v>
          </cell>
          <cell r="D85">
            <v>38075.5</v>
          </cell>
          <cell r="E85">
            <v>1142.2649999999999</v>
          </cell>
          <cell r="F85">
            <v>39217.764999999999</v>
          </cell>
          <cell r="G85">
            <v>6274.8424000000005</v>
          </cell>
          <cell r="H85">
            <v>45493</v>
          </cell>
        </row>
        <row r="86">
          <cell r="B86" t="str">
            <v>TUBERÍA PVC UNIÓN MECÁNICA RDE 41 D 10"</v>
          </cell>
          <cell r="C86" t="str">
            <v>m</v>
          </cell>
          <cell r="D86">
            <v>59540.5</v>
          </cell>
          <cell r="E86">
            <v>1786.2149999999999</v>
          </cell>
          <cell r="F86">
            <v>61326.714999999997</v>
          </cell>
          <cell r="G86">
            <v>9812.2744000000002</v>
          </cell>
          <cell r="H86">
            <v>71139</v>
          </cell>
        </row>
        <row r="87">
          <cell r="B87" t="str">
            <v>TUBERÍA PVC UNIÓN MECÁNICA RDE 41 D 12"</v>
          </cell>
          <cell r="C87" t="str">
            <v>m</v>
          </cell>
          <cell r="D87">
            <v>84324.333333333328</v>
          </cell>
          <cell r="E87">
            <v>2529.7299999999996</v>
          </cell>
          <cell r="F87">
            <v>86854.063333333324</v>
          </cell>
          <cell r="G87">
            <v>13896.650133333333</v>
          </cell>
          <cell r="H87">
            <v>100751</v>
          </cell>
        </row>
        <row r="88">
          <cell r="B88" t="str">
            <v>TUBERÍA PVC UNIÓN MECÁNICA RDE 41 D 14"</v>
          </cell>
          <cell r="C88" t="str">
            <v>m</v>
          </cell>
          <cell r="D88">
            <v>106489.66666666667</v>
          </cell>
          <cell r="E88">
            <v>3194.69</v>
          </cell>
          <cell r="F88">
            <v>109684.35666666667</v>
          </cell>
          <cell r="G88">
            <v>17549.497066666667</v>
          </cell>
          <cell r="H88">
            <v>127234</v>
          </cell>
        </row>
        <row r="89">
          <cell r="B89" t="str">
            <v>TUBERÍA PVC UNIÓN MECÁNICA RDE 41 D 16"</v>
          </cell>
          <cell r="C89" t="str">
            <v>m</v>
          </cell>
          <cell r="D89">
            <v>143354.5</v>
          </cell>
          <cell r="E89">
            <v>4300.6350000000002</v>
          </cell>
          <cell r="F89">
            <v>147655.13500000001</v>
          </cell>
          <cell r="G89">
            <v>23624.821600000003</v>
          </cell>
          <cell r="H89">
            <v>171280</v>
          </cell>
        </row>
        <row r="90">
          <cell r="B90" t="str">
            <v>TUBERÍA PVC UNIÓN MECÁNICA RDE 41 D 18"</v>
          </cell>
          <cell r="C90" t="str">
            <v>m</v>
          </cell>
          <cell r="D90">
            <v>186500.5</v>
          </cell>
          <cell r="E90">
            <v>5595.0149999999994</v>
          </cell>
          <cell r="F90">
            <v>192095.51500000001</v>
          </cell>
          <cell r="G90">
            <v>30735.282400000004</v>
          </cell>
          <cell r="H90">
            <v>222831</v>
          </cell>
        </row>
        <row r="91">
          <cell r="B91" t="str">
            <v>TUBERÍA PVC UNIÓN MECÁNICA RDE 41 D 20"</v>
          </cell>
          <cell r="C91" t="str">
            <v>m</v>
          </cell>
          <cell r="D91">
            <v>236665.16666666666</v>
          </cell>
          <cell r="E91">
            <v>7099.954999999999</v>
          </cell>
          <cell r="F91">
            <v>243765.12166666664</v>
          </cell>
          <cell r="G91">
            <v>39002.419466666666</v>
          </cell>
          <cell r="H91">
            <v>282768</v>
          </cell>
        </row>
        <row r="92">
          <cell r="B92" t="str">
            <v>TUBERÍA PVC UNIÓN MECÁNICA RDE 41 D 24"</v>
          </cell>
          <cell r="C92" t="str">
            <v>m</v>
          </cell>
          <cell r="D92">
            <v>333161.83333333331</v>
          </cell>
          <cell r="E92">
            <v>9994.8549999999996</v>
          </cell>
          <cell r="F92">
            <v>343156.6883333333</v>
          </cell>
          <cell r="G92">
            <v>54905.070133333327</v>
          </cell>
          <cell r="H92">
            <v>398062</v>
          </cell>
        </row>
        <row r="93">
          <cell r="B93" t="str">
            <v>TUBERÍA PVC UNIÓN MECÁNICA RDE 9</v>
          </cell>
        </row>
        <row r="94">
          <cell r="B94" t="str">
            <v>TUBERÍA PVC ESPIGO X ESPIGO RDE 9 D 4"</v>
          </cell>
          <cell r="C94" t="str">
            <v>m</v>
          </cell>
          <cell r="D94">
            <v>84938</v>
          </cell>
          <cell r="E94">
            <v>2548.14</v>
          </cell>
          <cell r="F94">
            <v>87486.14</v>
          </cell>
          <cell r="G94">
            <v>13997.7824</v>
          </cell>
          <cell r="H94">
            <v>101484</v>
          </cell>
        </row>
        <row r="95">
          <cell r="B95" t="str">
            <v>TUBERÍA PVC ESPIGO X ESPIGO RDE 9 D 6"</v>
          </cell>
          <cell r="C95" t="str">
            <v>m</v>
          </cell>
          <cell r="D95">
            <v>183893</v>
          </cell>
          <cell r="E95">
            <v>5516.79</v>
          </cell>
          <cell r="F95">
            <v>189409.79</v>
          </cell>
          <cell r="G95">
            <v>30305.566400000003</v>
          </cell>
          <cell r="H95">
            <v>219715</v>
          </cell>
        </row>
        <row r="96">
          <cell r="B96" t="str">
            <v>TUBERÍA PVC ESPIGO X ESPIGO RDE 9 D 8"</v>
          </cell>
          <cell r="C96" t="str">
            <v>m</v>
          </cell>
          <cell r="D96">
            <v>311296</v>
          </cell>
          <cell r="E96">
            <v>9338.8799999999992</v>
          </cell>
          <cell r="F96">
            <v>320634.88</v>
          </cell>
          <cell r="G96">
            <v>51301.580800000003</v>
          </cell>
          <cell r="H96">
            <v>371936</v>
          </cell>
        </row>
        <row r="97">
          <cell r="B97" t="str">
            <v>TUBERÍA DOMICILIARIA PF+UAD</v>
          </cell>
        </row>
        <row r="98">
          <cell r="B98" t="str">
            <v>TUBERÍA DOMICILIARIA PF+UAD DE 1/2"</v>
          </cell>
          <cell r="C98" t="str">
            <v>m</v>
          </cell>
          <cell r="D98">
            <v>1365.32</v>
          </cell>
          <cell r="E98">
            <v>40.959599999999995</v>
          </cell>
          <cell r="F98">
            <v>1406.2795999999998</v>
          </cell>
          <cell r="G98">
            <v>225.00473599999998</v>
          </cell>
          <cell r="H98">
            <v>1631</v>
          </cell>
        </row>
        <row r="99">
          <cell r="B99" t="str">
            <v>TUBERÍA DOMICILIARIA PF+UAD DE 3/4"</v>
          </cell>
          <cell r="C99" t="str">
            <v>m</v>
          </cell>
          <cell r="D99">
            <v>2684.24</v>
          </cell>
          <cell r="E99">
            <v>80.527199999999993</v>
          </cell>
          <cell r="F99">
            <v>2764.7671999999998</v>
          </cell>
          <cell r="G99">
            <v>442.362752</v>
          </cell>
          <cell r="H99">
            <v>3207</v>
          </cell>
        </row>
        <row r="100">
          <cell r="B100" t="str">
            <v>TUBERÍA PVC UNIÓN MECÁNICA RDE 13.5</v>
          </cell>
        </row>
        <row r="101">
          <cell r="B101" t="str">
            <v xml:space="preserve">TUBERÍA PVC UNIÓN MECÁNICA RDE 13.5 D 3" </v>
          </cell>
          <cell r="C101" t="str">
            <v>m</v>
          </cell>
          <cell r="D101">
            <v>19205</v>
          </cell>
          <cell r="E101">
            <v>576.15</v>
          </cell>
          <cell r="F101">
            <v>19781.150000000001</v>
          </cell>
          <cell r="G101">
            <v>3164.9840000000004</v>
          </cell>
          <cell r="H101">
            <v>22946</v>
          </cell>
        </row>
        <row r="102">
          <cell r="B102" t="str">
            <v>INSTALACIÓN TUBERÍA EN PVC - VER PRESUPUESTO DE OBRA</v>
          </cell>
        </row>
        <row r="103">
          <cell r="B103" t="str">
            <v>SUMINISTRO ACCESORIOS PVC</v>
          </cell>
        </row>
        <row r="104">
          <cell r="B104" t="str">
            <v>SUMINISTRO CODO PVC</v>
          </cell>
        </row>
        <row r="105">
          <cell r="B105" t="str">
            <v>SUMINISTRO CODO PRESIÓN SOLDAR</v>
          </cell>
        </row>
        <row r="106">
          <cell r="B106" t="str">
            <v>CODO 90º</v>
          </cell>
        </row>
        <row r="107">
          <cell r="B107" t="str">
            <v>CODO DE 90º PRESIÓN SOLDAR D 1/2"</v>
          </cell>
          <cell r="C107" t="str">
            <v>un</v>
          </cell>
          <cell r="D107">
            <v>363</v>
          </cell>
          <cell r="E107">
            <v>10.889999999999999</v>
          </cell>
          <cell r="F107">
            <v>373.89</v>
          </cell>
          <cell r="G107">
            <v>59.822400000000002</v>
          </cell>
          <cell r="H107">
            <v>434</v>
          </cell>
        </row>
        <row r="108">
          <cell r="B108" t="str">
            <v>CODO DE 90º PRESIÓN SOLDAR D 3/4"</v>
          </cell>
          <cell r="C108" t="str">
            <v>un</v>
          </cell>
          <cell r="D108">
            <v>581</v>
          </cell>
          <cell r="E108">
            <v>17.43</v>
          </cell>
          <cell r="F108">
            <v>598.42999999999995</v>
          </cell>
          <cell r="G108">
            <v>95.748799999999989</v>
          </cell>
          <cell r="H108">
            <v>694</v>
          </cell>
        </row>
        <row r="109">
          <cell r="B109" t="str">
            <v>CODO DE 90º PRESIÓN SOLDAR D 1"</v>
          </cell>
          <cell r="C109" t="str">
            <v>un</v>
          </cell>
          <cell r="D109">
            <v>1137</v>
          </cell>
          <cell r="E109">
            <v>34.11</v>
          </cell>
          <cell r="F109">
            <v>1171.1099999999999</v>
          </cell>
          <cell r="G109">
            <v>187.3776</v>
          </cell>
          <cell r="H109">
            <v>1358</v>
          </cell>
        </row>
        <row r="110">
          <cell r="B110" t="str">
            <v>CODO DE 90º PRESIÓN SOLDAR D 1 1/4"</v>
          </cell>
          <cell r="C110" t="str">
            <v>un</v>
          </cell>
          <cell r="D110">
            <v>2185</v>
          </cell>
          <cell r="E110">
            <v>65.55</v>
          </cell>
          <cell r="F110">
            <v>2250.5500000000002</v>
          </cell>
          <cell r="G110">
            <v>360.08800000000002</v>
          </cell>
          <cell r="H110">
            <v>2611</v>
          </cell>
        </row>
        <row r="111">
          <cell r="B111" t="str">
            <v>CODO DE 90º PRESIÓN SOLDAR D 1 1/2"</v>
          </cell>
          <cell r="C111" t="str">
            <v>un</v>
          </cell>
          <cell r="D111">
            <v>4080</v>
          </cell>
          <cell r="E111">
            <v>122.39999999999999</v>
          </cell>
          <cell r="F111">
            <v>4202.3999999999996</v>
          </cell>
          <cell r="G111">
            <v>672.3839999999999</v>
          </cell>
          <cell r="H111">
            <v>4875</v>
          </cell>
        </row>
        <row r="112">
          <cell r="B112" t="str">
            <v>CODO DE 90º PRESIÓN SOLDAR D 2"</v>
          </cell>
          <cell r="C112" t="str">
            <v>un</v>
          </cell>
          <cell r="D112">
            <v>6686</v>
          </cell>
          <cell r="E112">
            <v>200.57999999999998</v>
          </cell>
          <cell r="F112">
            <v>6886.58</v>
          </cell>
          <cell r="G112">
            <v>1101.8528000000001</v>
          </cell>
          <cell r="H112">
            <v>7988</v>
          </cell>
        </row>
        <row r="113">
          <cell r="B113" t="str">
            <v>CODO DE 90º PRESIÓN SOLDAR D 2 1/2"</v>
          </cell>
          <cell r="C113" t="str">
            <v>un</v>
          </cell>
          <cell r="D113">
            <v>19257</v>
          </cell>
          <cell r="E113">
            <v>577.70999999999992</v>
          </cell>
          <cell r="F113">
            <v>19834.71</v>
          </cell>
          <cell r="G113">
            <v>3173.5535999999997</v>
          </cell>
          <cell r="H113">
            <v>23008</v>
          </cell>
        </row>
        <row r="114">
          <cell r="B114" t="str">
            <v>CODO DE 90º PRESIÓN SOLDAR D 3"</v>
          </cell>
          <cell r="C114" t="str">
            <v>un</v>
          </cell>
          <cell r="D114">
            <v>24921</v>
          </cell>
          <cell r="E114">
            <v>747.63</v>
          </cell>
          <cell r="F114">
            <v>25668.63</v>
          </cell>
          <cell r="G114">
            <v>4106.9808000000003</v>
          </cell>
          <cell r="H114">
            <v>29776</v>
          </cell>
        </row>
        <row r="115">
          <cell r="B115" t="str">
            <v>CODO DE 90º PRESIÓN SOLDAR D 4"</v>
          </cell>
          <cell r="C115" t="str">
            <v>un</v>
          </cell>
          <cell r="D115">
            <v>51063</v>
          </cell>
          <cell r="E115">
            <v>1531.8899999999999</v>
          </cell>
          <cell r="F115">
            <v>52594.89</v>
          </cell>
          <cell r="G115">
            <v>8415.1823999999997</v>
          </cell>
          <cell r="H115">
            <v>61010</v>
          </cell>
        </row>
        <row r="116">
          <cell r="B116" t="str">
            <v>CODO 45º</v>
          </cell>
        </row>
        <row r="117">
          <cell r="B117" t="str">
            <v>CODO DE 45º PRESIÓN SOLDAR D 1/2"</v>
          </cell>
          <cell r="C117" t="str">
            <v>un</v>
          </cell>
          <cell r="D117">
            <v>599</v>
          </cell>
          <cell r="E117">
            <v>17.97</v>
          </cell>
          <cell r="F117">
            <v>616.97</v>
          </cell>
          <cell r="G117">
            <v>98.71520000000001</v>
          </cell>
          <cell r="H117">
            <v>716</v>
          </cell>
        </row>
        <row r="118">
          <cell r="B118" t="str">
            <v>CODO DE 45º PRESIÓN SOLDAR D 3/4"</v>
          </cell>
          <cell r="C118" t="str">
            <v>un</v>
          </cell>
          <cell r="D118">
            <v>960</v>
          </cell>
          <cell r="E118">
            <v>28.799999999999997</v>
          </cell>
          <cell r="F118">
            <v>988.8</v>
          </cell>
          <cell r="G118">
            <v>158.208</v>
          </cell>
          <cell r="H118">
            <v>1147</v>
          </cell>
        </row>
        <row r="119">
          <cell r="B119" t="str">
            <v>CODO DE 45º PRESIÓN SOLDAR D 1"</v>
          </cell>
          <cell r="C119" t="str">
            <v>un</v>
          </cell>
          <cell r="D119">
            <v>1827</v>
          </cell>
          <cell r="E119">
            <v>54.809999999999995</v>
          </cell>
          <cell r="F119">
            <v>1881.81</v>
          </cell>
          <cell r="G119">
            <v>301.08960000000002</v>
          </cell>
          <cell r="H119">
            <v>2183</v>
          </cell>
        </row>
        <row r="120">
          <cell r="B120" t="str">
            <v>CODO DE 45º PRESIÓN SOLDAR D 1 1/4"</v>
          </cell>
          <cell r="C120" t="str">
            <v>un</v>
          </cell>
          <cell r="D120">
            <v>3304</v>
          </cell>
          <cell r="E120">
            <v>99.11999999999999</v>
          </cell>
          <cell r="F120">
            <v>3403.12</v>
          </cell>
          <cell r="G120">
            <v>544.49919999999997</v>
          </cell>
          <cell r="H120">
            <v>3948</v>
          </cell>
        </row>
        <row r="121">
          <cell r="B121" t="str">
            <v>CODO DE 45º PRESIÓN SOLDAR D 1 1/2"</v>
          </cell>
          <cell r="C121" t="str">
            <v>un</v>
          </cell>
          <cell r="D121">
            <v>4430</v>
          </cell>
          <cell r="E121">
            <v>132.9</v>
          </cell>
          <cell r="F121">
            <v>4562.8999999999996</v>
          </cell>
          <cell r="G121">
            <v>730.06399999999996</v>
          </cell>
          <cell r="H121">
            <v>5293</v>
          </cell>
        </row>
        <row r="122">
          <cell r="B122" t="str">
            <v>CODO DE 45º PRESIÓN SOLDAR D 2"</v>
          </cell>
          <cell r="C122" t="str">
            <v>un</v>
          </cell>
          <cell r="D122">
            <v>7327</v>
          </cell>
          <cell r="E122">
            <v>219.81</v>
          </cell>
          <cell r="F122">
            <v>7546.81</v>
          </cell>
          <cell r="G122">
            <v>1207.4896000000001</v>
          </cell>
          <cell r="H122">
            <v>8754</v>
          </cell>
        </row>
        <row r="123">
          <cell r="B123" t="str">
            <v>CODO DE 45º PRESIÓN SOLDAR D 2 1/2"</v>
          </cell>
          <cell r="C123" t="str">
            <v>un</v>
          </cell>
          <cell r="D123">
            <v>20651</v>
          </cell>
          <cell r="E123">
            <v>619.53</v>
          </cell>
          <cell r="F123">
            <v>21270.53</v>
          </cell>
          <cell r="G123">
            <v>3403.2847999999999</v>
          </cell>
          <cell r="H123">
            <v>24674</v>
          </cell>
        </row>
        <row r="124">
          <cell r="B124" t="str">
            <v>CODO DE 45º PRESIÓN SOLDAR D 3"</v>
          </cell>
          <cell r="C124" t="str">
            <v>un</v>
          </cell>
          <cell r="D124">
            <v>23586</v>
          </cell>
          <cell r="E124">
            <v>707.57999999999993</v>
          </cell>
          <cell r="F124">
            <v>24293.58</v>
          </cell>
          <cell r="G124">
            <v>3886.9728000000005</v>
          </cell>
          <cell r="H124">
            <v>28181</v>
          </cell>
        </row>
        <row r="125">
          <cell r="B125" t="str">
            <v>CODO DE 45º PRESIÓN SOLDAR D 4"</v>
          </cell>
          <cell r="C125" t="str">
            <v>un</v>
          </cell>
          <cell r="D125">
            <v>50180</v>
          </cell>
          <cell r="E125">
            <v>1505.3999999999999</v>
          </cell>
          <cell r="F125">
            <v>51685.4</v>
          </cell>
          <cell r="G125">
            <v>8269.6640000000007</v>
          </cell>
          <cell r="H125">
            <v>59955</v>
          </cell>
        </row>
        <row r="126">
          <cell r="B126" t="str">
            <v>SUMINISTRO CODO UNIÓN MECÁNICA PVC</v>
          </cell>
        </row>
        <row r="127">
          <cell r="B127" t="str">
            <v>CODO PVC GRAN RADIO 90º RDE 21</v>
          </cell>
        </row>
        <row r="128">
          <cell r="B128" t="str">
            <v>CODO PVC GRAN RADIO 90º RDE 21 D 2"</v>
          </cell>
          <cell r="C128" t="str">
            <v>un</v>
          </cell>
          <cell r="D128">
            <v>15043</v>
          </cell>
          <cell r="E128">
            <v>451.28999999999996</v>
          </cell>
          <cell r="F128">
            <v>15494.29</v>
          </cell>
          <cell r="G128">
            <v>2479.0864000000001</v>
          </cell>
          <cell r="H128">
            <v>17973</v>
          </cell>
        </row>
        <row r="129">
          <cell r="B129" t="str">
            <v>CODO PVC GRAN RADIO 90º RDE 21 D 2 1/2"</v>
          </cell>
          <cell r="C129" t="str">
            <v>un</v>
          </cell>
          <cell r="D129">
            <v>19333</v>
          </cell>
          <cell r="E129">
            <v>579.99</v>
          </cell>
          <cell r="F129">
            <v>19912.990000000002</v>
          </cell>
          <cell r="G129">
            <v>3186.0784000000003</v>
          </cell>
          <cell r="H129">
            <v>23099</v>
          </cell>
        </row>
        <row r="130">
          <cell r="B130" t="str">
            <v>CODO PVC GRAN RADIO 90º RDE 21 D 3"</v>
          </cell>
          <cell r="C130" t="str">
            <v>un</v>
          </cell>
          <cell r="D130">
            <v>35025</v>
          </cell>
          <cell r="E130">
            <v>1050.75</v>
          </cell>
          <cell r="F130">
            <v>36075.75</v>
          </cell>
          <cell r="G130">
            <v>5772.12</v>
          </cell>
          <cell r="H130">
            <v>41848</v>
          </cell>
        </row>
        <row r="131">
          <cell r="B131" t="str">
            <v>CODO PVC GRAN RADIO 90º RDE 21 D 4"</v>
          </cell>
          <cell r="C131" t="str">
            <v>un</v>
          </cell>
          <cell r="D131">
            <v>67250</v>
          </cell>
          <cell r="E131">
            <v>2017.5</v>
          </cell>
          <cell r="F131">
            <v>69267.5</v>
          </cell>
          <cell r="G131">
            <v>11082.800000000001</v>
          </cell>
          <cell r="H131">
            <v>80350</v>
          </cell>
        </row>
        <row r="132">
          <cell r="B132" t="str">
            <v>CODO PVC GRAN RADIO 90º RDE 21 D 6"</v>
          </cell>
          <cell r="C132" t="str">
            <v>un</v>
          </cell>
          <cell r="D132">
            <v>206516.30074379424</v>
          </cell>
          <cell r="E132">
            <v>6195.4890223138273</v>
          </cell>
          <cell r="F132">
            <v>212711.78976610806</v>
          </cell>
          <cell r="G132">
            <v>34033.886362577294</v>
          </cell>
          <cell r="H132">
            <v>246746</v>
          </cell>
        </row>
        <row r="133">
          <cell r="B133" t="str">
            <v>CODO PVC GRAN RADIO 90º RDE 21 D 8"</v>
          </cell>
          <cell r="C133" t="str">
            <v>un</v>
          </cell>
          <cell r="D133">
            <v>427014</v>
          </cell>
          <cell r="E133">
            <v>12810.42</v>
          </cell>
          <cell r="F133">
            <v>439824.42</v>
          </cell>
          <cell r="G133">
            <v>70371.907200000001</v>
          </cell>
          <cell r="H133">
            <v>510196</v>
          </cell>
        </row>
        <row r="134">
          <cell r="B134" t="str">
            <v>CODO PVC GRAN RADIO 90º RDE 21 D 10"</v>
          </cell>
          <cell r="C134" t="str">
            <v>un</v>
          </cell>
          <cell r="D134">
            <v>928734</v>
          </cell>
          <cell r="E134">
            <v>27862.02</v>
          </cell>
          <cell r="F134">
            <v>956596.02</v>
          </cell>
          <cell r="G134">
            <v>153055.36319999999</v>
          </cell>
          <cell r="H134">
            <v>1109651</v>
          </cell>
        </row>
        <row r="135">
          <cell r="B135" t="str">
            <v>CODO PVC GRAN RADIO 90º RDE 21 D 12"</v>
          </cell>
          <cell r="C135" t="str">
            <v>un</v>
          </cell>
          <cell r="D135">
            <v>1260463</v>
          </cell>
          <cell r="E135">
            <v>37813.89</v>
          </cell>
          <cell r="F135">
            <v>1298276.8899999999</v>
          </cell>
          <cell r="G135">
            <v>207724.30239999999</v>
          </cell>
          <cell r="H135">
            <v>1506001</v>
          </cell>
        </row>
        <row r="136">
          <cell r="B136" t="str">
            <v>CODO PVC GRAN RADIO 45º RDE 21</v>
          </cell>
        </row>
        <row r="137">
          <cell r="B137" t="str">
            <v>CODO PVC GRAN RADIO 45º RDE 21 D 2"</v>
          </cell>
          <cell r="C137" t="str">
            <v>un</v>
          </cell>
          <cell r="D137">
            <v>13004</v>
          </cell>
          <cell r="E137">
            <v>390.12</v>
          </cell>
          <cell r="F137">
            <v>13394.12</v>
          </cell>
          <cell r="G137">
            <v>2143.0592000000001</v>
          </cell>
          <cell r="H137">
            <v>15537</v>
          </cell>
        </row>
        <row r="138">
          <cell r="B138" t="str">
            <v>CODO PVC GRAN RADIO 45º RDE 21 D 2 1/2"</v>
          </cell>
          <cell r="C138" t="str">
            <v>un</v>
          </cell>
          <cell r="D138">
            <v>14847</v>
          </cell>
          <cell r="E138">
            <v>445.40999999999997</v>
          </cell>
          <cell r="F138">
            <v>15292.41</v>
          </cell>
          <cell r="G138">
            <v>2446.7856000000002</v>
          </cell>
          <cell r="H138">
            <v>17739</v>
          </cell>
        </row>
        <row r="139">
          <cell r="B139" t="str">
            <v>CODO PVC GRAN RADIO 45º RDE 21 D 3"</v>
          </cell>
          <cell r="C139" t="str">
            <v>un</v>
          </cell>
          <cell r="D139">
            <v>23486</v>
          </cell>
          <cell r="E139">
            <v>704.57999999999993</v>
          </cell>
          <cell r="F139">
            <v>24190.58</v>
          </cell>
          <cell r="G139">
            <v>3870.4928000000004</v>
          </cell>
          <cell r="H139">
            <v>28061</v>
          </cell>
        </row>
        <row r="140">
          <cell r="B140" t="str">
            <v>CODO PVC GRAN RADIO 45º RDE 21 D 4"</v>
          </cell>
          <cell r="C140" t="str">
            <v>un</v>
          </cell>
          <cell r="D140">
            <v>47638</v>
          </cell>
          <cell r="E140">
            <v>1429.1399999999999</v>
          </cell>
          <cell r="F140">
            <v>49067.14</v>
          </cell>
          <cell r="G140">
            <v>7850.7424000000001</v>
          </cell>
          <cell r="H140">
            <v>56918</v>
          </cell>
        </row>
        <row r="141">
          <cell r="B141" t="str">
            <v>CODO PVC GRAN RADIO 45º RDE 21 D 6"</v>
          </cell>
          <cell r="C141" t="str">
            <v>un</v>
          </cell>
          <cell r="D141">
            <v>150266.85082872928</v>
          </cell>
          <cell r="E141">
            <v>4508.0055248618783</v>
          </cell>
          <cell r="F141">
            <v>154774.85635359117</v>
          </cell>
          <cell r="G141">
            <v>24763.977016574587</v>
          </cell>
          <cell r="H141">
            <v>179539</v>
          </cell>
        </row>
        <row r="142">
          <cell r="B142" t="str">
            <v>CODO PVC GRAN RADIO 45º RDE 21 D 8"</v>
          </cell>
          <cell r="C142" t="str">
            <v>un</v>
          </cell>
          <cell r="D142">
            <v>283700</v>
          </cell>
          <cell r="E142">
            <v>8511</v>
          </cell>
          <cell r="F142">
            <v>292211</v>
          </cell>
          <cell r="G142">
            <v>46753.760000000002</v>
          </cell>
          <cell r="H142">
            <v>338965</v>
          </cell>
        </row>
        <row r="143">
          <cell r="B143" t="str">
            <v>CODO PVC GRAN RADIO 45º RDE 21 D 10"</v>
          </cell>
          <cell r="C143" t="str">
            <v>un</v>
          </cell>
          <cell r="D143">
            <v>607571</v>
          </cell>
          <cell r="E143">
            <v>18227.13</v>
          </cell>
          <cell r="F143">
            <v>625798.13</v>
          </cell>
          <cell r="G143">
            <v>100127.70080000001</v>
          </cell>
          <cell r="H143">
            <v>725926</v>
          </cell>
        </row>
        <row r="144">
          <cell r="B144" t="str">
            <v>CODO PVC GRAN RADIO 45º RDE 21 D 12"</v>
          </cell>
          <cell r="C144" t="str">
            <v>un</v>
          </cell>
          <cell r="D144">
            <v>852852</v>
          </cell>
          <cell r="E144">
            <v>25585.559999999998</v>
          </cell>
          <cell r="F144">
            <v>878437.56</v>
          </cell>
          <cell r="G144">
            <v>140550.00960000002</v>
          </cell>
          <cell r="H144">
            <v>1018988</v>
          </cell>
        </row>
        <row r="145">
          <cell r="B145" t="str">
            <v>CODO PVC GRAN RADIO 22.5º RDE 21</v>
          </cell>
        </row>
        <row r="146">
          <cell r="B146" t="str">
            <v>CODO PVC GRAN RADIO 22.5º RDE 21 D 2"</v>
          </cell>
          <cell r="C146" t="str">
            <v>un</v>
          </cell>
          <cell r="D146">
            <v>11439</v>
          </cell>
          <cell r="E146">
            <v>343.16999999999996</v>
          </cell>
          <cell r="F146">
            <v>11782.17</v>
          </cell>
          <cell r="G146">
            <v>1885.1472000000001</v>
          </cell>
          <cell r="H146">
            <v>13667</v>
          </cell>
        </row>
        <row r="147">
          <cell r="B147" t="str">
            <v>CODO PVC GRAN RADIO 22.5º RDE 21 D 2 1/2"</v>
          </cell>
          <cell r="C147" t="str">
            <v>un</v>
          </cell>
          <cell r="D147">
            <v>16082</v>
          </cell>
          <cell r="E147">
            <v>482.46</v>
          </cell>
          <cell r="F147">
            <v>16564.46</v>
          </cell>
          <cell r="G147">
            <v>2650.3136</v>
          </cell>
          <cell r="H147">
            <v>19215</v>
          </cell>
        </row>
        <row r="148">
          <cell r="B148" t="str">
            <v>CODO PVC GRAN RADIO 22.5º RDE 21 D 3"</v>
          </cell>
          <cell r="C148" t="str">
            <v>un</v>
          </cell>
          <cell r="D148">
            <v>23162</v>
          </cell>
          <cell r="E148">
            <v>694.86</v>
          </cell>
          <cell r="F148">
            <v>23856.86</v>
          </cell>
          <cell r="G148">
            <v>3817.0976000000001</v>
          </cell>
          <cell r="H148">
            <v>27674</v>
          </cell>
        </row>
        <row r="149">
          <cell r="B149" t="str">
            <v xml:space="preserve">CODO PVC GRAN RADIO 22.5º RDE 21 D 4" </v>
          </cell>
          <cell r="C149" t="str">
            <v>un</v>
          </cell>
          <cell r="D149">
            <v>42466</v>
          </cell>
          <cell r="E149">
            <v>1273.98</v>
          </cell>
          <cell r="F149">
            <v>43739.98</v>
          </cell>
          <cell r="G149">
            <v>6998.3968000000004</v>
          </cell>
          <cell r="H149">
            <v>50738</v>
          </cell>
        </row>
        <row r="150">
          <cell r="B150" t="str">
            <v>CODO PVC GRAN RADIO 22.5º RDE 21 D 6"</v>
          </cell>
          <cell r="C150" t="str">
            <v>un</v>
          </cell>
          <cell r="D150">
            <v>120004.14364640883</v>
          </cell>
          <cell r="E150">
            <v>3600.1243093922649</v>
          </cell>
          <cell r="F150">
            <v>123604.2679558011</v>
          </cell>
          <cell r="G150">
            <v>19776.682872928177</v>
          </cell>
          <cell r="H150">
            <v>143381</v>
          </cell>
        </row>
        <row r="151">
          <cell r="B151" t="str">
            <v>CODO PVC GRAN RADIO 22.5º RDE 21 D 8"</v>
          </cell>
          <cell r="C151" t="str">
            <v>un</v>
          </cell>
          <cell r="D151">
            <v>220780</v>
          </cell>
          <cell r="E151">
            <v>6623.4</v>
          </cell>
          <cell r="F151">
            <v>227403.4</v>
          </cell>
          <cell r="G151">
            <v>36384.544000000002</v>
          </cell>
          <cell r="H151">
            <v>263788</v>
          </cell>
        </row>
        <row r="152">
          <cell r="B152" t="str">
            <v>CODO PVC GRAN RADIO 22.5º RDE 21 D 10"</v>
          </cell>
          <cell r="C152" t="str">
            <v>un</v>
          </cell>
          <cell r="D152">
            <v>494713</v>
          </cell>
          <cell r="E152">
            <v>14841.39</v>
          </cell>
          <cell r="F152">
            <v>509554.39</v>
          </cell>
          <cell r="G152">
            <v>81528.702400000009</v>
          </cell>
          <cell r="H152">
            <v>591083</v>
          </cell>
        </row>
        <row r="153">
          <cell r="B153" t="str">
            <v>CODO PVC GRAN RADIO 22.5º RDE 21 D 12"</v>
          </cell>
          <cell r="C153" t="str">
            <v>un</v>
          </cell>
          <cell r="D153">
            <v>666195</v>
          </cell>
          <cell r="E153">
            <v>19985.849999999999</v>
          </cell>
          <cell r="F153">
            <v>686180.85</v>
          </cell>
          <cell r="G153">
            <v>109788.936</v>
          </cell>
          <cell r="H153">
            <v>795970</v>
          </cell>
        </row>
        <row r="154">
          <cell r="B154" t="str">
            <v>CODO PVC GRAN RADIO 11.25º RDE 21</v>
          </cell>
        </row>
        <row r="155">
          <cell r="B155" t="str">
            <v>CODO PVC GRAN RADIO 11.25º RDE 21 D 2"</v>
          </cell>
          <cell r="C155" t="str">
            <v>un</v>
          </cell>
          <cell r="D155">
            <v>13226</v>
          </cell>
          <cell r="E155">
            <v>396.78</v>
          </cell>
          <cell r="F155">
            <v>13622.78</v>
          </cell>
          <cell r="G155">
            <v>2179.6448</v>
          </cell>
          <cell r="H155">
            <v>15802</v>
          </cell>
        </row>
        <row r="156">
          <cell r="B156" t="str">
            <v>CODO PVC GRAN RADIO 11.25º RDE 21 D 2 1/2"</v>
          </cell>
          <cell r="C156" t="str">
            <v>un</v>
          </cell>
          <cell r="D156">
            <v>15206</v>
          </cell>
          <cell r="E156">
            <v>456.18</v>
          </cell>
          <cell r="F156">
            <v>15662.18</v>
          </cell>
          <cell r="G156">
            <v>2505.9488000000001</v>
          </cell>
          <cell r="H156">
            <v>18168</v>
          </cell>
        </row>
        <row r="157">
          <cell r="B157" t="str">
            <v>CODO PVC GRAN RADIO 11.25º RDE 21 D 3"</v>
          </cell>
          <cell r="C157" t="str">
            <v>un</v>
          </cell>
          <cell r="D157">
            <v>21111</v>
          </cell>
          <cell r="E157">
            <v>633.32999999999993</v>
          </cell>
          <cell r="F157">
            <v>21744.33</v>
          </cell>
          <cell r="G157">
            <v>3479.0928000000004</v>
          </cell>
          <cell r="H157">
            <v>25223</v>
          </cell>
        </row>
        <row r="158">
          <cell r="B158" t="str">
            <v xml:space="preserve">CODO PVC GRAN RADIO 11.25º RDE 21 D 4" </v>
          </cell>
          <cell r="C158" t="str">
            <v>un</v>
          </cell>
          <cell r="D158">
            <v>40347</v>
          </cell>
          <cell r="E158">
            <v>1210.4099999999999</v>
          </cell>
          <cell r="F158">
            <v>41557.410000000003</v>
          </cell>
          <cell r="G158">
            <v>6649.1856000000007</v>
          </cell>
          <cell r="H158">
            <v>48207</v>
          </cell>
        </row>
        <row r="159">
          <cell r="B159" t="str">
            <v>CODO PVC GRAN RADIO 11.25º RDE 21 D 6"</v>
          </cell>
          <cell r="C159" t="str">
            <v>un</v>
          </cell>
          <cell r="D159">
            <v>107305.52540961756</v>
          </cell>
          <cell r="E159">
            <v>3219.1657622885268</v>
          </cell>
          <cell r="F159">
            <v>110524.69117190609</v>
          </cell>
          <cell r="G159">
            <v>17683.950587504976</v>
          </cell>
          <cell r="H159">
            <v>128209</v>
          </cell>
        </row>
        <row r="160">
          <cell r="B160" t="str">
            <v>CODO PVC GRAN RADIO 11.25º RDE 21 D 8"</v>
          </cell>
          <cell r="C160" t="str">
            <v>un</v>
          </cell>
          <cell r="D160">
            <v>189580</v>
          </cell>
          <cell r="E160">
            <v>5687.4</v>
          </cell>
          <cell r="F160">
            <v>195267.4</v>
          </cell>
          <cell r="G160">
            <v>31242.784</v>
          </cell>
          <cell r="H160">
            <v>226510</v>
          </cell>
        </row>
        <row r="161">
          <cell r="B161" t="str">
            <v>CODO PVC GRAN RADIO 11.25º RDE 21 D 10"</v>
          </cell>
          <cell r="C161" t="str">
            <v>un</v>
          </cell>
          <cell r="D161">
            <v>404719</v>
          </cell>
          <cell r="E161">
            <v>12141.57</v>
          </cell>
          <cell r="F161">
            <v>416860.57</v>
          </cell>
          <cell r="G161">
            <v>66697.691200000001</v>
          </cell>
          <cell r="H161">
            <v>483558</v>
          </cell>
        </row>
        <row r="162">
          <cell r="B162" t="str">
            <v>CODO PVC GRAN RADIO 11.25º RDE 21 D 12"</v>
          </cell>
          <cell r="C162" t="str">
            <v>un</v>
          </cell>
          <cell r="D162">
            <v>535709</v>
          </cell>
          <cell r="E162">
            <v>16071.269999999999</v>
          </cell>
          <cell r="F162">
            <v>551780.27</v>
          </cell>
          <cell r="G162">
            <v>88284.843200000003</v>
          </cell>
          <cell r="H162">
            <v>640065</v>
          </cell>
        </row>
        <row r="163">
          <cell r="B163" t="str">
            <v>CODO PVC GRAN RADIO 6º RDE 21</v>
          </cell>
        </row>
        <row r="164">
          <cell r="B164" t="str">
            <v>CODO PVC GRAN RADIO 6º RDE 21 D 8"</v>
          </cell>
          <cell r="C164" t="str">
            <v>un</v>
          </cell>
          <cell r="D164">
            <v>115442</v>
          </cell>
          <cell r="E164">
            <v>3463.2599999999998</v>
          </cell>
          <cell r="F164">
            <v>118905.26</v>
          </cell>
          <cell r="G164">
            <v>19024.8416</v>
          </cell>
          <cell r="H164">
            <v>137930</v>
          </cell>
        </row>
        <row r="165">
          <cell r="B165" t="str">
            <v>CODO PVC GRAN RADIO 6º RDE 21 D 10"</v>
          </cell>
          <cell r="C165" t="str">
            <v>un</v>
          </cell>
          <cell r="D165">
            <v>229757</v>
          </cell>
          <cell r="E165">
            <v>6892.71</v>
          </cell>
          <cell r="F165">
            <v>236649.71</v>
          </cell>
          <cell r="G165">
            <v>37863.953600000001</v>
          </cell>
          <cell r="H165">
            <v>274514</v>
          </cell>
        </row>
        <row r="166">
          <cell r="B166" t="str">
            <v>CODO PVC GRAN RADIO 6º RDE 21 D 12"</v>
          </cell>
          <cell r="C166" t="str">
            <v>un</v>
          </cell>
          <cell r="D166">
            <v>324645</v>
          </cell>
          <cell r="E166">
            <v>9739.35</v>
          </cell>
          <cell r="F166">
            <v>334384.34999999998</v>
          </cell>
          <cell r="G166">
            <v>53501.495999999999</v>
          </cell>
          <cell r="H166">
            <v>387886</v>
          </cell>
        </row>
        <row r="167">
          <cell r="B167" t="str">
            <v>CODO PVC  RADIO CORTO 90º RDE 21</v>
          </cell>
        </row>
        <row r="168">
          <cell r="B168" t="str">
            <v>CODO PVC RADIO CORTO 90º RDE 21 D 1 1/2"</v>
          </cell>
          <cell r="C168" t="str">
            <v>un</v>
          </cell>
          <cell r="D168">
            <v>58604</v>
          </cell>
          <cell r="E168">
            <v>1758.12</v>
          </cell>
          <cell r="F168">
            <v>60362.12</v>
          </cell>
          <cell r="G168">
            <v>9657.9392000000007</v>
          </cell>
          <cell r="H168">
            <v>70020</v>
          </cell>
        </row>
        <row r="169">
          <cell r="B169" t="str">
            <v>CODO PVC RADIO CORTO 90º RDE 21 D 2"</v>
          </cell>
          <cell r="C169" t="str">
            <v>un</v>
          </cell>
          <cell r="D169">
            <v>54265</v>
          </cell>
          <cell r="E169">
            <v>1627.95</v>
          </cell>
          <cell r="F169">
            <v>55892.95</v>
          </cell>
          <cell r="G169">
            <v>8942.8719999999994</v>
          </cell>
          <cell r="H169">
            <v>64836</v>
          </cell>
        </row>
        <row r="170">
          <cell r="B170" t="str">
            <v>CODO PVC RADIO CORTO 90º RDE 21 D 2 1/2"</v>
          </cell>
          <cell r="C170" t="str">
            <v>un</v>
          </cell>
          <cell r="D170">
            <v>58435</v>
          </cell>
          <cell r="E170">
            <v>1753.05</v>
          </cell>
          <cell r="F170">
            <v>60188.05</v>
          </cell>
          <cell r="G170">
            <v>9630.0880000000016</v>
          </cell>
          <cell r="H170">
            <v>69818</v>
          </cell>
        </row>
        <row r="171">
          <cell r="B171" t="str">
            <v>CODO PVC RADIO CORTO 90º RDE 21 D 3"</v>
          </cell>
          <cell r="C171" t="str">
            <v>un</v>
          </cell>
          <cell r="D171">
            <v>79228</v>
          </cell>
          <cell r="E171">
            <v>2376.8399999999997</v>
          </cell>
          <cell r="F171">
            <v>81604.84</v>
          </cell>
          <cell r="G171">
            <v>13056.7744</v>
          </cell>
          <cell r="H171">
            <v>94662</v>
          </cell>
        </row>
        <row r="172">
          <cell r="B172" t="str">
            <v xml:space="preserve">CODO PVC RADIO CORTO 90º RDE 21 D 4" </v>
          </cell>
          <cell r="C172" t="str">
            <v>un</v>
          </cell>
          <cell r="D172">
            <v>111787</v>
          </cell>
          <cell r="E172">
            <v>3353.6099999999997</v>
          </cell>
          <cell r="F172">
            <v>115140.61</v>
          </cell>
          <cell r="G172">
            <v>18422.497599999999</v>
          </cell>
          <cell r="H172">
            <v>133563</v>
          </cell>
        </row>
        <row r="173">
          <cell r="B173" t="str">
            <v>CODO PVC RADIO CORTO 90º RDE 21 D 6"</v>
          </cell>
          <cell r="C173" t="str">
            <v>un</v>
          </cell>
          <cell r="D173">
            <v>240939</v>
          </cell>
          <cell r="E173">
            <v>7228.17</v>
          </cell>
          <cell r="F173">
            <v>248167.17</v>
          </cell>
          <cell r="G173">
            <v>39706.747200000005</v>
          </cell>
          <cell r="H173">
            <v>287874</v>
          </cell>
        </row>
        <row r="174">
          <cell r="B174" t="str">
            <v>CODO PVC RADIO CORTO 90º RDE 21 D 8"</v>
          </cell>
          <cell r="C174" t="str">
            <v>un</v>
          </cell>
          <cell r="D174">
            <v>455830</v>
          </cell>
          <cell r="E174">
            <v>13674.9</v>
          </cell>
          <cell r="F174">
            <v>469504.9</v>
          </cell>
          <cell r="G174">
            <v>75120.784</v>
          </cell>
          <cell r="H174">
            <v>544626</v>
          </cell>
        </row>
        <row r="175">
          <cell r="B175" t="str">
            <v>CODO PVC RADIO CORTO 45º</v>
          </cell>
        </row>
        <row r="176">
          <cell r="B176" t="str">
            <v>CODO PVC RADIO CORTO 45º RDE 21 D 2"</v>
          </cell>
          <cell r="C176" t="str">
            <v>un</v>
          </cell>
          <cell r="D176">
            <v>59692</v>
          </cell>
          <cell r="E176">
            <v>1790.76</v>
          </cell>
          <cell r="F176">
            <v>61482.76</v>
          </cell>
          <cell r="G176">
            <v>9837.2416000000012</v>
          </cell>
          <cell r="H176">
            <v>71320</v>
          </cell>
        </row>
        <row r="177">
          <cell r="B177" t="str">
            <v>CODO PVC RADIO CORTO 45º RDE 21 D 2 1/2"</v>
          </cell>
          <cell r="C177" t="str">
            <v>un</v>
          </cell>
          <cell r="D177">
            <v>39967</v>
          </cell>
          <cell r="E177">
            <v>1199.01</v>
          </cell>
          <cell r="F177">
            <v>41166.01</v>
          </cell>
          <cell r="G177">
            <v>6586.5616000000009</v>
          </cell>
          <cell r="H177">
            <v>47753</v>
          </cell>
        </row>
        <row r="178">
          <cell r="B178" t="str">
            <v>CODO PVC RADIO CORTO 45º RDE 21 D 3"</v>
          </cell>
          <cell r="C178" t="str">
            <v>un</v>
          </cell>
          <cell r="D178">
            <v>75972</v>
          </cell>
          <cell r="E178">
            <v>2279.16</v>
          </cell>
          <cell r="F178">
            <v>78251.16</v>
          </cell>
          <cell r="G178">
            <v>12520.185600000001</v>
          </cell>
          <cell r="H178">
            <v>90771</v>
          </cell>
        </row>
        <row r="179">
          <cell r="B179" t="str">
            <v>CODO PVC RADIO CORTO 45º RDE 21 D 4"</v>
          </cell>
          <cell r="C179" t="str">
            <v>un</v>
          </cell>
          <cell r="D179">
            <v>95507</v>
          </cell>
          <cell r="E179">
            <v>2865.21</v>
          </cell>
          <cell r="F179">
            <v>98372.21</v>
          </cell>
          <cell r="G179">
            <v>15739.553600000001</v>
          </cell>
          <cell r="H179">
            <v>114112</v>
          </cell>
        </row>
        <row r="180">
          <cell r="B180" t="str">
            <v>CODO PVC RADIO CORTO 45º RDE 21 D 6"</v>
          </cell>
          <cell r="C180" t="str">
            <v>un</v>
          </cell>
          <cell r="D180">
            <v>217062</v>
          </cell>
          <cell r="E180">
            <v>6511.86</v>
          </cell>
          <cell r="F180">
            <v>223573.86</v>
          </cell>
          <cell r="G180">
            <v>35771.817600000002</v>
          </cell>
          <cell r="H180">
            <v>259346</v>
          </cell>
        </row>
        <row r="181">
          <cell r="B181" t="str">
            <v>CODO PVC RADIO CORTO 45º RDE 21 D 8"</v>
          </cell>
          <cell r="C181" t="str">
            <v>un</v>
          </cell>
          <cell r="D181">
            <v>697698</v>
          </cell>
          <cell r="E181">
            <v>20930.939999999999</v>
          </cell>
          <cell r="F181">
            <v>718628.94</v>
          </cell>
          <cell r="G181">
            <v>114980.63039999999</v>
          </cell>
          <cell r="H181">
            <v>833610</v>
          </cell>
        </row>
        <row r="182">
          <cell r="B182" t="str">
            <v>SUMINISTRO COLLAR DE DERIVACION PVC</v>
          </cell>
        </row>
        <row r="183">
          <cell r="B183" t="str">
            <v>SUMINISTRO COLLAR DE DERIVACION UNIÓN MECÁNICA</v>
          </cell>
        </row>
        <row r="184">
          <cell r="B184" t="str">
            <v>COLLAR DE DERIVACIÓN DE 2" X 1/2"</v>
          </cell>
          <cell r="C184" t="str">
            <v>un</v>
          </cell>
          <cell r="D184">
            <v>6299</v>
          </cell>
          <cell r="E184">
            <v>188.97</v>
          </cell>
          <cell r="F184">
            <v>6487.97</v>
          </cell>
          <cell r="G184">
            <v>1038.0752</v>
          </cell>
          <cell r="H184">
            <v>7526</v>
          </cell>
        </row>
        <row r="185">
          <cell r="B185" t="str">
            <v>COLLAR DE DERIVACIÓN DE 2" X 3/4"</v>
          </cell>
          <cell r="C185" t="str">
            <v>un</v>
          </cell>
          <cell r="D185">
            <v>4108</v>
          </cell>
          <cell r="E185">
            <v>123.24</v>
          </cell>
          <cell r="F185">
            <v>4231.24</v>
          </cell>
          <cell r="G185">
            <v>676.99839999999995</v>
          </cell>
          <cell r="H185">
            <v>4908</v>
          </cell>
        </row>
        <row r="186">
          <cell r="B186" t="str">
            <v>COLLAR DE DERIVACIÓN DE 2 1/2" X 1/2"</v>
          </cell>
          <cell r="C186" t="str">
            <v>un</v>
          </cell>
          <cell r="D186">
            <v>6674</v>
          </cell>
          <cell r="E186">
            <v>200.22</v>
          </cell>
          <cell r="F186">
            <v>6874.22</v>
          </cell>
          <cell r="G186">
            <v>1099.8752000000002</v>
          </cell>
          <cell r="H186">
            <v>7974</v>
          </cell>
        </row>
        <row r="187">
          <cell r="B187" t="str">
            <v>COLLAR DE DERIVACIÓN DE 2 1/2" X 3/4"</v>
          </cell>
          <cell r="C187" t="str">
            <v>un</v>
          </cell>
          <cell r="D187">
            <v>5850</v>
          </cell>
          <cell r="E187">
            <v>175.5</v>
          </cell>
          <cell r="F187">
            <v>6025.5</v>
          </cell>
          <cell r="G187">
            <v>964.08</v>
          </cell>
          <cell r="H187">
            <v>6990</v>
          </cell>
        </row>
        <row r="188">
          <cell r="B188" t="str">
            <v>COLLAR DE DERIVACIÓN DE 3" X 1/2"</v>
          </cell>
          <cell r="C188" t="str">
            <v>un</v>
          </cell>
          <cell r="D188">
            <v>9337</v>
          </cell>
          <cell r="E188">
            <v>280.11</v>
          </cell>
          <cell r="F188">
            <v>9617.11</v>
          </cell>
          <cell r="G188">
            <v>1538.7376000000002</v>
          </cell>
          <cell r="H188">
            <v>11156</v>
          </cell>
        </row>
        <row r="189">
          <cell r="B189" t="str">
            <v>COLLAR DE DERIVACIÓN DE 3" X 3/4"</v>
          </cell>
          <cell r="C189" t="str">
            <v>un</v>
          </cell>
          <cell r="D189">
            <v>8216</v>
          </cell>
          <cell r="E189">
            <v>246.48</v>
          </cell>
          <cell r="F189">
            <v>8462.48</v>
          </cell>
          <cell r="G189">
            <v>1353.9967999999999</v>
          </cell>
          <cell r="H189">
            <v>9816</v>
          </cell>
        </row>
        <row r="190">
          <cell r="B190" t="str">
            <v>COLLAR DE DERIVACIÓN DE 4" X 1/2"</v>
          </cell>
          <cell r="C190" t="str">
            <v>un</v>
          </cell>
          <cell r="D190">
            <v>10604</v>
          </cell>
          <cell r="E190">
            <v>318.12</v>
          </cell>
          <cell r="F190">
            <v>10922.12</v>
          </cell>
          <cell r="G190">
            <v>1747.5392000000002</v>
          </cell>
          <cell r="H190">
            <v>12670</v>
          </cell>
        </row>
        <row r="191">
          <cell r="B191" t="str">
            <v>COLLAR DE DERIVACIÓN DE 4" X 3/4"</v>
          </cell>
          <cell r="C191" t="str">
            <v>un</v>
          </cell>
          <cell r="D191">
            <v>10081</v>
          </cell>
          <cell r="E191">
            <v>302.43</v>
          </cell>
          <cell r="F191">
            <v>10383.43</v>
          </cell>
          <cell r="G191">
            <v>1661.3488</v>
          </cell>
          <cell r="H191">
            <v>12045</v>
          </cell>
        </row>
        <row r="192">
          <cell r="B192" t="str">
            <v>COLLAR DE DERIVACIÓN DE 6" X 1/2"</v>
          </cell>
          <cell r="C192" t="str">
            <v>un</v>
          </cell>
          <cell r="D192">
            <v>13479</v>
          </cell>
          <cell r="E192">
            <v>404.37</v>
          </cell>
          <cell r="F192">
            <v>13883.37</v>
          </cell>
          <cell r="G192">
            <v>2221.3392000000003</v>
          </cell>
          <cell r="H192">
            <v>16105</v>
          </cell>
        </row>
        <row r="193">
          <cell r="B193" t="str">
            <v>COLLAR DE DERIVACIÓN DE 6" X 3/4"</v>
          </cell>
          <cell r="C193" t="str">
            <v>un</v>
          </cell>
          <cell r="D193">
            <v>11824</v>
          </cell>
          <cell r="E193">
            <v>354.71999999999997</v>
          </cell>
          <cell r="F193">
            <v>12178.72</v>
          </cell>
          <cell r="G193">
            <v>1948.5952</v>
          </cell>
          <cell r="H193">
            <v>14127</v>
          </cell>
        </row>
        <row r="194">
          <cell r="B194" t="str">
            <v>COLLAR DE DERIVACIÓN DE 8" X 1"</v>
          </cell>
          <cell r="C194" t="str">
            <v>un</v>
          </cell>
          <cell r="D194">
            <v>28344</v>
          </cell>
          <cell r="E194">
            <v>850.31999999999994</v>
          </cell>
          <cell r="F194">
            <v>29194.32</v>
          </cell>
          <cell r="G194">
            <v>4671.0911999999998</v>
          </cell>
          <cell r="H194">
            <v>33865</v>
          </cell>
        </row>
        <row r="195">
          <cell r="B195" t="str">
            <v>SUMINISTRO ADAPTADOR PVC</v>
          </cell>
        </row>
        <row r="196">
          <cell r="B196" t="str">
            <v>SUMINISTRO ADAPTADOR PRESIÓN SOLDAR PVC</v>
          </cell>
        </row>
        <row r="197">
          <cell r="B197" t="str">
            <v>SUMINISTRO ADAPTADOR MACHO PRESIÓN SOLDAR PVC</v>
          </cell>
        </row>
        <row r="198">
          <cell r="B198" t="str">
            <v>ADAPTADOR MACHO D 1/2"</v>
          </cell>
          <cell r="C198" t="str">
            <v>un</v>
          </cell>
          <cell r="D198">
            <v>250</v>
          </cell>
          <cell r="E198">
            <v>7.5</v>
          </cell>
          <cell r="F198">
            <v>257.5</v>
          </cell>
          <cell r="G198">
            <v>41.2</v>
          </cell>
          <cell r="H198">
            <v>299</v>
          </cell>
        </row>
        <row r="199">
          <cell r="B199" t="str">
            <v>ADAPTADOR MACHO D 3/4"</v>
          </cell>
          <cell r="C199" t="str">
            <v>un</v>
          </cell>
          <cell r="D199">
            <v>453</v>
          </cell>
          <cell r="E199">
            <v>13.59</v>
          </cell>
          <cell r="F199">
            <v>466.59</v>
          </cell>
          <cell r="G199">
            <v>74.654399999999995</v>
          </cell>
          <cell r="H199">
            <v>541</v>
          </cell>
        </row>
        <row r="200">
          <cell r="B200" t="str">
            <v>ADAPTADOR MACHO D 1"</v>
          </cell>
          <cell r="C200" t="str">
            <v>un</v>
          </cell>
          <cell r="D200">
            <v>949</v>
          </cell>
          <cell r="E200">
            <v>28.47</v>
          </cell>
          <cell r="F200">
            <v>977.47</v>
          </cell>
          <cell r="G200">
            <v>156.39520000000002</v>
          </cell>
          <cell r="H200">
            <v>1134</v>
          </cell>
        </row>
        <row r="201">
          <cell r="B201" t="str">
            <v>ADAPTADOR MACHO D 1 1/4"</v>
          </cell>
          <cell r="C201" t="str">
            <v>un</v>
          </cell>
          <cell r="D201">
            <v>1995</v>
          </cell>
          <cell r="E201">
            <v>59.849999999999994</v>
          </cell>
          <cell r="F201">
            <v>2054.85</v>
          </cell>
          <cell r="G201">
            <v>328.77600000000001</v>
          </cell>
          <cell r="H201">
            <v>2384</v>
          </cell>
        </row>
        <row r="202">
          <cell r="B202" t="str">
            <v>ADAPTADOR MACHO D 1 1/2"</v>
          </cell>
          <cell r="C202" t="str">
            <v>un</v>
          </cell>
          <cell r="D202">
            <v>2338</v>
          </cell>
          <cell r="E202">
            <v>70.14</v>
          </cell>
          <cell r="F202">
            <v>2408.14</v>
          </cell>
          <cell r="G202">
            <v>385.30239999999998</v>
          </cell>
          <cell r="H202">
            <v>2793</v>
          </cell>
        </row>
        <row r="203">
          <cell r="B203" t="str">
            <v>ADAPTADOR MACHO D 2"</v>
          </cell>
          <cell r="C203" t="str">
            <v>un</v>
          </cell>
          <cell r="D203">
            <v>3340</v>
          </cell>
          <cell r="E203">
            <v>100.2</v>
          </cell>
          <cell r="F203">
            <v>3440.2</v>
          </cell>
          <cell r="G203">
            <v>550.43200000000002</v>
          </cell>
          <cell r="H203">
            <v>3991</v>
          </cell>
        </row>
        <row r="204">
          <cell r="B204" t="str">
            <v>ADAPTADOR MACHO D 2 1/2"</v>
          </cell>
          <cell r="C204" t="str">
            <v>un</v>
          </cell>
          <cell r="D204">
            <v>8684</v>
          </cell>
          <cell r="E204">
            <v>260.52</v>
          </cell>
          <cell r="F204">
            <v>8944.52</v>
          </cell>
          <cell r="G204">
            <v>1431.1232</v>
          </cell>
          <cell r="H204">
            <v>10376</v>
          </cell>
        </row>
        <row r="205">
          <cell r="B205" t="str">
            <v>ADAPTADOR MACHO D 3"</v>
          </cell>
          <cell r="C205" t="str">
            <v>un</v>
          </cell>
          <cell r="D205">
            <v>13129</v>
          </cell>
          <cell r="E205">
            <v>393.87</v>
          </cell>
          <cell r="F205">
            <v>13522.87</v>
          </cell>
          <cell r="G205">
            <v>2163.6592000000001</v>
          </cell>
          <cell r="H205">
            <v>15687</v>
          </cell>
        </row>
        <row r="206">
          <cell r="B206" t="str">
            <v>ADAPTADOR MACHO D 4"</v>
          </cell>
          <cell r="C206" t="str">
            <v>un</v>
          </cell>
          <cell r="D206">
            <v>24152</v>
          </cell>
          <cell r="E206">
            <v>724.56</v>
          </cell>
          <cell r="F206">
            <v>24876.560000000001</v>
          </cell>
          <cell r="G206">
            <v>3980.2496000000001</v>
          </cell>
          <cell r="H206">
            <v>28857</v>
          </cell>
        </row>
        <row r="207">
          <cell r="B207" t="str">
            <v>SUMINISTRO ADAPTADOR HEMBRA PRESIÓN SOLDAR PVC</v>
          </cell>
        </row>
        <row r="208">
          <cell r="B208" t="str">
            <v>ADAPTADOR HEMBRA D 1/2"</v>
          </cell>
          <cell r="C208" t="str">
            <v>un</v>
          </cell>
          <cell r="D208">
            <v>282</v>
          </cell>
          <cell r="E208">
            <v>8.4599999999999991</v>
          </cell>
          <cell r="F208">
            <v>290.45999999999998</v>
          </cell>
          <cell r="G208">
            <v>46.473599999999998</v>
          </cell>
          <cell r="H208">
            <v>337</v>
          </cell>
        </row>
        <row r="209">
          <cell r="B209" t="str">
            <v>ADAPTADOR HEMBRA D 3/4"</v>
          </cell>
          <cell r="C209" t="str">
            <v>un</v>
          </cell>
          <cell r="D209">
            <v>510</v>
          </cell>
          <cell r="E209">
            <v>15.299999999999999</v>
          </cell>
          <cell r="F209">
            <v>525.29999999999995</v>
          </cell>
          <cell r="G209">
            <v>84.047999999999988</v>
          </cell>
          <cell r="H209">
            <v>609</v>
          </cell>
        </row>
        <row r="210">
          <cell r="B210" t="str">
            <v>ADAPTADOR HEMBRA D 1"</v>
          </cell>
          <cell r="C210" t="str">
            <v>un</v>
          </cell>
          <cell r="D210">
            <v>1136</v>
          </cell>
          <cell r="E210">
            <v>34.08</v>
          </cell>
          <cell r="F210">
            <v>1170.08</v>
          </cell>
          <cell r="G210">
            <v>187.21279999999999</v>
          </cell>
          <cell r="H210">
            <v>1357</v>
          </cell>
        </row>
        <row r="211">
          <cell r="B211" t="str">
            <v>ADAPTADOR HEMBRA D 1 1/4"</v>
          </cell>
          <cell r="C211" t="str">
            <v>un</v>
          </cell>
          <cell r="D211">
            <v>1856</v>
          </cell>
          <cell r="E211">
            <v>55.68</v>
          </cell>
          <cell r="F211">
            <v>1911.68</v>
          </cell>
          <cell r="G211">
            <v>305.86880000000002</v>
          </cell>
          <cell r="H211">
            <v>2218</v>
          </cell>
        </row>
        <row r="212">
          <cell r="B212" t="str">
            <v>ADAPTADOR HEMBRA D 1 1/2"</v>
          </cell>
          <cell r="C212" t="str">
            <v>un</v>
          </cell>
          <cell r="D212">
            <v>3138</v>
          </cell>
          <cell r="E212">
            <v>94.14</v>
          </cell>
          <cell r="F212">
            <v>3232.14</v>
          </cell>
          <cell r="G212">
            <v>517.14239999999995</v>
          </cell>
          <cell r="H212">
            <v>3749</v>
          </cell>
        </row>
        <row r="213">
          <cell r="B213" t="str">
            <v>ADAPTADOR HEMBRA D 2"</v>
          </cell>
          <cell r="C213" t="str">
            <v>un</v>
          </cell>
          <cell r="D213">
            <v>5587</v>
          </cell>
          <cell r="E213">
            <v>167.60999999999999</v>
          </cell>
          <cell r="F213">
            <v>5754.61</v>
          </cell>
          <cell r="G213">
            <v>920.73759999999993</v>
          </cell>
          <cell r="H213">
            <v>6675</v>
          </cell>
        </row>
        <row r="214">
          <cell r="B214" t="str">
            <v>ADAPTADOR HEMBRA D 2 1/2"</v>
          </cell>
          <cell r="C214" t="str">
            <v>un</v>
          </cell>
          <cell r="D214">
            <v>10395</v>
          </cell>
          <cell r="E214">
            <v>311.84999999999997</v>
          </cell>
          <cell r="F214">
            <v>10706.85</v>
          </cell>
          <cell r="G214">
            <v>1713.096</v>
          </cell>
          <cell r="H214">
            <v>12420</v>
          </cell>
        </row>
        <row r="215">
          <cell r="B215" t="str">
            <v>ADAPTADOR HEMBRA D 3"</v>
          </cell>
          <cell r="C215" t="str">
            <v>un</v>
          </cell>
          <cell r="D215">
            <v>16412</v>
          </cell>
          <cell r="E215">
            <v>492.35999999999996</v>
          </cell>
          <cell r="F215">
            <v>16904.36</v>
          </cell>
          <cell r="G215">
            <v>2704.6976</v>
          </cell>
          <cell r="H215">
            <v>19609</v>
          </cell>
        </row>
        <row r="216">
          <cell r="B216" t="str">
            <v>ADAPTADOR HEMBRA D 4"</v>
          </cell>
          <cell r="C216" t="str">
            <v>un</v>
          </cell>
          <cell r="D216">
            <v>29639</v>
          </cell>
          <cell r="E216">
            <v>889.17</v>
          </cell>
          <cell r="F216">
            <v>30528.17</v>
          </cell>
          <cell r="G216">
            <v>4884.5072</v>
          </cell>
          <cell r="H216">
            <v>35413</v>
          </cell>
        </row>
        <row r="217">
          <cell r="B217" t="str">
            <v>SUMINISTRO ADAPTADOR UNIÓN MECÁNICA PF+UAD</v>
          </cell>
        </row>
        <row r="218">
          <cell r="B218" t="str">
            <v>SUMINISTRO ADAPTADOR MACHO UNIÓN MECÁNICA PF+UAD D 1/2"</v>
          </cell>
          <cell r="C218" t="str">
            <v>un</v>
          </cell>
          <cell r="D218">
            <v>1159</v>
          </cell>
          <cell r="E218">
            <v>34.769999999999996</v>
          </cell>
          <cell r="F218">
            <v>1193.77</v>
          </cell>
          <cell r="G218">
            <v>191.00319999999999</v>
          </cell>
          <cell r="H218">
            <v>1385</v>
          </cell>
        </row>
        <row r="219">
          <cell r="B219" t="str">
            <v>SUMINISTRO ADAPTADOR HEMBRA UNIÓN MECÁNICA PF+UAD D 1/2"</v>
          </cell>
          <cell r="C219" t="str">
            <v>un</v>
          </cell>
          <cell r="D219">
            <v>1182</v>
          </cell>
          <cell r="E219">
            <v>35.46</v>
          </cell>
          <cell r="F219">
            <v>1217.46</v>
          </cell>
          <cell r="G219">
            <v>194.7936</v>
          </cell>
          <cell r="H219">
            <v>1412</v>
          </cell>
        </row>
        <row r="220">
          <cell r="B220" t="str">
            <v>SUMINISTRO ADAPTADOR PRESIÓN E. LISO PVC</v>
          </cell>
        </row>
        <row r="221">
          <cell r="B221" t="str">
            <v>SUMINISTRO ADAPTADOR MACHO PRESIÓN E. LISO PVC</v>
          </cell>
        </row>
        <row r="222">
          <cell r="B222" t="str">
            <v>ADAPTADOR MACHO D 1/2"</v>
          </cell>
          <cell r="C222" t="str">
            <v>un</v>
          </cell>
          <cell r="D222">
            <v>250</v>
          </cell>
          <cell r="E222">
            <v>7.5</v>
          </cell>
          <cell r="F222">
            <v>257.5</v>
          </cell>
          <cell r="G222">
            <v>41.2</v>
          </cell>
          <cell r="H222">
            <v>299</v>
          </cell>
        </row>
        <row r="223">
          <cell r="B223" t="str">
            <v>ADAPTADOR MACHO D 3/4"</v>
          </cell>
          <cell r="C223" t="str">
            <v>un</v>
          </cell>
          <cell r="D223">
            <v>453</v>
          </cell>
          <cell r="E223">
            <v>13.59</v>
          </cell>
          <cell r="F223">
            <v>466.59</v>
          </cell>
          <cell r="G223">
            <v>74.654399999999995</v>
          </cell>
          <cell r="H223">
            <v>541</v>
          </cell>
        </row>
        <row r="224">
          <cell r="B224" t="str">
            <v>ADAPTADOR MACHO D 1"</v>
          </cell>
          <cell r="C224" t="str">
            <v>un</v>
          </cell>
          <cell r="D224">
            <v>949</v>
          </cell>
          <cell r="E224">
            <v>28.47</v>
          </cell>
          <cell r="F224">
            <v>977.47</v>
          </cell>
          <cell r="G224">
            <v>156.39520000000002</v>
          </cell>
          <cell r="H224">
            <v>1134</v>
          </cell>
        </row>
        <row r="225">
          <cell r="B225" t="str">
            <v>ADAPTADOR MACHO D 1 1/4"</v>
          </cell>
          <cell r="C225" t="str">
            <v>un</v>
          </cell>
          <cell r="D225">
            <v>1995</v>
          </cell>
          <cell r="E225">
            <v>59.849999999999994</v>
          </cell>
          <cell r="F225">
            <v>2054.85</v>
          </cell>
          <cell r="G225">
            <v>328.77600000000001</v>
          </cell>
          <cell r="H225">
            <v>2384</v>
          </cell>
        </row>
        <row r="226">
          <cell r="B226" t="str">
            <v>ADAPTADOR MACHO D 1 1/2"</v>
          </cell>
          <cell r="C226" t="str">
            <v>un</v>
          </cell>
          <cell r="D226">
            <v>2338</v>
          </cell>
          <cell r="E226">
            <v>70.14</v>
          </cell>
          <cell r="F226">
            <v>2408.14</v>
          </cell>
          <cell r="G226">
            <v>385.30239999999998</v>
          </cell>
          <cell r="H226">
            <v>2793</v>
          </cell>
        </row>
        <row r="227">
          <cell r="B227" t="str">
            <v>ADAPTADOR MACHO D 2"</v>
          </cell>
          <cell r="C227" t="str">
            <v>un</v>
          </cell>
          <cell r="D227">
            <v>3340</v>
          </cell>
          <cell r="E227">
            <v>100.2</v>
          </cell>
          <cell r="F227">
            <v>3440.2</v>
          </cell>
          <cell r="G227">
            <v>550.43200000000002</v>
          </cell>
          <cell r="H227">
            <v>3991</v>
          </cell>
        </row>
        <row r="228">
          <cell r="B228" t="str">
            <v>ADAPTADOR MACHO D 2 1/2"</v>
          </cell>
          <cell r="C228" t="str">
            <v>un</v>
          </cell>
          <cell r="D228">
            <v>8684</v>
          </cell>
          <cell r="E228">
            <v>260.52</v>
          </cell>
          <cell r="F228">
            <v>8944.52</v>
          </cell>
          <cell r="G228">
            <v>1431.1232</v>
          </cell>
          <cell r="H228">
            <v>10376</v>
          </cell>
        </row>
        <row r="229">
          <cell r="B229" t="str">
            <v>ADAPTADOR MACHO D 3"</v>
          </cell>
          <cell r="C229" t="str">
            <v>un</v>
          </cell>
          <cell r="D229">
            <v>13129</v>
          </cell>
          <cell r="E229">
            <v>393.87</v>
          </cell>
          <cell r="F229">
            <v>13522.87</v>
          </cell>
          <cell r="G229">
            <v>2163.6592000000001</v>
          </cell>
          <cell r="H229">
            <v>15687</v>
          </cell>
        </row>
        <row r="230">
          <cell r="B230" t="str">
            <v>ADAPTADOR MACHO D 4"</v>
          </cell>
          <cell r="C230" t="str">
            <v>un</v>
          </cell>
          <cell r="D230">
            <v>24152</v>
          </cell>
          <cell r="E230">
            <v>724.56</v>
          </cell>
          <cell r="F230">
            <v>24876.560000000001</v>
          </cell>
          <cell r="G230">
            <v>3980.2496000000001</v>
          </cell>
          <cell r="H230">
            <v>28857</v>
          </cell>
        </row>
        <row r="231">
          <cell r="B231" t="str">
            <v>SUMINISTRO ADAPTADOR HEMBRA PRESIÓN E. LISO PVC</v>
          </cell>
        </row>
        <row r="232">
          <cell r="B232" t="str">
            <v>ADAPTADOR HEMBRA D 1/2"</v>
          </cell>
          <cell r="C232" t="str">
            <v>un</v>
          </cell>
          <cell r="D232">
            <v>282</v>
          </cell>
          <cell r="E232">
            <v>8.4599999999999991</v>
          </cell>
          <cell r="F232">
            <v>290.45999999999998</v>
          </cell>
          <cell r="G232">
            <v>46.473599999999998</v>
          </cell>
          <cell r="H232">
            <v>337</v>
          </cell>
        </row>
        <row r="233">
          <cell r="B233" t="str">
            <v>ADAPTADOR HEMBRA D 3/4"</v>
          </cell>
          <cell r="C233" t="str">
            <v>un</v>
          </cell>
          <cell r="D233">
            <v>510</v>
          </cell>
          <cell r="E233">
            <v>15.299999999999999</v>
          </cell>
          <cell r="F233">
            <v>525.29999999999995</v>
          </cell>
          <cell r="G233">
            <v>84.047999999999988</v>
          </cell>
          <cell r="H233">
            <v>609</v>
          </cell>
        </row>
        <row r="234">
          <cell r="B234" t="str">
            <v>ADAPTADOR HEMBRA D 1"</v>
          </cell>
          <cell r="C234" t="str">
            <v>un</v>
          </cell>
          <cell r="D234">
            <v>1136</v>
          </cell>
          <cell r="E234">
            <v>34.08</v>
          </cell>
          <cell r="F234">
            <v>1170.08</v>
          </cell>
          <cell r="G234">
            <v>187.21279999999999</v>
          </cell>
          <cell r="H234">
            <v>1357</v>
          </cell>
        </row>
        <row r="235">
          <cell r="B235" t="str">
            <v>ADAPTADOR HEMBRA D 1 1/4"</v>
          </cell>
          <cell r="C235" t="str">
            <v>un</v>
          </cell>
          <cell r="D235">
            <v>1856</v>
          </cell>
          <cell r="E235">
            <v>55.68</v>
          </cell>
          <cell r="F235">
            <v>1911.68</v>
          </cell>
          <cell r="G235">
            <v>305.86880000000002</v>
          </cell>
          <cell r="H235">
            <v>2218</v>
          </cell>
        </row>
        <row r="236">
          <cell r="B236" t="str">
            <v>ADAPTADOR HEMBRA D 1 1/2"</v>
          </cell>
          <cell r="C236" t="str">
            <v>un</v>
          </cell>
          <cell r="D236">
            <v>3138</v>
          </cell>
          <cell r="E236">
            <v>94.14</v>
          </cell>
          <cell r="F236">
            <v>3232.14</v>
          </cell>
          <cell r="G236">
            <v>517.14239999999995</v>
          </cell>
          <cell r="H236">
            <v>3749</v>
          </cell>
        </row>
        <row r="237">
          <cell r="B237" t="str">
            <v>ADAPTADOR HEMBRA D 2"</v>
          </cell>
          <cell r="C237" t="str">
            <v>un</v>
          </cell>
          <cell r="D237">
            <v>5587</v>
          </cell>
          <cell r="E237">
            <v>167.60999999999999</v>
          </cell>
          <cell r="F237">
            <v>5754.61</v>
          </cell>
          <cell r="G237">
            <v>920.73759999999993</v>
          </cell>
          <cell r="H237">
            <v>6675</v>
          </cell>
        </row>
        <row r="238">
          <cell r="B238" t="str">
            <v>ADAPTADOR HEMBRA D 2 1/2"</v>
          </cell>
          <cell r="C238" t="str">
            <v>un</v>
          </cell>
          <cell r="D238">
            <v>10395</v>
          </cell>
          <cell r="E238">
            <v>311.84999999999997</v>
          </cell>
          <cell r="F238">
            <v>10706.85</v>
          </cell>
          <cell r="G238">
            <v>1713.096</v>
          </cell>
          <cell r="H238">
            <v>12420</v>
          </cell>
        </row>
        <row r="239">
          <cell r="B239" t="str">
            <v>ADAPTADOR HEMBRA D 3"</v>
          </cell>
          <cell r="C239" t="str">
            <v>un</v>
          </cell>
          <cell r="D239">
            <v>16412</v>
          </cell>
          <cell r="E239">
            <v>492.35999999999996</v>
          </cell>
          <cell r="F239">
            <v>16904.36</v>
          </cell>
          <cell r="G239">
            <v>2704.6976</v>
          </cell>
          <cell r="H239">
            <v>19609</v>
          </cell>
        </row>
        <row r="240">
          <cell r="B240" t="str">
            <v>ADAPTADOR HEMBRA D 4"</v>
          </cell>
          <cell r="C240" t="str">
            <v>un</v>
          </cell>
          <cell r="D240">
            <v>29639</v>
          </cell>
          <cell r="E240">
            <v>889.17</v>
          </cell>
          <cell r="F240">
            <v>30528.17</v>
          </cell>
          <cell r="G240">
            <v>4884.5072</v>
          </cell>
          <cell r="H240">
            <v>35413</v>
          </cell>
        </row>
        <row r="241">
          <cell r="B241" t="str">
            <v>SUMINISTRO UNIÓN PVC</v>
          </cell>
        </row>
        <row r="242">
          <cell r="B242" t="str">
            <v>SUMINISTRO UNIÓN PRESIÓN SOLDAR</v>
          </cell>
        </row>
        <row r="243">
          <cell r="B243" t="str">
            <v>UNIÓN PRESIÓN SOLDAR D 1/2"</v>
          </cell>
          <cell r="C243" t="str">
            <v>un</v>
          </cell>
          <cell r="D243">
            <v>233</v>
          </cell>
          <cell r="E243">
            <v>6.9899999999999993</v>
          </cell>
          <cell r="F243">
            <v>239.99</v>
          </cell>
          <cell r="G243">
            <v>38.398400000000002</v>
          </cell>
          <cell r="H243">
            <v>278</v>
          </cell>
        </row>
        <row r="244">
          <cell r="B244" t="str">
            <v>UNIÓN PRESIÓN SOLDAR D 3/4"</v>
          </cell>
          <cell r="C244" t="str">
            <v>un</v>
          </cell>
          <cell r="D244">
            <v>368</v>
          </cell>
          <cell r="E244">
            <v>11.04</v>
          </cell>
          <cell r="F244">
            <v>379.04</v>
          </cell>
          <cell r="G244">
            <v>60.646400000000007</v>
          </cell>
          <cell r="H244">
            <v>440</v>
          </cell>
        </row>
        <row r="245">
          <cell r="B245" t="str">
            <v>UNIÓN PRESIÓN SOLDAR D 1"</v>
          </cell>
          <cell r="C245" t="str">
            <v>un</v>
          </cell>
          <cell r="D245">
            <v>600</v>
          </cell>
          <cell r="E245">
            <v>18</v>
          </cell>
          <cell r="F245">
            <v>618</v>
          </cell>
          <cell r="G245">
            <v>98.88</v>
          </cell>
          <cell r="H245">
            <v>717</v>
          </cell>
        </row>
        <row r="246">
          <cell r="B246" t="str">
            <v>UNIÓN PRESIÓN SOLDAR D 1 1/4"</v>
          </cell>
          <cell r="C246" t="str">
            <v>un</v>
          </cell>
          <cell r="D246">
            <v>1100</v>
          </cell>
          <cell r="E246">
            <v>33</v>
          </cell>
          <cell r="F246">
            <v>1133</v>
          </cell>
          <cell r="G246">
            <v>181.28</v>
          </cell>
          <cell r="H246">
            <v>1314</v>
          </cell>
        </row>
        <row r="247">
          <cell r="B247" t="str">
            <v>UNIÓN PRESIÓN SOLDAR D 1 1/2"</v>
          </cell>
          <cell r="C247" t="str">
            <v>un</v>
          </cell>
          <cell r="D247">
            <v>1500</v>
          </cell>
          <cell r="E247">
            <v>45</v>
          </cell>
          <cell r="F247">
            <v>1545</v>
          </cell>
          <cell r="G247">
            <v>247.20000000000002</v>
          </cell>
          <cell r="H247">
            <v>1792</v>
          </cell>
        </row>
        <row r="248">
          <cell r="B248" t="str">
            <v>UNIÓN PRESIÓN SOLDAR D 2"</v>
          </cell>
          <cell r="C248" t="str">
            <v>un</v>
          </cell>
          <cell r="D248">
            <v>2460</v>
          </cell>
          <cell r="E248">
            <v>73.8</v>
          </cell>
          <cell r="F248">
            <v>2533.8000000000002</v>
          </cell>
          <cell r="G248">
            <v>405.40800000000002</v>
          </cell>
          <cell r="H248">
            <v>2939</v>
          </cell>
        </row>
        <row r="249">
          <cell r="B249" t="str">
            <v>UNIÓN PRESIÓN SOLDAR D 2 1/2"</v>
          </cell>
          <cell r="C249" t="str">
            <v>un</v>
          </cell>
          <cell r="D249">
            <v>9732</v>
          </cell>
          <cell r="E249">
            <v>291.95999999999998</v>
          </cell>
          <cell r="F249">
            <v>10023.959999999999</v>
          </cell>
          <cell r="G249">
            <v>1603.8335999999999</v>
          </cell>
          <cell r="H249">
            <v>11628</v>
          </cell>
        </row>
        <row r="250">
          <cell r="B250" t="str">
            <v>UNIÓN PRESIÓN SOLDAR D 3"</v>
          </cell>
          <cell r="C250" t="str">
            <v>un</v>
          </cell>
          <cell r="D250">
            <v>12056</v>
          </cell>
          <cell r="E250">
            <v>361.68</v>
          </cell>
          <cell r="F250">
            <v>12417.68</v>
          </cell>
          <cell r="G250">
            <v>1986.8288</v>
          </cell>
          <cell r="H250">
            <v>14405</v>
          </cell>
        </row>
        <row r="251">
          <cell r="B251" t="str">
            <v>UNIÓN PRESIÓN SOLDAR D 4"</v>
          </cell>
          <cell r="C251" t="str">
            <v>un</v>
          </cell>
          <cell r="D251">
            <v>26189</v>
          </cell>
          <cell r="E251">
            <v>785.67</v>
          </cell>
          <cell r="F251">
            <v>26974.67</v>
          </cell>
          <cell r="G251">
            <v>4315.9471999999996</v>
          </cell>
          <cell r="H251">
            <v>31291</v>
          </cell>
        </row>
        <row r="252">
          <cell r="B252" t="str">
            <v>SUMINISTRO UNIÓN - UNIÓN MECÁNICA</v>
          </cell>
        </row>
        <row r="253">
          <cell r="B253" t="str">
            <v>UNIÓN - UNIÓN MECÁNICA D 2"</v>
          </cell>
          <cell r="C253" t="str">
            <v>un</v>
          </cell>
          <cell r="D253">
            <v>11892</v>
          </cell>
          <cell r="E253">
            <v>356.76</v>
          </cell>
          <cell r="F253">
            <v>12248.76</v>
          </cell>
          <cell r="G253">
            <v>1959.8016</v>
          </cell>
          <cell r="H253">
            <v>14209</v>
          </cell>
        </row>
        <row r="254">
          <cell r="B254" t="str">
            <v>UNIÓN - UNIÓN MECÁNICA D 2 1/2"</v>
          </cell>
          <cell r="C254" t="str">
            <v>un</v>
          </cell>
          <cell r="D254">
            <v>15497</v>
          </cell>
          <cell r="E254">
            <v>464.90999999999997</v>
          </cell>
          <cell r="F254">
            <v>15961.91</v>
          </cell>
          <cell r="G254">
            <v>2553.9056</v>
          </cell>
          <cell r="H254">
            <v>18516</v>
          </cell>
        </row>
        <row r="255">
          <cell r="B255" t="str">
            <v>UNIÓN - UNIÓN MECÁNICA D 3"</v>
          </cell>
          <cell r="C255" t="str">
            <v>un</v>
          </cell>
          <cell r="D255">
            <v>20372</v>
          </cell>
          <cell r="E255">
            <v>611.16</v>
          </cell>
          <cell r="F255">
            <v>20983.16</v>
          </cell>
          <cell r="G255">
            <v>3357.3056000000001</v>
          </cell>
          <cell r="H255">
            <v>24340</v>
          </cell>
        </row>
        <row r="256">
          <cell r="B256" t="str">
            <v>UNIÓN - UNIÓN MECÁNICA D 4"</v>
          </cell>
          <cell r="C256" t="str">
            <v>un</v>
          </cell>
          <cell r="D256">
            <v>33113</v>
          </cell>
          <cell r="E256">
            <v>993.39</v>
          </cell>
          <cell r="F256">
            <v>34106.39</v>
          </cell>
          <cell r="G256">
            <v>5457.0223999999998</v>
          </cell>
          <cell r="H256">
            <v>39563</v>
          </cell>
        </row>
        <row r="257">
          <cell r="B257" t="str">
            <v>UNIÓN - UNIÓN MECÁNICA D 6"</v>
          </cell>
          <cell r="C257" t="str">
            <v>un</v>
          </cell>
          <cell r="D257">
            <v>77316</v>
          </cell>
          <cell r="E257">
            <v>2319.48</v>
          </cell>
          <cell r="F257">
            <v>79635.48</v>
          </cell>
          <cell r="G257">
            <v>12741.676799999999</v>
          </cell>
          <cell r="H257">
            <v>92377</v>
          </cell>
        </row>
        <row r="258">
          <cell r="B258" t="str">
            <v>UNIÓN - UNIÓN MECÁNICA D 8"</v>
          </cell>
          <cell r="C258" t="str">
            <v>un</v>
          </cell>
          <cell r="D258">
            <v>142051</v>
          </cell>
          <cell r="E258">
            <v>4261.53</v>
          </cell>
          <cell r="F258">
            <v>146312.53</v>
          </cell>
          <cell r="G258">
            <v>23410.004799999999</v>
          </cell>
          <cell r="H258">
            <v>169723</v>
          </cell>
        </row>
        <row r="259">
          <cell r="B259" t="str">
            <v>UNIÓN - UNIÓN MECÁNICA D 10"</v>
          </cell>
          <cell r="C259" t="str">
            <v>un</v>
          </cell>
          <cell r="D259">
            <v>253801</v>
          </cell>
          <cell r="E259">
            <v>7614.03</v>
          </cell>
          <cell r="F259">
            <v>261415.03</v>
          </cell>
          <cell r="G259">
            <v>41826.404800000004</v>
          </cell>
          <cell r="H259">
            <v>303241</v>
          </cell>
        </row>
        <row r="260">
          <cell r="B260" t="str">
            <v>UNIÓN - UNIÓN MECÁNICA D 12"</v>
          </cell>
          <cell r="C260" t="str">
            <v>un</v>
          </cell>
          <cell r="D260">
            <v>393336</v>
          </cell>
          <cell r="E260">
            <v>11800.08</v>
          </cell>
          <cell r="F260">
            <v>405136.08</v>
          </cell>
          <cell r="G260">
            <v>64821.772800000006</v>
          </cell>
          <cell r="H260">
            <v>469958</v>
          </cell>
        </row>
        <row r="261">
          <cell r="B261" t="str">
            <v>SUMINISTRO UNIÓN - UNIÓN MECÁNICA RÁPIDA</v>
          </cell>
        </row>
        <row r="262">
          <cell r="B262" t="str">
            <v>UNIÓN - UNIÓN MECÁNICA RÁPIDA D 2"</v>
          </cell>
          <cell r="C262" t="str">
            <v>un</v>
          </cell>
          <cell r="D262">
            <v>11327</v>
          </cell>
          <cell r="E262">
            <v>339.81</v>
          </cell>
          <cell r="F262">
            <v>11666.81</v>
          </cell>
          <cell r="G262">
            <v>1866.6895999999999</v>
          </cell>
          <cell r="H262">
            <v>13533</v>
          </cell>
        </row>
        <row r="263">
          <cell r="B263" t="str">
            <v>UNIÓN - UNIÓN MECÁNICA RÁPIDA D 2 1/2"</v>
          </cell>
          <cell r="C263" t="str">
            <v>un</v>
          </cell>
          <cell r="D263">
            <v>14759</v>
          </cell>
          <cell r="E263">
            <v>442.77</v>
          </cell>
          <cell r="F263">
            <v>15201.77</v>
          </cell>
          <cell r="G263">
            <v>2432.2832000000003</v>
          </cell>
          <cell r="H263">
            <v>17634</v>
          </cell>
        </row>
        <row r="264">
          <cell r="B264" t="str">
            <v>UNIÓN - UNIÓN MECÁNICA RÁPIDA D 3"</v>
          </cell>
          <cell r="C264" t="str">
            <v>un</v>
          </cell>
          <cell r="D264">
            <v>19394</v>
          </cell>
          <cell r="E264">
            <v>581.81999999999994</v>
          </cell>
          <cell r="F264">
            <v>19975.82</v>
          </cell>
          <cell r="G264">
            <v>3196.1311999999998</v>
          </cell>
          <cell r="H264">
            <v>23172</v>
          </cell>
        </row>
        <row r="265">
          <cell r="B265" t="str">
            <v>UNIÓN - UNIÓN MECÁNICA RÁPIDA D 4"</v>
          </cell>
          <cell r="C265" t="str">
            <v>un</v>
          </cell>
          <cell r="D265">
            <v>31538</v>
          </cell>
          <cell r="E265">
            <v>946.14</v>
          </cell>
          <cell r="F265">
            <v>32484.14</v>
          </cell>
          <cell r="G265">
            <v>5197.4624000000003</v>
          </cell>
          <cell r="H265">
            <v>37682</v>
          </cell>
        </row>
        <row r="266">
          <cell r="B266" t="str">
            <v>UNIÓN - UNIÓN MECÁNICA RÁPIDA D 6"</v>
          </cell>
          <cell r="C266" t="str">
            <v>un</v>
          </cell>
          <cell r="D266">
            <v>73636</v>
          </cell>
          <cell r="E266">
            <v>2209.08</v>
          </cell>
          <cell r="F266">
            <v>75845.08</v>
          </cell>
          <cell r="G266">
            <v>12135.212800000001</v>
          </cell>
          <cell r="H266">
            <v>87980</v>
          </cell>
        </row>
        <row r="267">
          <cell r="B267" t="str">
            <v>UNIÓN - UNIÓN MECÁNICA RÁPIDA D 8"</v>
          </cell>
          <cell r="C267" t="str">
            <v>un</v>
          </cell>
          <cell r="D267">
            <v>135288</v>
          </cell>
          <cell r="E267">
            <v>4058.64</v>
          </cell>
          <cell r="F267">
            <v>139346.64000000001</v>
          </cell>
          <cell r="G267">
            <v>22295.462400000004</v>
          </cell>
          <cell r="H267">
            <v>161642</v>
          </cell>
        </row>
        <row r="268">
          <cell r="B268" t="str">
            <v>UNIÓN - UNIÓN MECÁNICA RÁPIDA D 10"</v>
          </cell>
          <cell r="C268" t="str">
            <v>un</v>
          </cell>
          <cell r="D268">
            <v>241716</v>
          </cell>
          <cell r="E268">
            <v>7251.48</v>
          </cell>
          <cell r="F268">
            <v>248967.48</v>
          </cell>
          <cell r="G268">
            <v>39834.796800000004</v>
          </cell>
          <cell r="H268">
            <v>288802</v>
          </cell>
        </row>
        <row r="269">
          <cell r="B269" t="str">
            <v>UNIÓN - UNIÓN MECÁNICA RÁPIDA D 12"</v>
          </cell>
          <cell r="C269" t="str">
            <v>un</v>
          </cell>
          <cell r="D269">
            <v>374605</v>
          </cell>
          <cell r="E269">
            <v>11238.15</v>
          </cell>
          <cell r="F269">
            <v>385843.15</v>
          </cell>
          <cell r="G269">
            <v>61734.904000000002</v>
          </cell>
          <cell r="H269">
            <v>447578</v>
          </cell>
        </row>
        <row r="270">
          <cell r="B270" t="str">
            <v>SUMINISTRO UNIÓN DE REPARACION UNIÓN MECÁNICA</v>
          </cell>
        </row>
        <row r="271">
          <cell r="B271" t="str">
            <v>UNIÓN DE REPARACIÓN UNIÓN MECÁNICA D 2"</v>
          </cell>
          <cell r="C271" t="str">
            <v>un</v>
          </cell>
          <cell r="D271">
            <v>13113</v>
          </cell>
          <cell r="E271">
            <v>393.39</v>
          </cell>
          <cell r="F271">
            <v>13506.39</v>
          </cell>
          <cell r="G271">
            <v>2161.0223999999998</v>
          </cell>
          <cell r="H271">
            <v>15667</v>
          </cell>
        </row>
        <row r="272">
          <cell r="B272" t="str">
            <v>UNIÓN DE REPARACIÓN UNIÓN MECÁNICA D 2 1/2"</v>
          </cell>
          <cell r="C272" t="str">
            <v>un</v>
          </cell>
          <cell r="D272">
            <v>15267</v>
          </cell>
          <cell r="E272">
            <v>458.01</v>
          </cell>
          <cell r="F272">
            <v>15725.01</v>
          </cell>
          <cell r="G272">
            <v>2516.0016000000001</v>
          </cell>
          <cell r="H272">
            <v>18241</v>
          </cell>
        </row>
        <row r="273">
          <cell r="B273" t="str">
            <v>UNIÓN DE REPARACIÓN UNIÓN MECÁNICA D 3"</v>
          </cell>
          <cell r="C273" t="str">
            <v>un</v>
          </cell>
          <cell r="D273">
            <v>21722</v>
          </cell>
          <cell r="E273">
            <v>651.66</v>
          </cell>
          <cell r="F273">
            <v>22373.66</v>
          </cell>
          <cell r="G273">
            <v>3579.7856000000002</v>
          </cell>
          <cell r="H273">
            <v>25953</v>
          </cell>
        </row>
        <row r="274">
          <cell r="B274" t="str">
            <v>UNIÓN DE REPARACIÓN UNIÓN MECÁNICA D 4"</v>
          </cell>
          <cell r="C274" t="str">
            <v>un</v>
          </cell>
          <cell r="D274">
            <v>37248</v>
          </cell>
          <cell r="E274">
            <v>1117.44</v>
          </cell>
          <cell r="F274">
            <v>38365.440000000002</v>
          </cell>
          <cell r="G274">
            <v>6138.4704000000002</v>
          </cell>
          <cell r="H274">
            <v>44504</v>
          </cell>
        </row>
        <row r="275">
          <cell r="B275" t="str">
            <v>UNIÓN DE REPARACIÓN UNIÓN MECÁNICA D 6"</v>
          </cell>
          <cell r="C275" t="str">
            <v>un</v>
          </cell>
          <cell r="D275">
            <v>86253</v>
          </cell>
          <cell r="E275">
            <v>2587.5899999999997</v>
          </cell>
          <cell r="F275">
            <v>88840.59</v>
          </cell>
          <cell r="G275">
            <v>14214.4944</v>
          </cell>
          <cell r="H275">
            <v>103055</v>
          </cell>
        </row>
        <row r="276">
          <cell r="B276" t="str">
            <v>UNIÓN DE REPARACIÓN UNIÓN MECÁNICA D 8"</v>
          </cell>
          <cell r="C276" t="str">
            <v>un</v>
          </cell>
          <cell r="D276">
            <v>158591</v>
          </cell>
          <cell r="E276">
            <v>4757.7299999999996</v>
          </cell>
          <cell r="F276">
            <v>163348.73000000001</v>
          </cell>
          <cell r="G276">
            <v>26135.796800000004</v>
          </cell>
          <cell r="H276">
            <v>189485</v>
          </cell>
        </row>
        <row r="277">
          <cell r="B277" t="str">
            <v>UNIÓN DE REPARACIÓN UNIÓN MECÁNICA D 10"</v>
          </cell>
          <cell r="C277" t="str">
            <v>un</v>
          </cell>
          <cell r="D277">
            <v>270872</v>
          </cell>
          <cell r="E277">
            <v>8126.16</v>
          </cell>
          <cell r="F277">
            <v>278998.15999999997</v>
          </cell>
          <cell r="G277">
            <v>44639.705599999994</v>
          </cell>
          <cell r="H277">
            <v>323638</v>
          </cell>
        </row>
        <row r="278">
          <cell r="B278" t="str">
            <v>UNIÓN DE REPARACIÓN UNIÓN MECÁNICA D 12"</v>
          </cell>
          <cell r="C278" t="str">
            <v>un</v>
          </cell>
          <cell r="D278">
            <v>495856</v>
          </cell>
          <cell r="E278">
            <v>14875.68</v>
          </cell>
          <cell r="F278">
            <v>510731.68</v>
          </cell>
          <cell r="G278">
            <v>81717.068799999994</v>
          </cell>
          <cell r="H278">
            <v>592449</v>
          </cell>
        </row>
        <row r="279">
          <cell r="B279" t="str">
            <v>UNIÓN DE REPARACIÓN UNIÓN MECÁNICA CONEXIONES RADIO CORTO D 1 1/2"</v>
          </cell>
          <cell r="C279" t="str">
            <v>un</v>
          </cell>
          <cell r="D279">
            <v>29330</v>
          </cell>
          <cell r="E279">
            <v>879.9</v>
          </cell>
          <cell r="F279">
            <v>30209.9</v>
          </cell>
          <cell r="G279">
            <v>4833.5840000000007</v>
          </cell>
          <cell r="H279">
            <v>35043</v>
          </cell>
        </row>
        <row r="280">
          <cell r="B280" t="str">
            <v>SUMINISTRO UNIÓN MECÁNICA PF+UAD</v>
          </cell>
        </row>
        <row r="281">
          <cell r="B281" t="str">
            <v>UNIÓN MECÁNICA PF + UAD DE 1/2"</v>
          </cell>
          <cell r="C281" t="str">
            <v>un</v>
          </cell>
          <cell r="D281">
            <v>2034</v>
          </cell>
          <cell r="E281">
            <v>61.019999999999996</v>
          </cell>
          <cell r="F281">
            <v>2095.02</v>
          </cell>
          <cell r="G281">
            <v>335.20319999999998</v>
          </cell>
          <cell r="H281">
            <v>2430</v>
          </cell>
        </row>
        <row r="282">
          <cell r="B282" t="str">
            <v>SUMINISTRO BRIDA AJUSTABLE PVC SCH 80 150 psi UNIÓN MECÁNICA</v>
          </cell>
        </row>
        <row r="283">
          <cell r="B283" t="str">
            <v>BRIDA AJUSTABLE PVC UNIÓN MECÁNICA D 3"</v>
          </cell>
          <cell r="C283" t="str">
            <v>un</v>
          </cell>
          <cell r="D283">
            <v>25308</v>
          </cell>
          <cell r="E283">
            <v>759.24</v>
          </cell>
          <cell r="F283">
            <v>26067.24</v>
          </cell>
          <cell r="G283">
            <v>4170.7584000000006</v>
          </cell>
          <cell r="H283">
            <v>30238</v>
          </cell>
        </row>
        <row r="284">
          <cell r="B284" t="str">
            <v>BRIDA AJUSTABLE PVC UNIÓN MECÁNICA D 4"</v>
          </cell>
          <cell r="C284" t="str">
            <v>un</v>
          </cell>
          <cell r="D284">
            <v>35651</v>
          </cell>
          <cell r="E284">
            <v>1069.53</v>
          </cell>
          <cell r="F284">
            <v>36720.53</v>
          </cell>
          <cell r="G284">
            <v>5875.2848000000004</v>
          </cell>
          <cell r="H284">
            <v>42596</v>
          </cell>
        </row>
        <row r="285">
          <cell r="B285" t="str">
            <v>BRIDA AJUSTABLE PVC UNIÓN MECÁNICA D 6"</v>
          </cell>
          <cell r="C285" t="str">
            <v>un</v>
          </cell>
          <cell r="D285">
            <v>49842</v>
          </cell>
          <cell r="E285">
            <v>1495.26</v>
          </cell>
          <cell r="F285">
            <v>51337.26</v>
          </cell>
          <cell r="G285">
            <v>8213.9616000000005</v>
          </cell>
          <cell r="H285">
            <v>59551</v>
          </cell>
        </row>
        <row r="286">
          <cell r="B286" t="str">
            <v>BRIDA AJUSTABLE PVC UNIÓN MECÁNICA D 8"</v>
          </cell>
          <cell r="C286" t="str">
            <v>un</v>
          </cell>
          <cell r="D286">
            <v>84697</v>
          </cell>
          <cell r="E286">
            <v>2540.91</v>
          </cell>
          <cell r="F286">
            <v>87237.91</v>
          </cell>
          <cell r="G286">
            <v>13958.065600000002</v>
          </cell>
          <cell r="H286">
            <v>101196</v>
          </cell>
        </row>
        <row r="287">
          <cell r="B287" t="str">
            <v>BRIDA AJUSTABLE PVC UNIÓN MECÁNICA D 10"</v>
          </cell>
          <cell r="C287" t="str">
            <v>un</v>
          </cell>
          <cell r="D287">
            <v>210764</v>
          </cell>
          <cell r="E287">
            <v>6322.92</v>
          </cell>
          <cell r="F287">
            <v>217086.92</v>
          </cell>
          <cell r="G287">
            <v>34733.907200000001</v>
          </cell>
          <cell r="H287">
            <v>251821</v>
          </cell>
        </row>
        <row r="288">
          <cell r="B288" t="str">
            <v>BRIDA AJUSTABLE PVC UNIÓN MECÁNICA D 12"</v>
          </cell>
          <cell r="C288" t="str">
            <v>un</v>
          </cell>
          <cell r="D288">
            <v>229668</v>
          </cell>
          <cell r="E288">
            <v>6890.04</v>
          </cell>
          <cell r="F288">
            <v>236558.04</v>
          </cell>
          <cell r="G288">
            <v>37849.286400000005</v>
          </cell>
          <cell r="H288">
            <v>274407</v>
          </cell>
        </row>
        <row r="289">
          <cell r="B289" t="str">
            <v>SUMINISTRO UNIVERSAL PVC</v>
          </cell>
        </row>
        <row r="290">
          <cell r="B290" t="str">
            <v>SUMINISTRO UNIVERSAL PVC PRESIÓN SOLDAR</v>
          </cell>
        </row>
        <row r="291">
          <cell r="B291" t="str">
            <v>UNIVERSAL PVC PRESIÓN SOLDAR D 1/2"</v>
          </cell>
          <cell r="C291" t="str">
            <v>un</v>
          </cell>
          <cell r="D291">
            <v>2019</v>
          </cell>
          <cell r="E291">
            <v>60.57</v>
          </cell>
          <cell r="F291">
            <v>2079.5700000000002</v>
          </cell>
          <cell r="G291">
            <v>332.73120000000006</v>
          </cell>
          <cell r="H291">
            <v>2412</v>
          </cell>
        </row>
        <row r="292">
          <cell r="B292" t="str">
            <v>UNIVERSAL PVC PRESIÓN SOLDAR D 3/4"</v>
          </cell>
          <cell r="C292" t="str">
            <v>un</v>
          </cell>
          <cell r="D292">
            <v>3580</v>
          </cell>
          <cell r="E292">
            <v>107.39999999999999</v>
          </cell>
          <cell r="F292">
            <v>3687.4</v>
          </cell>
          <cell r="G292">
            <v>589.98400000000004</v>
          </cell>
          <cell r="H292">
            <v>4277</v>
          </cell>
        </row>
        <row r="293">
          <cell r="B293" t="str">
            <v>UNIVERSAL PVC PRESIÓN SOLDAR D 1"</v>
          </cell>
          <cell r="C293" t="str">
            <v>un</v>
          </cell>
          <cell r="D293">
            <v>5414</v>
          </cell>
          <cell r="E293">
            <v>162.41999999999999</v>
          </cell>
          <cell r="F293">
            <v>5576.42</v>
          </cell>
          <cell r="G293">
            <v>892.22720000000004</v>
          </cell>
          <cell r="H293">
            <v>6469</v>
          </cell>
        </row>
        <row r="294">
          <cell r="B294" t="str">
            <v>UNIVERSAL PVC PRESIÓN SOLDAR D 1 1/4"</v>
          </cell>
          <cell r="C294" t="str">
            <v>un</v>
          </cell>
          <cell r="D294">
            <v>9771</v>
          </cell>
          <cell r="E294">
            <v>293.13</v>
          </cell>
          <cell r="F294">
            <v>10064.129999999999</v>
          </cell>
          <cell r="G294">
            <v>1610.2608</v>
          </cell>
          <cell r="H294">
            <v>11674</v>
          </cell>
        </row>
        <row r="295">
          <cell r="B295" t="str">
            <v>UNIVERSAL PVC PRESIÓN SOLDAR D 1 1/2"</v>
          </cell>
          <cell r="C295" t="str">
            <v>un</v>
          </cell>
          <cell r="D295">
            <v>16772</v>
          </cell>
          <cell r="E295">
            <v>503.15999999999997</v>
          </cell>
          <cell r="F295">
            <v>17275.16</v>
          </cell>
          <cell r="G295">
            <v>2764.0255999999999</v>
          </cell>
          <cell r="H295">
            <v>20039</v>
          </cell>
        </row>
        <row r="296">
          <cell r="B296" t="str">
            <v>UNIVERSAL PVC PRESIÓN SOLDAR D 2"</v>
          </cell>
          <cell r="C296" t="str">
            <v>un</v>
          </cell>
          <cell r="D296">
            <v>21439</v>
          </cell>
          <cell r="E296">
            <v>643.16999999999996</v>
          </cell>
          <cell r="F296">
            <v>22082.17</v>
          </cell>
          <cell r="G296">
            <v>3533.1471999999999</v>
          </cell>
          <cell r="H296">
            <v>25615</v>
          </cell>
        </row>
        <row r="297">
          <cell r="B297" t="str">
            <v>SUMINISTRO BUJE PRESIÓN SOLDAR PVC</v>
          </cell>
        </row>
        <row r="298">
          <cell r="B298" t="str">
            <v>SUMINISTRO BUJE SOLDADO PRESIÓN SOLDAR PVC</v>
          </cell>
        </row>
        <row r="299">
          <cell r="B299" t="str">
            <v>BUJE SOLDADO D 3/4" X 1/2"</v>
          </cell>
          <cell r="C299" t="str">
            <v>un</v>
          </cell>
          <cell r="D299">
            <v>352</v>
          </cell>
          <cell r="E299">
            <v>10.559999999999999</v>
          </cell>
          <cell r="F299">
            <v>362.56</v>
          </cell>
          <cell r="G299">
            <v>58.009599999999999</v>
          </cell>
          <cell r="H299">
            <v>421</v>
          </cell>
        </row>
        <row r="300">
          <cell r="B300" t="str">
            <v>BUJE SOLDADO D 1" X 1/2"</v>
          </cell>
          <cell r="C300" t="str">
            <v>un</v>
          </cell>
          <cell r="D300">
            <v>701</v>
          </cell>
          <cell r="E300">
            <v>21.029999999999998</v>
          </cell>
          <cell r="F300">
            <v>722.03</v>
          </cell>
          <cell r="G300">
            <v>115.5248</v>
          </cell>
          <cell r="H300">
            <v>838</v>
          </cell>
        </row>
        <row r="301">
          <cell r="B301" t="str">
            <v>BUJE SOLDADO D 1" X 3/4"</v>
          </cell>
          <cell r="C301" t="str">
            <v>un</v>
          </cell>
          <cell r="D301">
            <v>701</v>
          </cell>
          <cell r="E301">
            <v>21.029999999999998</v>
          </cell>
          <cell r="F301">
            <v>722.03</v>
          </cell>
          <cell r="G301">
            <v>115.5248</v>
          </cell>
          <cell r="H301">
            <v>838</v>
          </cell>
        </row>
        <row r="302">
          <cell r="B302" t="str">
            <v>BUJE SOLDADO D 1 1/4" X 1/2"</v>
          </cell>
          <cell r="C302" t="str">
            <v>un</v>
          </cell>
          <cell r="D302">
            <v>1345</v>
          </cell>
          <cell r="E302">
            <v>40.35</v>
          </cell>
          <cell r="F302">
            <v>1385.35</v>
          </cell>
          <cell r="G302">
            <v>221.65599999999998</v>
          </cell>
          <cell r="H302">
            <v>1607</v>
          </cell>
        </row>
        <row r="303">
          <cell r="B303" t="str">
            <v>BUJE SOLDADO D 1 1/4" X 3/4"</v>
          </cell>
          <cell r="C303" t="str">
            <v>un</v>
          </cell>
          <cell r="D303">
            <v>1345</v>
          </cell>
          <cell r="E303">
            <v>40.35</v>
          </cell>
          <cell r="F303">
            <v>1385.35</v>
          </cell>
          <cell r="G303">
            <v>221.65599999999998</v>
          </cell>
          <cell r="H303">
            <v>1607</v>
          </cell>
        </row>
        <row r="304">
          <cell r="B304" t="str">
            <v>BUJE SOLDADO D 1 1/4" X 1"</v>
          </cell>
          <cell r="C304" t="str">
            <v>un</v>
          </cell>
          <cell r="D304">
            <v>1345</v>
          </cell>
          <cell r="E304">
            <v>40.35</v>
          </cell>
          <cell r="F304">
            <v>1385.35</v>
          </cell>
          <cell r="G304">
            <v>221.65599999999998</v>
          </cell>
          <cell r="H304">
            <v>1607</v>
          </cell>
        </row>
        <row r="305">
          <cell r="B305" t="str">
            <v>BUJE SOLDADO D 1 1/2" X 1/2"</v>
          </cell>
          <cell r="C305" t="str">
            <v>un</v>
          </cell>
          <cell r="D305">
            <v>2077</v>
          </cell>
          <cell r="E305">
            <v>62.309999999999995</v>
          </cell>
          <cell r="F305">
            <v>2139.31</v>
          </cell>
          <cell r="G305">
            <v>342.28960000000001</v>
          </cell>
          <cell r="H305">
            <v>2482</v>
          </cell>
        </row>
        <row r="306">
          <cell r="B306" t="str">
            <v>BUJE SOLDADO D 1 1/2" X 3/4 "</v>
          </cell>
          <cell r="C306" t="str">
            <v>un</v>
          </cell>
          <cell r="D306">
            <v>2077</v>
          </cell>
          <cell r="E306">
            <v>62.309999999999995</v>
          </cell>
          <cell r="F306">
            <v>2139.31</v>
          </cell>
          <cell r="G306">
            <v>342.28960000000001</v>
          </cell>
          <cell r="H306">
            <v>2482</v>
          </cell>
        </row>
        <row r="307">
          <cell r="B307" t="str">
            <v>BUJE SOLDADO D 1 1/2" X 1"</v>
          </cell>
          <cell r="C307" t="str">
            <v>un</v>
          </cell>
          <cell r="D307">
            <v>2077</v>
          </cell>
          <cell r="E307">
            <v>62.309999999999995</v>
          </cell>
          <cell r="F307">
            <v>2139.31</v>
          </cell>
          <cell r="G307">
            <v>342.28960000000001</v>
          </cell>
          <cell r="H307">
            <v>2482</v>
          </cell>
        </row>
        <row r="308">
          <cell r="B308" t="str">
            <v>BUJE SOLDADO D 1 1/2" X 1 1/4"</v>
          </cell>
          <cell r="C308" t="str">
            <v>un</v>
          </cell>
          <cell r="D308">
            <v>2077</v>
          </cell>
          <cell r="E308">
            <v>62.309999999999995</v>
          </cell>
          <cell r="F308">
            <v>2139.31</v>
          </cell>
          <cell r="G308">
            <v>342.28960000000001</v>
          </cell>
          <cell r="H308">
            <v>2482</v>
          </cell>
        </row>
        <row r="309">
          <cell r="B309" t="str">
            <v>BUJE SOLDADO D 2" X 1/2"</v>
          </cell>
          <cell r="C309" t="str">
            <v>un</v>
          </cell>
          <cell r="D309">
            <v>3176</v>
          </cell>
          <cell r="E309">
            <v>95.28</v>
          </cell>
          <cell r="F309">
            <v>3271.28</v>
          </cell>
          <cell r="G309">
            <v>523.40480000000002</v>
          </cell>
          <cell r="H309">
            <v>3795</v>
          </cell>
        </row>
        <row r="310">
          <cell r="B310" t="str">
            <v>BUJE SOLDADO D 2" X 3/4"</v>
          </cell>
          <cell r="C310" t="str">
            <v>un</v>
          </cell>
          <cell r="D310">
            <v>3176</v>
          </cell>
          <cell r="E310">
            <v>95.28</v>
          </cell>
          <cell r="F310">
            <v>3271.28</v>
          </cell>
          <cell r="G310">
            <v>523.40480000000002</v>
          </cell>
          <cell r="H310">
            <v>3795</v>
          </cell>
        </row>
        <row r="311">
          <cell r="B311" t="str">
            <v xml:space="preserve">BUJE SOLDADO D 2" X 1" </v>
          </cell>
          <cell r="C311" t="str">
            <v>un</v>
          </cell>
          <cell r="D311">
            <v>3176</v>
          </cell>
          <cell r="E311">
            <v>95.28</v>
          </cell>
          <cell r="F311">
            <v>3271.28</v>
          </cell>
          <cell r="G311">
            <v>523.40480000000002</v>
          </cell>
          <cell r="H311">
            <v>3795</v>
          </cell>
        </row>
        <row r="312">
          <cell r="B312" t="str">
            <v>BUJE SOLDADO D 2" X 1 1/4"</v>
          </cell>
          <cell r="C312" t="str">
            <v>un</v>
          </cell>
          <cell r="D312">
            <v>3176</v>
          </cell>
          <cell r="E312">
            <v>95.28</v>
          </cell>
          <cell r="F312">
            <v>3271.28</v>
          </cell>
          <cell r="G312">
            <v>523.40480000000002</v>
          </cell>
          <cell r="H312">
            <v>3795</v>
          </cell>
        </row>
        <row r="313">
          <cell r="B313" t="str">
            <v>BUJE SOLDADO D 2" X 1 1/2"</v>
          </cell>
          <cell r="C313" t="str">
            <v>un</v>
          </cell>
          <cell r="D313">
            <v>3176</v>
          </cell>
          <cell r="E313">
            <v>95.28</v>
          </cell>
          <cell r="F313">
            <v>3271.28</v>
          </cell>
          <cell r="G313">
            <v>523.40480000000002</v>
          </cell>
          <cell r="H313">
            <v>3795</v>
          </cell>
        </row>
        <row r="314">
          <cell r="B314" t="str">
            <v>BUJE SOLDADO D 2 1/2" X 1 1/2"</v>
          </cell>
          <cell r="C314" t="str">
            <v>un</v>
          </cell>
          <cell r="D314">
            <v>7967</v>
          </cell>
          <cell r="E314">
            <v>239.01</v>
          </cell>
          <cell r="F314">
            <v>8206.01</v>
          </cell>
          <cell r="G314">
            <v>1312.9616000000001</v>
          </cell>
          <cell r="H314">
            <v>9519</v>
          </cell>
        </row>
        <row r="315">
          <cell r="B315" t="str">
            <v>BUJE SOLDADO D 2 1/2" X 2"</v>
          </cell>
          <cell r="C315" t="str">
            <v>un</v>
          </cell>
          <cell r="D315">
            <v>7483</v>
          </cell>
          <cell r="E315">
            <v>224.48999999999998</v>
          </cell>
          <cell r="F315">
            <v>7707.49</v>
          </cell>
          <cell r="G315">
            <v>1233.1984</v>
          </cell>
          <cell r="H315">
            <v>8941</v>
          </cell>
        </row>
        <row r="316">
          <cell r="B316" t="str">
            <v>BUJE SOLDADO D 3" X 2"</v>
          </cell>
          <cell r="C316" t="str">
            <v>un</v>
          </cell>
          <cell r="D316">
            <v>11438</v>
          </cell>
          <cell r="E316">
            <v>343.14</v>
          </cell>
          <cell r="F316">
            <v>11781.14</v>
          </cell>
          <cell r="G316">
            <v>1884.9823999999999</v>
          </cell>
          <cell r="H316">
            <v>13666</v>
          </cell>
        </row>
        <row r="317">
          <cell r="B317" t="str">
            <v>BUJE SOLDADO D 3" X 2 1/2"</v>
          </cell>
          <cell r="C317" t="str">
            <v>un</v>
          </cell>
          <cell r="D317">
            <v>11438</v>
          </cell>
          <cell r="E317">
            <v>343.14</v>
          </cell>
          <cell r="F317">
            <v>11781.14</v>
          </cell>
          <cell r="G317">
            <v>1884.9823999999999</v>
          </cell>
          <cell r="H317">
            <v>13666</v>
          </cell>
        </row>
        <row r="318">
          <cell r="B318" t="str">
            <v>BUJE SOLDADO D 4" X 2"</v>
          </cell>
          <cell r="C318" t="str">
            <v>un</v>
          </cell>
          <cell r="D318">
            <v>18039</v>
          </cell>
          <cell r="E318">
            <v>541.16999999999996</v>
          </cell>
          <cell r="F318">
            <v>18580.169999999998</v>
          </cell>
          <cell r="G318">
            <v>2972.8271999999997</v>
          </cell>
          <cell r="H318">
            <v>21553</v>
          </cell>
        </row>
        <row r="319">
          <cell r="B319" t="str">
            <v>BUJE SOLDADO D 4" X 2 1/2"</v>
          </cell>
          <cell r="C319" t="str">
            <v>un</v>
          </cell>
          <cell r="D319">
            <v>18039</v>
          </cell>
          <cell r="E319">
            <v>541.16999999999996</v>
          </cell>
          <cell r="F319">
            <v>18580.169999999998</v>
          </cell>
          <cell r="G319">
            <v>2972.8271999999997</v>
          </cell>
          <cell r="H319">
            <v>21553</v>
          </cell>
        </row>
        <row r="320">
          <cell r="B320" t="str">
            <v>BUJE SOLDADO D 4" X 3"</v>
          </cell>
          <cell r="C320" t="str">
            <v>un</v>
          </cell>
          <cell r="D320">
            <v>18039</v>
          </cell>
          <cell r="E320">
            <v>541.16999999999996</v>
          </cell>
          <cell r="F320">
            <v>18580.169999999998</v>
          </cell>
          <cell r="G320">
            <v>2972.8271999999997</v>
          </cell>
          <cell r="H320">
            <v>21553</v>
          </cell>
        </row>
        <row r="321">
          <cell r="B321" t="str">
            <v>SUMINISTRO BUJE ROSCADO PRESIÓN SOLDAR</v>
          </cell>
        </row>
        <row r="322">
          <cell r="B322" t="str">
            <v>BUJE ROSCADO D 1/2" X 3/8"</v>
          </cell>
          <cell r="C322" t="str">
            <v>un</v>
          </cell>
          <cell r="D322">
            <v>654</v>
          </cell>
          <cell r="E322">
            <v>19.62</v>
          </cell>
          <cell r="F322">
            <v>673.62</v>
          </cell>
          <cell r="G322">
            <v>107.7792</v>
          </cell>
          <cell r="H322">
            <v>781</v>
          </cell>
        </row>
        <row r="323">
          <cell r="B323" t="str">
            <v>BUJE ROSCADO D 3/4" X 1/2</v>
          </cell>
          <cell r="C323" t="str">
            <v>un</v>
          </cell>
          <cell r="D323">
            <v>820</v>
          </cell>
          <cell r="E323">
            <v>24.599999999999998</v>
          </cell>
          <cell r="F323">
            <v>844.6</v>
          </cell>
          <cell r="G323">
            <v>135.136</v>
          </cell>
          <cell r="H323">
            <v>980</v>
          </cell>
        </row>
        <row r="324">
          <cell r="B324" t="str">
            <v>BUJE ROSCADO D 1" X 1/2"</v>
          </cell>
          <cell r="C324" t="str">
            <v>un</v>
          </cell>
          <cell r="D324">
            <v>1427</v>
          </cell>
          <cell r="E324">
            <v>42.809999999999995</v>
          </cell>
          <cell r="F324">
            <v>1469.81</v>
          </cell>
          <cell r="G324">
            <v>235.1696</v>
          </cell>
          <cell r="H324">
            <v>1705</v>
          </cell>
        </row>
        <row r="325">
          <cell r="B325" t="str">
            <v>BUJE ROSCADO D 1" X 3/4"</v>
          </cell>
          <cell r="C325" t="str">
            <v>un</v>
          </cell>
          <cell r="D325">
            <v>1427</v>
          </cell>
          <cell r="E325">
            <v>42.809999999999995</v>
          </cell>
          <cell r="F325">
            <v>1469.81</v>
          </cell>
          <cell r="G325">
            <v>235.1696</v>
          </cell>
          <cell r="H325">
            <v>1705</v>
          </cell>
        </row>
        <row r="326">
          <cell r="B326" t="str">
            <v>BUJE ROSCADO D 1 1/4" X 1/2"</v>
          </cell>
          <cell r="C326" t="str">
            <v>un</v>
          </cell>
          <cell r="D326">
            <v>2397</v>
          </cell>
          <cell r="E326">
            <v>71.91</v>
          </cell>
          <cell r="F326">
            <v>2468.91</v>
          </cell>
          <cell r="G326">
            <v>395.0256</v>
          </cell>
          <cell r="H326">
            <v>2864</v>
          </cell>
        </row>
        <row r="327">
          <cell r="B327" t="str">
            <v>BUJE ROSCADO D 1 1/4" X 3/4"</v>
          </cell>
          <cell r="C327" t="str">
            <v>un</v>
          </cell>
          <cell r="D327">
            <v>2397</v>
          </cell>
          <cell r="E327">
            <v>71.91</v>
          </cell>
          <cell r="F327">
            <v>2468.91</v>
          </cell>
          <cell r="G327">
            <v>395.0256</v>
          </cell>
          <cell r="H327">
            <v>2864</v>
          </cell>
        </row>
        <row r="328">
          <cell r="B328" t="str">
            <v>BUJE ROSCADO D 1 1/4" X 1"</v>
          </cell>
          <cell r="C328" t="str">
            <v>un</v>
          </cell>
          <cell r="D328">
            <v>2397</v>
          </cell>
          <cell r="E328">
            <v>71.91</v>
          </cell>
          <cell r="F328">
            <v>2468.91</v>
          </cell>
          <cell r="G328">
            <v>395.0256</v>
          </cell>
          <cell r="H328">
            <v>2864</v>
          </cell>
        </row>
        <row r="329">
          <cell r="B329" t="str">
            <v>BUJE ROSCADO D 1 1/2" X 1/2"</v>
          </cell>
          <cell r="C329" t="str">
            <v>un</v>
          </cell>
          <cell r="D329">
            <v>2858</v>
          </cell>
          <cell r="E329">
            <v>85.74</v>
          </cell>
          <cell r="F329">
            <v>2943.74</v>
          </cell>
          <cell r="G329">
            <v>470.99839999999995</v>
          </cell>
          <cell r="H329">
            <v>3415</v>
          </cell>
        </row>
        <row r="330">
          <cell r="B330" t="str">
            <v>BUJE ROSCADO D 1 1/2" X 3/4 "</v>
          </cell>
          <cell r="C330" t="str">
            <v>un</v>
          </cell>
          <cell r="D330">
            <v>2858</v>
          </cell>
          <cell r="E330">
            <v>85.74</v>
          </cell>
          <cell r="F330">
            <v>2943.74</v>
          </cell>
          <cell r="G330">
            <v>470.99839999999995</v>
          </cell>
          <cell r="H330">
            <v>3415</v>
          </cell>
        </row>
        <row r="331">
          <cell r="B331" t="str">
            <v>BUJE ROSCADO D 1 1/2" X 1"</v>
          </cell>
          <cell r="C331" t="str">
            <v>un</v>
          </cell>
          <cell r="D331">
            <v>2858</v>
          </cell>
          <cell r="E331">
            <v>85.74</v>
          </cell>
          <cell r="F331">
            <v>2943.74</v>
          </cell>
          <cell r="G331">
            <v>470.99839999999995</v>
          </cell>
          <cell r="H331">
            <v>3415</v>
          </cell>
        </row>
        <row r="332">
          <cell r="B332" t="str">
            <v>BUJE ROSCADO D 1 1/2" X 1 1/4"</v>
          </cell>
          <cell r="C332" t="str">
            <v>un</v>
          </cell>
          <cell r="D332">
            <v>2858</v>
          </cell>
          <cell r="E332">
            <v>85.74</v>
          </cell>
          <cell r="F332">
            <v>2943.74</v>
          </cell>
          <cell r="G332">
            <v>470.99839999999995</v>
          </cell>
          <cell r="H332">
            <v>3415</v>
          </cell>
        </row>
        <row r="333">
          <cell r="B333" t="str">
            <v>BUJE ROSCADO D 2" X 1/2"</v>
          </cell>
          <cell r="C333" t="str">
            <v>un</v>
          </cell>
          <cell r="D333">
            <v>4596</v>
          </cell>
          <cell r="E333">
            <v>137.88</v>
          </cell>
          <cell r="F333">
            <v>4733.88</v>
          </cell>
          <cell r="G333">
            <v>757.42079999999999</v>
          </cell>
          <cell r="H333">
            <v>5491</v>
          </cell>
        </row>
        <row r="334">
          <cell r="B334" t="str">
            <v>BUJE ROSCADO D 2" X 3/4"</v>
          </cell>
          <cell r="C334" t="str">
            <v>un</v>
          </cell>
          <cell r="D334">
            <v>4596</v>
          </cell>
          <cell r="E334">
            <v>137.88</v>
          </cell>
          <cell r="F334">
            <v>4733.88</v>
          </cell>
          <cell r="G334">
            <v>757.42079999999999</v>
          </cell>
          <cell r="H334">
            <v>5491</v>
          </cell>
        </row>
        <row r="335">
          <cell r="B335" t="str">
            <v>BUJE ROSCADO D 2" X 1"</v>
          </cell>
          <cell r="C335" t="str">
            <v>un</v>
          </cell>
          <cell r="D335">
            <v>4596</v>
          </cell>
          <cell r="E335">
            <v>137.88</v>
          </cell>
          <cell r="F335">
            <v>4733.88</v>
          </cell>
          <cell r="G335">
            <v>757.42079999999999</v>
          </cell>
          <cell r="H335">
            <v>5491</v>
          </cell>
        </row>
        <row r="336">
          <cell r="B336" t="str">
            <v>BUJE ROSCADO D 2" X 1 1/4"</v>
          </cell>
          <cell r="C336" t="str">
            <v>un</v>
          </cell>
          <cell r="D336">
            <v>4596</v>
          </cell>
          <cell r="E336">
            <v>137.88</v>
          </cell>
          <cell r="F336">
            <v>4733.88</v>
          </cell>
          <cell r="G336">
            <v>757.42079999999999</v>
          </cell>
          <cell r="H336">
            <v>5491</v>
          </cell>
        </row>
        <row r="337">
          <cell r="B337" t="str">
            <v>BUJE ROSCADO D 2" X 1 1/2"</v>
          </cell>
          <cell r="C337" t="str">
            <v>un</v>
          </cell>
          <cell r="D337">
            <v>4596</v>
          </cell>
          <cell r="E337">
            <v>137.88</v>
          </cell>
          <cell r="F337">
            <v>4733.88</v>
          </cell>
          <cell r="G337">
            <v>757.42079999999999</v>
          </cell>
          <cell r="H337">
            <v>5491</v>
          </cell>
        </row>
        <row r="338">
          <cell r="B338" t="str">
            <v>BUJE ROSCADO D 3" X 2"</v>
          </cell>
          <cell r="C338" t="str">
            <v>un</v>
          </cell>
          <cell r="D338">
            <v>20188</v>
          </cell>
          <cell r="E338">
            <v>605.64</v>
          </cell>
          <cell r="F338">
            <v>20793.64</v>
          </cell>
          <cell r="G338">
            <v>3326.9823999999999</v>
          </cell>
          <cell r="H338">
            <v>24121</v>
          </cell>
        </row>
        <row r="339">
          <cell r="B339" t="str">
            <v>TEES PVC</v>
          </cell>
        </row>
        <row r="340">
          <cell r="B340" t="str">
            <v>TEES SOLDADAS PVC</v>
          </cell>
        </row>
        <row r="341">
          <cell r="B341" t="str">
            <v>TEE SOLDADA PVC 1/2"</v>
          </cell>
          <cell r="C341" t="str">
            <v>un</v>
          </cell>
          <cell r="D341">
            <v>480</v>
          </cell>
          <cell r="E341">
            <v>14.399999999999999</v>
          </cell>
          <cell r="F341">
            <v>494.4</v>
          </cell>
          <cell r="G341">
            <v>79.103999999999999</v>
          </cell>
          <cell r="H341">
            <v>574</v>
          </cell>
        </row>
        <row r="342">
          <cell r="B342" t="str">
            <v>TEE SOLDADA PVC 3/4"</v>
          </cell>
          <cell r="C342" t="str">
            <v>un</v>
          </cell>
          <cell r="D342">
            <v>810</v>
          </cell>
          <cell r="E342">
            <v>24.3</v>
          </cell>
          <cell r="F342">
            <v>834.3</v>
          </cell>
          <cell r="G342">
            <v>133.488</v>
          </cell>
          <cell r="H342">
            <v>968</v>
          </cell>
        </row>
        <row r="343">
          <cell r="B343" t="str">
            <v>TEE SOLDADA PVC 1"</v>
          </cell>
          <cell r="C343" t="str">
            <v>un</v>
          </cell>
          <cell r="D343">
            <v>1582</v>
          </cell>
          <cell r="E343">
            <v>47.46</v>
          </cell>
          <cell r="F343">
            <v>1629.46</v>
          </cell>
          <cell r="G343">
            <v>260.71359999999999</v>
          </cell>
          <cell r="H343">
            <v>1890</v>
          </cell>
        </row>
        <row r="344">
          <cell r="B344" t="str">
            <v>TEE SOLDADA PVC 1 1/4"</v>
          </cell>
          <cell r="C344" t="str">
            <v>un</v>
          </cell>
          <cell r="D344">
            <v>4086</v>
          </cell>
          <cell r="E344">
            <v>122.58</v>
          </cell>
          <cell r="F344">
            <v>4208.58</v>
          </cell>
          <cell r="G344">
            <v>673.37279999999998</v>
          </cell>
          <cell r="H344">
            <v>4882</v>
          </cell>
        </row>
        <row r="345">
          <cell r="B345" t="str">
            <v>TEE SOLDADA PVC 1 1/2"</v>
          </cell>
          <cell r="C345" t="str">
            <v>un</v>
          </cell>
          <cell r="D345">
            <v>5366</v>
          </cell>
          <cell r="E345">
            <v>160.97999999999999</v>
          </cell>
          <cell r="F345">
            <v>5526.98</v>
          </cell>
          <cell r="G345">
            <v>884.31679999999994</v>
          </cell>
          <cell r="H345">
            <v>6411</v>
          </cell>
        </row>
        <row r="346">
          <cell r="B346" t="str">
            <v>TEE SOLDADA PVC 2"</v>
          </cell>
          <cell r="C346" t="str">
            <v>un</v>
          </cell>
          <cell r="D346">
            <v>8543</v>
          </cell>
          <cell r="E346">
            <v>256.28999999999996</v>
          </cell>
          <cell r="F346">
            <v>8799.2900000000009</v>
          </cell>
          <cell r="G346">
            <v>1407.8864000000001</v>
          </cell>
          <cell r="H346">
            <v>10207</v>
          </cell>
        </row>
        <row r="347">
          <cell r="B347" t="str">
            <v>TEE SOLDADA PVC 2 1/2"</v>
          </cell>
          <cell r="C347" t="str">
            <v>un</v>
          </cell>
          <cell r="D347">
            <v>20264</v>
          </cell>
          <cell r="E347">
            <v>607.91999999999996</v>
          </cell>
          <cell r="F347">
            <v>20871.919999999998</v>
          </cell>
          <cell r="G347">
            <v>3339.5072</v>
          </cell>
          <cell r="H347">
            <v>24211</v>
          </cell>
        </row>
        <row r="348">
          <cell r="B348" t="str">
            <v>TEE SOLDADA PVC 3"</v>
          </cell>
          <cell r="C348" t="str">
            <v>un</v>
          </cell>
          <cell r="D348">
            <v>32235</v>
          </cell>
          <cell r="E348">
            <v>967.05</v>
          </cell>
          <cell r="F348">
            <v>33202.050000000003</v>
          </cell>
          <cell r="G348">
            <v>5312.3280000000004</v>
          </cell>
          <cell r="H348">
            <v>38514</v>
          </cell>
        </row>
        <row r="349">
          <cell r="B349" t="str">
            <v>TEE SOLDADA PVC 4"</v>
          </cell>
          <cell r="C349" t="str">
            <v>un</v>
          </cell>
          <cell r="D349">
            <v>70343</v>
          </cell>
          <cell r="E349">
            <v>2110.29</v>
          </cell>
          <cell r="F349">
            <v>72453.289999999994</v>
          </cell>
          <cell r="G349">
            <v>11592.526399999999</v>
          </cell>
          <cell r="H349">
            <v>84046</v>
          </cell>
        </row>
        <row r="350">
          <cell r="B350" t="str">
            <v>TEES SOLDADAS REDUCIDAS EN PVC</v>
          </cell>
        </row>
        <row r="351">
          <cell r="B351" t="str">
            <v>TEE SOLDADA PVC 3/4" X 1/2"</v>
          </cell>
          <cell r="C351" t="str">
            <v>un</v>
          </cell>
          <cell r="D351">
            <v>1194</v>
          </cell>
          <cell r="E351">
            <v>35.82</v>
          </cell>
          <cell r="F351">
            <v>1229.82</v>
          </cell>
          <cell r="G351">
            <v>196.77119999999999</v>
          </cell>
          <cell r="H351">
            <v>1427</v>
          </cell>
        </row>
        <row r="352">
          <cell r="B352" t="str">
            <v>TEE SOLDADA PVC 1" X 1/2"</v>
          </cell>
          <cell r="C352" t="str">
            <v>un</v>
          </cell>
          <cell r="D352">
            <v>2355</v>
          </cell>
          <cell r="E352">
            <v>70.649999999999991</v>
          </cell>
          <cell r="F352">
            <v>2425.65</v>
          </cell>
          <cell r="G352">
            <v>388.10400000000004</v>
          </cell>
          <cell r="H352">
            <v>2814</v>
          </cell>
        </row>
        <row r="353">
          <cell r="B353" t="str">
            <v>TEE SOLDADA PVC 1" X 3/4"</v>
          </cell>
          <cell r="C353" t="str">
            <v>un</v>
          </cell>
          <cell r="D353">
            <v>2355</v>
          </cell>
          <cell r="E353">
            <v>70.649999999999991</v>
          </cell>
          <cell r="F353">
            <v>2425.65</v>
          </cell>
          <cell r="G353">
            <v>388.10400000000004</v>
          </cell>
          <cell r="H353">
            <v>2814</v>
          </cell>
        </row>
        <row r="354">
          <cell r="B354" t="str">
            <v>TEES UNIÓN MECÁNICA PVC</v>
          </cell>
        </row>
        <row r="355">
          <cell r="B355" t="str">
            <v>TEE PVC 1 1/2" X 1 1/2" U.M.</v>
          </cell>
          <cell r="C355" t="str">
            <v>un</v>
          </cell>
          <cell r="D355">
            <v>66999</v>
          </cell>
          <cell r="E355">
            <v>2009.97</v>
          </cell>
          <cell r="F355">
            <v>69008.97</v>
          </cell>
          <cell r="G355">
            <v>11041.4352</v>
          </cell>
          <cell r="H355">
            <v>80050</v>
          </cell>
        </row>
        <row r="356">
          <cell r="B356" t="str">
            <v>TEE PVC 2" x 2" U.M.</v>
          </cell>
          <cell r="C356" t="str">
            <v>un</v>
          </cell>
          <cell r="D356">
            <v>79745</v>
          </cell>
          <cell r="E356">
            <v>2392.35</v>
          </cell>
          <cell r="F356">
            <v>82137.350000000006</v>
          </cell>
          <cell r="G356">
            <v>13141.976000000001</v>
          </cell>
          <cell r="H356">
            <v>95279</v>
          </cell>
        </row>
        <row r="357">
          <cell r="B357" t="str">
            <v>TEE PVC 2 1/2" X 2 1/2" U.M.</v>
          </cell>
          <cell r="C357" t="str">
            <v>un</v>
          </cell>
          <cell r="D357">
            <v>97790</v>
          </cell>
          <cell r="E357">
            <v>2933.7</v>
          </cell>
          <cell r="F357">
            <v>100723.7</v>
          </cell>
          <cell r="G357">
            <v>16115.791999999999</v>
          </cell>
          <cell r="H357">
            <v>116839</v>
          </cell>
        </row>
        <row r="358">
          <cell r="B358" t="str">
            <v>TEE PVC 3" X 3" U.M.</v>
          </cell>
          <cell r="C358" t="str">
            <v>un</v>
          </cell>
          <cell r="D358">
            <v>99848</v>
          </cell>
          <cell r="E358">
            <v>2995.44</v>
          </cell>
          <cell r="F358">
            <v>102843.44</v>
          </cell>
          <cell r="G358">
            <v>16454.950400000002</v>
          </cell>
          <cell r="H358">
            <v>119298</v>
          </cell>
        </row>
        <row r="359">
          <cell r="B359" t="str">
            <v>TEE PVC 4" X 4" U.M.</v>
          </cell>
          <cell r="C359" t="str">
            <v>un</v>
          </cell>
          <cell r="D359">
            <v>131322</v>
          </cell>
          <cell r="E359">
            <v>3939.66</v>
          </cell>
          <cell r="F359">
            <v>135261.66</v>
          </cell>
          <cell r="G359">
            <v>21641.865600000001</v>
          </cell>
          <cell r="H359">
            <v>156904</v>
          </cell>
        </row>
        <row r="360">
          <cell r="B360" t="str">
            <v>TEE PVC 6" X 6" U.M.</v>
          </cell>
          <cell r="C360" t="str">
            <v>un</v>
          </cell>
          <cell r="D360">
            <v>328848</v>
          </cell>
          <cell r="E360">
            <v>9865.44</v>
          </cell>
          <cell r="F360">
            <v>338713.44</v>
          </cell>
          <cell r="G360">
            <v>54194.150399999999</v>
          </cell>
          <cell r="H360">
            <v>392908</v>
          </cell>
        </row>
        <row r="361">
          <cell r="B361" t="str">
            <v>TEE PVC 8" X 8" U.M.</v>
          </cell>
          <cell r="C361" t="str">
            <v>un</v>
          </cell>
          <cell r="D361">
            <v>591493</v>
          </cell>
          <cell r="E361">
            <v>17744.79</v>
          </cell>
          <cell r="F361">
            <v>609237.79</v>
          </cell>
          <cell r="G361">
            <v>97478.046400000007</v>
          </cell>
          <cell r="H361">
            <v>706716</v>
          </cell>
        </row>
        <row r="362">
          <cell r="B362" t="str">
            <v>TEES REDUCIDAS UNIÓN MECÁNICA PVC</v>
          </cell>
        </row>
        <row r="363">
          <cell r="B363" t="str">
            <v>TEE PVC REDUCIDA  2 1/2" X 1 1/2" U.M.</v>
          </cell>
          <cell r="C363" t="str">
            <v>un</v>
          </cell>
          <cell r="D363">
            <v>87436</v>
          </cell>
          <cell r="E363">
            <v>2623.08</v>
          </cell>
          <cell r="F363">
            <v>90059.08</v>
          </cell>
          <cell r="G363">
            <v>14409.452800000001</v>
          </cell>
          <cell r="H363">
            <v>104469</v>
          </cell>
        </row>
        <row r="364">
          <cell r="B364" t="str">
            <v>TEE PVC REDUCIDA  2 1/2" x 2" U.M.</v>
          </cell>
          <cell r="C364" t="str">
            <v>un</v>
          </cell>
          <cell r="D364">
            <v>80709</v>
          </cell>
          <cell r="E364">
            <v>2421.27</v>
          </cell>
          <cell r="F364">
            <v>83130.27</v>
          </cell>
          <cell r="G364">
            <v>13300.843200000001</v>
          </cell>
          <cell r="H364">
            <v>96431</v>
          </cell>
        </row>
        <row r="365">
          <cell r="B365" t="str">
            <v>TEE PVC REDUCIDA  3" X 2" U.M.</v>
          </cell>
          <cell r="C365" t="str">
            <v>un</v>
          </cell>
          <cell r="D365">
            <v>93919</v>
          </cell>
          <cell r="E365">
            <v>2817.5699999999997</v>
          </cell>
          <cell r="F365">
            <v>96736.57</v>
          </cell>
          <cell r="G365">
            <v>15477.851200000001</v>
          </cell>
          <cell r="H365">
            <v>112214</v>
          </cell>
        </row>
        <row r="366">
          <cell r="B366" t="str">
            <v>TEE PVC REDUCIDA  3" X 2 1/2" U.M.</v>
          </cell>
          <cell r="C366" t="str">
            <v>un</v>
          </cell>
          <cell r="D366">
            <v>108962</v>
          </cell>
          <cell r="E366">
            <v>3268.8599999999997</v>
          </cell>
          <cell r="F366">
            <v>112230.86</v>
          </cell>
          <cell r="G366">
            <v>17956.937600000001</v>
          </cell>
          <cell r="H366">
            <v>130188</v>
          </cell>
        </row>
        <row r="367">
          <cell r="B367" t="str">
            <v>TEE PVC REDUCIDA  4" X 2" U.M.</v>
          </cell>
          <cell r="C367" t="str">
            <v>un</v>
          </cell>
          <cell r="D367">
            <v>151600</v>
          </cell>
          <cell r="E367">
            <v>4548</v>
          </cell>
          <cell r="F367">
            <v>156148</v>
          </cell>
          <cell r="G367">
            <v>24983.68</v>
          </cell>
          <cell r="H367">
            <v>181132</v>
          </cell>
        </row>
        <row r="368">
          <cell r="B368" t="str">
            <v>TEE PVC REDUCIDA  4" X 2 1/2" U.M.</v>
          </cell>
          <cell r="C368" t="str">
            <v>un</v>
          </cell>
          <cell r="D368">
            <v>134360</v>
          </cell>
          <cell r="E368">
            <v>4030.7999999999997</v>
          </cell>
          <cell r="F368">
            <v>138390.79999999999</v>
          </cell>
          <cell r="G368">
            <v>22142.527999999998</v>
          </cell>
          <cell r="H368">
            <v>160533</v>
          </cell>
        </row>
        <row r="369">
          <cell r="B369" t="str">
            <v>TEE PVC REDUCIDA  4" X 3" U.M.</v>
          </cell>
          <cell r="C369" t="str">
            <v>un</v>
          </cell>
          <cell r="D369">
            <v>150627</v>
          </cell>
          <cell r="E369">
            <v>4518.8099999999995</v>
          </cell>
          <cell r="F369">
            <v>155145.81</v>
          </cell>
          <cell r="G369">
            <v>24823.329600000001</v>
          </cell>
          <cell r="H369">
            <v>179969</v>
          </cell>
        </row>
        <row r="370">
          <cell r="B370" t="str">
            <v>TEE PVC REDUCIDA  6" X 3" U.M.</v>
          </cell>
          <cell r="C370" t="str">
            <v>un</v>
          </cell>
          <cell r="D370">
            <v>316685</v>
          </cell>
          <cell r="E370">
            <v>9500.5499999999993</v>
          </cell>
          <cell r="F370">
            <v>326185.55</v>
          </cell>
          <cell r="G370">
            <v>52189.688000000002</v>
          </cell>
          <cell r="H370">
            <v>378375</v>
          </cell>
        </row>
        <row r="371">
          <cell r="B371" t="str">
            <v>TEE PVC REDUCIDA  6" X 4" U.M.</v>
          </cell>
          <cell r="C371" t="str">
            <v>un</v>
          </cell>
          <cell r="D371">
            <v>262645</v>
          </cell>
          <cell r="E371">
            <v>7879.3499999999995</v>
          </cell>
          <cell r="F371">
            <v>270524.34999999998</v>
          </cell>
          <cell r="G371">
            <v>43283.896000000001</v>
          </cell>
          <cell r="H371">
            <v>313808</v>
          </cell>
        </row>
        <row r="372">
          <cell r="B372" t="str">
            <v>TEE PVC REDUCIDA  8" X 4" U.M.</v>
          </cell>
          <cell r="C372" t="str">
            <v>un</v>
          </cell>
          <cell r="D372">
            <v>525289</v>
          </cell>
          <cell r="E372">
            <v>15758.67</v>
          </cell>
          <cell r="F372">
            <v>541047.67000000004</v>
          </cell>
          <cell r="G372">
            <v>86567.627200000003</v>
          </cell>
          <cell r="H372">
            <v>627615</v>
          </cell>
        </row>
        <row r="373">
          <cell r="B373" t="str">
            <v>TEE PVC REDUCIDA  8" X 6" U.M.</v>
          </cell>
          <cell r="C373" t="str">
            <v>un</v>
          </cell>
          <cell r="D373">
            <v>551337</v>
          </cell>
          <cell r="E373">
            <v>16540.11</v>
          </cell>
          <cell r="F373">
            <v>567877.11</v>
          </cell>
          <cell r="G373">
            <v>90860.337599999999</v>
          </cell>
          <cell r="H373">
            <v>658737</v>
          </cell>
        </row>
        <row r="374">
          <cell r="B374" t="str">
            <v>TEES UNIÓN MECÁNICA PVC ENSAMBLADAS</v>
          </cell>
        </row>
        <row r="375">
          <cell r="B375" t="str">
            <v>TEE PVC U.M. ENSAMBLADA 4" X 4" X 4"</v>
          </cell>
          <cell r="C375" t="str">
            <v>un</v>
          </cell>
          <cell r="D375">
            <v>79774</v>
          </cell>
          <cell r="E375">
            <v>2393.2199999999998</v>
          </cell>
          <cell r="F375">
            <v>82167.22</v>
          </cell>
          <cell r="G375">
            <v>13146.7552</v>
          </cell>
          <cell r="H375">
            <v>95314</v>
          </cell>
        </row>
        <row r="376">
          <cell r="B376" t="str">
            <v>TEE PVC U.M. ENSAMBLADA 4" X 4" X 3"</v>
          </cell>
          <cell r="C376" t="str">
            <v>un</v>
          </cell>
          <cell r="D376">
            <v>72158</v>
          </cell>
          <cell r="E376">
            <v>2164.7399999999998</v>
          </cell>
          <cell r="F376">
            <v>74322.740000000005</v>
          </cell>
          <cell r="G376">
            <v>11891.638400000002</v>
          </cell>
          <cell r="H376">
            <v>86214</v>
          </cell>
        </row>
        <row r="377">
          <cell r="B377" t="str">
            <v>TEE PVC U.M. ENSAMBLADA 4" X 4" X 2 1/2"</v>
          </cell>
          <cell r="C377" t="str">
            <v>un</v>
          </cell>
          <cell r="D377">
            <v>66693</v>
          </cell>
          <cell r="E377">
            <v>2000.79</v>
          </cell>
          <cell r="F377">
            <v>68693.789999999994</v>
          </cell>
          <cell r="G377">
            <v>10991.006399999998</v>
          </cell>
          <cell r="H377">
            <v>79685</v>
          </cell>
        </row>
        <row r="378">
          <cell r="B378" t="str">
            <v>TEE PVC U.M. ENSAMBLADA 4" X 4" X 2"</v>
          </cell>
          <cell r="C378" t="str">
            <v>un</v>
          </cell>
          <cell r="D378">
            <v>64733</v>
          </cell>
          <cell r="E378">
            <v>1941.99</v>
          </cell>
          <cell r="F378">
            <v>66674.990000000005</v>
          </cell>
          <cell r="G378">
            <v>10667.9984</v>
          </cell>
          <cell r="H378">
            <v>77343</v>
          </cell>
        </row>
        <row r="379">
          <cell r="B379" t="str">
            <v>TEE PVC U.M. ENSAMBLADA 4" X 3" X 4"</v>
          </cell>
          <cell r="C379" t="str">
            <v>un</v>
          </cell>
          <cell r="D379">
            <v>72158</v>
          </cell>
          <cell r="E379">
            <v>2164.7399999999998</v>
          </cell>
          <cell r="F379">
            <v>74322.740000000005</v>
          </cell>
          <cell r="G379">
            <v>11891.638400000002</v>
          </cell>
          <cell r="H379">
            <v>86214</v>
          </cell>
        </row>
        <row r="380">
          <cell r="B380" t="str">
            <v>TEE PVC U.M. ENSAMBLADA 4" X 3" X 3"</v>
          </cell>
          <cell r="C380" t="str">
            <v>un</v>
          </cell>
          <cell r="D380">
            <v>68169</v>
          </cell>
          <cell r="E380">
            <v>2045.07</v>
          </cell>
          <cell r="F380">
            <v>70214.070000000007</v>
          </cell>
          <cell r="G380">
            <v>11234.251200000001</v>
          </cell>
          <cell r="H380">
            <v>81448</v>
          </cell>
        </row>
        <row r="381">
          <cell r="B381" t="str">
            <v>TEE PVC U.M. ENSAMBLADA 4" X 3" X 2 1/2"</v>
          </cell>
          <cell r="C381" t="str">
            <v>un</v>
          </cell>
          <cell r="D381">
            <v>63009</v>
          </cell>
          <cell r="E381">
            <v>1890.27</v>
          </cell>
          <cell r="F381">
            <v>64899.27</v>
          </cell>
          <cell r="G381">
            <v>10383.8832</v>
          </cell>
          <cell r="H381">
            <v>75283</v>
          </cell>
        </row>
        <row r="382">
          <cell r="B382" t="str">
            <v>TEE PVC U.M. ENSAMBLADA 4" X 3" X 2"</v>
          </cell>
          <cell r="C382" t="str">
            <v>un</v>
          </cell>
          <cell r="D382">
            <v>60311</v>
          </cell>
          <cell r="E382">
            <v>1809.33</v>
          </cell>
          <cell r="F382">
            <v>62120.33</v>
          </cell>
          <cell r="G382">
            <v>9939.2528000000002</v>
          </cell>
          <cell r="H382">
            <v>72060</v>
          </cell>
        </row>
        <row r="383">
          <cell r="B383" t="str">
            <v>TEE PVC U.M. ENSAMBLADA 4" X 2 1/2" X 4"</v>
          </cell>
          <cell r="C383" t="str">
            <v>un</v>
          </cell>
          <cell r="D383">
            <v>66996</v>
          </cell>
          <cell r="E383">
            <v>2009.8799999999999</v>
          </cell>
          <cell r="F383">
            <v>69005.88</v>
          </cell>
          <cell r="G383">
            <v>11040.9408</v>
          </cell>
          <cell r="H383">
            <v>80047</v>
          </cell>
        </row>
        <row r="384">
          <cell r="B384" t="str">
            <v>TEE PVC U.M. ENSAMBLADA 4" X 2" X 4"</v>
          </cell>
          <cell r="C384" t="str">
            <v>un</v>
          </cell>
          <cell r="D384">
            <v>64733</v>
          </cell>
          <cell r="E384">
            <v>1941.99</v>
          </cell>
          <cell r="F384">
            <v>66674.990000000005</v>
          </cell>
          <cell r="G384">
            <v>10667.9984</v>
          </cell>
          <cell r="H384">
            <v>77343</v>
          </cell>
        </row>
        <row r="385">
          <cell r="B385" t="str">
            <v>TEE PVC U.M. ENSAMBLADA 4" X 2" X 3"</v>
          </cell>
          <cell r="C385" t="str">
            <v>un</v>
          </cell>
          <cell r="D385">
            <v>60734</v>
          </cell>
          <cell r="E385">
            <v>1822.02</v>
          </cell>
          <cell r="F385">
            <v>62556.02</v>
          </cell>
          <cell r="G385">
            <v>10008.9632</v>
          </cell>
          <cell r="H385">
            <v>72565</v>
          </cell>
        </row>
        <row r="386">
          <cell r="B386" t="str">
            <v>TEE PVC U.M. ENSAMBLADA 3" X 3" X 3"</v>
          </cell>
          <cell r="C386" t="str">
            <v>un</v>
          </cell>
          <cell r="D386">
            <v>46766</v>
          </cell>
          <cell r="E386">
            <v>1402.98</v>
          </cell>
          <cell r="F386">
            <v>48168.98</v>
          </cell>
          <cell r="G386">
            <v>7707.0368000000008</v>
          </cell>
          <cell r="H386">
            <v>55876</v>
          </cell>
        </row>
        <row r="387">
          <cell r="B387" t="str">
            <v>TEE PVC U.M. ENSAMBLADA 3" X 3" X 2 1/2"</v>
          </cell>
          <cell r="C387" t="str">
            <v>un</v>
          </cell>
          <cell r="D387">
            <v>41986</v>
          </cell>
          <cell r="E387">
            <v>1259.58</v>
          </cell>
          <cell r="F387">
            <v>43245.58</v>
          </cell>
          <cell r="G387">
            <v>6919.2928000000002</v>
          </cell>
          <cell r="H387">
            <v>50165</v>
          </cell>
        </row>
        <row r="388">
          <cell r="B388" t="str">
            <v>TEE PVC U.M. ENSAMBLADA 3" X 3" X 2"</v>
          </cell>
          <cell r="C388" t="str">
            <v>un</v>
          </cell>
          <cell r="D388">
            <v>39945</v>
          </cell>
          <cell r="E388">
            <v>1198.3499999999999</v>
          </cell>
          <cell r="F388">
            <v>41143.35</v>
          </cell>
          <cell r="G388">
            <v>6582.9359999999997</v>
          </cell>
          <cell r="H388">
            <v>47726</v>
          </cell>
        </row>
        <row r="389">
          <cell r="B389" t="str">
            <v>TEE PVC U.M. ENSAMBLADA 3" X 2 1/2" X 3"</v>
          </cell>
          <cell r="C389" t="str">
            <v>un</v>
          </cell>
          <cell r="D389">
            <v>42176</v>
          </cell>
          <cell r="E389">
            <v>1265.28</v>
          </cell>
          <cell r="F389">
            <v>43441.279999999999</v>
          </cell>
          <cell r="G389">
            <v>6950.6048000000001</v>
          </cell>
          <cell r="H389">
            <v>50392</v>
          </cell>
        </row>
        <row r="390">
          <cell r="B390" t="str">
            <v>TEE PVC U.M. ENSAMBLADA 3" X 2 1/2" X 2 1/2"</v>
          </cell>
          <cell r="C390" t="str">
            <v>un</v>
          </cell>
          <cell r="D390">
            <v>39675</v>
          </cell>
          <cell r="E390">
            <v>1190.25</v>
          </cell>
          <cell r="F390">
            <v>40865.25</v>
          </cell>
          <cell r="G390">
            <v>6538.4400000000005</v>
          </cell>
          <cell r="H390">
            <v>47404</v>
          </cell>
        </row>
        <row r="391">
          <cell r="B391" t="str">
            <v>TEE PVC U.M. ENSAMBLADA 3" X 2" X 3"</v>
          </cell>
          <cell r="C391" t="str">
            <v>un</v>
          </cell>
          <cell r="D391">
            <v>39945</v>
          </cell>
          <cell r="E391">
            <v>1198.3499999999999</v>
          </cell>
          <cell r="F391">
            <v>41143.35</v>
          </cell>
          <cell r="G391">
            <v>6582.9359999999997</v>
          </cell>
          <cell r="H391">
            <v>47726</v>
          </cell>
        </row>
        <row r="392">
          <cell r="B392" t="str">
            <v>TEE PVC U.M. ENSAMBLADA 3" X 2" X 2 1/2"</v>
          </cell>
          <cell r="C392" t="str">
            <v>un</v>
          </cell>
          <cell r="D392">
            <v>37457</v>
          </cell>
          <cell r="E392">
            <v>1123.71</v>
          </cell>
          <cell r="F392">
            <v>38580.71</v>
          </cell>
          <cell r="G392">
            <v>6172.9135999999999</v>
          </cell>
          <cell r="H392">
            <v>44754</v>
          </cell>
        </row>
        <row r="393">
          <cell r="B393" t="str">
            <v>TEE PVC U.M. ENSAMBLADA 3" X 2" X 2"</v>
          </cell>
          <cell r="C393" t="str">
            <v>un</v>
          </cell>
          <cell r="D393">
            <v>35219</v>
          </cell>
          <cell r="E393">
            <v>1056.57</v>
          </cell>
          <cell r="F393">
            <v>36275.57</v>
          </cell>
          <cell r="G393">
            <v>5804.0911999999998</v>
          </cell>
          <cell r="H393">
            <v>42080</v>
          </cell>
        </row>
        <row r="394">
          <cell r="B394" t="str">
            <v>TEE PVC U.M. ENSAMBLADA 2 1/2" X 2 1/2" X 2 1/2"</v>
          </cell>
          <cell r="C394" t="str">
            <v>un</v>
          </cell>
          <cell r="D394">
            <v>28307</v>
          </cell>
          <cell r="E394">
            <v>849.20999999999992</v>
          </cell>
          <cell r="F394">
            <v>29156.21</v>
          </cell>
          <cell r="G394">
            <v>4664.9935999999998</v>
          </cell>
          <cell r="H394">
            <v>33821</v>
          </cell>
        </row>
        <row r="395">
          <cell r="B395" t="str">
            <v>TEE PVC U.M. ENSAMBLADA 2 1/2" X 2 1/2" X 2"</v>
          </cell>
          <cell r="C395" t="str">
            <v>un</v>
          </cell>
          <cell r="D395">
            <v>25661</v>
          </cell>
          <cell r="E395">
            <v>769.82999999999993</v>
          </cell>
          <cell r="F395">
            <v>26430.83</v>
          </cell>
          <cell r="G395">
            <v>4228.9328000000005</v>
          </cell>
          <cell r="H395">
            <v>30660</v>
          </cell>
        </row>
        <row r="396">
          <cell r="B396" t="str">
            <v>TEE PVC U.M. ENSAMBLADA 2 1/2" X 2" X 2 1/2"</v>
          </cell>
          <cell r="C396" t="str">
            <v>un</v>
          </cell>
          <cell r="D396">
            <v>29745</v>
          </cell>
          <cell r="E396">
            <v>892.35</v>
          </cell>
          <cell r="F396">
            <v>30637.35</v>
          </cell>
          <cell r="G396">
            <v>4901.9759999999997</v>
          </cell>
          <cell r="H396">
            <v>35539</v>
          </cell>
        </row>
        <row r="397">
          <cell r="B397" t="str">
            <v>TEE PVC U.M. ENSAMBLADA 2 1/2" X 2" X 2"</v>
          </cell>
          <cell r="C397" t="str">
            <v>un</v>
          </cell>
          <cell r="D397">
            <v>31188</v>
          </cell>
          <cell r="E397">
            <v>935.64</v>
          </cell>
          <cell r="F397">
            <v>32123.64</v>
          </cell>
          <cell r="G397">
            <v>5139.7824000000001</v>
          </cell>
          <cell r="H397">
            <v>37263</v>
          </cell>
        </row>
        <row r="398">
          <cell r="B398" t="str">
            <v>TEE PVC U.M. ENSAMBLADA 2" X 2" X 2"</v>
          </cell>
          <cell r="C398" t="str">
            <v>un</v>
          </cell>
          <cell r="D398">
            <v>20827</v>
          </cell>
          <cell r="E398">
            <v>624.80999999999995</v>
          </cell>
          <cell r="F398">
            <v>21451.81</v>
          </cell>
          <cell r="G398">
            <v>3432.2896000000001</v>
          </cell>
          <cell r="H398">
            <v>24884</v>
          </cell>
        </row>
        <row r="399">
          <cell r="B399" t="str">
            <v>TAPÓN PVC PRESIÓN</v>
          </cell>
        </row>
        <row r="400">
          <cell r="B400" t="str">
            <v>TAPÓN SOLDADO PVC</v>
          </cell>
        </row>
        <row r="401">
          <cell r="B401" t="str">
            <v>TAPÓN SOLDADO PVC 1/2"</v>
          </cell>
          <cell r="C401" t="str">
            <v>un</v>
          </cell>
          <cell r="D401">
            <v>204</v>
          </cell>
          <cell r="E401">
            <v>6.12</v>
          </cell>
          <cell r="F401">
            <v>210.12</v>
          </cell>
          <cell r="G401">
            <v>33.619199999999999</v>
          </cell>
          <cell r="H401">
            <v>244</v>
          </cell>
        </row>
        <row r="402">
          <cell r="B402" t="str">
            <v>TAPÓN SOLDADO PVC 3/4"</v>
          </cell>
          <cell r="C402" t="str">
            <v>un</v>
          </cell>
          <cell r="D402">
            <v>415</v>
          </cell>
          <cell r="E402">
            <v>12.45</v>
          </cell>
          <cell r="F402">
            <v>427.45</v>
          </cell>
          <cell r="G402">
            <v>68.391999999999996</v>
          </cell>
          <cell r="H402">
            <v>496</v>
          </cell>
        </row>
        <row r="403">
          <cell r="B403" t="str">
            <v>TAPÓN SOLDADO PVC 1"</v>
          </cell>
          <cell r="C403" t="str">
            <v>un</v>
          </cell>
          <cell r="D403">
            <v>697</v>
          </cell>
          <cell r="E403">
            <v>20.91</v>
          </cell>
          <cell r="F403">
            <v>717.91</v>
          </cell>
          <cell r="G403">
            <v>114.8656</v>
          </cell>
          <cell r="H403">
            <v>833</v>
          </cell>
        </row>
        <row r="404">
          <cell r="B404" t="str">
            <v>TAPÓN SOLDADO PVC 1 1/4"</v>
          </cell>
          <cell r="C404" t="str">
            <v>un</v>
          </cell>
          <cell r="D404">
            <v>1676</v>
          </cell>
          <cell r="E404">
            <v>50.28</v>
          </cell>
          <cell r="F404">
            <v>1726.28</v>
          </cell>
          <cell r="G404">
            <v>276.20479999999998</v>
          </cell>
          <cell r="H404">
            <v>2002</v>
          </cell>
        </row>
        <row r="405">
          <cell r="B405" t="str">
            <v>TAPÓN SOLDADO PVC 1 1/2"</v>
          </cell>
          <cell r="C405" t="str">
            <v>un</v>
          </cell>
          <cell r="D405">
            <v>2182</v>
          </cell>
          <cell r="E405">
            <v>65.459999999999994</v>
          </cell>
          <cell r="F405">
            <v>2247.46</v>
          </cell>
          <cell r="G405">
            <v>359.59360000000004</v>
          </cell>
          <cell r="H405">
            <v>2607</v>
          </cell>
        </row>
        <row r="406">
          <cell r="B406" t="str">
            <v>TAPÓN SOLDADO PVC 2"</v>
          </cell>
          <cell r="C406" t="str">
            <v>un</v>
          </cell>
          <cell r="D406">
            <v>3468</v>
          </cell>
          <cell r="E406">
            <v>104.03999999999999</v>
          </cell>
          <cell r="F406">
            <v>3572.04</v>
          </cell>
          <cell r="G406">
            <v>571.52639999999997</v>
          </cell>
          <cell r="H406">
            <v>4144</v>
          </cell>
        </row>
        <row r="407">
          <cell r="B407" t="str">
            <v>TAPÓN SOLDADO PVC 2 1/2"</v>
          </cell>
          <cell r="C407" t="str">
            <v>un</v>
          </cell>
          <cell r="D407">
            <v>8160</v>
          </cell>
          <cell r="E407">
            <v>244.79999999999998</v>
          </cell>
          <cell r="F407">
            <v>8404.7999999999993</v>
          </cell>
          <cell r="G407">
            <v>1344.7679999999998</v>
          </cell>
          <cell r="H407">
            <v>9750</v>
          </cell>
        </row>
        <row r="408">
          <cell r="B408" t="str">
            <v>TAPÓN SOLDADO PVC 3"</v>
          </cell>
          <cell r="C408" t="str">
            <v>un</v>
          </cell>
          <cell r="D408">
            <v>13264</v>
          </cell>
          <cell r="E408">
            <v>397.91999999999996</v>
          </cell>
          <cell r="F408">
            <v>13661.92</v>
          </cell>
          <cell r="G408">
            <v>2185.9072000000001</v>
          </cell>
          <cell r="H408">
            <v>15848</v>
          </cell>
        </row>
        <row r="409">
          <cell r="B409" t="str">
            <v>TAPÓN SOLDADO PVC 4"</v>
          </cell>
          <cell r="C409" t="str">
            <v>un</v>
          </cell>
          <cell r="D409">
            <v>24103</v>
          </cell>
          <cell r="E409">
            <v>723.08999999999992</v>
          </cell>
          <cell r="F409">
            <v>24826.09</v>
          </cell>
          <cell r="G409">
            <v>3972.1744000000003</v>
          </cell>
          <cell r="H409">
            <v>28798</v>
          </cell>
        </row>
        <row r="410">
          <cell r="B410" t="str">
            <v>TAPÓN ROSCADO EN PVC</v>
          </cell>
        </row>
        <row r="411">
          <cell r="B411" t="str">
            <v>TAPÓN ROSCADO PVC 1/2"</v>
          </cell>
          <cell r="C411" t="str">
            <v>un</v>
          </cell>
          <cell r="D411">
            <v>283</v>
          </cell>
          <cell r="E411">
            <v>8.49</v>
          </cell>
          <cell r="F411">
            <v>291.49</v>
          </cell>
          <cell r="G411">
            <v>46.638400000000004</v>
          </cell>
          <cell r="H411">
            <v>338</v>
          </cell>
        </row>
        <row r="412">
          <cell r="B412" t="str">
            <v>TAPÓN ROSCADO PVC 3/4"</v>
          </cell>
          <cell r="C412" t="str">
            <v>un</v>
          </cell>
          <cell r="D412">
            <v>833</v>
          </cell>
          <cell r="E412">
            <v>24.99</v>
          </cell>
          <cell r="F412">
            <v>857.99</v>
          </cell>
          <cell r="G412">
            <v>137.2784</v>
          </cell>
          <cell r="H412">
            <v>995</v>
          </cell>
        </row>
        <row r="413">
          <cell r="B413" t="str">
            <v>TAPÓN ROSCADO PVC 1"</v>
          </cell>
          <cell r="C413" t="str">
            <v>un</v>
          </cell>
          <cell r="D413">
            <v>1184</v>
          </cell>
          <cell r="E413">
            <v>35.519999999999996</v>
          </cell>
          <cell r="F413">
            <v>1219.52</v>
          </cell>
          <cell r="G413">
            <v>195.1232</v>
          </cell>
          <cell r="H413">
            <v>1415</v>
          </cell>
        </row>
        <row r="414">
          <cell r="B414" t="str">
            <v>TAPÓN ROSCADO PVC 1 1/4"</v>
          </cell>
          <cell r="C414" t="str">
            <v>un</v>
          </cell>
          <cell r="D414">
            <v>2093</v>
          </cell>
          <cell r="E414">
            <v>62.79</v>
          </cell>
          <cell r="F414">
            <v>2155.79</v>
          </cell>
          <cell r="G414">
            <v>344.9264</v>
          </cell>
          <cell r="H414">
            <v>2501</v>
          </cell>
        </row>
        <row r="415">
          <cell r="B415" t="str">
            <v>TAPÓN ROSCADO PVC 1 1/2"</v>
          </cell>
          <cell r="C415" t="str">
            <v>un</v>
          </cell>
          <cell r="D415">
            <v>2771</v>
          </cell>
          <cell r="E415">
            <v>83.13</v>
          </cell>
          <cell r="F415">
            <v>2854.13</v>
          </cell>
          <cell r="G415">
            <v>456.66080000000005</v>
          </cell>
          <cell r="H415">
            <v>3311</v>
          </cell>
        </row>
        <row r="416">
          <cell r="B416" t="str">
            <v>TAPÓN ROSCADO PVC 2"</v>
          </cell>
          <cell r="C416" t="str">
            <v>un</v>
          </cell>
          <cell r="D416">
            <v>4530</v>
          </cell>
          <cell r="E416">
            <v>135.9</v>
          </cell>
          <cell r="F416">
            <v>4665.8999999999996</v>
          </cell>
          <cell r="G416">
            <v>746.54399999999998</v>
          </cell>
          <cell r="H416">
            <v>5412</v>
          </cell>
        </row>
        <row r="417">
          <cell r="B417" t="str">
            <v>TAPÓN ROSCADO PVC 2 1/2"</v>
          </cell>
          <cell r="C417" t="str">
            <v>un</v>
          </cell>
          <cell r="D417">
            <v>10440</v>
          </cell>
          <cell r="E417">
            <v>313.2</v>
          </cell>
          <cell r="F417">
            <v>10753.2</v>
          </cell>
          <cell r="G417">
            <v>1720.5120000000002</v>
          </cell>
          <cell r="H417">
            <v>12474</v>
          </cell>
        </row>
        <row r="418">
          <cell r="B418" t="str">
            <v>TAPÓN ROSCADO PVC 3"</v>
          </cell>
          <cell r="C418" t="str">
            <v>un</v>
          </cell>
          <cell r="D418">
            <v>16620</v>
          </cell>
          <cell r="E418">
            <v>498.59999999999997</v>
          </cell>
          <cell r="F418">
            <v>17118.599999999999</v>
          </cell>
          <cell r="G418">
            <v>2738.9759999999997</v>
          </cell>
          <cell r="H418">
            <v>19858</v>
          </cell>
        </row>
        <row r="419">
          <cell r="B419" t="str">
            <v>TAPÓN ROSCADO PVC 4"</v>
          </cell>
          <cell r="C419" t="str">
            <v>un</v>
          </cell>
          <cell r="D419">
            <v>30686</v>
          </cell>
          <cell r="E419">
            <v>920.57999999999993</v>
          </cell>
          <cell r="F419">
            <v>31606.58</v>
          </cell>
          <cell r="G419">
            <v>5057.0528000000004</v>
          </cell>
          <cell r="H419">
            <v>36664</v>
          </cell>
        </row>
        <row r="420">
          <cell r="B420" t="str">
            <v>TAPÓN PVC U.M.</v>
          </cell>
        </row>
        <row r="421">
          <cell r="B421" t="str">
            <v>TAPÓN U.M. PVC 3"</v>
          </cell>
          <cell r="C421" t="str">
            <v>un</v>
          </cell>
          <cell r="D421">
            <v>58607</v>
          </cell>
          <cell r="E421">
            <v>1758.21</v>
          </cell>
          <cell r="F421">
            <v>60365.21</v>
          </cell>
          <cell r="G421">
            <v>9658.4336000000003</v>
          </cell>
          <cell r="H421">
            <v>70024</v>
          </cell>
        </row>
        <row r="422">
          <cell r="B422" t="str">
            <v>TAPÓN U.M. PVC 4"</v>
          </cell>
          <cell r="C422" t="str">
            <v>un</v>
          </cell>
          <cell r="D422">
            <v>67289</v>
          </cell>
          <cell r="E422">
            <v>2018.6699999999998</v>
          </cell>
          <cell r="F422">
            <v>69307.67</v>
          </cell>
          <cell r="G422">
            <v>11089.227199999999</v>
          </cell>
          <cell r="H422">
            <v>80397</v>
          </cell>
        </row>
        <row r="423">
          <cell r="B423" t="str">
            <v>TAPÓN U.M. PVC 6"</v>
          </cell>
          <cell r="C423" t="str">
            <v>un</v>
          </cell>
          <cell r="D423">
            <v>188844</v>
          </cell>
          <cell r="E423">
            <v>5665.32</v>
          </cell>
          <cell r="F423">
            <v>194509.32</v>
          </cell>
          <cell r="G423">
            <v>31121.4912</v>
          </cell>
          <cell r="H423">
            <v>225631</v>
          </cell>
        </row>
        <row r="424">
          <cell r="B424" t="str">
            <v>TAPÓN U.M. PVC 8"</v>
          </cell>
          <cell r="C424" t="str">
            <v>un</v>
          </cell>
          <cell r="D424">
            <v>210550</v>
          </cell>
          <cell r="E424">
            <v>6316.5</v>
          </cell>
          <cell r="F424">
            <v>216866.5</v>
          </cell>
          <cell r="G424">
            <v>34698.639999999999</v>
          </cell>
          <cell r="H424">
            <v>251565</v>
          </cell>
        </row>
        <row r="425">
          <cell r="B425" t="str">
            <v>REDUCCIÓN PVC U.M.</v>
          </cell>
        </row>
        <row r="426">
          <cell r="B426" t="str">
            <v>REDUCCIÓN PVC U.M. 2" X 1 1/2"</v>
          </cell>
          <cell r="C426" t="str">
            <v>un</v>
          </cell>
          <cell r="D426">
            <v>39610</v>
          </cell>
          <cell r="E426">
            <v>1188.3</v>
          </cell>
          <cell r="F426">
            <v>40798.300000000003</v>
          </cell>
          <cell r="G426">
            <v>6527.728000000001</v>
          </cell>
          <cell r="H426">
            <v>47326</v>
          </cell>
        </row>
        <row r="427">
          <cell r="B427" t="str">
            <v>REDUCCIÓN PVC U.M. 2 1/2" X 2"</v>
          </cell>
          <cell r="C427" t="str">
            <v>un</v>
          </cell>
          <cell r="D427">
            <v>44791</v>
          </cell>
          <cell r="E427">
            <v>1343.73</v>
          </cell>
          <cell r="F427">
            <v>46134.73</v>
          </cell>
          <cell r="G427">
            <v>7381.5568000000003</v>
          </cell>
          <cell r="H427">
            <v>53516</v>
          </cell>
        </row>
        <row r="428">
          <cell r="B428" t="str">
            <v>REDUCCIÓN PVC U.M. 3" X 2"</v>
          </cell>
          <cell r="C428" t="str">
            <v>un</v>
          </cell>
          <cell r="D428">
            <v>45587</v>
          </cell>
          <cell r="E428">
            <v>1367.61</v>
          </cell>
          <cell r="F428">
            <v>46954.61</v>
          </cell>
          <cell r="G428">
            <v>7512.7376000000004</v>
          </cell>
          <cell r="H428">
            <v>54467</v>
          </cell>
        </row>
        <row r="429">
          <cell r="B429" t="str">
            <v>REDUCCIÓN PVC U.M. 3" X 2 1/2"</v>
          </cell>
          <cell r="C429" t="str">
            <v>un</v>
          </cell>
          <cell r="D429">
            <v>45030</v>
          </cell>
          <cell r="E429">
            <v>1350.8999999999999</v>
          </cell>
          <cell r="F429">
            <v>46380.9</v>
          </cell>
          <cell r="G429">
            <v>7420.9440000000004</v>
          </cell>
          <cell r="H429">
            <v>53802</v>
          </cell>
        </row>
        <row r="430">
          <cell r="B430" t="str">
            <v>REDUCCIÓN PVC U.M. 4" X 2"</v>
          </cell>
          <cell r="C430" t="str">
            <v>un</v>
          </cell>
          <cell r="D430">
            <v>62882</v>
          </cell>
          <cell r="E430">
            <v>1886.46</v>
          </cell>
          <cell r="F430">
            <v>64768.46</v>
          </cell>
          <cell r="G430">
            <v>10362.953600000001</v>
          </cell>
          <cell r="H430">
            <v>75131</v>
          </cell>
        </row>
        <row r="431">
          <cell r="B431" t="str">
            <v>REDUCCIÓN PVC U.M. 4" X 2 1/2"</v>
          </cell>
          <cell r="C431" t="str">
            <v>un</v>
          </cell>
          <cell r="D431">
            <v>75045</v>
          </cell>
          <cell r="E431">
            <v>2251.35</v>
          </cell>
          <cell r="F431">
            <v>77296.350000000006</v>
          </cell>
          <cell r="G431">
            <v>12367.416000000001</v>
          </cell>
          <cell r="H431">
            <v>89664</v>
          </cell>
        </row>
        <row r="432">
          <cell r="B432" t="str">
            <v>REDUCCIÓN PVC U.M. 4" X 3"</v>
          </cell>
          <cell r="C432" t="str">
            <v>un</v>
          </cell>
          <cell r="D432">
            <v>72716</v>
          </cell>
          <cell r="E432">
            <v>2181.48</v>
          </cell>
          <cell r="F432">
            <v>74897.48</v>
          </cell>
          <cell r="G432">
            <v>11983.596799999999</v>
          </cell>
          <cell r="H432">
            <v>86881</v>
          </cell>
        </row>
        <row r="433">
          <cell r="B433" t="str">
            <v>REDUCCIÓN PVC U.M. 6" X 4"</v>
          </cell>
          <cell r="C433" t="str">
            <v>un</v>
          </cell>
          <cell r="D433">
            <v>205298</v>
          </cell>
          <cell r="E433">
            <v>6158.94</v>
          </cell>
          <cell r="F433">
            <v>211456.94</v>
          </cell>
          <cell r="G433">
            <v>33833.110399999998</v>
          </cell>
          <cell r="H433">
            <v>245290</v>
          </cell>
        </row>
        <row r="434">
          <cell r="B434" t="str">
            <v>REDUCCIÓN PVC U.M. 8" X 6"</v>
          </cell>
          <cell r="C434" t="str">
            <v>un</v>
          </cell>
          <cell r="D434">
            <v>238768</v>
          </cell>
          <cell r="E434">
            <v>7163.04</v>
          </cell>
          <cell r="F434">
            <v>245931.04</v>
          </cell>
          <cell r="G434">
            <v>39348.966400000005</v>
          </cell>
          <cell r="H434">
            <v>285280</v>
          </cell>
        </row>
        <row r="435">
          <cell r="B435" t="str">
            <v>REDUCCIÓN PVC U.M. ENSAMBLADA</v>
          </cell>
        </row>
        <row r="436">
          <cell r="B436" t="str">
            <v>REDUCCIÓN PVC U.M. ENSAMBLADA 4" X 3"</v>
          </cell>
          <cell r="C436" t="str">
            <v>un</v>
          </cell>
          <cell r="D436">
            <v>38865</v>
          </cell>
          <cell r="E436">
            <v>1165.95</v>
          </cell>
          <cell r="F436">
            <v>40030.949999999997</v>
          </cell>
          <cell r="G436">
            <v>6404.9519999999993</v>
          </cell>
          <cell r="H436">
            <v>46436</v>
          </cell>
        </row>
        <row r="437">
          <cell r="B437" t="str">
            <v>REDUCCIÓN PVC U.M. ENSAMBLADA 4" X 2 1/2"</v>
          </cell>
          <cell r="C437" t="str">
            <v>un</v>
          </cell>
          <cell r="D437">
            <v>36561</v>
          </cell>
          <cell r="E437">
            <v>1096.83</v>
          </cell>
          <cell r="F437">
            <v>37657.83</v>
          </cell>
          <cell r="G437">
            <v>6025.2528000000002</v>
          </cell>
          <cell r="H437">
            <v>43683</v>
          </cell>
        </row>
        <row r="438">
          <cell r="B438" t="str">
            <v>REDUCCIÓN PVC U.M. ENSAMBLADA 4" X 2"</v>
          </cell>
          <cell r="C438" t="str">
            <v>un</v>
          </cell>
          <cell r="D438">
            <v>38265</v>
          </cell>
          <cell r="E438">
            <v>1147.95</v>
          </cell>
          <cell r="F438">
            <v>39412.949999999997</v>
          </cell>
          <cell r="G438">
            <v>6306.0720000000001</v>
          </cell>
          <cell r="H438">
            <v>45719</v>
          </cell>
        </row>
        <row r="439">
          <cell r="B439" t="str">
            <v>REDUCCIÓN PVC U.M. ENSAMBLADA 3" X 2 1/2"</v>
          </cell>
          <cell r="C439" t="str">
            <v>un</v>
          </cell>
          <cell r="D439">
            <v>23901</v>
          </cell>
          <cell r="E439">
            <v>717.03</v>
          </cell>
          <cell r="F439">
            <v>24618.03</v>
          </cell>
          <cell r="G439">
            <v>3938.8847999999998</v>
          </cell>
          <cell r="H439">
            <v>28557</v>
          </cell>
        </row>
        <row r="440">
          <cell r="B440" t="str">
            <v>REDUCCIÓN PVC U.M. ENSAMBLADA 3" X 2"</v>
          </cell>
          <cell r="C440" t="str">
            <v>un</v>
          </cell>
          <cell r="D440">
            <v>22524</v>
          </cell>
          <cell r="E440">
            <v>675.72</v>
          </cell>
          <cell r="F440">
            <v>23199.72</v>
          </cell>
          <cell r="G440">
            <v>3711.9552000000003</v>
          </cell>
          <cell r="H440">
            <v>26912</v>
          </cell>
        </row>
        <row r="441">
          <cell r="B441" t="str">
            <v>REDUCCIÓN PVC U.M. ENSAMBLADA 2 1/2" X 2"</v>
          </cell>
          <cell r="C441" t="str">
            <v>un</v>
          </cell>
          <cell r="D441">
            <v>18210</v>
          </cell>
          <cell r="E441">
            <v>546.29999999999995</v>
          </cell>
          <cell r="F441">
            <v>18756.3</v>
          </cell>
          <cell r="G441">
            <v>3001.0079999999998</v>
          </cell>
          <cell r="H441">
            <v>21757</v>
          </cell>
        </row>
        <row r="442">
          <cell r="B442" t="str">
            <v>SUMINISTRO TUBERÍA POLIETILENO - PE 100</v>
          </cell>
        </row>
        <row r="443">
          <cell r="B443" t="str">
            <v>SUMINISTRO TUBERÍA POLIETILENO - PE 100 PN 6 RDE 26</v>
          </cell>
        </row>
        <row r="444">
          <cell r="B444" t="str">
            <v>TUBERÍA POLIETILENO - PE 100 PN 6 RDE 26 D 50 mm</v>
          </cell>
          <cell r="C444" t="str">
            <v>m</v>
          </cell>
          <cell r="D444">
            <v>3177</v>
          </cell>
          <cell r="E444">
            <v>95.31</v>
          </cell>
          <cell r="F444">
            <v>3272.31</v>
          </cell>
          <cell r="G444">
            <v>523.56960000000004</v>
          </cell>
          <cell r="H444">
            <v>3796</v>
          </cell>
        </row>
        <row r="445">
          <cell r="B445" t="str">
            <v>TUBERÍA POLIETILENO - PE 100 PN 6 RDE 26 D 63 mm</v>
          </cell>
          <cell r="C445" t="str">
            <v>m</v>
          </cell>
          <cell r="D445">
            <v>5021</v>
          </cell>
          <cell r="E445">
            <v>150.63</v>
          </cell>
          <cell r="F445">
            <v>5171.63</v>
          </cell>
          <cell r="G445">
            <v>827.46080000000006</v>
          </cell>
          <cell r="H445">
            <v>5999</v>
          </cell>
        </row>
        <row r="446">
          <cell r="B446" t="str">
            <v>TUBERÍA POLIETILENO - PE 100 PN 6 RDE 26 D 75 mm</v>
          </cell>
          <cell r="C446" t="str">
            <v>m</v>
          </cell>
          <cell r="D446">
            <v>6968</v>
          </cell>
          <cell r="E446">
            <v>209.04</v>
          </cell>
          <cell r="F446">
            <v>7177.04</v>
          </cell>
          <cell r="G446">
            <v>1148.3263999999999</v>
          </cell>
          <cell r="H446">
            <v>8325</v>
          </cell>
        </row>
        <row r="447">
          <cell r="B447" t="str">
            <v>TUBERÍA POLIETILENO - PE 100 PN 6 RDE 26 D 90 mm</v>
          </cell>
          <cell r="C447" t="str">
            <v>m</v>
          </cell>
          <cell r="D447">
            <v>10042</v>
          </cell>
          <cell r="E447">
            <v>301.26</v>
          </cell>
          <cell r="F447">
            <v>10343.26</v>
          </cell>
          <cell r="G447">
            <v>1654.9216000000001</v>
          </cell>
          <cell r="H447">
            <v>11998</v>
          </cell>
        </row>
        <row r="448">
          <cell r="B448" t="str">
            <v>TUBERÍA POLIETILENO - PE 100 PN 6 RDE 26 D 110 mm</v>
          </cell>
          <cell r="C448" t="str">
            <v>m</v>
          </cell>
          <cell r="D448">
            <v>14756</v>
          </cell>
          <cell r="E448">
            <v>442.68</v>
          </cell>
          <cell r="F448">
            <v>15198.68</v>
          </cell>
          <cell r="G448">
            <v>2431.7888000000003</v>
          </cell>
          <cell r="H448">
            <v>17630</v>
          </cell>
        </row>
        <row r="449">
          <cell r="B449" t="str">
            <v>TUBERÍA POLIETILENO - PE 100 PN 6 RDE 26 D 160 mm</v>
          </cell>
          <cell r="C449" t="str">
            <v>m</v>
          </cell>
          <cell r="D449">
            <v>31663.166666666668</v>
          </cell>
          <cell r="E449">
            <v>949.89499999999998</v>
          </cell>
          <cell r="F449">
            <v>32613.061666666668</v>
          </cell>
          <cell r="G449">
            <v>5218.0898666666671</v>
          </cell>
          <cell r="H449">
            <v>37831</v>
          </cell>
        </row>
        <row r="450">
          <cell r="B450" t="str">
            <v>TUBERÍA POLIETILENO - PE 100 PN 6 RDE 26 D 200 mm</v>
          </cell>
          <cell r="C450" t="str">
            <v>m</v>
          </cell>
          <cell r="D450">
            <v>49185.666666666664</v>
          </cell>
          <cell r="E450">
            <v>1475.57</v>
          </cell>
          <cell r="F450">
            <v>50661.236666666664</v>
          </cell>
          <cell r="G450">
            <v>8105.7978666666668</v>
          </cell>
          <cell r="H450">
            <v>58767</v>
          </cell>
        </row>
        <row r="451">
          <cell r="B451" t="str">
            <v>TUBERÍA POLIETILENO - PE 100 PN 6 RDE 26 D 250 mm</v>
          </cell>
          <cell r="C451" t="str">
            <v>m</v>
          </cell>
          <cell r="D451">
            <v>78622.5</v>
          </cell>
          <cell r="E451">
            <v>2358.6749999999997</v>
          </cell>
          <cell r="F451">
            <v>80981.175000000003</v>
          </cell>
          <cell r="G451">
            <v>12956.988000000001</v>
          </cell>
          <cell r="H451">
            <v>93938</v>
          </cell>
        </row>
        <row r="452">
          <cell r="B452" t="str">
            <v>TUBERÍA POLIETILENO - PE 100 PN 6 RDE 26 D 315 mm</v>
          </cell>
          <cell r="C452" t="str">
            <v>m</v>
          </cell>
          <cell r="D452">
            <v>124809.33333333333</v>
          </cell>
          <cell r="E452">
            <v>3744.2799999999997</v>
          </cell>
          <cell r="F452">
            <v>128553.61333333333</v>
          </cell>
          <cell r="G452">
            <v>20568.578133333333</v>
          </cell>
          <cell r="H452">
            <v>149122</v>
          </cell>
        </row>
        <row r="453">
          <cell r="B453" t="str">
            <v>TUBERÍA POLIETILENO - PE 100 PN 6 RDE 26 D 355 mm</v>
          </cell>
          <cell r="C453" t="str">
            <v>m</v>
          </cell>
          <cell r="D453">
            <v>158084.83333333334</v>
          </cell>
          <cell r="E453">
            <v>4742.5450000000001</v>
          </cell>
          <cell r="F453">
            <v>162827.37833333336</v>
          </cell>
          <cell r="G453">
            <v>26052.380533333337</v>
          </cell>
          <cell r="H453">
            <v>188880</v>
          </cell>
        </row>
        <row r="454">
          <cell r="B454" t="str">
            <v>TUBERÍA POLIETILENO - PE 100 PN 6 RDE 26 D 400 mm</v>
          </cell>
          <cell r="C454" t="str">
            <v>m</v>
          </cell>
          <cell r="D454">
            <v>200387.66666666666</v>
          </cell>
          <cell r="E454">
            <v>6011.6299999999992</v>
          </cell>
          <cell r="F454">
            <v>206399.29666666666</v>
          </cell>
          <cell r="G454">
            <v>33023.887466666667</v>
          </cell>
          <cell r="H454">
            <v>239423</v>
          </cell>
        </row>
        <row r="455">
          <cell r="B455" t="str">
            <v>SUMINISTRO TUBERÍA POLIETILENO - PE 100 PN 8 RDE 21</v>
          </cell>
        </row>
        <row r="456">
          <cell r="B456" t="str">
            <v>TUBERÍA POLIETILENO - PE 100 PN 8 RDE 21 D 50 mm</v>
          </cell>
          <cell r="C456" t="str">
            <v>m</v>
          </cell>
          <cell r="D456">
            <v>3791</v>
          </cell>
          <cell r="E456">
            <v>113.72999999999999</v>
          </cell>
          <cell r="F456">
            <v>3904.73</v>
          </cell>
          <cell r="G456">
            <v>624.7568</v>
          </cell>
          <cell r="H456">
            <v>4529</v>
          </cell>
        </row>
        <row r="457">
          <cell r="B457" t="str">
            <v>TUBERÍA POLIETILENO - PE 100 PN 8 RDE 21 D 63 mm</v>
          </cell>
          <cell r="C457" t="str">
            <v>m</v>
          </cell>
          <cell r="D457">
            <v>5943</v>
          </cell>
          <cell r="E457">
            <v>178.29</v>
          </cell>
          <cell r="F457">
            <v>6121.29</v>
          </cell>
          <cell r="G457">
            <v>979.40639999999996</v>
          </cell>
          <cell r="H457">
            <v>7101</v>
          </cell>
        </row>
        <row r="458">
          <cell r="B458" t="str">
            <v>TUBERÍA POLIETILENO - PE 100 PN 8 RDE 21 D 75 mm</v>
          </cell>
          <cell r="C458" t="str">
            <v>m</v>
          </cell>
          <cell r="D458">
            <v>8505</v>
          </cell>
          <cell r="E458">
            <v>255.14999999999998</v>
          </cell>
          <cell r="F458">
            <v>8760.15</v>
          </cell>
          <cell r="G458">
            <v>1401.624</v>
          </cell>
          <cell r="H458">
            <v>10162</v>
          </cell>
        </row>
        <row r="459">
          <cell r="B459" t="str">
            <v>TUBERÍA POLIETILENO - PE 100 PN 8 RDE 21 D 90 mm</v>
          </cell>
          <cell r="C459" t="str">
            <v>m</v>
          </cell>
          <cell r="D459">
            <v>12296</v>
          </cell>
          <cell r="E459">
            <v>368.88</v>
          </cell>
          <cell r="F459">
            <v>12664.88</v>
          </cell>
          <cell r="G459">
            <v>2026.3807999999999</v>
          </cell>
          <cell r="H459">
            <v>14691</v>
          </cell>
        </row>
        <row r="460">
          <cell r="B460" t="str">
            <v>TUBERÍA POLIETILENO - PE 100 PN 8 RDE 21 D 110 mm</v>
          </cell>
          <cell r="C460" t="str">
            <v>m</v>
          </cell>
          <cell r="D460">
            <v>18445</v>
          </cell>
          <cell r="E460">
            <v>553.35</v>
          </cell>
          <cell r="F460">
            <v>18998.349999999999</v>
          </cell>
          <cell r="G460">
            <v>3039.7359999999999</v>
          </cell>
          <cell r="H460">
            <v>22038</v>
          </cell>
        </row>
        <row r="461">
          <cell r="B461" t="str">
            <v>TUBERÍA POLIETILENO - PE 100 PN 8 RDE 21 D 160 mm</v>
          </cell>
          <cell r="C461" t="str">
            <v>m</v>
          </cell>
          <cell r="D461">
            <v>38938.666666666664</v>
          </cell>
          <cell r="E461">
            <v>1168.1599999999999</v>
          </cell>
          <cell r="F461">
            <v>40106.82666666666</v>
          </cell>
          <cell r="G461">
            <v>6417.0922666666656</v>
          </cell>
          <cell r="H461">
            <v>46524</v>
          </cell>
        </row>
        <row r="462">
          <cell r="B462" t="str">
            <v>TUBERÍA POLIETILENO - PE 100 PN 8 RDE 21 D 200 mm</v>
          </cell>
          <cell r="C462" t="str">
            <v>m</v>
          </cell>
          <cell r="D462">
            <v>60764.666666666664</v>
          </cell>
          <cell r="E462">
            <v>1822.9399999999998</v>
          </cell>
          <cell r="F462">
            <v>62587.606666666667</v>
          </cell>
          <cell r="G462">
            <v>10014.017066666667</v>
          </cell>
          <cell r="H462">
            <v>72602</v>
          </cell>
        </row>
        <row r="463">
          <cell r="B463" t="str">
            <v>TUBERÍA POLIETILENO - PE 100 PN 8 RDE 21 D 250 mm</v>
          </cell>
          <cell r="C463" t="str">
            <v>m</v>
          </cell>
          <cell r="D463">
            <v>96467.5</v>
          </cell>
          <cell r="E463">
            <v>2894.0250000000001</v>
          </cell>
          <cell r="F463">
            <v>99361.524999999994</v>
          </cell>
          <cell r="G463">
            <v>15897.843999999999</v>
          </cell>
          <cell r="H463">
            <v>115259</v>
          </cell>
        </row>
        <row r="464">
          <cell r="B464" t="str">
            <v>TUBERÍA POLIETILENO - PE 100 PN 8 RDE 21 D 315 mm</v>
          </cell>
          <cell r="C464" t="str">
            <v>m</v>
          </cell>
          <cell r="D464">
            <v>153256.16666666666</v>
          </cell>
          <cell r="E464">
            <v>4597.6849999999995</v>
          </cell>
          <cell r="F464">
            <v>157853.85166666665</v>
          </cell>
          <cell r="G464">
            <v>25256.616266666664</v>
          </cell>
          <cell r="H464">
            <v>183110</v>
          </cell>
        </row>
        <row r="465">
          <cell r="B465" t="str">
            <v>TUBERÍA POLIETILENO - PE 100 PN 8 RDE 21 D 355 mm</v>
          </cell>
          <cell r="C465" t="str">
            <v>m</v>
          </cell>
          <cell r="D465">
            <v>194614.33333333334</v>
          </cell>
          <cell r="E465">
            <v>5838.43</v>
          </cell>
          <cell r="F465">
            <v>200452.76333333334</v>
          </cell>
          <cell r="G465">
            <v>32072.442133333334</v>
          </cell>
          <cell r="H465">
            <v>232525</v>
          </cell>
        </row>
        <row r="466">
          <cell r="B466" t="str">
            <v>TUBERÍA POLIETILENO - PE 100 PN 8 RDE 21 D 400 mm</v>
          </cell>
          <cell r="C466" t="str">
            <v>m</v>
          </cell>
          <cell r="D466">
            <v>247729.16666666666</v>
          </cell>
          <cell r="E466">
            <v>7431.8749999999991</v>
          </cell>
          <cell r="F466">
            <v>255161.04166666666</v>
          </cell>
          <cell r="G466">
            <v>40825.766666666663</v>
          </cell>
          <cell r="H466">
            <v>295987</v>
          </cell>
        </row>
        <row r="467">
          <cell r="B467" t="str">
            <v>SUMINISTRO TUBERÍA POLIETILENO - PE 100 PN 10 RDE 17</v>
          </cell>
        </row>
        <row r="468">
          <cell r="B468" t="str">
            <v>TUBERÍA POLIETILENO - PE 100 PN 10 RDE 17 D 63 mm</v>
          </cell>
          <cell r="C468" t="str">
            <v>m</v>
          </cell>
          <cell r="D468">
            <v>7675</v>
          </cell>
          <cell r="E468">
            <v>230.25</v>
          </cell>
          <cell r="F468">
            <v>7905.25</v>
          </cell>
          <cell r="G468">
            <v>1264.8399999999999</v>
          </cell>
          <cell r="H468">
            <v>9170</v>
          </cell>
        </row>
        <row r="469">
          <cell r="B469" t="str">
            <v>TUBERÍA POLIETILENO - PE 100 PN 10 RDE 17 D 75 mm</v>
          </cell>
          <cell r="C469" t="str">
            <v>m</v>
          </cell>
          <cell r="D469">
            <v>10554</v>
          </cell>
          <cell r="E469">
            <v>316.62</v>
          </cell>
          <cell r="F469">
            <v>10870.62</v>
          </cell>
          <cell r="G469">
            <v>1739.2992000000002</v>
          </cell>
          <cell r="H469">
            <v>12610</v>
          </cell>
        </row>
        <row r="470">
          <cell r="B470" t="str">
            <v>TUBERÍA POLIETILENO - PE 100 PN 10 RDE 17 D 90 mm</v>
          </cell>
          <cell r="C470" t="str">
            <v>m</v>
          </cell>
          <cell r="D470">
            <v>15319</v>
          </cell>
          <cell r="E470">
            <v>459.57</v>
          </cell>
          <cell r="F470">
            <v>15778.57</v>
          </cell>
          <cell r="G470">
            <v>2524.5711999999999</v>
          </cell>
          <cell r="H470">
            <v>18303</v>
          </cell>
        </row>
        <row r="471">
          <cell r="B471" t="str">
            <v>TUBERÍA POLIETILENO - PE 100 PN 10 RDE 17 D 110 mm</v>
          </cell>
          <cell r="C471" t="str">
            <v>m</v>
          </cell>
          <cell r="D471">
            <v>22328</v>
          </cell>
          <cell r="E471">
            <v>669.84</v>
          </cell>
          <cell r="F471">
            <v>22997.84</v>
          </cell>
          <cell r="G471">
            <v>3679.6543999999999</v>
          </cell>
          <cell r="H471">
            <v>26677</v>
          </cell>
        </row>
        <row r="472">
          <cell r="B472" t="str">
            <v>TUBERÍA POLIETILENO - PE 100 PN 10 RDE 17 D 160 mm</v>
          </cell>
          <cell r="C472" t="str">
            <v>m</v>
          </cell>
          <cell r="D472">
            <v>46808.333333333336</v>
          </cell>
          <cell r="E472">
            <v>1404.25</v>
          </cell>
          <cell r="F472">
            <v>48212.583333333336</v>
          </cell>
          <cell r="G472">
            <v>7714.0133333333342</v>
          </cell>
          <cell r="H472">
            <v>55927</v>
          </cell>
        </row>
        <row r="473">
          <cell r="B473" t="str">
            <v>TUBERÍA POLIETILENO - PE 100 PN 10 RDE 17 D 200 mm</v>
          </cell>
          <cell r="C473" t="str">
            <v>m</v>
          </cell>
          <cell r="D473">
            <v>73081.666666666672</v>
          </cell>
          <cell r="E473">
            <v>2192.4500000000003</v>
          </cell>
          <cell r="F473">
            <v>75274.116666666669</v>
          </cell>
          <cell r="G473">
            <v>12043.858666666667</v>
          </cell>
          <cell r="H473">
            <v>87318</v>
          </cell>
        </row>
        <row r="474">
          <cell r="B474" t="str">
            <v>TUBERÍA POLIETILENO - PE 100 PN 10 RDE 17 D 250 mm</v>
          </cell>
          <cell r="C474" t="str">
            <v>m</v>
          </cell>
          <cell r="D474">
            <v>117951.33333333333</v>
          </cell>
          <cell r="E474">
            <v>3538.5399999999995</v>
          </cell>
          <cell r="F474">
            <v>121489.87333333332</v>
          </cell>
          <cell r="G474">
            <v>19438.379733333331</v>
          </cell>
          <cell r="H474">
            <v>140928</v>
          </cell>
        </row>
        <row r="475">
          <cell r="B475" t="str">
            <v>TUBERÍA POLIETILENO - PE 100 PN 10 RDE 17 D 315 mm</v>
          </cell>
          <cell r="C475" t="str">
            <v>m</v>
          </cell>
          <cell r="D475">
            <v>188631.16666666666</v>
          </cell>
          <cell r="E475">
            <v>5658.9349999999995</v>
          </cell>
          <cell r="F475">
            <v>194290.10166666665</v>
          </cell>
          <cell r="G475">
            <v>31086.416266666667</v>
          </cell>
          <cell r="H475">
            <v>225377</v>
          </cell>
        </row>
        <row r="476">
          <cell r="B476" t="str">
            <v>TUBERÍA POLIETILENO - PE 100 PN 10 RDE 17 D 355 mm</v>
          </cell>
          <cell r="C476" t="str">
            <v>m</v>
          </cell>
          <cell r="D476">
            <v>239856.5</v>
          </cell>
          <cell r="E476">
            <v>7195.6949999999997</v>
          </cell>
          <cell r="F476">
            <v>247052.19500000001</v>
          </cell>
          <cell r="G476">
            <v>39528.351200000005</v>
          </cell>
          <cell r="H476">
            <v>286581</v>
          </cell>
        </row>
        <row r="477">
          <cell r="B477" t="str">
            <v>TUBERÍA POLIETILENO - PE 100 PN 10 RDE 17 D 400 mm</v>
          </cell>
          <cell r="C477" t="str">
            <v>m</v>
          </cell>
          <cell r="D477">
            <v>303678.16666666669</v>
          </cell>
          <cell r="E477">
            <v>9110.3449999999993</v>
          </cell>
          <cell r="F477">
            <v>312788.51166666666</v>
          </cell>
          <cell r="G477">
            <v>50046.161866666669</v>
          </cell>
          <cell r="H477">
            <v>362835</v>
          </cell>
        </row>
        <row r="478">
          <cell r="B478" t="str">
            <v>SUMINISTRO TUBERÍA POLIETILENO - PE 100 PN 12.5 RDE 14</v>
          </cell>
        </row>
        <row r="479">
          <cell r="B479" t="str">
            <v>TUBERÍA POLIETILENO - PE 100 PN 12.5 RDE 14 D 63 mm</v>
          </cell>
          <cell r="C479" t="str">
            <v>m</v>
          </cell>
          <cell r="D479">
            <v>9120</v>
          </cell>
          <cell r="E479">
            <v>273.59999999999997</v>
          </cell>
          <cell r="F479">
            <v>9393.6</v>
          </cell>
          <cell r="G479">
            <v>1502.9760000000001</v>
          </cell>
          <cell r="H479">
            <v>10897</v>
          </cell>
        </row>
        <row r="480">
          <cell r="B480" t="str">
            <v>TUBERÍA POLIETILENO - PE 100 PN 12.5 RDE 14 D 75 mm</v>
          </cell>
          <cell r="C480" t="str">
            <v>m</v>
          </cell>
          <cell r="D480">
            <v>12399</v>
          </cell>
          <cell r="E480">
            <v>371.96999999999997</v>
          </cell>
          <cell r="F480">
            <v>12770.97</v>
          </cell>
          <cell r="G480">
            <v>2043.3552</v>
          </cell>
          <cell r="H480">
            <v>14814</v>
          </cell>
        </row>
        <row r="481">
          <cell r="B481" t="str">
            <v>TUBERÍA POLIETILENO - PE 100 PN 12.5 RDE 14 D 90 mm</v>
          </cell>
          <cell r="C481" t="str">
            <v>m</v>
          </cell>
          <cell r="D481">
            <v>18547</v>
          </cell>
          <cell r="E481">
            <v>556.41</v>
          </cell>
          <cell r="F481">
            <v>19103.41</v>
          </cell>
          <cell r="G481">
            <v>3056.5455999999999</v>
          </cell>
          <cell r="H481">
            <v>22160</v>
          </cell>
        </row>
        <row r="482">
          <cell r="B482" t="str">
            <v>TUBERÍA POLIETILENO - PE 100 PN 12.5 RDE 14 D 110 mm</v>
          </cell>
          <cell r="C482" t="str">
            <v>m</v>
          </cell>
          <cell r="D482">
            <v>27462</v>
          </cell>
          <cell r="E482">
            <v>823.86</v>
          </cell>
          <cell r="F482">
            <v>28285.86</v>
          </cell>
          <cell r="G482">
            <v>4525.7376000000004</v>
          </cell>
          <cell r="H482">
            <v>32812</v>
          </cell>
        </row>
        <row r="483">
          <cell r="B483" t="str">
            <v>TUBERÍA POLIETILENO - PE 100 PN 12.5 RDE 14 D 160 mm</v>
          </cell>
          <cell r="C483" t="str">
            <v>m</v>
          </cell>
          <cell r="D483">
            <v>58100.5</v>
          </cell>
          <cell r="E483">
            <v>1743.0149999999999</v>
          </cell>
          <cell r="F483">
            <v>59843.514999999999</v>
          </cell>
          <cell r="G483">
            <v>9574.9624000000003</v>
          </cell>
          <cell r="H483">
            <v>69418</v>
          </cell>
        </row>
        <row r="484">
          <cell r="B484" t="str">
            <v>TUBERÍA POLIETILENO - PE 100 PN 12.5 RDE 14 D 200 mm</v>
          </cell>
          <cell r="C484" t="str">
            <v>m</v>
          </cell>
          <cell r="D484">
            <v>90583.5</v>
          </cell>
          <cell r="E484">
            <v>2717.5050000000001</v>
          </cell>
          <cell r="F484">
            <v>93301.005000000005</v>
          </cell>
          <cell r="G484">
            <v>14928.160800000001</v>
          </cell>
          <cell r="H484">
            <v>108229</v>
          </cell>
        </row>
        <row r="485">
          <cell r="B485" t="str">
            <v>TUBERÍA POLIETILENO - PE 100 PN 12.5 RDE 14 D 250 mm</v>
          </cell>
          <cell r="C485" t="str">
            <v>m</v>
          </cell>
          <cell r="D485">
            <v>145068.5</v>
          </cell>
          <cell r="E485">
            <v>4352.0550000000003</v>
          </cell>
          <cell r="F485">
            <v>149420.55499999999</v>
          </cell>
          <cell r="G485">
            <v>23907.288799999998</v>
          </cell>
          <cell r="H485">
            <v>173328</v>
          </cell>
        </row>
        <row r="486">
          <cell r="B486" t="str">
            <v>TUBERÍA POLIETILENO - PE 100 PN 12.5 RDE 14 D 315 mm</v>
          </cell>
          <cell r="C486" t="str">
            <v>m</v>
          </cell>
          <cell r="D486">
            <v>230514.16666666666</v>
          </cell>
          <cell r="E486">
            <v>6915.4249999999993</v>
          </cell>
          <cell r="F486">
            <v>237429.59166666665</v>
          </cell>
          <cell r="G486">
            <v>37988.734666666664</v>
          </cell>
          <cell r="H486">
            <v>275418</v>
          </cell>
        </row>
        <row r="487">
          <cell r="B487" t="str">
            <v>TUBERÍA POLIETILENO - PE 100 PN 12.5 RDE 14 D 355 mm</v>
          </cell>
          <cell r="C487" t="str">
            <v>m</v>
          </cell>
          <cell r="D487">
            <v>292341.5</v>
          </cell>
          <cell r="E487">
            <v>8770.244999999999</v>
          </cell>
          <cell r="F487">
            <v>301111.745</v>
          </cell>
          <cell r="G487">
            <v>48177.879200000003</v>
          </cell>
          <cell r="H487">
            <v>349290</v>
          </cell>
        </row>
        <row r="488">
          <cell r="B488" t="str">
            <v>TUBERÍA POLIETILENO - PE 100 PN 12.5 RDE 14 D 400 mm</v>
          </cell>
          <cell r="C488" t="str">
            <v>m</v>
          </cell>
          <cell r="D488">
            <v>370964</v>
          </cell>
          <cell r="E488">
            <v>11128.92</v>
          </cell>
          <cell r="F488">
            <v>382092.92</v>
          </cell>
          <cell r="G488">
            <v>61134.867200000001</v>
          </cell>
          <cell r="H488">
            <v>443228</v>
          </cell>
        </row>
        <row r="489">
          <cell r="B489" t="str">
            <v>SUMINISTRO TUBERÍA POLIETILENO - PE 100 PN 16 RDE 11</v>
          </cell>
        </row>
        <row r="490">
          <cell r="B490" t="str">
            <v>TUBERÍA POLIETILENO - PE 100 PN 16 RDE 11 D 32 mm</v>
          </cell>
          <cell r="C490" t="str">
            <v>m</v>
          </cell>
          <cell r="D490">
            <v>2869</v>
          </cell>
          <cell r="E490">
            <v>86.07</v>
          </cell>
          <cell r="F490">
            <v>2955.07</v>
          </cell>
          <cell r="G490">
            <v>472.81120000000004</v>
          </cell>
          <cell r="H490">
            <v>3428</v>
          </cell>
        </row>
        <row r="491">
          <cell r="B491" t="str">
            <v>TUBERÍA POLIETILENO - PE 100 PN 16 RDE 11 D 40 mm</v>
          </cell>
          <cell r="C491" t="str">
            <v>m</v>
          </cell>
          <cell r="D491">
            <v>4509</v>
          </cell>
          <cell r="E491">
            <v>135.26999999999998</v>
          </cell>
          <cell r="F491">
            <v>4644.2700000000004</v>
          </cell>
          <cell r="G491">
            <v>743.08320000000003</v>
          </cell>
          <cell r="H491">
            <v>5387</v>
          </cell>
        </row>
        <row r="492">
          <cell r="B492" t="str">
            <v>TUBERÍA POLIETILENO - PE 100 PN 16 RDE 11 D 50 mm</v>
          </cell>
          <cell r="C492" t="str">
            <v>m</v>
          </cell>
          <cell r="D492">
            <v>6968</v>
          </cell>
          <cell r="E492">
            <v>209.04</v>
          </cell>
          <cell r="F492">
            <v>7177.04</v>
          </cell>
          <cell r="G492">
            <v>1148.3263999999999</v>
          </cell>
          <cell r="H492">
            <v>8325</v>
          </cell>
        </row>
        <row r="493">
          <cell r="B493" t="str">
            <v>TUBERÍA POLIETILENO - PE 100 PN 16 RDE 11 D 63 mm</v>
          </cell>
          <cell r="C493" t="str">
            <v>m</v>
          </cell>
          <cell r="D493">
            <v>10975</v>
          </cell>
          <cell r="E493">
            <v>329.25</v>
          </cell>
          <cell r="F493">
            <v>11304.25</v>
          </cell>
          <cell r="G493">
            <v>1808.68</v>
          </cell>
          <cell r="H493">
            <v>13113</v>
          </cell>
        </row>
        <row r="494">
          <cell r="B494" t="str">
            <v>TUBERÍA POLIETILENO - PE 100 PN 16 RDE 11 D 75 mm</v>
          </cell>
          <cell r="C494" t="str">
            <v>m</v>
          </cell>
          <cell r="D494">
            <v>15473</v>
          </cell>
          <cell r="E494">
            <v>464.19</v>
          </cell>
          <cell r="F494">
            <v>15937.19</v>
          </cell>
          <cell r="G494">
            <v>2549.9504000000002</v>
          </cell>
          <cell r="H494">
            <v>18487</v>
          </cell>
        </row>
        <row r="495">
          <cell r="B495" t="str">
            <v>TUBERÍA POLIETILENO - PE 100 PN 16 RDE 11 D 90 mm</v>
          </cell>
          <cell r="C495" t="str">
            <v>m</v>
          </cell>
          <cell r="D495">
            <v>21519</v>
          </cell>
          <cell r="E495">
            <v>645.56999999999994</v>
          </cell>
          <cell r="F495">
            <v>22164.57</v>
          </cell>
          <cell r="G495">
            <v>3546.3312000000001</v>
          </cell>
          <cell r="H495">
            <v>25711</v>
          </cell>
        </row>
        <row r="496">
          <cell r="B496" t="str">
            <v>TUBERÍA POLIETILENO - PE 100 PN 16 RDE 11 D 110 mm</v>
          </cell>
          <cell r="C496" t="str">
            <v>m</v>
          </cell>
          <cell r="D496">
            <v>33190</v>
          </cell>
          <cell r="E496">
            <v>995.69999999999993</v>
          </cell>
          <cell r="F496">
            <v>34185.699999999997</v>
          </cell>
          <cell r="G496">
            <v>5469.7119999999995</v>
          </cell>
          <cell r="H496">
            <v>39655</v>
          </cell>
        </row>
        <row r="497">
          <cell r="B497" t="str">
            <v>TUBERÍA POLIETILENO - PE 100 PN 16 RDE 11 D 160 mm</v>
          </cell>
          <cell r="C497" t="str">
            <v>m</v>
          </cell>
          <cell r="D497">
            <v>70192</v>
          </cell>
          <cell r="E497">
            <v>2105.7599999999998</v>
          </cell>
          <cell r="F497">
            <v>72297.759999999995</v>
          </cell>
          <cell r="G497">
            <v>11567.641599999999</v>
          </cell>
          <cell r="H497">
            <v>83865</v>
          </cell>
        </row>
        <row r="498">
          <cell r="B498" t="str">
            <v>TUBERÍA POLIETILENO - PE 100 PN 16 RDE 11 D 200 mm</v>
          </cell>
          <cell r="C498" t="str">
            <v>m</v>
          </cell>
          <cell r="D498">
            <v>109950.33333333333</v>
          </cell>
          <cell r="E498">
            <v>3298.5099999999998</v>
          </cell>
          <cell r="F498">
            <v>113248.84333333332</v>
          </cell>
          <cell r="G498">
            <v>18119.814933333331</v>
          </cell>
          <cell r="H498">
            <v>131369</v>
          </cell>
        </row>
        <row r="499">
          <cell r="B499" t="str">
            <v>TUBERÍA POLIETILENO - PE 100 PN 16 RDE 11 D 250 mm</v>
          </cell>
          <cell r="C499" t="str">
            <v>m</v>
          </cell>
          <cell r="D499">
            <v>175719.83333333334</v>
          </cell>
          <cell r="E499">
            <v>5271.5950000000003</v>
          </cell>
          <cell r="F499">
            <v>180991.42833333334</v>
          </cell>
          <cell r="G499">
            <v>28958.628533333336</v>
          </cell>
          <cell r="H499">
            <v>209950</v>
          </cell>
        </row>
        <row r="500">
          <cell r="B500" t="str">
            <v>TUBERÍA POLIETILENO - PE 100 PN 16 RDE 11 D 315 mm</v>
          </cell>
          <cell r="C500" t="str">
            <v>m</v>
          </cell>
          <cell r="D500">
            <v>278905.33333333331</v>
          </cell>
          <cell r="E500">
            <v>8367.16</v>
          </cell>
          <cell r="F500">
            <v>287272.49333333329</v>
          </cell>
          <cell r="G500">
            <v>45963.598933333327</v>
          </cell>
          <cell r="H500">
            <v>333236</v>
          </cell>
        </row>
        <row r="501">
          <cell r="B501" t="str">
            <v>TUBERÍA POLIETILENO - PE 100 PN 16 RDE 11 D 355 mm</v>
          </cell>
          <cell r="C501" t="str">
            <v>m</v>
          </cell>
          <cell r="D501">
            <v>353958.83333333331</v>
          </cell>
          <cell r="E501">
            <v>10618.764999999999</v>
          </cell>
          <cell r="F501">
            <v>364577.59833333333</v>
          </cell>
          <cell r="G501">
            <v>58332.415733333335</v>
          </cell>
          <cell r="H501">
            <v>422910</v>
          </cell>
        </row>
        <row r="502">
          <cell r="B502" t="str">
            <v>TUBERÍA POLIETILENO - PE 100 PN 16 RDE 11 D 400 mm</v>
          </cell>
          <cell r="C502" t="str">
            <v>m</v>
          </cell>
          <cell r="D502">
            <v>449586.5</v>
          </cell>
          <cell r="E502">
            <v>13487.594999999999</v>
          </cell>
          <cell r="F502">
            <v>463074.09499999997</v>
          </cell>
          <cell r="G502">
            <v>74091.855199999991</v>
          </cell>
          <cell r="H502">
            <v>537166</v>
          </cell>
        </row>
        <row r="503">
          <cell r="B503" t="str">
            <v>SUMINISTRO TUBERÍA POLIETILENO - PE 40 PN 10 RDE 7.5</v>
          </cell>
        </row>
        <row r="504">
          <cell r="B504" t="str">
            <v>TUBERÍA POLIETILENO - PE 40 PN 10 RDE 7.5 D 16 mm</v>
          </cell>
          <cell r="C504" t="str">
            <v>m</v>
          </cell>
          <cell r="D504">
            <v>1086</v>
          </cell>
          <cell r="E504">
            <v>32.58</v>
          </cell>
          <cell r="F504">
            <v>1118.58</v>
          </cell>
          <cell r="G504">
            <v>178.97279999999998</v>
          </cell>
          <cell r="H504">
            <v>1298</v>
          </cell>
        </row>
        <row r="505">
          <cell r="B505" t="str">
            <v>TUBERÍA POLIETILENO - PE 40 PN 10 RDE 7.5 D 20 mm</v>
          </cell>
          <cell r="C505" t="str">
            <v>m</v>
          </cell>
          <cell r="D505">
            <v>1578</v>
          </cell>
          <cell r="E505">
            <v>47.339999999999996</v>
          </cell>
          <cell r="F505">
            <v>1625.34</v>
          </cell>
          <cell r="G505">
            <v>260.05439999999999</v>
          </cell>
          <cell r="H505">
            <v>1885</v>
          </cell>
        </row>
        <row r="506">
          <cell r="B506" t="str">
            <v>TUBERÍA POLIETILENO - PE 40 PN 10 RDE 7.5 D 25 mm</v>
          </cell>
          <cell r="C506" t="str">
            <v>m</v>
          </cell>
          <cell r="D506">
            <v>2449</v>
          </cell>
          <cell r="E506">
            <v>73.47</v>
          </cell>
          <cell r="F506">
            <v>2522.4699999999998</v>
          </cell>
          <cell r="G506">
            <v>403.59519999999998</v>
          </cell>
          <cell r="H506">
            <v>2926</v>
          </cell>
        </row>
        <row r="507">
          <cell r="B507" t="str">
            <v>TUBERÍA POLIETILENO - PE 40 PN 10 RDE 7.5 D 32 mm</v>
          </cell>
          <cell r="C507" t="str">
            <v>m</v>
          </cell>
          <cell r="D507">
            <v>3914</v>
          </cell>
          <cell r="E507">
            <v>117.42</v>
          </cell>
          <cell r="F507">
            <v>4031.42</v>
          </cell>
          <cell r="G507">
            <v>645.02719999999999</v>
          </cell>
          <cell r="H507">
            <v>4676</v>
          </cell>
        </row>
        <row r="508">
          <cell r="B508" t="str">
            <v>TUBERÍA POLIETILENO - PE 40 PN 10 RDE 7.5 D 40 mm</v>
          </cell>
          <cell r="C508" t="str">
            <v>m</v>
          </cell>
          <cell r="D508">
            <v>6148</v>
          </cell>
          <cell r="E508">
            <v>184.44</v>
          </cell>
          <cell r="F508">
            <v>6332.44</v>
          </cell>
          <cell r="G508">
            <v>1013.1904</v>
          </cell>
          <cell r="H508">
            <v>7346</v>
          </cell>
        </row>
        <row r="509">
          <cell r="B509" t="str">
            <v>TUBERÍA POLIETILENO - PE 40 PN 10 RDE 7.5 D 50 mm</v>
          </cell>
          <cell r="C509" t="str">
            <v>m</v>
          </cell>
          <cell r="D509">
            <v>9632</v>
          </cell>
          <cell r="E509">
            <v>288.95999999999998</v>
          </cell>
          <cell r="F509">
            <v>9920.9599999999991</v>
          </cell>
          <cell r="G509">
            <v>1587.3535999999999</v>
          </cell>
          <cell r="H509">
            <v>11508</v>
          </cell>
        </row>
        <row r="510">
          <cell r="B510" t="str">
            <v>SUMINISTRO ACCESORIOS POLIETILENO PE-100</v>
          </cell>
        </row>
        <row r="511">
          <cell r="B511" t="str">
            <v>SUMINISTRO CODO POLIETILENO PE-100 TERMOFUSION</v>
          </cell>
        </row>
        <row r="512">
          <cell r="B512" t="str">
            <v>CODO 45º</v>
          </cell>
        </row>
        <row r="513">
          <cell r="B513" t="str">
            <v>CODO 45º POLIETILENO - PE 100 PN10 TERMOFUSIÓN</v>
          </cell>
        </row>
        <row r="514">
          <cell r="B514" t="str">
            <v>CODO 45º POLIETILENO - PE 100 PN 10 TERMOFUSIÓN D 63 mm</v>
          </cell>
          <cell r="C514" t="str">
            <v>un</v>
          </cell>
          <cell r="D514">
            <v>25600</v>
          </cell>
          <cell r="E514">
            <v>768</v>
          </cell>
          <cell r="F514">
            <v>26368</v>
          </cell>
          <cell r="G514">
            <v>4218.88</v>
          </cell>
          <cell r="H514">
            <v>30587</v>
          </cell>
        </row>
        <row r="515">
          <cell r="B515" t="str">
            <v>CODO 45º POLIETILENO - PE 100 PN 10 TERMOFUSIÓN D 75 mm</v>
          </cell>
          <cell r="C515" t="str">
            <v>un</v>
          </cell>
          <cell r="D515">
            <v>26000</v>
          </cell>
          <cell r="E515">
            <v>780</v>
          </cell>
          <cell r="F515">
            <v>26780</v>
          </cell>
          <cell r="G515">
            <v>4284.8</v>
          </cell>
          <cell r="H515">
            <v>31065</v>
          </cell>
        </row>
        <row r="516">
          <cell r="B516" t="str">
            <v>CODO 45º POLIETILENO - PE 100 PN 10 TERMOFUSIÓN D 90 mm</v>
          </cell>
          <cell r="C516" t="str">
            <v>un</v>
          </cell>
          <cell r="D516">
            <v>36500</v>
          </cell>
          <cell r="E516">
            <v>1095</v>
          </cell>
          <cell r="F516">
            <v>37595</v>
          </cell>
          <cell r="G516">
            <v>6015.2</v>
          </cell>
          <cell r="H516">
            <v>43610</v>
          </cell>
        </row>
        <row r="517">
          <cell r="B517" t="str">
            <v>CODO 45º POLIETILENO - PE 100 PN 10 TERMOFUSIÓN D 110 mm</v>
          </cell>
          <cell r="C517" t="str">
            <v>un</v>
          </cell>
          <cell r="D517">
            <v>70000</v>
          </cell>
          <cell r="E517">
            <v>2100</v>
          </cell>
          <cell r="F517">
            <v>72100</v>
          </cell>
          <cell r="G517">
            <v>11536</v>
          </cell>
          <cell r="H517">
            <v>83636</v>
          </cell>
        </row>
        <row r="518">
          <cell r="B518" t="str">
            <v>CODO 45º POLIETILENO - PE 100 PN 10 TERMOFUSIÓN D 160 mm</v>
          </cell>
          <cell r="C518" t="str">
            <v>un</v>
          </cell>
          <cell r="D518">
            <v>131000</v>
          </cell>
          <cell r="E518">
            <v>3930</v>
          </cell>
          <cell r="F518">
            <v>134930</v>
          </cell>
          <cell r="G518">
            <v>21588.799999999999</v>
          </cell>
          <cell r="H518">
            <v>156519</v>
          </cell>
        </row>
        <row r="519">
          <cell r="B519" t="str">
            <v>CODO 45º POLIETILENO - PE 100 PN 10 TERMOFUSIÓN D 200 mm</v>
          </cell>
          <cell r="C519" t="str">
            <v>un</v>
          </cell>
          <cell r="D519">
            <v>221459</v>
          </cell>
          <cell r="E519">
            <v>6643.7699999999995</v>
          </cell>
          <cell r="F519">
            <v>228102.77</v>
          </cell>
          <cell r="G519">
            <v>36496.443200000002</v>
          </cell>
          <cell r="H519">
            <v>264599</v>
          </cell>
        </row>
        <row r="520">
          <cell r="B520" t="str">
            <v>CODO 45º POLIETILENO - PE 100 PN 10 TERMOFUSIÓN D 250 mm</v>
          </cell>
          <cell r="C520" t="str">
            <v>un</v>
          </cell>
          <cell r="D520">
            <v>578041</v>
          </cell>
          <cell r="E520">
            <v>17341.23</v>
          </cell>
          <cell r="F520">
            <v>595382.23</v>
          </cell>
          <cell r="G520">
            <v>95261.156799999997</v>
          </cell>
          <cell r="H520">
            <v>690643</v>
          </cell>
        </row>
        <row r="521">
          <cell r="B521" t="str">
            <v>CODO 45º POLIETILENO - PE 100 PN 10 TERMOFUSIÓN D 315 mm</v>
          </cell>
          <cell r="C521" t="str">
            <v>un</v>
          </cell>
          <cell r="D521">
            <v>1534586</v>
          </cell>
          <cell r="E521">
            <v>46037.58</v>
          </cell>
          <cell r="F521">
            <v>1580623.58</v>
          </cell>
          <cell r="G521">
            <v>252899.77280000001</v>
          </cell>
          <cell r="H521">
            <v>1833523</v>
          </cell>
        </row>
        <row r="522">
          <cell r="B522" t="str">
            <v>CODO 45º POLIETILENO - PE 100 PN 10 TERMOFUSIÓN D 355 mm</v>
          </cell>
          <cell r="C522" t="str">
            <v>un</v>
          </cell>
          <cell r="D522">
            <v>4109661</v>
          </cell>
          <cell r="E522">
            <v>123289.83</v>
          </cell>
          <cell r="F522">
            <v>4232950.83</v>
          </cell>
          <cell r="G522">
            <v>677272.13280000002</v>
          </cell>
          <cell r="H522">
            <v>4910223</v>
          </cell>
        </row>
        <row r="523">
          <cell r="B523" t="str">
            <v>CODO 45º POLIETILENO - PE 100 PN 10 TERMOFUSIÓN D 400 mm</v>
          </cell>
          <cell r="C523" t="str">
            <v>un</v>
          </cell>
          <cell r="D523">
            <v>5464481</v>
          </cell>
          <cell r="E523">
            <v>163934.43</v>
          </cell>
          <cell r="F523">
            <v>5628415.4299999997</v>
          </cell>
          <cell r="G523">
            <v>900546.46879999992</v>
          </cell>
          <cell r="H523">
            <v>6528962</v>
          </cell>
        </row>
        <row r="524">
          <cell r="B524" t="str">
            <v>CODO 45º POLIETILENO - PE 100 PN16 TERMOFUSIÓN</v>
          </cell>
        </row>
        <row r="525">
          <cell r="B525" t="str">
            <v>CODO 45º POLIETILENO - PE 100 PN 16 TERMOFUSIÓN D 63 mm</v>
          </cell>
          <cell r="C525" t="str">
            <v>un</v>
          </cell>
          <cell r="D525">
            <v>41533</v>
          </cell>
          <cell r="E525">
            <v>1245.99</v>
          </cell>
          <cell r="F525">
            <v>42778.99</v>
          </cell>
          <cell r="G525">
            <v>6844.6383999999998</v>
          </cell>
          <cell r="H525">
            <v>49624</v>
          </cell>
        </row>
        <row r="526">
          <cell r="B526" t="str">
            <v>CODO 45º POLIETILENO - PE 100 PN 16 TERMOFUSIÓN D 75 mm</v>
          </cell>
          <cell r="C526" t="str">
            <v>un</v>
          </cell>
          <cell r="D526">
            <v>41533</v>
          </cell>
          <cell r="E526">
            <v>1245.99</v>
          </cell>
          <cell r="F526">
            <v>42778.99</v>
          </cell>
          <cell r="G526">
            <v>6844.6383999999998</v>
          </cell>
          <cell r="H526">
            <v>49624</v>
          </cell>
        </row>
        <row r="527">
          <cell r="B527" t="str">
            <v>CODO 45º POLIETILENO - PE 100 PN 16 TERMOFUSIÓN D 90 mm</v>
          </cell>
          <cell r="C527" t="str">
            <v>un</v>
          </cell>
          <cell r="D527">
            <v>40700</v>
          </cell>
          <cell r="E527">
            <v>1221</v>
          </cell>
          <cell r="F527">
            <v>41921</v>
          </cell>
          <cell r="G527">
            <v>6707.3600000000006</v>
          </cell>
          <cell r="H527">
            <v>48628</v>
          </cell>
        </row>
        <row r="528">
          <cell r="B528" t="str">
            <v>CODO 45º POLIETILENO - PE 100 PN 16 TERMOFUSIÓN D 110 mm</v>
          </cell>
          <cell r="C528" t="str">
            <v>un</v>
          </cell>
          <cell r="D528">
            <v>77900</v>
          </cell>
          <cell r="E528">
            <v>2337</v>
          </cell>
          <cell r="F528">
            <v>80237</v>
          </cell>
          <cell r="G528">
            <v>12837.92</v>
          </cell>
          <cell r="H528">
            <v>93075</v>
          </cell>
        </row>
        <row r="529">
          <cell r="B529" t="str">
            <v>CODO 45º POLIETILENO - PE 100 PN 16 TERMOFUSIÓN D 160 mm</v>
          </cell>
          <cell r="C529" t="str">
            <v>un</v>
          </cell>
          <cell r="D529">
            <v>145500</v>
          </cell>
          <cell r="E529">
            <v>4365</v>
          </cell>
          <cell r="F529">
            <v>149865</v>
          </cell>
          <cell r="G529">
            <v>23978.400000000001</v>
          </cell>
          <cell r="H529">
            <v>173843</v>
          </cell>
        </row>
        <row r="530">
          <cell r="B530" t="str">
            <v>CODO 45º POLIETILENO - PE 100 PN 16 TERMOFUSIÓN D 200 mm</v>
          </cell>
          <cell r="C530" t="str">
            <v>un</v>
          </cell>
          <cell r="D530">
            <v>217900</v>
          </cell>
          <cell r="E530">
            <v>6537</v>
          </cell>
          <cell r="F530">
            <v>224437</v>
          </cell>
          <cell r="G530">
            <v>35909.919999999998</v>
          </cell>
          <cell r="H530">
            <v>260347</v>
          </cell>
        </row>
        <row r="531">
          <cell r="B531" t="str">
            <v>CODO 45º POLIETILENO - PE 100 PN 16 TERMOFUSIÓN D 250 mm</v>
          </cell>
          <cell r="C531" t="str">
            <v>un</v>
          </cell>
          <cell r="D531">
            <v>503000</v>
          </cell>
          <cell r="E531">
            <v>15090</v>
          </cell>
          <cell r="F531">
            <v>518090</v>
          </cell>
          <cell r="G531">
            <v>82894.400000000009</v>
          </cell>
          <cell r="H531">
            <v>600984</v>
          </cell>
        </row>
        <row r="532">
          <cell r="B532" t="str">
            <v>CODO 45º POLIETILENO - PE 100 PN 16 TERMOFUSIÓN D 315 mm</v>
          </cell>
          <cell r="C532" t="str">
            <v>un</v>
          </cell>
          <cell r="D532">
            <v>950150</v>
          </cell>
          <cell r="E532">
            <v>28504.5</v>
          </cell>
          <cell r="F532">
            <v>978654.5</v>
          </cell>
          <cell r="G532">
            <v>156584.72</v>
          </cell>
          <cell r="H532">
            <v>1135239</v>
          </cell>
        </row>
        <row r="533">
          <cell r="B533" t="str">
            <v>CODO 45º POLIETILENO - PE 100 PN 16 TERMOFUSIÓN D 355 mm</v>
          </cell>
          <cell r="C533" t="str">
            <v>un</v>
          </cell>
          <cell r="D533">
            <v>5925096</v>
          </cell>
          <cell r="E533">
            <v>177752.88</v>
          </cell>
          <cell r="F533">
            <v>6102848.8799999999</v>
          </cell>
          <cell r="G533">
            <v>976455.82079999999</v>
          </cell>
          <cell r="H533">
            <v>7079305</v>
          </cell>
        </row>
        <row r="534">
          <cell r="B534" t="str">
            <v>CODO 45º POLIETILENO - PE 100 PN 16 TERMOFUSIÓN D 400 mm</v>
          </cell>
          <cell r="C534" t="str">
            <v>un</v>
          </cell>
          <cell r="D534">
            <v>7008952</v>
          </cell>
          <cell r="E534">
            <v>210268.56</v>
          </cell>
          <cell r="F534">
            <v>7219220.5599999996</v>
          </cell>
          <cell r="G534">
            <v>1155075.2896</v>
          </cell>
          <cell r="H534">
            <v>8374296</v>
          </cell>
        </row>
        <row r="535">
          <cell r="B535" t="str">
            <v>CODO 90º</v>
          </cell>
        </row>
        <row r="536">
          <cell r="B536" t="str">
            <v>CODO 90º POLIETILENO - PE 100 PN16 TERMOFUSIÓN</v>
          </cell>
        </row>
        <row r="537">
          <cell r="B537" t="str">
            <v>CODO 90º POLIETILENO - PE 100 PN 16 TERMOFUSIÓN D 63 mm</v>
          </cell>
          <cell r="C537" t="str">
            <v>un</v>
          </cell>
          <cell r="D537">
            <v>26000</v>
          </cell>
          <cell r="E537">
            <v>780</v>
          </cell>
          <cell r="F537">
            <v>26780</v>
          </cell>
          <cell r="G537">
            <v>4284.8</v>
          </cell>
          <cell r="H537">
            <v>31065</v>
          </cell>
        </row>
        <row r="538">
          <cell r="B538" t="str">
            <v>CODO 90º POLIETILENO - PE 100 PN 16 TERMOFUSIÓN D 75 mm</v>
          </cell>
          <cell r="C538" t="str">
            <v>un</v>
          </cell>
          <cell r="D538">
            <v>40657</v>
          </cell>
          <cell r="E538">
            <v>1219.71</v>
          </cell>
          <cell r="F538">
            <v>41876.71</v>
          </cell>
          <cell r="G538">
            <v>6700.2736000000004</v>
          </cell>
          <cell r="H538">
            <v>48577</v>
          </cell>
        </row>
        <row r="539">
          <cell r="B539" t="str">
            <v>CODO 90º POLIETILENO - PE 100 PN 16 TERMOFUSIÓN D 90 mm</v>
          </cell>
          <cell r="C539" t="str">
            <v>un</v>
          </cell>
          <cell r="D539">
            <v>40700</v>
          </cell>
          <cell r="E539">
            <v>1221</v>
          </cell>
          <cell r="F539">
            <v>41921</v>
          </cell>
          <cell r="G539">
            <v>6707.3600000000006</v>
          </cell>
          <cell r="H539">
            <v>48628</v>
          </cell>
        </row>
        <row r="540">
          <cell r="B540" t="str">
            <v>CODO 90º POLIETILENO - PE 100 PN 16 TERMOFUSIÓN D 110 mm</v>
          </cell>
          <cell r="C540" t="str">
            <v>un</v>
          </cell>
          <cell r="D540">
            <v>77800</v>
          </cell>
          <cell r="E540">
            <v>2334</v>
          </cell>
          <cell r="F540">
            <v>80134</v>
          </cell>
          <cell r="G540">
            <v>12821.44</v>
          </cell>
          <cell r="H540">
            <v>92955</v>
          </cell>
        </row>
        <row r="541">
          <cell r="B541" t="str">
            <v>CODO 90º POLIETILENO - PE 100 PN 16 TERMOFUSIÓN D 160 mm</v>
          </cell>
          <cell r="C541" t="str">
            <v>un</v>
          </cell>
          <cell r="D541">
            <v>145650</v>
          </cell>
          <cell r="E541">
            <v>4369.5</v>
          </cell>
          <cell r="F541">
            <v>150019.5</v>
          </cell>
          <cell r="G541">
            <v>24003.119999999999</v>
          </cell>
          <cell r="H541">
            <v>174023</v>
          </cell>
        </row>
        <row r="542">
          <cell r="B542" t="str">
            <v>CODO 90º POLIETILENO - PE 100 PN 16 TERMOFUSIÓN D 200 mm</v>
          </cell>
          <cell r="C542" t="str">
            <v>un</v>
          </cell>
          <cell r="D542">
            <v>217800</v>
          </cell>
          <cell r="E542">
            <v>6534</v>
          </cell>
          <cell r="F542">
            <v>224334</v>
          </cell>
          <cell r="G542">
            <v>35893.440000000002</v>
          </cell>
          <cell r="H542">
            <v>260227</v>
          </cell>
        </row>
        <row r="543">
          <cell r="B543" t="str">
            <v>CODO 90º POLIETILENO - PE 100 PN 16 TERMOFUSIÓN D 250 mm</v>
          </cell>
          <cell r="C543" t="str">
            <v>un</v>
          </cell>
          <cell r="D543">
            <v>503000</v>
          </cell>
          <cell r="E543">
            <v>15090</v>
          </cell>
          <cell r="F543">
            <v>518090</v>
          </cell>
          <cell r="G543">
            <v>82894.400000000009</v>
          </cell>
          <cell r="H543">
            <v>600984</v>
          </cell>
        </row>
        <row r="544">
          <cell r="B544" t="str">
            <v>CODO 90º POLIETILENO - PE 100 PN 16 TERMOFUSIÓN D 315 mm</v>
          </cell>
          <cell r="C544" t="str">
            <v>un</v>
          </cell>
          <cell r="D544">
            <v>950150</v>
          </cell>
          <cell r="E544">
            <v>28504.5</v>
          </cell>
          <cell r="F544">
            <v>978654.5</v>
          </cell>
          <cell r="G544">
            <v>156584.72</v>
          </cell>
          <cell r="H544">
            <v>1135239</v>
          </cell>
        </row>
        <row r="545">
          <cell r="B545" t="str">
            <v>CODO 90º POLIETILENO - PE 100 PN 16 TERMOFUSIÓN D 355 mm</v>
          </cell>
          <cell r="C545" t="str">
            <v>un</v>
          </cell>
          <cell r="D545">
            <v>6150860</v>
          </cell>
          <cell r="E545">
            <v>184525.8</v>
          </cell>
          <cell r="F545">
            <v>6335385.7999999998</v>
          </cell>
          <cell r="G545">
            <v>1013661.728</v>
          </cell>
          <cell r="H545">
            <v>7349048</v>
          </cell>
        </row>
        <row r="546">
          <cell r="B546" t="str">
            <v>CODO 90º POLIETILENO - PE 100 PN 16 TERMOFUSIÓN D 400 mm</v>
          </cell>
          <cell r="C546" t="str">
            <v>un</v>
          </cell>
          <cell r="D546">
            <v>7234716</v>
          </cell>
          <cell r="E546">
            <v>217041.47999999998</v>
          </cell>
          <cell r="F546">
            <v>7451757.4800000004</v>
          </cell>
          <cell r="G546">
            <v>1192281.1968</v>
          </cell>
          <cell r="H546">
            <v>8644039</v>
          </cell>
        </row>
        <row r="547">
          <cell r="B547" t="str">
            <v>CODO 90º POLIETILENO - PE 100 PN10 TERMOFUSIÓN</v>
          </cell>
        </row>
        <row r="548">
          <cell r="B548" t="str">
            <v>CODO 90º POLIETILENO - PE 100 PN 10 TERMOFUSIÓN D 63mm</v>
          </cell>
          <cell r="C548" t="str">
            <v>un</v>
          </cell>
          <cell r="D548">
            <v>29815</v>
          </cell>
          <cell r="E548">
            <v>894.44999999999993</v>
          </cell>
          <cell r="F548">
            <v>30709.45</v>
          </cell>
          <cell r="G548">
            <v>4913.5120000000006</v>
          </cell>
          <cell r="H548">
            <v>35623</v>
          </cell>
        </row>
        <row r="549">
          <cell r="B549" t="str">
            <v>CODO 90º POLIETILENO - PE 100 PN 10 TERMOFUSIÓN D 75 mm</v>
          </cell>
          <cell r="C549" t="str">
            <v>un</v>
          </cell>
          <cell r="D549">
            <v>36113</v>
          </cell>
          <cell r="E549">
            <v>1083.3899999999999</v>
          </cell>
          <cell r="F549">
            <v>37196.39</v>
          </cell>
          <cell r="G549">
            <v>5951.4224000000004</v>
          </cell>
          <cell r="H549">
            <v>43148</v>
          </cell>
        </row>
        <row r="550">
          <cell r="B550" t="str">
            <v>CODO 90º POLIETILENO - PE 100 PN 10 TERMOFUSIÓN D 90 mm</v>
          </cell>
          <cell r="C550" t="str">
            <v>un</v>
          </cell>
          <cell r="D550">
            <v>40657</v>
          </cell>
          <cell r="E550">
            <v>1219.71</v>
          </cell>
          <cell r="F550">
            <v>41876.71</v>
          </cell>
          <cell r="G550">
            <v>6700.2736000000004</v>
          </cell>
          <cell r="H550">
            <v>48577</v>
          </cell>
        </row>
        <row r="551">
          <cell r="B551" t="str">
            <v>CODO 90º POLIETILENO - PE 100 PN 10 TERMOFUSIÓN D 110 mm</v>
          </cell>
          <cell r="C551" t="str">
            <v>un</v>
          </cell>
          <cell r="D551">
            <v>70200</v>
          </cell>
          <cell r="E551">
            <v>2106</v>
          </cell>
          <cell r="F551">
            <v>72306</v>
          </cell>
          <cell r="G551">
            <v>11568.960000000001</v>
          </cell>
          <cell r="H551">
            <v>83875</v>
          </cell>
        </row>
        <row r="552">
          <cell r="B552" t="str">
            <v>CODO 90º POLIETILENO - PE 100 PN 10 TERMOFUSIÓN D 160 mm</v>
          </cell>
          <cell r="C552" t="str">
            <v>un</v>
          </cell>
          <cell r="D552">
            <v>144530</v>
          </cell>
          <cell r="E552">
            <v>4335.8999999999996</v>
          </cell>
          <cell r="F552">
            <v>148865.9</v>
          </cell>
          <cell r="G552">
            <v>23818.543999999998</v>
          </cell>
          <cell r="H552">
            <v>172684</v>
          </cell>
        </row>
        <row r="553">
          <cell r="B553" t="str">
            <v>CODO 90º POLIETILENO - PE 100 PN 10 TERMOFUSIÓN D 200 mm</v>
          </cell>
          <cell r="C553" t="str">
            <v>un</v>
          </cell>
          <cell r="D553">
            <v>225843</v>
          </cell>
          <cell r="E553">
            <v>6775.29</v>
          </cell>
          <cell r="F553">
            <v>232618.29</v>
          </cell>
          <cell r="G553">
            <v>37218.926400000004</v>
          </cell>
          <cell r="H553">
            <v>269837</v>
          </cell>
        </row>
        <row r="554">
          <cell r="B554" t="str">
            <v>CODO 90º POLIETILENO - PE 100 PN 10 TERMOFUSIÓN D 250 mm</v>
          </cell>
          <cell r="C554" t="str">
            <v>un</v>
          </cell>
          <cell r="D554">
            <v>657680</v>
          </cell>
          <cell r="E554">
            <v>19730.399999999998</v>
          </cell>
          <cell r="F554">
            <v>677410.4</v>
          </cell>
          <cell r="G554">
            <v>108385.664</v>
          </cell>
          <cell r="H554">
            <v>785796</v>
          </cell>
        </row>
        <row r="555">
          <cell r="B555" t="str">
            <v>CODO 90º POLIETILENO - PE 100 PN 10 TERMOFUSIÓN D 315 mm</v>
          </cell>
          <cell r="C555" t="str">
            <v>un</v>
          </cell>
          <cell r="D555">
            <v>1709967</v>
          </cell>
          <cell r="E555">
            <v>51299.009999999995</v>
          </cell>
          <cell r="F555">
            <v>1761266.01</v>
          </cell>
          <cell r="G555">
            <v>281802.56160000002</v>
          </cell>
          <cell r="H555">
            <v>2043069</v>
          </cell>
        </row>
        <row r="556">
          <cell r="B556" t="str">
            <v>CODO 90º POLIETILENO - PE 100 PN 10 TERMOFUSIÓN D 355 mm</v>
          </cell>
          <cell r="C556" t="str">
            <v>un</v>
          </cell>
          <cell r="D556">
            <v>4335425</v>
          </cell>
          <cell r="E556">
            <v>130062.75</v>
          </cell>
          <cell r="F556">
            <v>4465487.75</v>
          </cell>
          <cell r="G556">
            <v>714478.04</v>
          </cell>
          <cell r="H556">
            <v>5179966</v>
          </cell>
        </row>
        <row r="557">
          <cell r="B557" t="str">
            <v>CODO 90º POLIETILENO - PE 100 PN 10 TERMOFUSIÓN D 400 mm</v>
          </cell>
          <cell r="C557" t="str">
            <v>un</v>
          </cell>
          <cell r="D557">
            <v>5690245</v>
          </cell>
          <cell r="E557">
            <v>170707.35</v>
          </cell>
          <cell r="F557">
            <v>5860952.3499999996</v>
          </cell>
          <cell r="G557">
            <v>937752.37599999993</v>
          </cell>
          <cell r="H557">
            <v>6798705</v>
          </cell>
        </row>
        <row r="558">
          <cell r="B558" t="str">
            <v>SUMINISTRO REDUCCIÓN POLIETILENO - PE 100 TERMOFUSIÓN</v>
          </cell>
        </row>
        <row r="559">
          <cell r="B559" t="str">
            <v>REDUCCIÓN POLIETILENO - PE 100 PN16</v>
          </cell>
        </row>
        <row r="560">
          <cell r="B560" t="str">
            <v>REDUCCIÓN POLIETILENO - PE 100 PN 16 D 110 mm X 63mm</v>
          </cell>
          <cell r="C560" t="str">
            <v>un</v>
          </cell>
          <cell r="D560">
            <v>40000</v>
          </cell>
          <cell r="E560">
            <v>1200</v>
          </cell>
          <cell r="F560">
            <v>41200</v>
          </cell>
          <cell r="G560">
            <v>6592</v>
          </cell>
          <cell r="H560">
            <v>47792</v>
          </cell>
        </row>
        <row r="561">
          <cell r="B561" t="str">
            <v>REDUCCIÓN POLIETILENO - PE 100 PN 16 D 110 mm X 90 mm</v>
          </cell>
          <cell r="C561" t="str">
            <v>un</v>
          </cell>
          <cell r="D561">
            <v>40000</v>
          </cell>
          <cell r="E561">
            <v>1200</v>
          </cell>
          <cell r="F561">
            <v>41200</v>
          </cell>
          <cell r="G561">
            <v>6592</v>
          </cell>
          <cell r="H561">
            <v>47792</v>
          </cell>
        </row>
        <row r="562">
          <cell r="B562" t="str">
            <v>REDUCCIÓN POLIETILENO - PE 100 PN 16 D 200 mm X 160 mm</v>
          </cell>
          <cell r="C562" t="str">
            <v>un</v>
          </cell>
          <cell r="D562">
            <v>131850</v>
          </cell>
          <cell r="E562">
            <v>3955.5</v>
          </cell>
          <cell r="F562">
            <v>135805.5</v>
          </cell>
          <cell r="G562">
            <v>21728.880000000001</v>
          </cell>
          <cell r="H562">
            <v>157534</v>
          </cell>
        </row>
        <row r="563">
          <cell r="B563" t="str">
            <v>REDUCCIÓN POLIETILENO - PE 100 PN 16 D 250 mm X 200 mm</v>
          </cell>
          <cell r="C563" t="str">
            <v>un</v>
          </cell>
          <cell r="D563">
            <v>442599</v>
          </cell>
          <cell r="E563">
            <v>13277.97</v>
          </cell>
          <cell r="F563">
            <v>455876.97</v>
          </cell>
          <cell r="G563">
            <v>72940.315199999997</v>
          </cell>
          <cell r="H563">
            <v>528817</v>
          </cell>
        </row>
        <row r="564">
          <cell r="B564" t="str">
            <v>REDUCCIÓN POLIETILENO - PE 100 PN10</v>
          </cell>
        </row>
        <row r="565">
          <cell r="B565" t="str">
            <v>REDUCCIÓN POLIETILENO - PE 100 PN 10 D 90 mm X 63 mm</v>
          </cell>
          <cell r="C565" t="str">
            <v>un</v>
          </cell>
          <cell r="D565">
            <v>29600</v>
          </cell>
          <cell r="E565">
            <v>888</v>
          </cell>
          <cell r="F565">
            <v>30488</v>
          </cell>
          <cell r="G565">
            <v>4878.08</v>
          </cell>
          <cell r="H565">
            <v>35366</v>
          </cell>
        </row>
        <row r="566">
          <cell r="B566" t="str">
            <v>REDUCCIÓN POLIETILENO - PE 100 PN 10 D 110 mm X 63 mm</v>
          </cell>
          <cell r="C566" t="str">
            <v>un</v>
          </cell>
          <cell r="D566">
            <v>40100</v>
          </cell>
          <cell r="E566">
            <v>1203</v>
          </cell>
          <cell r="F566">
            <v>41303</v>
          </cell>
          <cell r="G566">
            <v>6608.4800000000005</v>
          </cell>
          <cell r="H566">
            <v>47911</v>
          </cell>
        </row>
        <row r="567">
          <cell r="B567" t="str">
            <v>REDUCCIÓN POLIETILENO - PE 100 PN 10 D 110 mm X 90 mm</v>
          </cell>
          <cell r="C567" t="str">
            <v>un</v>
          </cell>
          <cell r="D567">
            <v>42000</v>
          </cell>
          <cell r="E567">
            <v>1260</v>
          </cell>
          <cell r="F567">
            <v>43260</v>
          </cell>
          <cell r="G567">
            <v>6921.6</v>
          </cell>
          <cell r="H567">
            <v>50182</v>
          </cell>
        </row>
        <row r="568">
          <cell r="B568" t="str">
            <v>REDUCCIÓN POLIETILENO - PE 100 PN 10 D 160 mm X 90 mm</v>
          </cell>
          <cell r="C568" t="str">
            <v>un</v>
          </cell>
          <cell r="D568">
            <v>92500</v>
          </cell>
          <cell r="E568">
            <v>2775</v>
          </cell>
          <cell r="F568">
            <v>95275</v>
          </cell>
          <cell r="G568">
            <v>15244</v>
          </cell>
          <cell r="H568">
            <v>110519</v>
          </cell>
        </row>
        <row r="569">
          <cell r="B569" t="str">
            <v>REDUCCIÓN POLIETILENO - PE 100 PN 10 D 160 mm X 110 mm</v>
          </cell>
          <cell r="C569" t="str">
            <v>un</v>
          </cell>
          <cell r="D569">
            <v>135122</v>
          </cell>
          <cell r="E569">
            <v>4053.66</v>
          </cell>
          <cell r="F569">
            <v>139175.66</v>
          </cell>
          <cell r="G569">
            <v>22268.105600000003</v>
          </cell>
          <cell r="H569">
            <v>161444</v>
          </cell>
        </row>
        <row r="570">
          <cell r="B570" t="str">
            <v>REDUCCIÓN POLIETILENO - PE 100 PN 10 D 200 mm X 160 mm</v>
          </cell>
          <cell r="C570" t="str">
            <v>un</v>
          </cell>
          <cell r="D570">
            <v>153459</v>
          </cell>
          <cell r="E570">
            <v>4603.7699999999995</v>
          </cell>
          <cell r="F570">
            <v>158062.76999999999</v>
          </cell>
          <cell r="G570">
            <v>25290.0432</v>
          </cell>
          <cell r="H570">
            <v>183353</v>
          </cell>
        </row>
        <row r="571">
          <cell r="B571" t="str">
            <v>REDUCCIÓN POLIETILENO - PE 100 PN 10 D 250 mm X 200 mm</v>
          </cell>
          <cell r="C571" t="str">
            <v>un</v>
          </cell>
          <cell r="D571">
            <v>349248</v>
          </cell>
          <cell r="E571">
            <v>10477.44</v>
          </cell>
          <cell r="F571">
            <v>359725.44</v>
          </cell>
          <cell r="G571">
            <v>57556.070400000004</v>
          </cell>
          <cell r="H571">
            <v>417282</v>
          </cell>
        </row>
        <row r="572">
          <cell r="B572" t="str">
            <v>SUMINISTRO TEE DE POLIETILENO PE-100 TERMOFUSION</v>
          </cell>
        </row>
        <row r="573">
          <cell r="B573" t="str">
            <v>TEE DE POLIETILENO - PE 100 PN 16</v>
          </cell>
        </row>
        <row r="574">
          <cell r="B574" t="str">
            <v>TEE DE POLIETILENO - PE 100 PN 16 D 90 mm</v>
          </cell>
          <cell r="C574" t="str">
            <v>un</v>
          </cell>
          <cell r="D574">
            <v>63217</v>
          </cell>
          <cell r="E574">
            <v>1896.51</v>
          </cell>
          <cell r="F574">
            <v>65113.51</v>
          </cell>
          <cell r="G574">
            <v>10418.161600000001</v>
          </cell>
          <cell r="H574">
            <v>75532</v>
          </cell>
        </row>
        <row r="575">
          <cell r="B575" t="str">
            <v>TEE DE POLIETILENO - PE 100 PN 16 D 110 mm</v>
          </cell>
          <cell r="C575" t="str">
            <v>un</v>
          </cell>
          <cell r="D575">
            <v>85777</v>
          </cell>
          <cell r="E575">
            <v>2573.31</v>
          </cell>
          <cell r="F575">
            <v>88350.31</v>
          </cell>
          <cell r="G575">
            <v>14136.0496</v>
          </cell>
          <cell r="H575">
            <v>102486</v>
          </cell>
        </row>
        <row r="576">
          <cell r="B576" t="str">
            <v>TEE DE POLIETILENO - PE 100 PN 16 D 200 mm</v>
          </cell>
          <cell r="C576" t="str">
            <v>un</v>
          </cell>
          <cell r="D576">
            <v>469703</v>
          </cell>
          <cell r="E576">
            <v>14091.09</v>
          </cell>
          <cell r="F576">
            <v>483794.09</v>
          </cell>
          <cell r="G576">
            <v>77407.054400000008</v>
          </cell>
          <cell r="H576">
            <v>561201</v>
          </cell>
        </row>
        <row r="577">
          <cell r="B577" t="str">
            <v xml:space="preserve">TEE DE POLIETILENO PE-100 PN10 </v>
          </cell>
        </row>
        <row r="578">
          <cell r="B578" t="str">
            <v>TEE DE POLIETILENO - PE 100 PN 10 D 63mm</v>
          </cell>
          <cell r="C578" t="str">
            <v>un</v>
          </cell>
          <cell r="D578">
            <v>36113</v>
          </cell>
          <cell r="E578">
            <v>1083.3899999999999</v>
          </cell>
          <cell r="F578">
            <v>37196.39</v>
          </cell>
          <cell r="G578">
            <v>5951.4224000000004</v>
          </cell>
          <cell r="H578">
            <v>43148</v>
          </cell>
        </row>
        <row r="579">
          <cell r="B579" t="str">
            <v>TEE DE POLIETILENO - PE 100 PN 10 D 90  mm</v>
          </cell>
          <cell r="C579" t="str">
            <v>un</v>
          </cell>
          <cell r="D579">
            <v>51977</v>
          </cell>
          <cell r="E579">
            <v>1559.31</v>
          </cell>
          <cell r="F579">
            <v>53536.31</v>
          </cell>
          <cell r="G579">
            <v>8565.8096000000005</v>
          </cell>
          <cell r="H579">
            <v>62102</v>
          </cell>
        </row>
        <row r="580">
          <cell r="B580" t="str">
            <v>TEE DE POLIETILENO - PE 100 PN 10 D 110 mm</v>
          </cell>
          <cell r="C580" t="str">
            <v>un</v>
          </cell>
          <cell r="D580">
            <v>76000</v>
          </cell>
          <cell r="E580">
            <v>2280</v>
          </cell>
          <cell r="F580">
            <v>78280</v>
          </cell>
          <cell r="G580">
            <v>12524.800000000001</v>
          </cell>
          <cell r="H580">
            <v>90805</v>
          </cell>
        </row>
        <row r="581">
          <cell r="B581" t="str">
            <v>TEE DE POLIETILENO - PE 100 PN 10 D 160 mm</v>
          </cell>
          <cell r="C581" t="str">
            <v>un</v>
          </cell>
          <cell r="D581">
            <v>214000</v>
          </cell>
          <cell r="E581">
            <v>6420</v>
          </cell>
          <cell r="F581">
            <v>220420</v>
          </cell>
          <cell r="G581">
            <v>35267.200000000004</v>
          </cell>
          <cell r="H581">
            <v>255687</v>
          </cell>
        </row>
        <row r="582">
          <cell r="B582" t="str">
            <v>TEE DE POLIETILENO - PE 100 PN 10 D 200 mm</v>
          </cell>
          <cell r="C582" t="str">
            <v>un</v>
          </cell>
          <cell r="D582">
            <v>402300</v>
          </cell>
          <cell r="E582">
            <v>12069</v>
          </cell>
          <cell r="F582">
            <v>414369</v>
          </cell>
          <cell r="G582">
            <v>66299.040000000008</v>
          </cell>
          <cell r="H582">
            <v>480668</v>
          </cell>
        </row>
        <row r="583">
          <cell r="B583" t="str">
            <v>TEE DE POLIETILENO - PE 100 PN 10 D 110 mm X 90 mm</v>
          </cell>
          <cell r="C583" t="str">
            <v>un</v>
          </cell>
          <cell r="D583">
            <v>124221</v>
          </cell>
          <cell r="E583">
            <v>3726.6299999999997</v>
          </cell>
          <cell r="F583">
            <v>127947.63</v>
          </cell>
          <cell r="G583">
            <v>20471.620800000001</v>
          </cell>
          <cell r="H583">
            <v>148419</v>
          </cell>
        </row>
        <row r="584">
          <cell r="B584" t="str">
            <v>TEE DE POLIETILENO - PE 100 PN 10 D 160 mm X 110 mm</v>
          </cell>
          <cell r="C584" t="str">
            <v>un</v>
          </cell>
          <cell r="D584">
            <v>360044</v>
          </cell>
          <cell r="E584">
            <v>10801.32</v>
          </cell>
          <cell r="F584">
            <v>370845.32</v>
          </cell>
          <cell r="G584">
            <v>59335.251199999999</v>
          </cell>
          <cell r="H584">
            <v>430181</v>
          </cell>
        </row>
        <row r="585">
          <cell r="B585" t="str">
            <v>TEE DE POLIETILENO - PE 100 PN 10 D 200 mm X 160 mm</v>
          </cell>
          <cell r="C585" t="str">
            <v>un</v>
          </cell>
          <cell r="D585">
            <v>606165</v>
          </cell>
          <cell r="E585">
            <v>18184.95</v>
          </cell>
          <cell r="F585">
            <v>624349.94999999995</v>
          </cell>
          <cell r="G585">
            <v>99895.991999999998</v>
          </cell>
          <cell r="H585">
            <v>724246</v>
          </cell>
        </row>
        <row r="586">
          <cell r="B586" t="str">
            <v>SUMINISTRO PORTAFLANCHES POLIETILENO - PE 100 TERMOFUSIÓN</v>
          </cell>
        </row>
        <row r="587">
          <cell r="B587" t="str">
            <v>PORTAFLANCHES POLIETILENO - PE 100 PN16</v>
          </cell>
        </row>
        <row r="588">
          <cell r="B588" t="str">
            <v>PORTAFLANCHES POLIETILENO - PE 100 PN16 D 250 mm</v>
          </cell>
          <cell r="C588" t="str">
            <v>un</v>
          </cell>
          <cell r="D588">
            <v>158700</v>
          </cell>
          <cell r="E588">
            <v>4761</v>
          </cell>
          <cell r="F588">
            <v>163461</v>
          </cell>
          <cell r="G588">
            <v>26153.760000000002</v>
          </cell>
          <cell r="H588">
            <v>189615</v>
          </cell>
        </row>
        <row r="589">
          <cell r="B589" t="str">
            <v>PORTAFLANCHES POLIETILENO - PE 100 PN10</v>
          </cell>
        </row>
        <row r="590">
          <cell r="B590" t="str">
            <v>PORTAFLANCHES POLIETILENO - PE 100 PN 10 D 63mm</v>
          </cell>
          <cell r="C590" t="str">
            <v>un</v>
          </cell>
          <cell r="D590">
            <v>14509</v>
          </cell>
          <cell r="E590">
            <v>435.27</v>
          </cell>
          <cell r="F590">
            <v>14944.27</v>
          </cell>
          <cell r="G590">
            <v>2391.0832</v>
          </cell>
          <cell r="H590">
            <v>17335</v>
          </cell>
        </row>
        <row r="591">
          <cell r="B591" t="str">
            <v>PORTAFLANCHES POLIETILENO - PE 100 PN 10 D 90 mm</v>
          </cell>
          <cell r="C591" t="str">
            <v>un</v>
          </cell>
          <cell r="D591">
            <v>23916</v>
          </cell>
          <cell r="E591">
            <v>717.48</v>
          </cell>
          <cell r="F591">
            <v>24633.48</v>
          </cell>
          <cell r="G591">
            <v>3941.3568</v>
          </cell>
          <cell r="H591">
            <v>28575</v>
          </cell>
        </row>
        <row r="592">
          <cell r="B592" t="str">
            <v>PORTAFLANCHES POLIETILENO - PE 100 PN 10 D 110 mm</v>
          </cell>
          <cell r="C592" t="str">
            <v>un</v>
          </cell>
          <cell r="D592">
            <v>30300</v>
          </cell>
          <cell r="E592">
            <v>909</v>
          </cell>
          <cell r="F592">
            <v>31209</v>
          </cell>
          <cell r="G592">
            <v>4993.4400000000005</v>
          </cell>
          <cell r="H592">
            <v>36202</v>
          </cell>
        </row>
        <row r="593">
          <cell r="B593" t="str">
            <v>PORTAFLANCHES POLIETILENO - PE 100 PN 10 D 160 mm</v>
          </cell>
          <cell r="C593" t="str">
            <v>un</v>
          </cell>
          <cell r="D593">
            <v>54500</v>
          </cell>
          <cell r="E593">
            <v>1635</v>
          </cell>
          <cell r="F593">
            <v>56135</v>
          </cell>
          <cell r="G593">
            <v>8981.6</v>
          </cell>
          <cell r="H593">
            <v>65117</v>
          </cell>
        </row>
        <row r="594">
          <cell r="B594" t="str">
            <v>PORTAFLANCHES POLIETILENO - PE 100 PN 10 D 200 mm</v>
          </cell>
          <cell r="C594" t="str">
            <v>un</v>
          </cell>
          <cell r="D594">
            <v>95700</v>
          </cell>
          <cell r="E594">
            <v>2871</v>
          </cell>
          <cell r="F594">
            <v>98571</v>
          </cell>
          <cell r="G594">
            <v>15771.36</v>
          </cell>
          <cell r="H594">
            <v>114342</v>
          </cell>
        </row>
        <row r="595">
          <cell r="B595" t="str">
            <v>PORTAFLANCHES POLIETILENO - PE 100 PN 10 D 250 mm</v>
          </cell>
          <cell r="C595" t="str">
            <v>un</v>
          </cell>
          <cell r="D595">
            <v>284995</v>
          </cell>
          <cell r="E595">
            <v>8549.85</v>
          </cell>
          <cell r="F595">
            <v>293544.84999999998</v>
          </cell>
          <cell r="G595">
            <v>46967.175999999999</v>
          </cell>
          <cell r="H595">
            <v>340512</v>
          </cell>
        </row>
        <row r="596">
          <cell r="B596" t="str">
            <v>SUMINISTRO UNIÓN POLIETILENO - PE 100 ELECTROFUSIÓN</v>
          </cell>
        </row>
        <row r="597">
          <cell r="B597" t="str">
            <v>UNIÓN POLIETILENO - PE 100 PN16</v>
          </cell>
        </row>
        <row r="598">
          <cell r="B598" t="str">
            <v>UNIÓN POLIETILENO - PE 100 PN 16 D 63mm</v>
          </cell>
          <cell r="C598" t="str">
            <v>un</v>
          </cell>
          <cell r="D598">
            <v>21500</v>
          </cell>
          <cell r="E598">
            <v>645</v>
          </cell>
          <cell r="F598">
            <v>22145</v>
          </cell>
          <cell r="G598">
            <v>3543.2000000000003</v>
          </cell>
          <cell r="H598">
            <v>25688</v>
          </cell>
        </row>
        <row r="599">
          <cell r="B599" t="str">
            <v>UNIÓN POLIETILENO - PE 100 PN 16 D 90 mm</v>
          </cell>
          <cell r="C599" t="str">
            <v>un</v>
          </cell>
          <cell r="D599">
            <v>40800</v>
          </cell>
          <cell r="E599">
            <v>1224</v>
          </cell>
          <cell r="F599">
            <v>42024</v>
          </cell>
          <cell r="G599">
            <v>6723.84</v>
          </cell>
          <cell r="H599">
            <v>48748</v>
          </cell>
        </row>
        <row r="600">
          <cell r="B600" t="str">
            <v>UNIÓN POLIETILENO - PE 100 PN 16 D 110 mm</v>
          </cell>
          <cell r="C600" t="str">
            <v>un</v>
          </cell>
          <cell r="D600">
            <v>49000</v>
          </cell>
          <cell r="E600">
            <v>1470</v>
          </cell>
          <cell r="F600">
            <v>50470</v>
          </cell>
          <cell r="G600">
            <v>8075.2</v>
          </cell>
          <cell r="H600">
            <v>58545</v>
          </cell>
        </row>
        <row r="601">
          <cell r="B601" t="str">
            <v>UNIÓN POLIETILENO - PE 100 PN 16 D 160 mm</v>
          </cell>
          <cell r="C601" t="str">
            <v>un</v>
          </cell>
          <cell r="D601">
            <v>95200</v>
          </cell>
          <cell r="E601">
            <v>2856</v>
          </cell>
          <cell r="F601">
            <v>98056</v>
          </cell>
          <cell r="G601">
            <v>15688.960000000001</v>
          </cell>
          <cell r="H601">
            <v>113745</v>
          </cell>
        </row>
        <row r="602">
          <cell r="B602" t="str">
            <v>UNIÓN POLIETILENO - PE 100 PN 16 D 200 mm</v>
          </cell>
          <cell r="C602" t="str">
            <v>un</v>
          </cell>
          <cell r="D602">
            <v>161500</v>
          </cell>
          <cell r="E602">
            <v>4845</v>
          </cell>
          <cell r="F602">
            <v>166345</v>
          </cell>
          <cell r="G602">
            <v>26615.200000000001</v>
          </cell>
          <cell r="H602">
            <v>192960</v>
          </cell>
        </row>
        <row r="603">
          <cell r="B603" t="str">
            <v>SUMINISTRO TUBERÍA EN HIERRO GALVANIZADO</v>
          </cell>
        </row>
        <row r="604">
          <cell r="B604" t="str">
            <v>TUBERÍA EN HIERRO GALVANIZADO 3/8"</v>
          </cell>
          <cell r="C604" t="str">
            <v>m</v>
          </cell>
          <cell r="D604">
            <v>8796</v>
          </cell>
          <cell r="E604">
            <v>263.88</v>
          </cell>
          <cell r="F604">
            <v>9059.8799999999992</v>
          </cell>
          <cell r="G604">
            <v>1449.5808</v>
          </cell>
          <cell r="H604">
            <v>10509</v>
          </cell>
        </row>
        <row r="605">
          <cell r="B605" t="str">
            <v>TUBERÍA EN HIERRO GALVANIZADO 1/2"</v>
          </cell>
          <cell r="C605" t="str">
            <v>m</v>
          </cell>
          <cell r="D605">
            <v>7808</v>
          </cell>
          <cell r="E605">
            <v>234.23999999999998</v>
          </cell>
          <cell r="F605">
            <v>8042.24</v>
          </cell>
          <cell r="G605">
            <v>1286.7583999999999</v>
          </cell>
          <cell r="H605">
            <v>9329</v>
          </cell>
        </row>
        <row r="606">
          <cell r="B606" t="str">
            <v>TUBERÍA EN HIERRO GALVANIZADO 3/4"</v>
          </cell>
          <cell r="C606" t="str">
            <v>m</v>
          </cell>
          <cell r="D606">
            <v>10081</v>
          </cell>
          <cell r="E606">
            <v>302.43</v>
          </cell>
          <cell r="F606">
            <v>10383.43</v>
          </cell>
          <cell r="G606">
            <v>1661.3488</v>
          </cell>
          <cell r="H606">
            <v>12045</v>
          </cell>
        </row>
        <row r="607">
          <cell r="B607" t="str">
            <v>TUBERÍA EN HIERRO GALVANIZADO 1"</v>
          </cell>
          <cell r="C607" t="str">
            <v>m</v>
          </cell>
          <cell r="D607">
            <v>15848</v>
          </cell>
          <cell r="E607">
            <v>475.44</v>
          </cell>
          <cell r="F607">
            <v>16323.44</v>
          </cell>
          <cell r="G607">
            <v>2611.7504000000004</v>
          </cell>
          <cell r="H607">
            <v>18935</v>
          </cell>
        </row>
        <row r="608">
          <cell r="B608" t="str">
            <v>TUBERÍA EN HIERRO GALVANIZADO 1 1/4"</v>
          </cell>
          <cell r="C608" t="str">
            <v>m</v>
          </cell>
          <cell r="D608">
            <v>20507</v>
          </cell>
          <cell r="E608">
            <v>615.20999999999992</v>
          </cell>
          <cell r="F608">
            <v>21122.21</v>
          </cell>
          <cell r="G608">
            <v>3379.5535999999997</v>
          </cell>
          <cell r="H608">
            <v>24502</v>
          </cell>
        </row>
        <row r="609">
          <cell r="B609" t="str">
            <v>TUBERÍA EN HIERRO GALVANIZADO 1 1/2"</v>
          </cell>
          <cell r="C609" t="str">
            <v>m</v>
          </cell>
          <cell r="D609">
            <v>25167</v>
          </cell>
          <cell r="E609">
            <v>755.01</v>
          </cell>
          <cell r="F609">
            <v>25922.01</v>
          </cell>
          <cell r="G609">
            <v>4147.5216</v>
          </cell>
          <cell r="H609">
            <v>30070</v>
          </cell>
        </row>
        <row r="610">
          <cell r="B610" t="str">
            <v>TUBERÍA EN HIERRO GALVANIZADO 2"</v>
          </cell>
          <cell r="C610" t="str">
            <v>m</v>
          </cell>
          <cell r="D610">
            <v>34950</v>
          </cell>
          <cell r="E610">
            <v>1048.5</v>
          </cell>
          <cell r="F610">
            <v>35998.5</v>
          </cell>
          <cell r="G610">
            <v>5759.76</v>
          </cell>
          <cell r="H610">
            <v>41758</v>
          </cell>
        </row>
        <row r="611">
          <cell r="B611" t="str">
            <v>TUBERÍA EN HIERRO GALVANIZADO 2 1/2"</v>
          </cell>
          <cell r="C611" t="str">
            <v>m</v>
          </cell>
          <cell r="D611">
            <v>46829</v>
          </cell>
          <cell r="E611">
            <v>1404.87</v>
          </cell>
          <cell r="F611">
            <v>48233.87</v>
          </cell>
          <cell r="G611">
            <v>7717.4192000000003</v>
          </cell>
          <cell r="H611">
            <v>55951</v>
          </cell>
        </row>
        <row r="612">
          <cell r="B612" t="str">
            <v>TUBERÍA EN HIERRO GALVANIZADO 3"</v>
          </cell>
          <cell r="C612" t="str">
            <v>m</v>
          </cell>
          <cell r="D612">
            <v>57776</v>
          </cell>
          <cell r="E612">
            <v>1733.28</v>
          </cell>
          <cell r="F612">
            <v>59509.279999999999</v>
          </cell>
          <cell r="G612">
            <v>9521.4848000000002</v>
          </cell>
          <cell r="H612">
            <v>69031</v>
          </cell>
        </row>
        <row r="613">
          <cell r="B613" t="str">
            <v>TUBERÍA EN HIERRO GALVANIZADO 4"</v>
          </cell>
          <cell r="C613" t="str">
            <v>m</v>
          </cell>
          <cell r="D613">
            <v>82465</v>
          </cell>
          <cell r="E613">
            <v>2473.9499999999998</v>
          </cell>
          <cell r="F613">
            <v>84938.95</v>
          </cell>
          <cell r="G613">
            <v>13590.232</v>
          </cell>
          <cell r="H613">
            <v>98529</v>
          </cell>
        </row>
        <row r="614">
          <cell r="B614" t="str">
            <v>SUMINISTRO ACCESORIOS EN HIERRO GALVANIZADO</v>
          </cell>
        </row>
        <row r="615">
          <cell r="B615" t="str">
            <v>UNIÓN EN HIERRO GALVANIZADO</v>
          </cell>
        </row>
        <row r="616">
          <cell r="B616" t="str">
            <v>UNIÓN HG SIMPLE 3/8"</v>
          </cell>
          <cell r="C616" t="str">
            <v>un</v>
          </cell>
          <cell r="D616">
            <v>912</v>
          </cell>
          <cell r="E616">
            <v>27.36</v>
          </cell>
          <cell r="F616">
            <v>939.36</v>
          </cell>
          <cell r="G616">
            <v>150.29760000000002</v>
          </cell>
          <cell r="H616">
            <v>1090</v>
          </cell>
        </row>
        <row r="617">
          <cell r="B617" t="str">
            <v>UNIÓN HG SIMPLE 1/2"</v>
          </cell>
          <cell r="C617" t="str">
            <v>un</v>
          </cell>
          <cell r="D617">
            <v>767</v>
          </cell>
          <cell r="E617">
            <v>23.009999999999998</v>
          </cell>
          <cell r="F617">
            <v>790.01</v>
          </cell>
          <cell r="G617">
            <v>126.4016</v>
          </cell>
          <cell r="H617">
            <v>916</v>
          </cell>
        </row>
        <row r="618">
          <cell r="B618" t="str">
            <v>UNIÓN HG SIMPLE 3/4"</v>
          </cell>
          <cell r="C618" t="str">
            <v>un</v>
          </cell>
          <cell r="D618">
            <v>1097</v>
          </cell>
          <cell r="E618">
            <v>32.909999999999997</v>
          </cell>
          <cell r="F618">
            <v>1129.9100000000001</v>
          </cell>
          <cell r="G618">
            <v>180.78560000000002</v>
          </cell>
          <cell r="H618">
            <v>1311</v>
          </cell>
        </row>
        <row r="619">
          <cell r="B619" t="str">
            <v>UNIÓN HG SIMPLE 1"</v>
          </cell>
          <cell r="C619" t="str">
            <v>un</v>
          </cell>
          <cell r="D619">
            <v>1821</v>
          </cell>
          <cell r="E619">
            <v>54.629999999999995</v>
          </cell>
          <cell r="F619">
            <v>1875.63</v>
          </cell>
          <cell r="G619">
            <v>300.10080000000005</v>
          </cell>
          <cell r="H619">
            <v>2176</v>
          </cell>
        </row>
        <row r="620">
          <cell r="B620" t="str">
            <v>UNIÓN HG SIMPLE 1 1/4""</v>
          </cell>
          <cell r="C620" t="str">
            <v>un</v>
          </cell>
          <cell r="D620">
            <v>3286</v>
          </cell>
          <cell r="E620">
            <v>98.58</v>
          </cell>
          <cell r="F620">
            <v>3384.58</v>
          </cell>
          <cell r="G620">
            <v>541.53279999999995</v>
          </cell>
          <cell r="H620">
            <v>3926</v>
          </cell>
        </row>
        <row r="621">
          <cell r="B621" t="str">
            <v>UNIÓN HG SIMPLE 1 1/2"</v>
          </cell>
          <cell r="C621" t="str">
            <v>un</v>
          </cell>
          <cell r="D621">
            <v>4193</v>
          </cell>
          <cell r="E621">
            <v>125.78999999999999</v>
          </cell>
          <cell r="F621">
            <v>4318.79</v>
          </cell>
          <cell r="G621">
            <v>691.00639999999999</v>
          </cell>
          <cell r="H621">
            <v>5010</v>
          </cell>
        </row>
        <row r="622">
          <cell r="B622" t="str">
            <v>UNIÓN HG SIMPLE 2"</v>
          </cell>
          <cell r="C622" t="str">
            <v>un</v>
          </cell>
          <cell r="D622">
            <v>6259</v>
          </cell>
          <cell r="E622">
            <v>187.76999999999998</v>
          </cell>
          <cell r="F622">
            <v>6446.77</v>
          </cell>
          <cell r="G622">
            <v>1031.4832000000001</v>
          </cell>
          <cell r="H622">
            <v>7478</v>
          </cell>
        </row>
        <row r="623">
          <cell r="B623" t="str">
            <v>UNIÓN HG SIMPLE 2 1/2"</v>
          </cell>
          <cell r="C623" t="str">
            <v>un</v>
          </cell>
          <cell r="D623">
            <v>11685</v>
          </cell>
          <cell r="E623">
            <v>350.55</v>
          </cell>
          <cell r="F623">
            <v>12035.55</v>
          </cell>
          <cell r="G623">
            <v>1925.6879999999999</v>
          </cell>
          <cell r="H623">
            <v>13961</v>
          </cell>
        </row>
        <row r="624">
          <cell r="B624" t="str">
            <v>UNIÓN HG SIMPLE 3"</v>
          </cell>
          <cell r="C624" t="str">
            <v>un</v>
          </cell>
          <cell r="D624">
            <v>17869</v>
          </cell>
          <cell r="E624">
            <v>536.06999999999994</v>
          </cell>
          <cell r="F624">
            <v>18405.07</v>
          </cell>
          <cell r="G624">
            <v>2944.8112000000001</v>
          </cell>
          <cell r="H624">
            <v>21350</v>
          </cell>
        </row>
        <row r="625">
          <cell r="B625" t="str">
            <v>UNIÓN HG SIMPLE 4"</v>
          </cell>
          <cell r="C625" t="str">
            <v>un</v>
          </cell>
          <cell r="D625">
            <v>30613</v>
          </cell>
          <cell r="E625">
            <v>918.39</v>
          </cell>
          <cell r="F625">
            <v>31531.39</v>
          </cell>
          <cell r="G625">
            <v>5045.0223999999998</v>
          </cell>
          <cell r="H625">
            <v>36576</v>
          </cell>
        </row>
        <row r="626">
          <cell r="B626" t="str">
            <v>UNIÓN UNIVERSAL EN HIERRO GALVANIZADO</v>
          </cell>
        </row>
        <row r="627">
          <cell r="B627" t="str">
            <v>UNIÓN UNIVERSAL EN HG DE 3/8"</v>
          </cell>
          <cell r="C627" t="str">
            <v>un</v>
          </cell>
          <cell r="D627">
            <v>5393</v>
          </cell>
          <cell r="E627">
            <v>161.79</v>
          </cell>
          <cell r="F627">
            <v>5554.79</v>
          </cell>
          <cell r="G627">
            <v>888.76639999999998</v>
          </cell>
          <cell r="H627">
            <v>6444</v>
          </cell>
        </row>
        <row r="628">
          <cell r="B628" t="str">
            <v>UNIÓN UNIVERSAL EN HG DE 1/2"</v>
          </cell>
          <cell r="C628" t="str">
            <v>un</v>
          </cell>
          <cell r="D628">
            <v>5395</v>
          </cell>
          <cell r="E628">
            <v>161.85</v>
          </cell>
          <cell r="F628">
            <v>5556.85</v>
          </cell>
          <cell r="G628">
            <v>889.09600000000012</v>
          </cell>
          <cell r="H628">
            <v>6446</v>
          </cell>
        </row>
        <row r="629">
          <cell r="B629" t="str">
            <v>UNIÓN UNIVERSAL EN HG DE 3/4"</v>
          </cell>
          <cell r="C629" t="str">
            <v>un</v>
          </cell>
          <cell r="D629">
            <v>6884</v>
          </cell>
          <cell r="E629">
            <v>206.51999999999998</v>
          </cell>
          <cell r="F629">
            <v>7090.52</v>
          </cell>
          <cell r="G629">
            <v>1134.4832000000001</v>
          </cell>
          <cell r="H629">
            <v>8225</v>
          </cell>
        </row>
        <row r="630">
          <cell r="B630" t="str">
            <v>UNIÓN UNIVERSAL EN HG DE 1"</v>
          </cell>
          <cell r="C630" t="str">
            <v>un</v>
          </cell>
          <cell r="D630">
            <v>8105</v>
          </cell>
          <cell r="E630">
            <v>243.14999999999998</v>
          </cell>
          <cell r="F630">
            <v>8348.15</v>
          </cell>
          <cell r="G630">
            <v>1335.704</v>
          </cell>
          <cell r="H630">
            <v>9684</v>
          </cell>
        </row>
        <row r="631">
          <cell r="B631" t="str">
            <v>UNIÓN UNIVERSAL EN HG DE 1 1/4""</v>
          </cell>
          <cell r="C631" t="str">
            <v>un</v>
          </cell>
          <cell r="D631">
            <v>11172</v>
          </cell>
          <cell r="E631">
            <v>335.15999999999997</v>
          </cell>
          <cell r="F631">
            <v>11507.16</v>
          </cell>
          <cell r="G631">
            <v>1841.1456000000001</v>
          </cell>
          <cell r="H631">
            <v>13348</v>
          </cell>
        </row>
        <row r="632">
          <cell r="B632" t="str">
            <v>UNIÓN UNIVERSAL EN HG DE 1 1/2"</v>
          </cell>
          <cell r="C632" t="str">
            <v>un</v>
          </cell>
          <cell r="D632">
            <v>14808</v>
          </cell>
          <cell r="E632">
            <v>444.24</v>
          </cell>
          <cell r="F632">
            <v>15252.24</v>
          </cell>
          <cell r="G632">
            <v>2440.3584000000001</v>
          </cell>
          <cell r="H632">
            <v>17693</v>
          </cell>
        </row>
        <row r="633">
          <cell r="B633" t="str">
            <v>UNIÓN UNIVERSAL EN HG DE 2"</v>
          </cell>
          <cell r="C633" t="str">
            <v>un</v>
          </cell>
          <cell r="D633">
            <v>26919</v>
          </cell>
          <cell r="E633">
            <v>807.56999999999994</v>
          </cell>
          <cell r="F633">
            <v>27726.57</v>
          </cell>
          <cell r="G633">
            <v>4436.2511999999997</v>
          </cell>
          <cell r="H633">
            <v>32163</v>
          </cell>
        </row>
        <row r="634">
          <cell r="B634" t="str">
            <v>UNIÓN UNIVERSAL EN HG DE 2 1/2"</v>
          </cell>
          <cell r="C634" t="str">
            <v>un</v>
          </cell>
          <cell r="D634">
            <v>47106</v>
          </cell>
          <cell r="E634">
            <v>1413.1799999999998</v>
          </cell>
          <cell r="F634">
            <v>48519.18</v>
          </cell>
          <cell r="G634">
            <v>7763.0688</v>
          </cell>
          <cell r="H634">
            <v>56282</v>
          </cell>
        </row>
        <row r="635">
          <cell r="B635" t="str">
            <v>UNIÓN UNIVERSAL EN HG DE 3"</v>
          </cell>
          <cell r="C635" t="str">
            <v>un</v>
          </cell>
          <cell r="D635">
            <v>78063</v>
          </cell>
          <cell r="E635">
            <v>2341.89</v>
          </cell>
          <cell r="F635">
            <v>80404.89</v>
          </cell>
          <cell r="G635">
            <v>12864.7824</v>
          </cell>
          <cell r="H635">
            <v>93270</v>
          </cell>
        </row>
        <row r="636">
          <cell r="B636" t="str">
            <v>UNIÓN UNIVERSAL EN HG DE 4"</v>
          </cell>
          <cell r="C636" t="str">
            <v>un</v>
          </cell>
          <cell r="D636">
            <v>149583</v>
          </cell>
          <cell r="E636">
            <v>4487.49</v>
          </cell>
          <cell r="F636">
            <v>154070.49</v>
          </cell>
          <cell r="G636">
            <v>24651.278399999999</v>
          </cell>
          <cell r="H636">
            <v>178722</v>
          </cell>
        </row>
        <row r="637">
          <cell r="B637" t="str">
            <v>CODO EN HIERRO GALVANIZADO</v>
          </cell>
        </row>
        <row r="638">
          <cell r="B638" t="str">
            <v>CODO HG 45°</v>
          </cell>
        </row>
        <row r="639">
          <cell r="B639" t="str">
            <v>CODO HG 45° 3/8"</v>
          </cell>
          <cell r="C639" t="str">
            <v>un</v>
          </cell>
          <cell r="D639">
            <v>1325</v>
          </cell>
          <cell r="E639">
            <v>39.75</v>
          </cell>
          <cell r="F639">
            <v>1364.75</v>
          </cell>
          <cell r="G639">
            <v>218.36</v>
          </cell>
          <cell r="H639">
            <v>1583</v>
          </cell>
        </row>
        <row r="640">
          <cell r="B640" t="str">
            <v>CODO HG 45° 1/2"</v>
          </cell>
          <cell r="C640" t="str">
            <v>un</v>
          </cell>
          <cell r="D640">
            <v>1083</v>
          </cell>
          <cell r="E640">
            <v>32.49</v>
          </cell>
          <cell r="F640">
            <v>1115.49</v>
          </cell>
          <cell r="G640">
            <v>178.47839999999999</v>
          </cell>
          <cell r="H640">
            <v>1294</v>
          </cell>
        </row>
        <row r="641">
          <cell r="B641" t="str">
            <v>CODO HG 45° 3/4"</v>
          </cell>
          <cell r="C641" t="str">
            <v>un</v>
          </cell>
          <cell r="D641">
            <v>1622</v>
          </cell>
          <cell r="E641">
            <v>48.66</v>
          </cell>
          <cell r="F641">
            <v>1670.66</v>
          </cell>
          <cell r="G641">
            <v>267.30560000000003</v>
          </cell>
          <cell r="H641">
            <v>1938</v>
          </cell>
        </row>
        <row r="642">
          <cell r="B642" t="str">
            <v>CODO HG 45° 1"</v>
          </cell>
          <cell r="C642" t="str">
            <v>un</v>
          </cell>
          <cell r="D642">
            <v>2441</v>
          </cell>
          <cell r="E642">
            <v>73.23</v>
          </cell>
          <cell r="F642">
            <v>2514.23</v>
          </cell>
          <cell r="G642">
            <v>402.27680000000004</v>
          </cell>
          <cell r="H642">
            <v>2917</v>
          </cell>
        </row>
        <row r="643">
          <cell r="B643" t="str">
            <v>CODO HG 45° 1 1/4""</v>
          </cell>
          <cell r="C643" t="str">
            <v>un</v>
          </cell>
          <cell r="D643">
            <v>4067.9999999999995</v>
          </cell>
          <cell r="E643">
            <v>122.03999999999998</v>
          </cell>
          <cell r="F643">
            <v>4190.04</v>
          </cell>
          <cell r="G643">
            <v>670.40639999999996</v>
          </cell>
          <cell r="H643">
            <v>4860</v>
          </cell>
        </row>
        <row r="644">
          <cell r="B644" t="str">
            <v>CODO HG 45° 1 1/2"</v>
          </cell>
          <cell r="C644" t="str">
            <v>un</v>
          </cell>
          <cell r="D644">
            <v>5042</v>
          </cell>
          <cell r="E644">
            <v>151.26</v>
          </cell>
          <cell r="F644">
            <v>5193.26</v>
          </cell>
          <cell r="G644">
            <v>830.92160000000001</v>
          </cell>
          <cell r="H644">
            <v>6024</v>
          </cell>
        </row>
        <row r="645">
          <cell r="B645" t="str">
            <v>CODO HG 45° 2"</v>
          </cell>
          <cell r="C645" t="str">
            <v>un</v>
          </cell>
          <cell r="D645">
            <v>9000</v>
          </cell>
          <cell r="E645">
            <v>270</v>
          </cell>
          <cell r="F645">
            <v>9270</v>
          </cell>
          <cell r="G645">
            <v>1483.2</v>
          </cell>
          <cell r="H645">
            <v>10753</v>
          </cell>
        </row>
        <row r="646">
          <cell r="B646" t="str">
            <v>CODO HG 45° 2 1/2"</v>
          </cell>
          <cell r="C646" t="str">
            <v>un</v>
          </cell>
          <cell r="D646">
            <v>19334</v>
          </cell>
          <cell r="E646">
            <v>580.02</v>
          </cell>
          <cell r="F646">
            <v>19914.02</v>
          </cell>
          <cell r="G646">
            <v>3186.2432000000003</v>
          </cell>
          <cell r="H646">
            <v>23100</v>
          </cell>
        </row>
        <row r="647">
          <cell r="B647" t="str">
            <v>CODO HG 45° 3"</v>
          </cell>
          <cell r="C647" t="str">
            <v>un</v>
          </cell>
          <cell r="D647">
            <v>29752</v>
          </cell>
          <cell r="E647">
            <v>892.56</v>
          </cell>
          <cell r="F647">
            <v>30644.560000000001</v>
          </cell>
          <cell r="G647">
            <v>4903.1296000000002</v>
          </cell>
          <cell r="H647">
            <v>35548</v>
          </cell>
        </row>
        <row r="648">
          <cell r="B648" t="str">
            <v>CODO HG 45° 4"</v>
          </cell>
          <cell r="C648" t="str">
            <v>un</v>
          </cell>
          <cell r="D648">
            <v>50287</v>
          </cell>
          <cell r="E648">
            <v>1508.61</v>
          </cell>
          <cell r="F648">
            <v>51795.61</v>
          </cell>
          <cell r="G648">
            <v>8287.2975999999999</v>
          </cell>
          <cell r="H648">
            <v>60083</v>
          </cell>
        </row>
        <row r="649">
          <cell r="B649" t="str">
            <v>CODO HG 90°</v>
          </cell>
        </row>
        <row r="650">
          <cell r="B650" t="str">
            <v>CODO HG 90° 3/8"</v>
          </cell>
          <cell r="C650" t="str">
            <v>un</v>
          </cell>
          <cell r="D650">
            <v>1164</v>
          </cell>
          <cell r="E650">
            <v>34.92</v>
          </cell>
          <cell r="F650">
            <v>1198.92</v>
          </cell>
          <cell r="G650">
            <v>191.8272</v>
          </cell>
          <cell r="H650">
            <v>1391</v>
          </cell>
        </row>
        <row r="651">
          <cell r="B651" t="str">
            <v>CODO HG 90° 1/2"</v>
          </cell>
          <cell r="C651" t="str">
            <v>un</v>
          </cell>
          <cell r="D651">
            <v>1010</v>
          </cell>
          <cell r="E651">
            <v>30.299999999999997</v>
          </cell>
          <cell r="F651">
            <v>1040.3</v>
          </cell>
          <cell r="G651">
            <v>166.44800000000001</v>
          </cell>
          <cell r="H651">
            <v>1207</v>
          </cell>
        </row>
        <row r="652">
          <cell r="B652" t="str">
            <v>CODO HG 90° 3/4"</v>
          </cell>
          <cell r="C652" t="str">
            <v>un</v>
          </cell>
          <cell r="D652">
            <v>1549</v>
          </cell>
          <cell r="E652">
            <v>46.47</v>
          </cell>
          <cell r="F652">
            <v>1595.47</v>
          </cell>
          <cell r="G652">
            <v>255.27520000000001</v>
          </cell>
          <cell r="H652">
            <v>1851</v>
          </cell>
        </row>
        <row r="653">
          <cell r="B653" t="str">
            <v>CODO HG 90° 1"</v>
          </cell>
          <cell r="C653" t="str">
            <v>un</v>
          </cell>
          <cell r="D653">
            <v>2459</v>
          </cell>
          <cell r="E653">
            <v>73.77</v>
          </cell>
          <cell r="F653">
            <v>2532.77</v>
          </cell>
          <cell r="G653">
            <v>405.2432</v>
          </cell>
          <cell r="H653">
            <v>2938</v>
          </cell>
        </row>
        <row r="654">
          <cell r="B654" t="str">
            <v>CODO HG 90° 1 1/4""</v>
          </cell>
          <cell r="C654" t="str">
            <v>un</v>
          </cell>
          <cell r="D654">
            <v>3763</v>
          </cell>
          <cell r="E654">
            <v>112.89</v>
          </cell>
          <cell r="F654">
            <v>3875.89</v>
          </cell>
          <cell r="G654">
            <v>620.14239999999995</v>
          </cell>
          <cell r="H654">
            <v>4496</v>
          </cell>
        </row>
        <row r="655">
          <cell r="B655" t="str">
            <v>CODO HG 90° 1 1/2"</v>
          </cell>
          <cell r="C655" t="str">
            <v>un</v>
          </cell>
          <cell r="D655">
            <v>5106</v>
          </cell>
          <cell r="E655">
            <v>153.18</v>
          </cell>
          <cell r="F655">
            <v>5259.18</v>
          </cell>
          <cell r="G655">
            <v>841.4688000000001</v>
          </cell>
          <cell r="H655">
            <v>6101</v>
          </cell>
        </row>
        <row r="656">
          <cell r="B656" t="str">
            <v>CODO HG 90° 2"</v>
          </cell>
          <cell r="C656" t="str">
            <v>un</v>
          </cell>
          <cell r="D656">
            <v>9118</v>
          </cell>
          <cell r="E656">
            <v>273.53999999999996</v>
          </cell>
          <cell r="F656">
            <v>9391.5400000000009</v>
          </cell>
          <cell r="G656">
            <v>1502.6464000000001</v>
          </cell>
          <cell r="H656">
            <v>10894</v>
          </cell>
        </row>
        <row r="657">
          <cell r="B657" t="str">
            <v>CODO HG 90° 2 1/2"</v>
          </cell>
          <cell r="C657" t="str">
            <v>un</v>
          </cell>
          <cell r="D657">
            <v>17014</v>
          </cell>
          <cell r="E657">
            <v>510.41999999999996</v>
          </cell>
          <cell r="F657">
            <v>17524.419999999998</v>
          </cell>
          <cell r="G657">
            <v>2803.9071999999996</v>
          </cell>
          <cell r="H657">
            <v>20328</v>
          </cell>
        </row>
        <row r="658">
          <cell r="B658" t="str">
            <v>CODO HG 90° 3"</v>
          </cell>
          <cell r="C658" t="str">
            <v>un</v>
          </cell>
          <cell r="D658">
            <v>25459</v>
          </cell>
          <cell r="E658">
            <v>763.77</v>
          </cell>
          <cell r="F658">
            <v>26222.77</v>
          </cell>
          <cell r="G658">
            <v>4195.6432000000004</v>
          </cell>
          <cell r="H658">
            <v>30418</v>
          </cell>
        </row>
        <row r="659">
          <cell r="B659" t="str">
            <v>CODO HG 90° 4"</v>
          </cell>
          <cell r="C659" t="str">
            <v>un</v>
          </cell>
          <cell r="D659">
            <v>45404</v>
          </cell>
          <cell r="E659">
            <v>1362.12</v>
          </cell>
          <cell r="F659">
            <v>46766.12</v>
          </cell>
          <cell r="G659">
            <v>7482.5792000000001</v>
          </cell>
          <cell r="H659">
            <v>54249</v>
          </cell>
        </row>
        <row r="660">
          <cell r="B660" t="str">
            <v>TEE DE HIERRO GALVANIZADO</v>
          </cell>
        </row>
        <row r="661">
          <cell r="B661" t="str">
            <v>TEE HG 3/8"</v>
          </cell>
          <cell r="C661" t="str">
            <v>un</v>
          </cell>
          <cell r="D661">
            <v>1020.9999999999999</v>
          </cell>
          <cell r="E661">
            <v>30.629999999999995</v>
          </cell>
          <cell r="F661">
            <v>1051.6299999999999</v>
          </cell>
          <cell r="G661">
            <v>168.26079999999999</v>
          </cell>
          <cell r="H661">
            <v>1220</v>
          </cell>
        </row>
        <row r="662">
          <cell r="B662" t="str">
            <v>TEE HG 1/2"</v>
          </cell>
          <cell r="C662" t="str">
            <v>un</v>
          </cell>
          <cell r="D662">
            <v>604</v>
          </cell>
          <cell r="E662">
            <v>18.12</v>
          </cell>
          <cell r="F662">
            <v>622.12</v>
          </cell>
          <cell r="G662">
            <v>99.539200000000008</v>
          </cell>
          <cell r="H662">
            <v>722</v>
          </cell>
        </row>
        <row r="663">
          <cell r="B663" t="str">
            <v>TEE HG 3/4"</v>
          </cell>
          <cell r="C663" t="str">
            <v>un</v>
          </cell>
          <cell r="D663">
            <v>1333</v>
          </cell>
          <cell r="E663">
            <v>39.99</v>
          </cell>
          <cell r="F663">
            <v>1372.99</v>
          </cell>
          <cell r="G663">
            <v>219.67840000000001</v>
          </cell>
          <cell r="H663">
            <v>1593</v>
          </cell>
        </row>
        <row r="664">
          <cell r="B664" t="str">
            <v>TEE HG 1"</v>
          </cell>
          <cell r="C664" t="str">
            <v>un</v>
          </cell>
          <cell r="D664">
            <v>2159</v>
          </cell>
          <cell r="E664">
            <v>64.77</v>
          </cell>
          <cell r="F664">
            <v>2223.77</v>
          </cell>
          <cell r="G664">
            <v>355.8032</v>
          </cell>
          <cell r="H664">
            <v>2580</v>
          </cell>
        </row>
        <row r="665">
          <cell r="B665" t="str">
            <v>TEE HG 1 1/4""</v>
          </cell>
          <cell r="C665" t="str">
            <v>un</v>
          </cell>
          <cell r="D665">
            <v>3293</v>
          </cell>
          <cell r="E665">
            <v>98.789999999999992</v>
          </cell>
          <cell r="F665">
            <v>3391.79</v>
          </cell>
          <cell r="G665">
            <v>542.68640000000005</v>
          </cell>
          <cell r="H665">
            <v>3934</v>
          </cell>
        </row>
        <row r="666">
          <cell r="B666" t="str">
            <v>TEE HG 1 1/2"</v>
          </cell>
          <cell r="C666" t="str">
            <v>un</v>
          </cell>
          <cell r="D666">
            <v>4219</v>
          </cell>
          <cell r="E666">
            <v>126.57</v>
          </cell>
          <cell r="F666">
            <v>4345.57</v>
          </cell>
          <cell r="G666">
            <v>695.2912</v>
          </cell>
          <cell r="H666">
            <v>5041</v>
          </cell>
        </row>
        <row r="667">
          <cell r="B667" t="str">
            <v>TEE HG 2"</v>
          </cell>
          <cell r="C667" t="str">
            <v>un</v>
          </cell>
          <cell r="D667">
            <v>7136</v>
          </cell>
          <cell r="E667">
            <v>214.07999999999998</v>
          </cell>
          <cell r="F667">
            <v>7350.08</v>
          </cell>
          <cell r="G667">
            <v>1176.0128</v>
          </cell>
          <cell r="H667">
            <v>8526</v>
          </cell>
        </row>
        <row r="668">
          <cell r="B668" t="str">
            <v>TEE HG 2 1/2"</v>
          </cell>
          <cell r="C668" t="str">
            <v>un</v>
          </cell>
          <cell r="D668">
            <v>15620</v>
          </cell>
          <cell r="E668">
            <v>468.59999999999997</v>
          </cell>
          <cell r="F668">
            <v>16088.6</v>
          </cell>
          <cell r="G668">
            <v>2574.1759999999999</v>
          </cell>
          <cell r="H668">
            <v>18663</v>
          </cell>
        </row>
        <row r="669">
          <cell r="B669" t="str">
            <v>TEE HG 3"</v>
          </cell>
          <cell r="C669" t="str">
            <v>un</v>
          </cell>
          <cell r="D669">
            <v>20220</v>
          </cell>
          <cell r="E669">
            <v>606.6</v>
          </cell>
          <cell r="F669">
            <v>20826.599999999999</v>
          </cell>
          <cell r="G669">
            <v>3332.2559999999999</v>
          </cell>
          <cell r="H669">
            <v>24159</v>
          </cell>
        </row>
        <row r="670">
          <cell r="B670" t="str">
            <v>TEE HG 4"</v>
          </cell>
          <cell r="C670" t="str">
            <v>un</v>
          </cell>
          <cell r="D670">
            <v>36220</v>
          </cell>
          <cell r="E670">
            <v>1086.5999999999999</v>
          </cell>
          <cell r="F670">
            <v>37306.6</v>
          </cell>
          <cell r="G670">
            <v>5969.0559999999996</v>
          </cell>
          <cell r="H670">
            <v>43276</v>
          </cell>
        </row>
        <row r="671">
          <cell r="B671" t="str">
            <v>TEE REDUCIDA EN HIERRO GALVANIZADO</v>
          </cell>
        </row>
        <row r="672">
          <cell r="B672" t="str">
            <v>TEE REDUCIDA 1/2" X 3/8"</v>
          </cell>
          <cell r="C672" t="str">
            <v>un</v>
          </cell>
          <cell r="D672">
            <v>2314</v>
          </cell>
          <cell r="E672">
            <v>69.42</v>
          </cell>
          <cell r="F672">
            <v>2383.42</v>
          </cell>
          <cell r="G672">
            <v>381.34720000000004</v>
          </cell>
          <cell r="H672">
            <v>2765</v>
          </cell>
        </row>
        <row r="673">
          <cell r="B673" t="str">
            <v>TEE REDUCIDA 3/4" X 1/2"</v>
          </cell>
          <cell r="C673" t="str">
            <v>un</v>
          </cell>
          <cell r="D673">
            <v>2722</v>
          </cell>
          <cell r="E673">
            <v>81.66</v>
          </cell>
          <cell r="F673">
            <v>2803.66</v>
          </cell>
          <cell r="G673">
            <v>448.5856</v>
          </cell>
          <cell r="H673">
            <v>3252</v>
          </cell>
        </row>
        <row r="674">
          <cell r="B674" t="str">
            <v>TEE REDUCIDA 1" X 3/4"</v>
          </cell>
          <cell r="C674" t="str">
            <v>un</v>
          </cell>
          <cell r="D674">
            <v>4223</v>
          </cell>
          <cell r="E674">
            <v>126.69</v>
          </cell>
          <cell r="F674">
            <v>4349.6899999999996</v>
          </cell>
          <cell r="G674">
            <v>695.95039999999995</v>
          </cell>
          <cell r="H674">
            <v>5046</v>
          </cell>
        </row>
        <row r="675">
          <cell r="B675" t="str">
            <v>SUMINISTRO TUBERÍA EN HIERRO DÚCTIL</v>
          </cell>
        </row>
        <row r="676">
          <cell r="B676" t="str">
            <v>TUBERÍA EN HIERRO DÚCTIL 6" (150 mm) C30</v>
          </cell>
          <cell r="C676" t="str">
            <v>m</v>
          </cell>
          <cell r="D676">
            <v>130693.99999999999</v>
          </cell>
          <cell r="E676">
            <v>3920.8199999999993</v>
          </cell>
          <cell r="F676">
            <v>134614.81999999998</v>
          </cell>
          <cell r="G676">
            <v>21538.371199999998</v>
          </cell>
          <cell r="H676">
            <v>156153</v>
          </cell>
        </row>
        <row r="677">
          <cell r="B677" t="str">
            <v>TUBERÍA EN HIERRO DÚCTIL 8" (200 mm) C30</v>
          </cell>
          <cell r="C677" t="str">
            <v>m</v>
          </cell>
          <cell r="D677">
            <v>249739</v>
          </cell>
          <cell r="E677">
            <v>7492.17</v>
          </cell>
          <cell r="F677">
            <v>257231.17</v>
          </cell>
          <cell r="G677">
            <v>41156.987200000003</v>
          </cell>
          <cell r="H677">
            <v>298388</v>
          </cell>
        </row>
        <row r="678">
          <cell r="B678" t="str">
            <v>TUBERÍA EN HIERRO DÚCTIL 10" (250 mm) C30</v>
          </cell>
          <cell r="C678" t="str">
            <v>m</v>
          </cell>
          <cell r="D678">
            <v>265459</v>
          </cell>
          <cell r="E678">
            <v>7963.7699999999995</v>
          </cell>
          <cell r="F678">
            <v>273422.77</v>
          </cell>
          <cell r="G678">
            <v>43747.643200000006</v>
          </cell>
          <cell r="H678">
            <v>317170</v>
          </cell>
        </row>
        <row r="679">
          <cell r="B679" t="str">
            <v>TUBERÍA EN HIERRO DÚCTIL 12" (300 mm) C30</v>
          </cell>
          <cell r="C679" t="str">
            <v>m</v>
          </cell>
          <cell r="D679">
            <v>210208.07339999999</v>
          </cell>
          <cell r="E679">
            <v>6306.2422019999995</v>
          </cell>
          <cell r="F679">
            <v>216514.31560199999</v>
          </cell>
          <cell r="G679">
            <v>34642.290496319998</v>
          </cell>
          <cell r="H679">
            <v>251157</v>
          </cell>
        </row>
        <row r="680">
          <cell r="B680" t="str">
            <v>TUBERÍA EN HIERRO DÚCTIL 14" (350 mm) C30</v>
          </cell>
          <cell r="C680" t="str">
            <v>m</v>
          </cell>
          <cell r="D680">
            <v>253939.30380000002</v>
          </cell>
          <cell r="E680">
            <v>7618.1791140000005</v>
          </cell>
          <cell r="F680">
            <v>261557.48291400002</v>
          </cell>
          <cell r="G680">
            <v>41849.197266240008</v>
          </cell>
          <cell r="H680">
            <v>303407</v>
          </cell>
        </row>
        <row r="681">
          <cell r="B681" t="str">
            <v>TUBERÍA EN HIERRO DÚCTIL 16" (400 mm) C30</v>
          </cell>
          <cell r="C681" t="str">
            <v>m</v>
          </cell>
          <cell r="D681">
            <v>347365.11420000001</v>
          </cell>
          <cell r="E681">
            <v>10420.953426</v>
          </cell>
          <cell r="F681">
            <v>357786.06762600003</v>
          </cell>
          <cell r="G681">
            <v>57245.770820160003</v>
          </cell>
          <cell r="H681">
            <v>415032</v>
          </cell>
        </row>
        <row r="682">
          <cell r="B682" t="str">
            <v>TUBERÍA EN HIERRO DÚCTIL 18" (450 mm) C30</v>
          </cell>
          <cell r="C682" t="str">
            <v>m</v>
          </cell>
          <cell r="D682">
            <v>430106.58990000002</v>
          </cell>
          <cell r="E682">
            <v>12903.197697</v>
          </cell>
          <cell r="F682">
            <v>443009.78759700002</v>
          </cell>
          <cell r="G682">
            <v>70881.566015520002</v>
          </cell>
          <cell r="H682">
            <v>513891</v>
          </cell>
        </row>
        <row r="683">
          <cell r="B683" t="str">
            <v>TUBERÍA EN HIERRO DÚCTIL 20" (500 mm) C30</v>
          </cell>
          <cell r="C683" t="str">
            <v>m</v>
          </cell>
          <cell r="D683">
            <v>513593.48429999995</v>
          </cell>
          <cell r="E683">
            <v>15407.804528999997</v>
          </cell>
          <cell r="F683">
            <v>529001.28882899997</v>
          </cell>
          <cell r="G683">
            <v>84640.206212639998</v>
          </cell>
          <cell r="H683">
            <v>613641</v>
          </cell>
        </row>
        <row r="684">
          <cell r="B684" t="str">
            <v>TUBERÍA EN HIERRO DÚCTIL 24" (600 mm) C30</v>
          </cell>
          <cell r="C684" t="str">
            <v>m</v>
          </cell>
          <cell r="D684">
            <v>718583.62679999997</v>
          </cell>
          <cell r="E684">
            <v>21557.508803999997</v>
          </cell>
          <cell r="F684">
            <v>740141.13560399995</v>
          </cell>
          <cell r="G684">
            <v>118422.58169664</v>
          </cell>
          <cell r="H684">
            <v>858564</v>
          </cell>
        </row>
        <row r="685">
          <cell r="B685" t="str">
            <v>TUBERÍA EN HIERRO DÚCTIL 4" (100  mm) CLASE C30</v>
          </cell>
          <cell r="C685" t="str">
            <v>m</v>
          </cell>
          <cell r="D685">
            <v>96300</v>
          </cell>
          <cell r="E685">
            <v>2889</v>
          </cell>
          <cell r="F685">
            <v>99189</v>
          </cell>
          <cell r="G685">
            <v>15870.24</v>
          </cell>
          <cell r="H685">
            <v>115059</v>
          </cell>
        </row>
        <row r="686">
          <cell r="B686" t="str">
            <v>TUBERÍA EN HIERRO DÚCTIL 4" (100  mm) CLASE C40</v>
          </cell>
          <cell r="C686" t="str">
            <v>m</v>
          </cell>
          <cell r="D686">
            <v>105930</v>
          </cell>
          <cell r="E686">
            <v>3177.9</v>
          </cell>
          <cell r="F686">
            <v>109107.9</v>
          </cell>
          <cell r="G686">
            <v>17457.263999999999</v>
          </cell>
          <cell r="H686">
            <v>126565</v>
          </cell>
        </row>
        <row r="687">
          <cell r="B687" t="str">
            <v>SUMINISTRO ACCESORIOS EN HIERRO DÚCTIL</v>
          </cell>
        </row>
        <row r="688">
          <cell r="B688" t="str">
            <v>TEE HD</v>
          </cell>
        </row>
        <row r="689">
          <cell r="B689" t="str">
            <v xml:space="preserve">TEE HD EXTREMO LISO </v>
          </cell>
        </row>
        <row r="690">
          <cell r="B690" t="str">
            <v>TEE HD EXTREMO LISO  2" X 2" ( 50 mm X 50 mm)</v>
          </cell>
          <cell r="C690" t="str">
            <v>un</v>
          </cell>
          <cell r="D690">
            <v>57110</v>
          </cell>
          <cell r="E690">
            <v>1713.3</v>
          </cell>
          <cell r="F690">
            <v>58823.3</v>
          </cell>
          <cell r="G690">
            <v>9411.728000000001</v>
          </cell>
          <cell r="H690">
            <v>68235</v>
          </cell>
        </row>
        <row r="691">
          <cell r="B691" t="str">
            <v>TEE HD EXTREMO LISO  3" X 2" ( 75 mm X 50 mm)</v>
          </cell>
          <cell r="C691" t="str">
            <v>un</v>
          </cell>
          <cell r="D691">
            <v>78196</v>
          </cell>
          <cell r="E691">
            <v>2345.88</v>
          </cell>
          <cell r="F691">
            <v>80541.88</v>
          </cell>
          <cell r="G691">
            <v>12886.700800000001</v>
          </cell>
          <cell r="H691">
            <v>93429</v>
          </cell>
        </row>
        <row r="692">
          <cell r="B692" t="str">
            <v>TEE HD EXTREMO LISO  3" X 3" ( 75 mm X 75 mm)</v>
          </cell>
          <cell r="C692" t="str">
            <v>un</v>
          </cell>
          <cell r="D692">
            <v>103908</v>
          </cell>
          <cell r="E692">
            <v>3117.24</v>
          </cell>
          <cell r="F692">
            <v>107025.24</v>
          </cell>
          <cell r="G692">
            <v>17124.038400000001</v>
          </cell>
          <cell r="H692">
            <v>124149</v>
          </cell>
        </row>
        <row r="693">
          <cell r="B693" t="str">
            <v>TEE HD EXTREMO LISO  4" X 2" ( 100 mm X 50 mm)</v>
          </cell>
          <cell r="C693" t="str">
            <v>un</v>
          </cell>
          <cell r="D693">
            <v>123701</v>
          </cell>
          <cell r="E693">
            <v>3711.0299999999997</v>
          </cell>
          <cell r="F693">
            <v>127412.03</v>
          </cell>
          <cell r="G693">
            <v>20385.924800000001</v>
          </cell>
          <cell r="H693">
            <v>147798</v>
          </cell>
        </row>
        <row r="694">
          <cell r="B694" t="str">
            <v>TEE HD EXTREMO LISO  4" X 3" ( 100 mm X 75 mm)</v>
          </cell>
          <cell r="C694" t="str">
            <v>un</v>
          </cell>
          <cell r="D694">
            <v>135537</v>
          </cell>
          <cell r="E694">
            <v>4066.1099999999997</v>
          </cell>
          <cell r="F694">
            <v>139603.10999999999</v>
          </cell>
          <cell r="G694">
            <v>22336.497599999999</v>
          </cell>
          <cell r="H694">
            <v>161940</v>
          </cell>
        </row>
        <row r="695">
          <cell r="B695" t="str">
            <v>TEE HD EXTREMO LISO  4" X 4" ( 100 mm X 100 mm)</v>
          </cell>
          <cell r="C695" t="str">
            <v>un</v>
          </cell>
          <cell r="D695">
            <v>142777</v>
          </cell>
          <cell r="E695">
            <v>4283.3099999999995</v>
          </cell>
          <cell r="F695">
            <v>147060.31</v>
          </cell>
          <cell r="G695">
            <v>23529.649600000001</v>
          </cell>
          <cell r="H695">
            <v>170590</v>
          </cell>
        </row>
        <row r="696">
          <cell r="B696" t="str">
            <v>TEE HD EXTREMO LISO  6" X 2" ( 150 mm X 50 mm)</v>
          </cell>
          <cell r="C696" t="str">
            <v>un</v>
          </cell>
          <cell r="D696">
            <v>211453</v>
          </cell>
          <cell r="E696">
            <v>6343.59</v>
          </cell>
          <cell r="F696">
            <v>217796.59</v>
          </cell>
          <cell r="G696">
            <v>34847.454400000002</v>
          </cell>
          <cell r="H696">
            <v>252644</v>
          </cell>
        </row>
        <row r="697">
          <cell r="B697" t="str">
            <v>TEE HD EXTREMO LISO  6" X 3" ( 150 mm X 75 mm)</v>
          </cell>
          <cell r="C697" t="str">
            <v>un</v>
          </cell>
          <cell r="D697">
            <v>230234</v>
          </cell>
          <cell r="E697">
            <v>6907.0199999999995</v>
          </cell>
          <cell r="F697">
            <v>237141.02</v>
          </cell>
          <cell r="G697">
            <v>37942.563199999997</v>
          </cell>
          <cell r="H697">
            <v>275084</v>
          </cell>
        </row>
        <row r="698">
          <cell r="B698" t="str">
            <v>TEE HD EXTREMO LISO  6" X 4" ( 150 mm X 100 mm)</v>
          </cell>
          <cell r="C698" t="str">
            <v>un</v>
          </cell>
          <cell r="D698">
            <v>271114</v>
          </cell>
          <cell r="E698">
            <v>8133.42</v>
          </cell>
          <cell r="F698">
            <v>279247.42</v>
          </cell>
          <cell r="G698">
            <v>44679.587200000002</v>
          </cell>
          <cell r="H698">
            <v>323927</v>
          </cell>
        </row>
        <row r="699">
          <cell r="B699" t="str">
            <v>TEE HD EXTREMO LISO  6" X 6" ( 150 mm X 150 mm)</v>
          </cell>
          <cell r="C699" t="str">
            <v>un</v>
          </cell>
          <cell r="D699">
            <v>323348</v>
          </cell>
          <cell r="E699">
            <v>9700.44</v>
          </cell>
          <cell r="F699">
            <v>333048.44</v>
          </cell>
          <cell r="G699">
            <v>53287.750400000004</v>
          </cell>
          <cell r="H699">
            <v>386336</v>
          </cell>
        </row>
        <row r="700">
          <cell r="B700" t="str">
            <v>TEE HD EXTREMO LISO  8" X 2" ( 200 mm X 75 mm)</v>
          </cell>
          <cell r="C700" t="str">
            <v>un</v>
          </cell>
          <cell r="D700">
            <v>393533</v>
          </cell>
          <cell r="E700">
            <v>11805.99</v>
          </cell>
          <cell r="F700">
            <v>405338.99</v>
          </cell>
          <cell r="G700">
            <v>64854.238400000002</v>
          </cell>
          <cell r="H700">
            <v>470193</v>
          </cell>
        </row>
        <row r="701">
          <cell r="B701" t="str">
            <v>TEE HD EXTREMO LISO  8" X 3" ( 200 mm X 75 mm)</v>
          </cell>
          <cell r="C701" t="str">
            <v>un</v>
          </cell>
          <cell r="D701">
            <v>450565</v>
          </cell>
          <cell r="E701">
            <v>13516.949999999999</v>
          </cell>
          <cell r="F701">
            <v>464081.95</v>
          </cell>
          <cell r="G701">
            <v>74253.112000000008</v>
          </cell>
          <cell r="H701">
            <v>538335</v>
          </cell>
        </row>
        <row r="702">
          <cell r="B702" t="str">
            <v>TEE HD EXTREMO LISO  8" X 4" ( 200 mm X 100 mm)</v>
          </cell>
          <cell r="C702" t="str">
            <v>un</v>
          </cell>
          <cell r="D702">
            <v>514688.99999999994</v>
          </cell>
          <cell r="E702">
            <v>15440.669999999998</v>
          </cell>
          <cell r="F702">
            <v>530129.66999999993</v>
          </cell>
          <cell r="G702">
            <v>84820.747199999983</v>
          </cell>
          <cell r="H702">
            <v>614950</v>
          </cell>
        </row>
        <row r="703">
          <cell r="B703" t="str">
            <v>TEE HD EXTREMO LISO  8" X 6" ( 200 mm X 150 mm)</v>
          </cell>
          <cell r="C703" t="str">
            <v>un</v>
          </cell>
          <cell r="D703">
            <v>541064</v>
          </cell>
          <cell r="E703">
            <v>16231.92</v>
          </cell>
          <cell r="F703">
            <v>557295.92000000004</v>
          </cell>
          <cell r="G703">
            <v>89167.347200000004</v>
          </cell>
          <cell r="H703">
            <v>646463</v>
          </cell>
        </row>
        <row r="704">
          <cell r="B704" t="str">
            <v>TEE HD EXTREMO LISO  8" X 8" ( 200 mm X 200 mm)</v>
          </cell>
          <cell r="C704" t="str">
            <v>un</v>
          </cell>
          <cell r="D704">
            <v>580995</v>
          </cell>
          <cell r="E704">
            <v>17429.849999999999</v>
          </cell>
          <cell r="F704">
            <v>598424.85</v>
          </cell>
          <cell r="G704">
            <v>95747.975999999995</v>
          </cell>
          <cell r="H704">
            <v>694173</v>
          </cell>
        </row>
        <row r="705">
          <cell r="B705" t="str">
            <v>TEE HD EXTREMO LISO 10" X 2" ( 250 mm X 75 mm)</v>
          </cell>
          <cell r="C705" t="str">
            <v>un</v>
          </cell>
          <cell r="D705">
            <v>585734</v>
          </cell>
          <cell r="E705">
            <v>17572.02</v>
          </cell>
          <cell r="F705">
            <v>603306.02</v>
          </cell>
          <cell r="G705">
            <v>96528.963199999998</v>
          </cell>
          <cell r="H705">
            <v>699835</v>
          </cell>
        </row>
        <row r="706">
          <cell r="B706" t="str">
            <v>TEE HD EXTREMO LISO 10" X 3" ( 250 mm X 50 mm)</v>
          </cell>
          <cell r="C706" t="str">
            <v>un</v>
          </cell>
          <cell r="D706">
            <v>708212</v>
          </cell>
          <cell r="E706">
            <v>21246.36</v>
          </cell>
          <cell r="F706">
            <v>729458.36</v>
          </cell>
          <cell r="G706">
            <v>116713.3376</v>
          </cell>
          <cell r="H706">
            <v>846172</v>
          </cell>
        </row>
        <row r="707">
          <cell r="B707" t="str">
            <v>TEE HD EXTREMO LISO 10" X 4" ( 250 mm X 100 mm)</v>
          </cell>
          <cell r="C707" t="str">
            <v>un</v>
          </cell>
          <cell r="D707">
            <v>733791</v>
          </cell>
          <cell r="E707">
            <v>22013.73</v>
          </cell>
          <cell r="F707">
            <v>755804.73</v>
          </cell>
          <cell r="G707">
            <v>120928.7568</v>
          </cell>
          <cell r="H707">
            <v>876733</v>
          </cell>
        </row>
        <row r="708">
          <cell r="B708" t="str">
            <v>TEE HD EXTREMO LISO 10" X 6" ( 250 mm X 150 mm)</v>
          </cell>
          <cell r="C708" t="str">
            <v>un</v>
          </cell>
          <cell r="D708">
            <v>773044</v>
          </cell>
          <cell r="E708">
            <v>23191.32</v>
          </cell>
          <cell r="F708">
            <v>796235.32</v>
          </cell>
          <cell r="G708">
            <v>127397.65119999999</v>
          </cell>
          <cell r="H708">
            <v>923633</v>
          </cell>
        </row>
        <row r="709">
          <cell r="B709" t="str">
            <v>TEE HD EXTREMO LISO 10" X 8" ( 250 mm X 200 mm)</v>
          </cell>
          <cell r="C709" t="str">
            <v>un</v>
          </cell>
          <cell r="D709">
            <v>902354</v>
          </cell>
          <cell r="E709">
            <v>27070.62</v>
          </cell>
          <cell r="F709">
            <v>929424.62</v>
          </cell>
          <cell r="G709">
            <v>148707.93919999999</v>
          </cell>
          <cell r="H709">
            <v>1078133</v>
          </cell>
        </row>
        <row r="710">
          <cell r="B710" t="str">
            <v>TEE HD EXTREMO LISO 10" X 10" ( 250 mm X 250 mm)</v>
          </cell>
          <cell r="C710" t="str">
            <v>un</v>
          </cell>
          <cell r="D710">
            <v>998013</v>
          </cell>
          <cell r="E710">
            <v>29940.39</v>
          </cell>
          <cell r="F710">
            <v>1027953.39</v>
          </cell>
          <cell r="G710">
            <v>164472.54240000001</v>
          </cell>
          <cell r="H710">
            <v>1192426</v>
          </cell>
        </row>
        <row r="711">
          <cell r="B711" t="str">
            <v>TEE HD EXTREMO LISO 12" X 3" ( 300 mm X 75 mm)</v>
          </cell>
          <cell r="C711" t="str">
            <v>un</v>
          </cell>
          <cell r="D711">
            <v>1029245.9999999999</v>
          </cell>
          <cell r="E711">
            <v>30877.379999999994</v>
          </cell>
          <cell r="F711">
            <v>1060123.3799999999</v>
          </cell>
          <cell r="G711">
            <v>169619.7408</v>
          </cell>
          <cell r="H711">
            <v>1229743</v>
          </cell>
        </row>
        <row r="712">
          <cell r="B712" t="str">
            <v>TEE HD EXTREMO LISO 12" X 4" ( 300 mm X 100 mm)</v>
          </cell>
          <cell r="C712" t="str">
            <v>un</v>
          </cell>
          <cell r="D712">
            <v>1054958</v>
          </cell>
          <cell r="E712">
            <v>31648.739999999998</v>
          </cell>
          <cell r="F712">
            <v>1086606.74</v>
          </cell>
          <cell r="G712">
            <v>173857.0784</v>
          </cell>
          <cell r="H712">
            <v>1260464</v>
          </cell>
        </row>
        <row r="713">
          <cell r="B713" t="str">
            <v>TEE HD EXTREMO LISO 12" X 6" ( 300 mm X 150 mm)</v>
          </cell>
          <cell r="C713" t="str">
            <v>un</v>
          </cell>
          <cell r="D713">
            <v>1286642</v>
          </cell>
          <cell r="E713">
            <v>38599.26</v>
          </cell>
          <cell r="F713">
            <v>1325241.26</v>
          </cell>
          <cell r="G713">
            <v>212038.60159999999</v>
          </cell>
          <cell r="H713">
            <v>1537280</v>
          </cell>
        </row>
        <row r="714">
          <cell r="B714" t="str">
            <v>TEE HD EXTREMO LISO 12" X 8" ( 300 mm X 200 mm)</v>
          </cell>
          <cell r="C714" t="str">
            <v>un</v>
          </cell>
          <cell r="D714">
            <v>1415024</v>
          </cell>
          <cell r="E714">
            <v>42450.720000000001</v>
          </cell>
          <cell r="F714">
            <v>1457474.72</v>
          </cell>
          <cell r="G714">
            <v>233195.9552</v>
          </cell>
          <cell r="H714">
            <v>1690671</v>
          </cell>
        </row>
        <row r="715">
          <cell r="B715" t="str">
            <v>TEE HD EXTREMO LISO 12" X 10" ( 300 mm X 250 mm)</v>
          </cell>
          <cell r="C715" t="str">
            <v>un</v>
          </cell>
          <cell r="D715">
            <v>1673732</v>
          </cell>
          <cell r="E715">
            <v>50211.96</v>
          </cell>
          <cell r="F715">
            <v>1723943.96</v>
          </cell>
          <cell r="G715">
            <v>275831.03360000002</v>
          </cell>
          <cell r="H715">
            <v>1999775</v>
          </cell>
        </row>
        <row r="716">
          <cell r="B716" t="str">
            <v>TEE HD EXTREMO LISO 12" X 12" ( 300 mm X 300 mm)</v>
          </cell>
          <cell r="C716" t="str">
            <v>un</v>
          </cell>
          <cell r="D716">
            <v>1930597</v>
          </cell>
          <cell r="E716">
            <v>57917.909999999996</v>
          </cell>
          <cell r="F716">
            <v>1988514.91</v>
          </cell>
          <cell r="G716">
            <v>318162.38559999998</v>
          </cell>
          <cell r="H716">
            <v>2306677</v>
          </cell>
        </row>
        <row r="717">
          <cell r="B717" t="str">
            <v>TEE HD EXTREMO LISO 14" X 3" ( 350 mm X 75 mm)</v>
          </cell>
          <cell r="C717" t="str">
            <v>un</v>
          </cell>
          <cell r="D717">
            <v>1421173</v>
          </cell>
          <cell r="E717">
            <v>42635.189999999995</v>
          </cell>
          <cell r="F717">
            <v>1463808.19</v>
          </cell>
          <cell r="G717">
            <v>234209.31039999999</v>
          </cell>
          <cell r="H717">
            <v>1698018</v>
          </cell>
        </row>
        <row r="718">
          <cell r="B718" t="str">
            <v>TEE HD EXTREMO LISO 14" X 4" ( 350 mm X 100 mm)</v>
          </cell>
          <cell r="C718" t="str">
            <v>un</v>
          </cell>
          <cell r="D718">
            <v>1478160</v>
          </cell>
          <cell r="E718">
            <v>44344.799999999996</v>
          </cell>
          <cell r="F718">
            <v>1522504.8</v>
          </cell>
          <cell r="G718">
            <v>243600.76800000001</v>
          </cell>
          <cell r="H718">
            <v>1766106</v>
          </cell>
        </row>
        <row r="719">
          <cell r="B719" t="str">
            <v>TEE HD EXTREMO LISO 14" X 6" ( 350 mm X 150 mm)</v>
          </cell>
          <cell r="C719" t="str">
            <v>un</v>
          </cell>
          <cell r="D719">
            <v>1627691</v>
          </cell>
          <cell r="E719">
            <v>48830.729999999996</v>
          </cell>
          <cell r="F719">
            <v>1676521.73</v>
          </cell>
          <cell r="G719">
            <v>268243.4768</v>
          </cell>
          <cell r="H719">
            <v>1944765</v>
          </cell>
        </row>
        <row r="720">
          <cell r="B720" t="str">
            <v>TEE HD EXTREMO LISO 14" X 8" ( 350 mm X 200 mm)</v>
          </cell>
          <cell r="C720" t="str">
            <v>un</v>
          </cell>
          <cell r="D720">
            <v>1687588</v>
          </cell>
          <cell r="E720">
            <v>50627.64</v>
          </cell>
          <cell r="F720">
            <v>1738215.64</v>
          </cell>
          <cell r="G720">
            <v>278114.5024</v>
          </cell>
          <cell r="H720">
            <v>2016330</v>
          </cell>
        </row>
        <row r="721">
          <cell r="B721" t="str">
            <v>TEE HD EXTREMO LISO 14" X 10" ( 350 mm X 250 mm)</v>
          </cell>
          <cell r="C721" t="str">
            <v>un</v>
          </cell>
          <cell r="D721">
            <v>1738224</v>
          </cell>
          <cell r="E721">
            <v>52146.720000000001</v>
          </cell>
          <cell r="F721">
            <v>1790370.72</v>
          </cell>
          <cell r="G721">
            <v>286459.31520000001</v>
          </cell>
          <cell r="H721">
            <v>2076830</v>
          </cell>
        </row>
        <row r="722">
          <cell r="B722" t="str">
            <v>TEE HD EXTREMO LISO 14" X 12" ( 350 mm X 300 mm)</v>
          </cell>
          <cell r="C722" t="str">
            <v>un</v>
          </cell>
          <cell r="D722">
            <v>1803646</v>
          </cell>
          <cell r="E722">
            <v>54109.38</v>
          </cell>
          <cell r="F722">
            <v>1857755.38</v>
          </cell>
          <cell r="G722">
            <v>297240.86079999997</v>
          </cell>
          <cell r="H722">
            <v>2154996</v>
          </cell>
        </row>
        <row r="723">
          <cell r="B723" t="str">
            <v>TEE HD EXTREMO LISO 14" X 14" ( 350 mm X 350 mm)</v>
          </cell>
          <cell r="C723" t="str">
            <v>un</v>
          </cell>
          <cell r="D723">
            <v>2164021</v>
          </cell>
          <cell r="E723">
            <v>64920.63</v>
          </cell>
          <cell r="F723">
            <v>2228941.63</v>
          </cell>
          <cell r="G723">
            <v>356630.66080000001</v>
          </cell>
          <cell r="H723">
            <v>2585572</v>
          </cell>
        </row>
        <row r="724">
          <cell r="B724" t="str">
            <v>TEE HD EXTREMO LISO 16" X 4" ( 400 mm X 100 mm)</v>
          </cell>
          <cell r="C724" t="str">
            <v>un</v>
          </cell>
          <cell r="D724">
            <v>1985542</v>
          </cell>
          <cell r="E724">
            <v>59566.259999999995</v>
          </cell>
          <cell r="F724">
            <v>2045108.26</v>
          </cell>
          <cell r="G724">
            <v>327217.32160000002</v>
          </cell>
          <cell r="H724">
            <v>2372326</v>
          </cell>
        </row>
        <row r="725">
          <cell r="B725" t="str">
            <v>TEE HD EXTREMO LISO 16" X 6" ( 400 mm X 150 mm)</v>
          </cell>
          <cell r="C725" t="str">
            <v>un</v>
          </cell>
          <cell r="D725">
            <v>2133047</v>
          </cell>
          <cell r="E725">
            <v>63991.409999999996</v>
          </cell>
          <cell r="F725">
            <v>2197038.41</v>
          </cell>
          <cell r="G725">
            <v>351526.14560000005</v>
          </cell>
          <cell r="H725">
            <v>2548565</v>
          </cell>
        </row>
        <row r="726">
          <cell r="B726" t="str">
            <v>TEE HD EXTREMO LISO 16" X 8" ( 400 mm X 200 mm)</v>
          </cell>
          <cell r="C726" t="str">
            <v>un</v>
          </cell>
          <cell r="D726">
            <v>2260224</v>
          </cell>
          <cell r="E726">
            <v>67806.720000000001</v>
          </cell>
          <cell r="F726">
            <v>2328030.7200000002</v>
          </cell>
          <cell r="G726">
            <v>372484.91520000005</v>
          </cell>
          <cell r="H726">
            <v>2700516</v>
          </cell>
        </row>
        <row r="727">
          <cell r="B727" t="str">
            <v>TEE HD EXTREMO LISO 16" X 10" ( 400 mm X 250 mm)</v>
          </cell>
          <cell r="C727" t="str">
            <v>un</v>
          </cell>
          <cell r="D727">
            <v>2325960</v>
          </cell>
          <cell r="E727">
            <v>69778.8</v>
          </cell>
          <cell r="F727">
            <v>2395738.7999999998</v>
          </cell>
          <cell r="G727">
            <v>383318.20799999998</v>
          </cell>
          <cell r="H727">
            <v>2779057</v>
          </cell>
        </row>
        <row r="728">
          <cell r="B728" t="str">
            <v>TEE HD EXTREMO LISO 16" X 12" ( 400 mm X 300 mm)</v>
          </cell>
          <cell r="C728" t="str">
            <v>un</v>
          </cell>
          <cell r="D728">
            <v>2569137</v>
          </cell>
          <cell r="E728">
            <v>77074.11</v>
          </cell>
          <cell r="F728">
            <v>2646211.11</v>
          </cell>
          <cell r="G728">
            <v>423393.77759999997</v>
          </cell>
          <cell r="H728">
            <v>3069605</v>
          </cell>
        </row>
        <row r="729">
          <cell r="B729" t="str">
            <v>TEE HD EXTREMO LISO 16" X 14" ( 400 mm X 350 mm)</v>
          </cell>
          <cell r="C729" t="str">
            <v>un</v>
          </cell>
          <cell r="D729">
            <v>2812166</v>
          </cell>
          <cell r="E729">
            <v>84364.98</v>
          </cell>
          <cell r="F729">
            <v>2896530.98</v>
          </cell>
          <cell r="G729">
            <v>463444.95679999999</v>
          </cell>
          <cell r="H729">
            <v>3359976</v>
          </cell>
        </row>
        <row r="730">
          <cell r="B730" t="str">
            <v>TEE HD EXTREMO LISO 16" X 16" ( 400 mm X 400 mm)</v>
          </cell>
          <cell r="C730" t="str">
            <v>un</v>
          </cell>
          <cell r="D730">
            <v>3014102</v>
          </cell>
          <cell r="E730">
            <v>90423.06</v>
          </cell>
          <cell r="F730">
            <v>3104525.06</v>
          </cell>
          <cell r="G730">
            <v>496724.00959999999</v>
          </cell>
          <cell r="H730">
            <v>3601249</v>
          </cell>
        </row>
        <row r="731">
          <cell r="B731" t="str">
            <v>TEE HD EXTREMO LISO 18" X 6" ( 450 mm X 150 mm)</v>
          </cell>
          <cell r="C731" t="str">
            <v>un</v>
          </cell>
          <cell r="D731">
            <v>4360010</v>
          </cell>
          <cell r="E731">
            <v>130800.29999999999</v>
          </cell>
          <cell r="F731">
            <v>4490810.3</v>
          </cell>
          <cell r="G731">
            <v>718529.64799999993</v>
          </cell>
          <cell r="H731">
            <v>5209340</v>
          </cell>
        </row>
        <row r="732">
          <cell r="B732" t="str">
            <v>TEE HD EXTREMO LISO 18" X 8" ( 450 mm X 200 mm)</v>
          </cell>
          <cell r="C732" t="str">
            <v>un</v>
          </cell>
          <cell r="D732">
            <v>4539387</v>
          </cell>
          <cell r="E732">
            <v>136181.60999999999</v>
          </cell>
          <cell r="F732">
            <v>4675568.6100000003</v>
          </cell>
          <cell r="G732">
            <v>748090.9776000001</v>
          </cell>
          <cell r="H732">
            <v>5423660</v>
          </cell>
        </row>
        <row r="733">
          <cell r="B733" t="str">
            <v>TEE HD EXTREMO LISO 18" X 10" ( 450 mm X 250 mm)</v>
          </cell>
          <cell r="C733" t="str">
            <v>un</v>
          </cell>
          <cell r="D733">
            <v>4688130</v>
          </cell>
          <cell r="E733">
            <v>140643.9</v>
          </cell>
          <cell r="F733">
            <v>4828773.9000000004</v>
          </cell>
          <cell r="G733">
            <v>772603.82400000002</v>
          </cell>
          <cell r="H733">
            <v>5601378</v>
          </cell>
        </row>
        <row r="734">
          <cell r="B734" t="str">
            <v>TEE HD EXTREMO LISO 18" X 12" ( 450 mm X 300 mm)</v>
          </cell>
          <cell r="C734" t="str">
            <v>un</v>
          </cell>
          <cell r="D734">
            <v>4854029</v>
          </cell>
          <cell r="E734">
            <v>145620.87</v>
          </cell>
          <cell r="F734">
            <v>4999649.87</v>
          </cell>
          <cell r="G734">
            <v>799943.97920000006</v>
          </cell>
          <cell r="H734">
            <v>5799594</v>
          </cell>
        </row>
        <row r="735">
          <cell r="B735" t="str">
            <v>TEE HD EXTREMO LISO 18" X 14" ( 450 mm X 350 mm)</v>
          </cell>
          <cell r="C735" t="str">
            <v>un</v>
          </cell>
          <cell r="D735">
            <v>5057933</v>
          </cell>
          <cell r="E735">
            <v>151737.99</v>
          </cell>
          <cell r="F735">
            <v>5209670.99</v>
          </cell>
          <cell r="G735">
            <v>833547.35840000003</v>
          </cell>
          <cell r="H735">
            <v>6043218</v>
          </cell>
        </row>
        <row r="736">
          <cell r="B736" t="str">
            <v>TEE HD EXTREMO LISO 18" X 16" ( 450 mm X 400 mm)</v>
          </cell>
          <cell r="C736" t="str">
            <v>un</v>
          </cell>
          <cell r="D736">
            <v>5482089</v>
          </cell>
          <cell r="E736">
            <v>164462.66999999998</v>
          </cell>
          <cell r="F736">
            <v>5646551.6699999999</v>
          </cell>
          <cell r="G736">
            <v>903448.2672</v>
          </cell>
          <cell r="H736">
            <v>6550000</v>
          </cell>
        </row>
        <row r="737">
          <cell r="B737" t="str">
            <v>TEE HD EXTREMO LISO 18" X 18" ( 450 mm X 450 mm)</v>
          </cell>
          <cell r="C737" t="str">
            <v>un</v>
          </cell>
          <cell r="D737">
            <v>5832870</v>
          </cell>
          <cell r="E737">
            <v>174986.1</v>
          </cell>
          <cell r="F737">
            <v>6007856.0999999996</v>
          </cell>
          <cell r="G737">
            <v>961256.97599999991</v>
          </cell>
          <cell r="H737">
            <v>6969113</v>
          </cell>
        </row>
        <row r="738">
          <cell r="B738" t="str">
            <v>TEE HD EXTREMO LISO 20" X 8" ( 500 mm X 200 mm)</v>
          </cell>
          <cell r="C738" t="str">
            <v>un</v>
          </cell>
          <cell r="D738">
            <v>4721123</v>
          </cell>
          <cell r="E738">
            <v>141633.69</v>
          </cell>
          <cell r="F738">
            <v>4862756.6900000004</v>
          </cell>
          <cell r="G738">
            <v>778041.07040000008</v>
          </cell>
          <cell r="H738">
            <v>5640798</v>
          </cell>
        </row>
        <row r="739">
          <cell r="B739" t="str">
            <v>TEE HD EXTREMO LISO 20" X 10" ( 500 mm X 250 mm)</v>
          </cell>
          <cell r="C739" t="str">
            <v>un</v>
          </cell>
          <cell r="D739">
            <v>4785422</v>
          </cell>
          <cell r="E739">
            <v>143562.66</v>
          </cell>
          <cell r="F739">
            <v>4928984.66</v>
          </cell>
          <cell r="G739">
            <v>788637.54560000007</v>
          </cell>
          <cell r="H739">
            <v>5717622</v>
          </cell>
        </row>
        <row r="740">
          <cell r="B740" t="str">
            <v>TEE HD EXTREMO LISO 20" X 12" ( 500 mm X 300 mm)</v>
          </cell>
          <cell r="C740" t="str">
            <v>un</v>
          </cell>
          <cell r="D740">
            <v>5350362</v>
          </cell>
          <cell r="E740">
            <v>160510.85999999999</v>
          </cell>
          <cell r="F740">
            <v>5510872.8600000003</v>
          </cell>
          <cell r="G740">
            <v>881739.65760000004</v>
          </cell>
          <cell r="H740">
            <v>6392613</v>
          </cell>
        </row>
        <row r="741">
          <cell r="B741" t="str">
            <v>TEE HD EXTREMO LISO 20" X 14" ( 500 mm X 350 mm)</v>
          </cell>
          <cell r="C741" t="str">
            <v>un</v>
          </cell>
          <cell r="D741">
            <v>5628691</v>
          </cell>
          <cell r="E741">
            <v>168860.72999999998</v>
          </cell>
          <cell r="F741">
            <v>5797551.7300000004</v>
          </cell>
          <cell r="G741">
            <v>927608.27680000011</v>
          </cell>
          <cell r="H741">
            <v>6725160</v>
          </cell>
        </row>
        <row r="742">
          <cell r="B742" t="str">
            <v>TEE HD EXTREMO LISO 20" X 16" ( 500 mm X 400 mm)</v>
          </cell>
          <cell r="C742" t="str">
            <v>un</v>
          </cell>
          <cell r="D742">
            <v>6282527</v>
          </cell>
          <cell r="E742">
            <v>188475.81</v>
          </cell>
          <cell r="F742">
            <v>6471002.8099999996</v>
          </cell>
          <cell r="G742">
            <v>1035360.4495999999</v>
          </cell>
          <cell r="H742">
            <v>7506363</v>
          </cell>
        </row>
        <row r="743">
          <cell r="B743" t="str">
            <v>TEE HD EXTREMO LISO 20" X 18" ( 500 mm X 450 mm)</v>
          </cell>
          <cell r="C743" t="str">
            <v>un</v>
          </cell>
          <cell r="D743">
            <v>6596669</v>
          </cell>
          <cell r="E743">
            <v>197900.07</v>
          </cell>
          <cell r="F743">
            <v>6794569.0700000003</v>
          </cell>
          <cell r="G743">
            <v>1087131.0512000001</v>
          </cell>
          <cell r="H743">
            <v>7881700</v>
          </cell>
        </row>
        <row r="744">
          <cell r="B744" t="str">
            <v>TEE HD EXTREMO LISO 20" X 20" ( 500 mm X 500 mm)</v>
          </cell>
          <cell r="C744" t="str">
            <v>un</v>
          </cell>
          <cell r="D744">
            <v>7106390</v>
          </cell>
          <cell r="E744">
            <v>213191.69999999998</v>
          </cell>
          <cell r="F744">
            <v>7319581.7000000002</v>
          </cell>
          <cell r="G744">
            <v>1171133.0720000002</v>
          </cell>
          <cell r="H744">
            <v>8490715</v>
          </cell>
        </row>
        <row r="745">
          <cell r="B745" t="str">
            <v>TEE HD EXTREMO LISO 24" X 8" ( 600 mm X 200 mm)</v>
          </cell>
          <cell r="C745" t="str">
            <v>un</v>
          </cell>
          <cell r="D745">
            <v>5476693</v>
          </cell>
          <cell r="E745">
            <v>164300.79</v>
          </cell>
          <cell r="F745">
            <v>5640993.79</v>
          </cell>
          <cell r="G745">
            <v>902559.00640000007</v>
          </cell>
          <cell r="H745">
            <v>6543553</v>
          </cell>
        </row>
        <row r="746">
          <cell r="B746" t="str">
            <v>TEE HD EXTREMO LISO 24" X 10" ( 600 mm X 250 mm)</v>
          </cell>
          <cell r="C746" t="str">
            <v>un</v>
          </cell>
          <cell r="D746">
            <v>5996892</v>
          </cell>
          <cell r="E746">
            <v>179906.75999999998</v>
          </cell>
          <cell r="F746">
            <v>6176798.7599999998</v>
          </cell>
          <cell r="G746">
            <v>988287.80160000001</v>
          </cell>
          <cell r="H746">
            <v>7165087</v>
          </cell>
        </row>
        <row r="747">
          <cell r="B747" t="str">
            <v>TEE HD EXTREMO LISO 24" X 12" ( 600 mm X 300 mm)</v>
          </cell>
          <cell r="C747" t="str">
            <v>un</v>
          </cell>
          <cell r="D747">
            <v>6142334</v>
          </cell>
          <cell r="E747">
            <v>184270.02</v>
          </cell>
          <cell r="F747">
            <v>6326604.0199999996</v>
          </cell>
          <cell r="G747">
            <v>1012256.6431999999</v>
          </cell>
          <cell r="H747">
            <v>7338861</v>
          </cell>
        </row>
        <row r="748">
          <cell r="B748" t="str">
            <v>TEE HD EXTREMO LISO 24" X 14" ( 600 mm X 350 mm)</v>
          </cell>
          <cell r="C748" t="str">
            <v>un</v>
          </cell>
          <cell r="D748">
            <v>6398790</v>
          </cell>
          <cell r="E748">
            <v>191963.69999999998</v>
          </cell>
          <cell r="F748">
            <v>6590753.7000000002</v>
          </cell>
          <cell r="G748">
            <v>1054520.5919999999</v>
          </cell>
          <cell r="H748">
            <v>7645274</v>
          </cell>
        </row>
        <row r="749">
          <cell r="B749" t="str">
            <v>TEE HD EXTREMO LISO 24" X 16" ( 600 mm X 400 mm)</v>
          </cell>
          <cell r="C749" t="str">
            <v>un</v>
          </cell>
          <cell r="D749">
            <v>7295066</v>
          </cell>
          <cell r="E749">
            <v>218851.97999999998</v>
          </cell>
          <cell r="F749">
            <v>7513917.9800000004</v>
          </cell>
          <cell r="G749">
            <v>1202226.8768000002</v>
          </cell>
          <cell r="H749">
            <v>8716145</v>
          </cell>
        </row>
        <row r="750">
          <cell r="B750" t="str">
            <v>TEE HD EXTREMO LISO 24" X 18" ( 600 mm X 450 mm)</v>
          </cell>
          <cell r="C750" t="str">
            <v>un</v>
          </cell>
          <cell r="D750">
            <v>8178185.0000000009</v>
          </cell>
          <cell r="E750">
            <v>245345.55000000002</v>
          </cell>
          <cell r="F750">
            <v>8423530.5500000007</v>
          </cell>
          <cell r="G750">
            <v>1347764.888</v>
          </cell>
          <cell r="H750">
            <v>9771295</v>
          </cell>
        </row>
        <row r="751">
          <cell r="B751" t="str">
            <v>TEE HD EXTREMO LISO 24" X 20" ( 600 mm X 500 mm)</v>
          </cell>
          <cell r="C751" t="str">
            <v>un</v>
          </cell>
          <cell r="D751">
            <v>9129590</v>
          </cell>
          <cell r="E751">
            <v>273887.7</v>
          </cell>
          <cell r="F751">
            <v>9403477.6999999993</v>
          </cell>
          <cell r="G751">
            <v>1504556.4319999998</v>
          </cell>
          <cell r="H751">
            <v>10908034</v>
          </cell>
        </row>
        <row r="752">
          <cell r="B752" t="str">
            <v>TEE HD EXTREMO LISO 24" X 24" ( 600 mm X 600 mm)</v>
          </cell>
          <cell r="C752" t="str">
            <v>un</v>
          </cell>
          <cell r="D752">
            <v>10010792</v>
          </cell>
          <cell r="E752">
            <v>300323.76</v>
          </cell>
          <cell r="F752">
            <v>10311115.76</v>
          </cell>
          <cell r="G752">
            <v>1649778.5216000001</v>
          </cell>
          <cell r="H752">
            <v>11960894</v>
          </cell>
        </row>
        <row r="753">
          <cell r="B753" t="str">
            <v>TEE HD JH PVC</v>
          </cell>
        </row>
        <row r="754">
          <cell r="B754" t="str">
            <v>TEE HD JH PVC 2" X 2" (50 mm X 50 mm)</v>
          </cell>
          <cell r="C754" t="str">
            <v>un</v>
          </cell>
          <cell r="D754">
            <v>54000</v>
          </cell>
          <cell r="E754">
            <v>1620</v>
          </cell>
          <cell r="F754">
            <v>55620</v>
          </cell>
          <cell r="G754">
            <v>8899.2000000000007</v>
          </cell>
          <cell r="H754">
            <v>64519</v>
          </cell>
        </row>
        <row r="755">
          <cell r="B755" t="str">
            <v>TEE HD JH PVC 3" X 2" (75 mm X 50 mm)</v>
          </cell>
          <cell r="C755" t="str">
            <v>un</v>
          </cell>
          <cell r="D755">
            <v>68000</v>
          </cell>
          <cell r="E755">
            <v>2040</v>
          </cell>
          <cell r="F755">
            <v>70040</v>
          </cell>
          <cell r="G755">
            <v>11206.4</v>
          </cell>
          <cell r="H755">
            <v>81246</v>
          </cell>
        </row>
        <row r="756">
          <cell r="B756" t="str">
            <v>TEE HD JH PVC 3" X 3" (75 mm X 75 mm)</v>
          </cell>
          <cell r="C756" t="str">
            <v>un</v>
          </cell>
          <cell r="D756">
            <v>101000</v>
          </cell>
          <cell r="E756">
            <v>3030</v>
          </cell>
          <cell r="F756">
            <v>104030</v>
          </cell>
          <cell r="G756">
            <v>16644.8</v>
          </cell>
          <cell r="H756">
            <v>120675</v>
          </cell>
        </row>
        <row r="757">
          <cell r="B757" t="str">
            <v xml:space="preserve">TEE HD JH PVC 4" X 2" ( 100  mm X 50  mm) </v>
          </cell>
          <cell r="C757" t="str">
            <v>un</v>
          </cell>
          <cell r="D757">
            <v>95000</v>
          </cell>
          <cell r="E757">
            <v>2850</v>
          </cell>
          <cell r="F757">
            <v>97850</v>
          </cell>
          <cell r="G757">
            <v>15656</v>
          </cell>
          <cell r="H757">
            <v>113506</v>
          </cell>
        </row>
        <row r="758">
          <cell r="B758" t="str">
            <v xml:space="preserve">TEE HD JH PVC 4" X 3" ( 100  mm X 75  mm) </v>
          </cell>
          <cell r="C758" t="str">
            <v>un</v>
          </cell>
          <cell r="D758">
            <v>107000</v>
          </cell>
          <cell r="E758">
            <v>3210</v>
          </cell>
          <cell r="F758">
            <v>110210</v>
          </cell>
          <cell r="G758">
            <v>17633.600000000002</v>
          </cell>
          <cell r="H758">
            <v>127844</v>
          </cell>
        </row>
        <row r="759">
          <cell r="B759" t="str">
            <v xml:space="preserve">TEE HD JH PVC 4" X 4" ( 100  mm X 100  mm) </v>
          </cell>
          <cell r="C759" t="str">
            <v>un</v>
          </cell>
          <cell r="D759">
            <v>133000</v>
          </cell>
          <cell r="E759">
            <v>3990</v>
          </cell>
          <cell r="F759">
            <v>136990</v>
          </cell>
          <cell r="G759">
            <v>21918.400000000001</v>
          </cell>
          <cell r="H759">
            <v>158908</v>
          </cell>
        </row>
        <row r="760">
          <cell r="B760" t="str">
            <v>TEE HD JH PVC 6" X 2" ( 150 mm X 50 mm)</v>
          </cell>
          <cell r="C760" t="str">
            <v>un</v>
          </cell>
          <cell r="D760">
            <v>220733</v>
          </cell>
          <cell r="E760">
            <v>6621.99</v>
          </cell>
          <cell r="F760">
            <v>227354.99</v>
          </cell>
          <cell r="G760">
            <v>36376.7984</v>
          </cell>
          <cell r="H760">
            <v>263732</v>
          </cell>
        </row>
        <row r="761">
          <cell r="B761" t="str">
            <v>TEE HD JH PVC 6" X 3" ( 150 mm X 75 mm)</v>
          </cell>
          <cell r="C761" t="str">
            <v>un</v>
          </cell>
          <cell r="D761">
            <v>241834</v>
          </cell>
          <cell r="E761">
            <v>7255.0199999999995</v>
          </cell>
          <cell r="F761">
            <v>249089.02</v>
          </cell>
          <cell r="G761">
            <v>39854.243199999997</v>
          </cell>
          <cell r="H761">
            <v>288943</v>
          </cell>
        </row>
        <row r="762">
          <cell r="B762" t="str">
            <v>TEE HD JH PVC 6" X 4" ( 150 mm X 100 mm)</v>
          </cell>
          <cell r="C762" t="str">
            <v>un</v>
          </cell>
          <cell r="D762">
            <v>283874</v>
          </cell>
          <cell r="E762">
            <v>8516.2199999999993</v>
          </cell>
          <cell r="F762">
            <v>292390.21999999997</v>
          </cell>
          <cell r="G762">
            <v>46782.4352</v>
          </cell>
          <cell r="H762">
            <v>339173</v>
          </cell>
        </row>
        <row r="763">
          <cell r="B763" t="str">
            <v>TEE HD JH PVC 6" X 6" ( 150 mm X 150 mm)</v>
          </cell>
          <cell r="C763" t="str">
            <v>un</v>
          </cell>
          <cell r="D763">
            <v>355828</v>
          </cell>
          <cell r="E763">
            <v>10674.84</v>
          </cell>
          <cell r="F763">
            <v>366502.84</v>
          </cell>
          <cell r="G763">
            <v>58640.454400000002</v>
          </cell>
          <cell r="H763">
            <v>425143</v>
          </cell>
        </row>
        <row r="764">
          <cell r="B764" t="str">
            <v>TEE HD JH PVC 8" X 2" ( 200 mm X 75 mm)</v>
          </cell>
          <cell r="C764" t="str">
            <v>un</v>
          </cell>
          <cell r="D764">
            <v>432973</v>
          </cell>
          <cell r="E764">
            <v>12989.189999999999</v>
          </cell>
          <cell r="F764">
            <v>445962.19</v>
          </cell>
          <cell r="G764">
            <v>71353.950400000002</v>
          </cell>
          <cell r="H764">
            <v>517316</v>
          </cell>
        </row>
        <row r="765">
          <cell r="B765" t="str">
            <v>TEE HD JH PVC 8" X 3" ( 200 mm X 75 mm)</v>
          </cell>
          <cell r="C765" t="str">
            <v>un</v>
          </cell>
          <cell r="D765">
            <v>495805</v>
          </cell>
          <cell r="E765">
            <v>14874.15</v>
          </cell>
          <cell r="F765">
            <v>510679.15</v>
          </cell>
          <cell r="G765">
            <v>81708.664000000004</v>
          </cell>
          <cell r="H765">
            <v>592388</v>
          </cell>
        </row>
        <row r="766">
          <cell r="B766" t="str">
            <v>TEE HD JH PVC 8" X 4" ( 200 mm X 100 mm)</v>
          </cell>
          <cell r="C766" t="str">
            <v>un</v>
          </cell>
          <cell r="D766">
            <v>565729</v>
          </cell>
          <cell r="E766">
            <v>16971.87</v>
          </cell>
          <cell r="F766">
            <v>582700.87</v>
          </cell>
          <cell r="G766">
            <v>93232.139200000005</v>
          </cell>
          <cell r="H766">
            <v>675933</v>
          </cell>
        </row>
        <row r="767">
          <cell r="B767" t="str">
            <v>TEE HD JH PVC 8" X 6" ( 200 mm X 150 mm)</v>
          </cell>
          <cell r="C767" t="str">
            <v>un</v>
          </cell>
          <cell r="D767">
            <v>594424</v>
          </cell>
          <cell r="E767">
            <v>17832.719999999998</v>
          </cell>
          <cell r="F767">
            <v>612256.72</v>
          </cell>
          <cell r="G767">
            <v>97961.075199999992</v>
          </cell>
          <cell r="H767">
            <v>710218</v>
          </cell>
        </row>
        <row r="768">
          <cell r="B768" t="str">
            <v>TEE HD JH PVC 8" X 8" ( 200 mm X 200 mm)</v>
          </cell>
          <cell r="C768" t="str">
            <v>un</v>
          </cell>
          <cell r="D768">
            <v>638995</v>
          </cell>
          <cell r="E768">
            <v>19169.849999999999</v>
          </cell>
          <cell r="F768">
            <v>658164.85</v>
          </cell>
          <cell r="G768">
            <v>105306.376</v>
          </cell>
          <cell r="H768">
            <v>763471</v>
          </cell>
        </row>
        <row r="769">
          <cell r="B769" t="str">
            <v>TEE HD JH PVC 10" X 2" ( 250 mm X 50 mm)</v>
          </cell>
          <cell r="C769" t="str">
            <v>un</v>
          </cell>
          <cell r="D769">
            <v>646054</v>
          </cell>
          <cell r="E769">
            <v>19381.62</v>
          </cell>
          <cell r="F769">
            <v>665435.62</v>
          </cell>
          <cell r="G769">
            <v>106469.6992</v>
          </cell>
          <cell r="H769">
            <v>771905</v>
          </cell>
        </row>
        <row r="770">
          <cell r="B770" t="str">
            <v>TEE HD JH PVC 10" X 3" ( 250 mm X 75 mm)</v>
          </cell>
          <cell r="C770" t="str">
            <v>un</v>
          </cell>
          <cell r="D770">
            <v>802172</v>
          </cell>
          <cell r="E770">
            <v>24065.16</v>
          </cell>
          <cell r="F770">
            <v>826237.16</v>
          </cell>
          <cell r="G770">
            <v>132197.94560000001</v>
          </cell>
          <cell r="H770">
            <v>958435</v>
          </cell>
        </row>
        <row r="771">
          <cell r="B771" t="str">
            <v>TEE HD JH PVC 10" X 4" ( 250 mm X 100 mm)</v>
          </cell>
          <cell r="C771" t="str">
            <v>un</v>
          </cell>
          <cell r="D771">
            <v>806871</v>
          </cell>
          <cell r="E771">
            <v>24206.129999999997</v>
          </cell>
          <cell r="F771">
            <v>831077.13</v>
          </cell>
          <cell r="G771">
            <v>132972.34080000001</v>
          </cell>
          <cell r="H771">
            <v>964049</v>
          </cell>
        </row>
        <row r="772">
          <cell r="B772" t="str">
            <v>TEE HD JH PVC 10" X 6" ( 250 mm X 150 mm)</v>
          </cell>
          <cell r="C772" t="str">
            <v>un</v>
          </cell>
          <cell r="D772">
            <v>849604</v>
          </cell>
          <cell r="E772">
            <v>25488.12</v>
          </cell>
          <cell r="F772">
            <v>875092.12</v>
          </cell>
          <cell r="G772">
            <v>140014.73920000001</v>
          </cell>
          <cell r="H772">
            <v>1015107</v>
          </cell>
        </row>
        <row r="773">
          <cell r="B773" t="str">
            <v>TEE HD JH PVC 10" X 8" ( 250 mm X 200 mm)</v>
          </cell>
          <cell r="C773" t="str">
            <v>un</v>
          </cell>
          <cell r="D773">
            <v>991674</v>
          </cell>
          <cell r="E773">
            <v>29750.219999999998</v>
          </cell>
          <cell r="F773">
            <v>1021424.22</v>
          </cell>
          <cell r="G773">
            <v>163427.87520000001</v>
          </cell>
          <cell r="H773">
            <v>1184852</v>
          </cell>
        </row>
        <row r="774">
          <cell r="B774" t="str">
            <v>TEE HD JH PVC 10" X 10" ( 250 mm X 250 mm)</v>
          </cell>
          <cell r="C774" t="str">
            <v>un</v>
          </cell>
          <cell r="D774">
            <v>1257853</v>
          </cell>
          <cell r="E774">
            <v>37735.589999999997</v>
          </cell>
          <cell r="F774">
            <v>1295588.5900000001</v>
          </cell>
          <cell r="G774">
            <v>207294.17440000002</v>
          </cell>
          <cell r="H774">
            <v>1502883</v>
          </cell>
        </row>
        <row r="775">
          <cell r="B775" t="str">
            <v>TEE HD JH PVC 12" X 3" ( 300 mm X 75 mm)</v>
          </cell>
          <cell r="C775" t="str">
            <v>un</v>
          </cell>
          <cell r="D775">
            <v>1131326</v>
          </cell>
          <cell r="E775">
            <v>33939.78</v>
          </cell>
          <cell r="F775">
            <v>1165265.78</v>
          </cell>
          <cell r="G775">
            <v>186442.52480000001</v>
          </cell>
          <cell r="H775">
            <v>1351708</v>
          </cell>
        </row>
        <row r="776">
          <cell r="B776" t="str">
            <v>TEE HD JH PVC 12" X 4" ( 300 mm X 100 mm)</v>
          </cell>
          <cell r="C776" t="str">
            <v>un</v>
          </cell>
          <cell r="D776">
            <v>1159358</v>
          </cell>
          <cell r="E776">
            <v>34780.74</v>
          </cell>
          <cell r="F776">
            <v>1194138.74</v>
          </cell>
          <cell r="G776">
            <v>191062.19839999999</v>
          </cell>
          <cell r="H776">
            <v>1385201</v>
          </cell>
        </row>
        <row r="777">
          <cell r="B777" t="str">
            <v>TEE HD JH PVC 12" X 6" ( 300 mm X 150 mm)</v>
          </cell>
          <cell r="C777" t="str">
            <v>un</v>
          </cell>
          <cell r="D777">
            <v>1414242</v>
          </cell>
          <cell r="E777">
            <v>42427.26</v>
          </cell>
          <cell r="F777">
            <v>1456669.26</v>
          </cell>
          <cell r="G777">
            <v>233067.0816</v>
          </cell>
          <cell r="H777">
            <v>1689736</v>
          </cell>
        </row>
        <row r="778">
          <cell r="B778" t="str">
            <v>TEE HD JH PVC 12" X 8" ( 300 mm X 200 mm)</v>
          </cell>
          <cell r="C778" t="str">
            <v>un</v>
          </cell>
          <cell r="D778">
            <v>1555384</v>
          </cell>
          <cell r="E778">
            <v>46661.52</v>
          </cell>
          <cell r="F778">
            <v>1602045.52</v>
          </cell>
          <cell r="G778">
            <v>256327.28320000001</v>
          </cell>
          <cell r="H778">
            <v>1858373</v>
          </cell>
        </row>
        <row r="779">
          <cell r="B779" t="str">
            <v>TEE HD JH PVC 12" X 10" ( 300 mm X 250 mm)</v>
          </cell>
          <cell r="C779" t="str">
            <v>un</v>
          </cell>
          <cell r="D779">
            <v>1839612</v>
          </cell>
          <cell r="E779">
            <v>55188.36</v>
          </cell>
          <cell r="F779">
            <v>1894800.36</v>
          </cell>
          <cell r="G779">
            <v>303168.0576</v>
          </cell>
          <cell r="H779">
            <v>2197968</v>
          </cell>
        </row>
        <row r="780">
          <cell r="B780" t="str">
            <v>TEE HD JH PVC 12" X 12" ( 300 mm X 300 mm)</v>
          </cell>
          <cell r="C780" t="str">
            <v>un</v>
          </cell>
          <cell r="D780">
            <v>2121997</v>
          </cell>
          <cell r="E780">
            <v>63659.909999999996</v>
          </cell>
          <cell r="F780">
            <v>2185656.91</v>
          </cell>
          <cell r="G780">
            <v>349705.10560000001</v>
          </cell>
          <cell r="H780">
            <v>2535362</v>
          </cell>
        </row>
        <row r="781">
          <cell r="B781" t="str">
            <v>TEE HD JH PVC 14" X 3" ( 350 mm X 75 mm)</v>
          </cell>
          <cell r="C781" t="str">
            <v>un</v>
          </cell>
          <cell r="D781">
            <v>1447853</v>
          </cell>
          <cell r="E781">
            <v>43435.59</v>
          </cell>
          <cell r="F781">
            <v>1491288.59</v>
          </cell>
          <cell r="G781">
            <v>238606.17440000002</v>
          </cell>
          <cell r="H781">
            <v>1729895</v>
          </cell>
        </row>
        <row r="782">
          <cell r="B782" t="str">
            <v>TEE HD JH PVC 14" X 4" ( 350 mm X 100 mm)</v>
          </cell>
          <cell r="C782" t="str">
            <v>un</v>
          </cell>
          <cell r="D782">
            <v>1477000</v>
          </cell>
          <cell r="E782">
            <v>44310</v>
          </cell>
          <cell r="F782">
            <v>1521310</v>
          </cell>
          <cell r="G782">
            <v>243409.6</v>
          </cell>
          <cell r="H782">
            <v>1764720</v>
          </cell>
        </row>
        <row r="783">
          <cell r="B783" t="str">
            <v>TEE HD JH PVC 14" X 6" ( 350 mm X 150 mm)</v>
          </cell>
          <cell r="C783" t="str">
            <v>un</v>
          </cell>
          <cell r="D783">
            <v>1549971</v>
          </cell>
          <cell r="E783">
            <v>46499.13</v>
          </cell>
          <cell r="F783">
            <v>1596470.13</v>
          </cell>
          <cell r="G783">
            <v>255435.22079999998</v>
          </cell>
          <cell r="H783">
            <v>1851905</v>
          </cell>
        </row>
        <row r="784">
          <cell r="B784" t="str">
            <v>TEE HD JH PVC 14" X 8" ( 350 mm X 200 mm)</v>
          </cell>
          <cell r="C784" t="str">
            <v>un</v>
          </cell>
          <cell r="D784">
            <v>1606388</v>
          </cell>
          <cell r="E784">
            <v>48191.64</v>
          </cell>
          <cell r="F784">
            <v>1654579.64</v>
          </cell>
          <cell r="G784">
            <v>264732.74239999999</v>
          </cell>
          <cell r="H784">
            <v>1919312</v>
          </cell>
        </row>
        <row r="785">
          <cell r="B785" t="str">
            <v>TEE HD JH PVC 14" X 10" ( 350 mm X 250 mm)</v>
          </cell>
          <cell r="C785" t="str">
            <v>un</v>
          </cell>
          <cell r="D785">
            <v>1665144</v>
          </cell>
          <cell r="E785">
            <v>49954.32</v>
          </cell>
          <cell r="F785">
            <v>1715098.32</v>
          </cell>
          <cell r="G785">
            <v>274415.73120000004</v>
          </cell>
          <cell r="H785">
            <v>1989514</v>
          </cell>
        </row>
        <row r="786">
          <cell r="B786" t="str">
            <v>TEE HD JH PVC 14" X 12" ( 350 mm X 300 mm)</v>
          </cell>
          <cell r="C786" t="str">
            <v>un</v>
          </cell>
          <cell r="D786">
            <v>1728246</v>
          </cell>
          <cell r="E786">
            <v>51847.38</v>
          </cell>
          <cell r="F786">
            <v>1780093.38</v>
          </cell>
          <cell r="G786">
            <v>284814.94079999998</v>
          </cell>
          <cell r="H786">
            <v>2064908</v>
          </cell>
        </row>
        <row r="787">
          <cell r="B787" t="str">
            <v>TEE HD JH PVC 14" X 14" ( 350 mm X 350 mm)</v>
          </cell>
          <cell r="C787" t="str">
            <v>un</v>
          </cell>
          <cell r="D787">
            <v>1914621</v>
          </cell>
          <cell r="E787">
            <v>57438.63</v>
          </cell>
          <cell r="F787">
            <v>1972059.63</v>
          </cell>
          <cell r="G787">
            <v>315529.54080000002</v>
          </cell>
          <cell r="H787">
            <v>2287589</v>
          </cell>
        </row>
        <row r="788">
          <cell r="B788" t="str">
            <v>TEE HD JH PVC 16" X 4" ( 400 mm X 100 mm)</v>
          </cell>
          <cell r="C788" t="str">
            <v>un</v>
          </cell>
          <cell r="D788">
            <v>1984382</v>
          </cell>
          <cell r="E788">
            <v>59531.46</v>
          </cell>
          <cell r="F788">
            <v>2043913.46</v>
          </cell>
          <cell r="G788">
            <v>327026.15360000002</v>
          </cell>
          <cell r="H788">
            <v>2370940</v>
          </cell>
        </row>
        <row r="789">
          <cell r="B789" t="str">
            <v>TEE HD JH PVC 16" X 6" ( 400 mm X 150 mm)</v>
          </cell>
          <cell r="C789" t="str">
            <v>un</v>
          </cell>
          <cell r="D789">
            <v>2131887</v>
          </cell>
          <cell r="E789">
            <v>63956.61</v>
          </cell>
          <cell r="F789">
            <v>2195843.61</v>
          </cell>
          <cell r="G789">
            <v>351334.97759999998</v>
          </cell>
          <cell r="H789">
            <v>2547179</v>
          </cell>
        </row>
        <row r="790">
          <cell r="B790" t="str">
            <v>TEE HD JH PVC 16" X 8" ( 400 mm X 200 mm)</v>
          </cell>
          <cell r="C790" t="str">
            <v>un</v>
          </cell>
          <cell r="D790">
            <v>2260224</v>
          </cell>
          <cell r="E790">
            <v>67806.720000000001</v>
          </cell>
          <cell r="F790">
            <v>2328030.7200000002</v>
          </cell>
          <cell r="G790">
            <v>372484.91520000005</v>
          </cell>
          <cell r="H790">
            <v>2700516</v>
          </cell>
        </row>
        <row r="791">
          <cell r="B791" t="str">
            <v>TEE HD JH PVC 16" X 10" ( 400 mm X 250 mm)</v>
          </cell>
          <cell r="C791" t="str">
            <v>un</v>
          </cell>
          <cell r="D791">
            <v>2324800</v>
          </cell>
          <cell r="E791">
            <v>69744</v>
          </cell>
          <cell r="F791">
            <v>2394544</v>
          </cell>
          <cell r="G791">
            <v>383127.03999999998</v>
          </cell>
          <cell r="H791">
            <v>2777671</v>
          </cell>
        </row>
        <row r="792">
          <cell r="B792" t="str">
            <v>TEE HD JH PVC 16" X 12" ( 400 mm X 300 mm)</v>
          </cell>
          <cell r="C792" t="str">
            <v>un</v>
          </cell>
          <cell r="D792">
            <v>2569137</v>
          </cell>
          <cell r="E792">
            <v>77074.11</v>
          </cell>
          <cell r="F792">
            <v>2646211.11</v>
          </cell>
          <cell r="G792">
            <v>423393.77759999997</v>
          </cell>
          <cell r="H792">
            <v>3069605</v>
          </cell>
        </row>
        <row r="793">
          <cell r="B793" t="str">
            <v>TEE HD JH PVC 16" X 14" ( 400 mm X 350 mm)</v>
          </cell>
          <cell r="C793" t="str">
            <v>un</v>
          </cell>
          <cell r="D793">
            <v>2812166</v>
          </cell>
          <cell r="E793">
            <v>84364.98</v>
          </cell>
          <cell r="F793">
            <v>2896530.98</v>
          </cell>
          <cell r="G793">
            <v>463444.95679999999</v>
          </cell>
          <cell r="H793">
            <v>3359976</v>
          </cell>
        </row>
        <row r="794">
          <cell r="B794" t="str">
            <v>TEE HD JH PVC 16" X 16" ( 400 mm X 400 mm)</v>
          </cell>
          <cell r="C794" t="str">
            <v>un</v>
          </cell>
          <cell r="D794">
            <v>3016422</v>
          </cell>
          <cell r="E794">
            <v>90492.66</v>
          </cell>
          <cell r="F794">
            <v>3106914.66</v>
          </cell>
          <cell r="G794">
            <v>497106.34560000006</v>
          </cell>
          <cell r="H794">
            <v>3604021</v>
          </cell>
        </row>
        <row r="795">
          <cell r="B795" t="str">
            <v>TEE HD JH PVC 18" X 6" ( 450 mm X 150 mm)</v>
          </cell>
          <cell r="C795" t="str">
            <v>un</v>
          </cell>
          <cell r="D795">
            <v>4360010</v>
          </cell>
          <cell r="E795">
            <v>130800.29999999999</v>
          </cell>
          <cell r="F795">
            <v>4490810.3</v>
          </cell>
          <cell r="G795">
            <v>718529.64799999993</v>
          </cell>
          <cell r="H795">
            <v>5209340</v>
          </cell>
        </row>
        <row r="796">
          <cell r="B796" t="str">
            <v>TEE HD JH PVC 18" X 8" ( 450 mm X 200 mm)</v>
          </cell>
          <cell r="C796" t="str">
            <v>un</v>
          </cell>
          <cell r="D796">
            <v>4539387</v>
          </cell>
          <cell r="E796">
            <v>136181.60999999999</v>
          </cell>
          <cell r="F796">
            <v>4675568.6100000003</v>
          </cell>
          <cell r="G796">
            <v>748090.9776000001</v>
          </cell>
          <cell r="H796">
            <v>5423660</v>
          </cell>
        </row>
        <row r="797">
          <cell r="B797" t="str">
            <v>TEE HD JH PVC 18" X 10" ( 450 mm X 250 mm)</v>
          </cell>
          <cell r="C797" t="str">
            <v>un</v>
          </cell>
          <cell r="D797">
            <v>4688130</v>
          </cell>
          <cell r="E797">
            <v>140643.9</v>
          </cell>
          <cell r="F797">
            <v>4828773.9000000004</v>
          </cell>
          <cell r="G797">
            <v>772603.82400000002</v>
          </cell>
          <cell r="H797">
            <v>5601378</v>
          </cell>
        </row>
        <row r="798">
          <cell r="B798" t="str">
            <v>TEE HD JH PVC 18" X 12" ( 450 mm X 300 mm)</v>
          </cell>
          <cell r="C798" t="str">
            <v>un</v>
          </cell>
          <cell r="D798">
            <v>4854029</v>
          </cell>
          <cell r="E798">
            <v>145620.87</v>
          </cell>
          <cell r="F798">
            <v>4999649.87</v>
          </cell>
          <cell r="G798">
            <v>799943.97920000006</v>
          </cell>
          <cell r="H798">
            <v>5799594</v>
          </cell>
        </row>
        <row r="799">
          <cell r="B799" t="str">
            <v>TEE HD JH PVC 18" X 14" ( 450 mm X 350 mm)</v>
          </cell>
          <cell r="C799" t="str">
            <v>un</v>
          </cell>
          <cell r="D799">
            <v>5057933</v>
          </cell>
          <cell r="E799">
            <v>151737.99</v>
          </cell>
          <cell r="F799">
            <v>5209670.99</v>
          </cell>
          <cell r="G799">
            <v>833547.35840000003</v>
          </cell>
          <cell r="H799">
            <v>6043218</v>
          </cell>
        </row>
        <row r="800">
          <cell r="B800" t="str">
            <v>TEE HD JH PVC 18" X 16" ( 450 mm X 400 mm)</v>
          </cell>
          <cell r="C800" t="str">
            <v>un</v>
          </cell>
          <cell r="D800">
            <v>5482089</v>
          </cell>
          <cell r="E800">
            <v>164462.66999999998</v>
          </cell>
          <cell r="F800">
            <v>5646551.6699999999</v>
          </cell>
          <cell r="G800">
            <v>903448.2672</v>
          </cell>
          <cell r="H800">
            <v>6550000</v>
          </cell>
        </row>
        <row r="801">
          <cell r="B801" t="str">
            <v>TEE HD JH PVC 18" X 18" ( 450 mm X 450 mm)</v>
          </cell>
          <cell r="C801" t="str">
            <v>un</v>
          </cell>
          <cell r="D801">
            <v>5832870</v>
          </cell>
          <cell r="E801">
            <v>174986.1</v>
          </cell>
          <cell r="F801">
            <v>6007856.0999999996</v>
          </cell>
          <cell r="G801">
            <v>961256.97599999991</v>
          </cell>
          <cell r="H801">
            <v>6969113</v>
          </cell>
        </row>
        <row r="802">
          <cell r="B802" t="str">
            <v>TEE HD JH PVC 20" X 8" ( 500 mm X 200 mm)</v>
          </cell>
          <cell r="C802" t="str">
            <v>un</v>
          </cell>
          <cell r="D802">
            <v>4721123</v>
          </cell>
          <cell r="E802">
            <v>141633.69</v>
          </cell>
          <cell r="F802">
            <v>4862756.6900000004</v>
          </cell>
          <cell r="G802">
            <v>778041.07040000008</v>
          </cell>
          <cell r="H802">
            <v>5640798</v>
          </cell>
        </row>
        <row r="803">
          <cell r="B803" t="str">
            <v>TEE HD JH PVC 20" X 10" ( 500 mm X 250 mm)</v>
          </cell>
          <cell r="C803" t="str">
            <v>un</v>
          </cell>
          <cell r="D803">
            <v>4785422</v>
          </cell>
          <cell r="E803">
            <v>143562.66</v>
          </cell>
          <cell r="F803">
            <v>4928984.66</v>
          </cell>
          <cell r="G803">
            <v>788637.54560000007</v>
          </cell>
          <cell r="H803">
            <v>5717622</v>
          </cell>
        </row>
        <row r="804">
          <cell r="B804" t="str">
            <v>TEE HD JH PVC 20" X 12" ( 500 mm X 300 mm)</v>
          </cell>
          <cell r="C804" t="str">
            <v>un</v>
          </cell>
          <cell r="D804">
            <v>5350362</v>
          </cell>
          <cell r="E804">
            <v>160510.85999999999</v>
          </cell>
          <cell r="F804">
            <v>5510872.8600000003</v>
          </cell>
          <cell r="G804">
            <v>881739.65760000004</v>
          </cell>
          <cell r="H804">
            <v>6392613</v>
          </cell>
        </row>
        <row r="805">
          <cell r="B805" t="str">
            <v>TEE HD JH PVC 20" X 14" ( 500 mm X 350 mm)</v>
          </cell>
          <cell r="C805" t="str">
            <v>un</v>
          </cell>
          <cell r="D805">
            <v>5628691</v>
          </cell>
          <cell r="E805">
            <v>168860.72999999998</v>
          </cell>
          <cell r="F805">
            <v>5797551.7300000004</v>
          </cell>
          <cell r="G805">
            <v>927608.27680000011</v>
          </cell>
          <cell r="H805">
            <v>6725160</v>
          </cell>
        </row>
        <row r="806">
          <cell r="B806" t="str">
            <v>TEE HD JH PVC 20" X 16" ( 500 mm X 400 mm)</v>
          </cell>
          <cell r="C806" t="str">
            <v>un</v>
          </cell>
          <cell r="D806">
            <v>6282527</v>
          </cell>
          <cell r="E806">
            <v>188475.81</v>
          </cell>
          <cell r="F806">
            <v>6471002.8099999996</v>
          </cell>
          <cell r="G806">
            <v>1035360.4495999999</v>
          </cell>
          <cell r="H806">
            <v>7506363</v>
          </cell>
        </row>
        <row r="807">
          <cell r="B807" t="str">
            <v>TEE HD JH PVC 20" X 18" ( 500 mm X 450 mm)</v>
          </cell>
          <cell r="C807" t="str">
            <v>un</v>
          </cell>
          <cell r="D807">
            <v>6596669</v>
          </cell>
          <cell r="E807">
            <v>197900.07</v>
          </cell>
          <cell r="F807">
            <v>6794569.0700000003</v>
          </cell>
          <cell r="G807">
            <v>1087131.0512000001</v>
          </cell>
          <cell r="H807">
            <v>7881700</v>
          </cell>
        </row>
        <row r="808">
          <cell r="B808" t="str">
            <v>TEE HD JH PVC 20" X 20" ( 500 mm X 500 mm)</v>
          </cell>
          <cell r="C808" t="str">
            <v>un</v>
          </cell>
          <cell r="D808">
            <v>7106390</v>
          </cell>
          <cell r="E808">
            <v>213191.69999999998</v>
          </cell>
          <cell r="F808">
            <v>7319581.7000000002</v>
          </cell>
          <cell r="G808">
            <v>1171133.0720000002</v>
          </cell>
          <cell r="H808">
            <v>8490715</v>
          </cell>
        </row>
        <row r="809">
          <cell r="B809" t="str">
            <v>TEE HD JH PVC 24" X 8" ( 600 mm X 200 mm)</v>
          </cell>
          <cell r="C809" t="str">
            <v>un</v>
          </cell>
          <cell r="D809">
            <v>5476693</v>
          </cell>
          <cell r="E809">
            <v>164300.79</v>
          </cell>
          <cell r="F809">
            <v>5640993.79</v>
          </cell>
          <cell r="G809">
            <v>902559.00640000007</v>
          </cell>
          <cell r="H809">
            <v>6543553</v>
          </cell>
        </row>
        <row r="810">
          <cell r="B810" t="str">
            <v>TEE HD JH PVC 24" X 10" ( 600 mm X 250 mm)</v>
          </cell>
          <cell r="C810" t="str">
            <v>un</v>
          </cell>
          <cell r="D810">
            <v>5996892</v>
          </cell>
          <cell r="E810">
            <v>179906.75999999998</v>
          </cell>
          <cell r="F810">
            <v>6176798.7599999998</v>
          </cell>
          <cell r="G810">
            <v>988287.80160000001</v>
          </cell>
          <cell r="H810">
            <v>7165087</v>
          </cell>
        </row>
        <row r="811">
          <cell r="B811" t="str">
            <v>TEE HD JH PVC 24" X 12" ( 600 mm X 300 mm)</v>
          </cell>
          <cell r="C811" t="str">
            <v>un</v>
          </cell>
          <cell r="D811">
            <v>6142334</v>
          </cell>
          <cell r="E811">
            <v>184270.02</v>
          </cell>
          <cell r="F811">
            <v>6326604.0199999996</v>
          </cell>
          <cell r="G811">
            <v>1012256.6431999999</v>
          </cell>
          <cell r="H811">
            <v>7338861</v>
          </cell>
        </row>
        <row r="812">
          <cell r="B812" t="str">
            <v>TEE HD JH PVC 24" X 14" ( 600 mm X 350 mm)</v>
          </cell>
          <cell r="C812" t="str">
            <v>un</v>
          </cell>
          <cell r="D812">
            <v>6398790</v>
          </cell>
          <cell r="E812">
            <v>191963.69999999998</v>
          </cell>
          <cell r="F812">
            <v>6590753.7000000002</v>
          </cell>
          <cell r="G812">
            <v>1054520.5919999999</v>
          </cell>
          <cell r="H812">
            <v>7645274</v>
          </cell>
        </row>
        <row r="813">
          <cell r="B813" t="str">
            <v>TEE HD JH PVC 24" X 16" ( 600 mm X 400 mm)</v>
          </cell>
          <cell r="C813" t="str">
            <v>un</v>
          </cell>
          <cell r="D813">
            <v>7295066</v>
          </cell>
          <cell r="E813">
            <v>218851.97999999998</v>
          </cell>
          <cell r="F813">
            <v>7513917.9800000004</v>
          </cell>
          <cell r="G813">
            <v>1202226.8768000002</v>
          </cell>
          <cell r="H813">
            <v>8716145</v>
          </cell>
        </row>
        <row r="814">
          <cell r="B814" t="str">
            <v>TEE HD JH PVC 24" X 18" ( 600 mm X 450 mm)</v>
          </cell>
          <cell r="C814" t="str">
            <v>un</v>
          </cell>
          <cell r="D814">
            <v>8178185.0000000009</v>
          </cell>
          <cell r="E814">
            <v>245345.55000000002</v>
          </cell>
          <cell r="F814">
            <v>8423530.5500000007</v>
          </cell>
          <cell r="G814">
            <v>1347764.888</v>
          </cell>
          <cell r="H814">
            <v>9771295</v>
          </cell>
        </row>
        <row r="815">
          <cell r="B815" t="str">
            <v>TEE HD JH PVC 24" X 20" ( 600 mm X 500 mm)</v>
          </cell>
          <cell r="C815" t="str">
            <v>un</v>
          </cell>
          <cell r="D815">
            <v>9129590</v>
          </cell>
          <cell r="E815">
            <v>273887.7</v>
          </cell>
          <cell r="F815">
            <v>9403477.6999999993</v>
          </cell>
          <cell r="G815">
            <v>1504556.4319999998</v>
          </cell>
          <cell r="H815">
            <v>10908034</v>
          </cell>
        </row>
        <row r="816">
          <cell r="B816" t="str">
            <v>TEE HD JH PVC 24" X 24" ( 600 mm X 600 mm)</v>
          </cell>
          <cell r="C816" t="str">
            <v>un</v>
          </cell>
          <cell r="D816">
            <v>10010792</v>
          </cell>
          <cell r="E816">
            <v>300323.76</v>
          </cell>
          <cell r="F816">
            <v>10311115.76</v>
          </cell>
          <cell r="G816">
            <v>1649778.5216000001</v>
          </cell>
          <cell r="H816">
            <v>11960894</v>
          </cell>
        </row>
        <row r="817">
          <cell r="B817" t="str">
            <v>TEE HD BRIDA</v>
          </cell>
        </row>
        <row r="818">
          <cell r="B818" t="str">
            <v>TEE HD BRIDA 2" X 2" (50 mm X 50 mm)</v>
          </cell>
          <cell r="C818" t="str">
            <v>un</v>
          </cell>
          <cell r="D818">
            <v>116000</v>
          </cell>
          <cell r="E818">
            <v>3480</v>
          </cell>
          <cell r="F818">
            <v>119480</v>
          </cell>
          <cell r="G818">
            <v>19116.8</v>
          </cell>
          <cell r="H818">
            <v>138597</v>
          </cell>
        </row>
        <row r="819">
          <cell r="B819" t="str">
            <v>TEE HD BRIDA 3" X 2" (75 mm X 50 mm)</v>
          </cell>
          <cell r="C819" t="str">
            <v>un</v>
          </cell>
          <cell r="D819">
            <v>144000</v>
          </cell>
          <cell r="E819">
            <v>4320</v>
          </cell>
          <cell r="F819">
            <v>148320</v>
          </cell>
          <cell r="G819">
            <v>23731.200000000001</v>
          </cell>
          <cell r="H819">
            <v>172051</v>
          </cell>
        </row>
        <row r="820">
          <cell r="B820" t="str">
            <v>TEE HD BRIDA 3" X 3" ( 75 mm X 75 mm)</v>
          </cell>
          <cell r="C820" t="str">
            <v>un</v>
          </cell>
          <cell r="D820">
            <v>169295</v>
          </cell>
          <cell r="E820">
            <v>5078.8499999999995</v>
          </cell>
          <cell r="F820">
            <v>174373.85</v>
          </cell>
          <cell r="G820">
            <v>27899.816000000003</v>
          </cell>
          <cell r="H820">
            <v>202274</v>
          </cell>
        </row>
        <row r="821">
          <cell r="B821" t="str">
            <v>TEE HD BRIDA 4" X 2" (100 mm X 50 mm)</v>
          </cell>
          <cell r="C821" t="str">
            <v>un</v>
          </cell>
          <cell r="D821">
            <v>238000</v>
          </cell>
          <cell r="E821">
            <v>7140</v>
          </cell>
          <cell r="F821">
            <v>245140</v>
          </cell>
          <cell r="G821">
            <v>39222.400000000001</v>
          </cell>
          <cell r="H821">
            <v>284362</v>
          </cell>
        </row>
        <row r="822">
          <cell r="B822" t="str">
            <v>TEE HD BRIDA 4" X 3" ( 100 mm X 75 mm)</v>
          </cell>
          <cell r="C822" t="str">
            <v>un</v>
          </cell>
          <cell r="D822">
            <v>297190</v>
          </cell>
          <cell r="E822">
            <v>8915.6999999999989</v>
          </cell>
          <cell r="F822">
            <v>306105.7</v>
          </cell>
          <cell r="G822">
            <v>48976.912000000004</v>
          </cell>
          <cell r="H822">
            <v>355083</v>
          </cell>
        </row>
        <row r="823">
          <cell r="B823" t="str">
            <v>TEE HD BRIDA 4" X 4" (100  mm X 100  mm)</v>
          </cell>
          <cell r="C823" t="str">
            <v>un</v>
          </cell>
          <cell r="D823">
            <v>344000</v>
          </cell>
          <cell r="E823">
            <v>10320</v>
          </cell>
          <cell r="F823">
            <v>354320</v>
          </cell>
          <cell r="G823">
            <v>56691.200000000004</v>
          </cell>
          <cell r="H823">
            <v>411011</v>
          </cell>
        </row>
        <row r="824">
          <cell r="B824" t="str">
            <v>TEE HD BRIDA 6" X 2" (150  mm X 50  mm)</v>
          </cell>
          <cell r="C824" t="str">
            <v>un</v>
          </cell>
          <cell r="D824">
            <v>391000</v>
          </cell>
          <cell r="E824">
            <v>11730</v>
          </cell>
          <cell r="F824">
            <v>402730</v>
          </cell>
          <cell r="G824">
            <v>64436.800000000003</v>
          </cell>
          <cell r="H824">
            <v>467167</v>
          </cell>
        </row>
        <row r="825">
          <cell r="B825" t="str">
            <v>TEE HD BRIDA 6" X 3" ( 150 mm X 75 mm)</v>
          </cell>
          <cell r="C825" t="str">
            <v>un</v>
          </cell>
          <cell r="D825">
            <v>427675</v>
          </cell>
          <cell r="E825">
            <v>12830.25</v>
          </cell>
          <cell r="F825">
            <v>440505.25</v>
          </cell>
          <cell r="G825">
            <v>70480.84</v>
          </cell>
          <cell r="H825">
            <v>510986</v>
          </cell>
        </row>
        <row r="826">
          <cell r="B826" t="str">
            <v>TEE HD BRIDA 6" X 4" ( 150 mm X 100 mm)</v>
          </cell>
          <cell r="C826" t="str">
            <v>un</v>
          </cell>
          <cell r="D826">
            <v>477849</v>
          </cell>
          <cell r="E826">
            <v>14335.47</v>
          </cell>
          <cell r="F826">
            <v>492184.47</v>
          </cell>
          <cell r="G826">
            <v>78749.515199999994</v>
          </cell>
          <cell r="H826">
            <v>570934</v>
          </cell>
        </row>
        <row r="827">
          <cell r="B827" t="str">
            <v>TEE HD BRIDA 6" X 6" ( 150 mm X 150 mm)</v>
          </cell>
          <cell r="C827" t="str">
            <v>un</v>
          </cell>
          <cell r="D827">
            <v>587479</v>
          </cell>
          <cell r="E827">
            <v>17624.37</v>
          </cell>
          <cell r="F827">
            <v>605103.37</v>
          </cell>
          <cell r="G827">
            <v>96816.539199999999</v>
          </cell>
          <cell r="H827">
            <v>701920</v>
          </cell>
        </row>
        <row r="828">
          <cell r="B828" t="str">
            <v>TEE HD BRIDA 8" X 2" ( 200 mm X 75 mm)</v>
          </cell>
          <cell r="C828" t="str">
            <v>un</v>
          </cell>
          <cell r="D828">
            <v>698637</v>
          </cell>
          <cell r="E828">
            <v>20959.11</v>
          </cell>
          <cell r="F828">
            <v>719596.11</v>
          </cell>
          <cell r="G828">
            <v>115135.37760000001</v>
          </cell>
          <cell r="H828">
            <v>834731</v>
          </cell>
        </row>
        <row r="829">
          <cell r="B829" t="str">
            <v>TEE HD BRIDA 8" X 3" ( 200 mm X 75 mm)</v>
          </cell>
          <cell r="C829" t="str">
            <v>un</v>
          </cell>
          <cell r="D829">
            <v>708212</v>
          </cell>
          <cell r="E829">
            <v>21246.36</v>
          </cell>
          <cell r="F829">
            <v>729458.36</v>
          </cell>
          <cell r="G829">
            <v>116713.3376</v>
          </cell>
          <cell r="H829">
            <v>846172</v>
          </cell>
        </row>
        <row r="830">
          <cell r="B830" t="str">
            <v>TEE HD BRIDA 8" X 4" ( 200 mm X 100 mm)</v>
          </cell>
          <cell r="C830" t="str">
            <v>un</v>
          </cell>
          <cell r="D830">
            <v>810439</v>
          </cell>
          <cell r="E830">
            <v>24313.17</v>
          </cell>
          <cell r="F830">
            <v>834752.17</v>
          </cell>
          <cell r="G830">
            <v>133560.34720000002</v>
          </cell>
          <cell r="H830">
            <v>968313</v>
          </cell>
        </row>
        <row r="831">
          <cell r="B831" t="str">
            <v>TEE HD BRIDA 8" X 6" ( 200 mm X 150 mm)</v>
          </cell>
          <cell r="C831" t="str">
            <v>un</v>
          </cell>
          <cell r="D831">
            <v>861700</v>
          </cell>
          <cell r="E831">
            <v>25851</v>
          </cell>
          <cell r="F831">
            <v>887551</v>
          </cell>
          <cell r="G831">
            <v>142008.16</v>
          </cell>
          <cell r="H831">
            <v>1029559</v>
          </cell>
        </row>
        <row r="832">
          <cell r="B832" t="str">
            <v>TEE HD BRIDA 8" X 8" ( 200 mm X 200 mm)</v>
          </cell>
          <cell r="C832" t="str">
            <v>un</v>
          </cell>
          <cell r="D832">
            <v>946105</v>
          </cell>
          <cell r="E832">
            <v>28383.149999999998</v>
          </cell>
          <cell r="F832">
            <v>974488.15</v>
          </cell>
          <cell r="G832">
            <v>155918.10400000002</v>
          </cell>
          <cell r="H832">
            <v>1130406</v>
          </cell>
        </row>
        <row r="833">
          <cell r="B833" t="str">
            <v>TEE HD BRIDA 10" X 2" ( 250 mm X 505 mm)</v>
          </cell>
          <cell r="C833" t="str">
            <v>un</v>
          </cell>
          <cell r="D833">
            <v>980905</v>
          </cell>
          <cell r="E833">
            <v>29427.149999999998</v>
          </cell>
          <cell r="F833">
            <v>1010332.15</v>
          </cell>
          <cell r="G833">
            <v>161653.144</v>
          </cell>
          <cell r="H833">
            <v>1171985</v>
          </cell>
        </row>
        <row r="834">
          <cell r="B834" t="str">
            <v>TEE HD BRIDA 10" X 3" ( 250 mm X 75 mm)</v>
          </cell>
          <cell r="C834" t="str">
            <v>un</v>
          </cell>
          <cell r="D834">
            <v>1054722</v>
          </cell>
          <cell r="E834">
            <v>31641.66</v>
          </cell>
          <cell r="F834">
            <v>1086363.6599999999</v>
          </cell>
          <cell r="G834">
            <v>173818.1856</v>
          </cell>
          <cell r="H834">
            <v>1260182</v>
          </cell>
        </row>
        <row r="835">
          <cell r="B835" t="str">
            <v>TEE HD BRIDA 10" X 4" ( 250 mm X 100 mm)</v>
          </cell>
          <cell r="C835" t="str">
            <v>un</v>
          </cell>
          <cell r="D835">
            <v>1180425</v>
          </cell>
          <cell r="E835">
            <v>35412.75</v>
          </cell>
          <cell r="F835">
            <v>1215837.75</v>
          </cell>
          <cell r="G835">
            <v>194534.04</v>
          </cell>
          <cell r="H835">
            <v>1410372</v>
          </cell>
        </row>
        <row r="836">
          <cell r="B836" t="str">
            <v>TEE HD BRIDA 10" X 6" ( 250 mm X 150 mm)</v>
          </cell>
          <cell r="C836" t="str">
            <v>un</v>
          </cell>
          <cell r="D836">
            <v>1228299</v>
          </cell>
          <cell r="E836">
            <v>36848.97</v>
          </cell>
          <cell r="F836">
            <v>1265147.97</v>
          </cell>
          <cell r="G836">
            <v>202423.6752</v>
          </cell>
          <cell r="H836">
            <v>1467572</v>
          </cell>
        </row>
        <row r="837">
          <cell r="B837" t="str">
            <v>TEE HD BRIDA 10" X 8" ( 250 mm X 200 mm)</v>
          </cell>
          <cell r="C837" t="str">
            <v>un</v>
          </cell>
          <cell r="D837">
            <v>1311268</v>
          </cell>
          <cell r="E837">
            <v>39338.04</v>
          </cell>
          <cell r="F837">
            <v>1350606.04</v>
          </cell>
          <cell r="G837">
            <v>216096.9664</v>
          </cell>
          <cell r="H837">
            <v>1566703</v>
          </cell>
        </row>
        <row r="838">
          <cell r="B838" t="str">
            <v>TEE HD BRIDA 10" X 10" ( 250 mm X 250 mm)</v>
          </cell>
          <cell r="C838" t="str">
            <v>un</v>
          </cell>
          <cell r="D838">
            <v>1683942</v>
          </cell>
          <cell r="E838">
            <v>50518.259999999995</v>
          </cell>
          <cell r="F838">
            <v>1734460.26</v>
          </cell>
          <cell r="G838">
            <v>277513.64160000003</v>
          </cell>
          <cell r="H838">
            <v>2011974</v>
          </cell>
        </row>
        <row r="839">
          <cell r="B839" t="str">
            <v>TEE HD BRIDA 12" X 3" ( 300 mm X 75 mm)</v>
          </cell>
          <cell r="C839" t="str">
            <v>un</v>
          </cell>
          <cell r="D839">
            <v>1693702</v>
          </cell>
          <cell r="E839">
            <v>50811.06</v>
          </cell>
          <cell r="F839">
            <v>1744513.06</v>
          </cell>
          <cell r="G839">
            <v>279122.08960000001</v>
          </cell>
          <cell r="H839">
            <v>2023635</v>
          </cell>
        </row>
        <row r="840">
          <cell r="B840" t="str">
            <v>TEE HD BRIDA 12" X 4" ( 300 mm X 100 mm)</v>
          </cell>
          <cell r="C840" t="str">
            <v>un</v>
          </cell>
          <cell r="D840">
            <v>1773319</v>
          </cell>
          <cell r="E840">
            <v>53199.57</v>
          </cell>
          <cell r="F840">
            <v>1826518.57</v>
          </cell>
          <cell r="G840">
            <v>292242.97120000003</v>
          </cell>
          <cell r="H840">
            <v>2118762</v>
          </cell>
        </row>
        <row r="841">
          <cell r="B841" t="str">
            <v>TEE HD BRIDA 12" X 6" ( 300 mm X 150 mm)</v>
          </cell>
          <cell r="C841" t="str">
            <v>un</v>
          </cell>
          <cell r="D841">
            <v>1846713</v>
          </cell>
          <cell r="E841">
            <v>55401.39</v>
          </cell>
          <cell r="F841">
            <v>1902114.39</v>
          </cell>
          <cell r="G841">
            <v>304338.30239999999</v>
          </cell>
          <cell r="H841">
            <v>2206453</v>
          </cell>
        </row>
        <row r="842">
          <cell r="B842" t="str">
            <v>TEE HD BRIDA 12" X 8" ( 300 mm X 200 mm)</v>
          </cell>
          <cell r="C842" t="str">
            <v>un</v>
          </cell>
          <cell r="D842">
            <v>1908655</v>
          </cell>
          <cell r="E842">
            <v>57259.65</v>
          </cell>
          <cell r="F842">
            <v>1965914.65</v>
          </cell>
          <cell r="G842">
            <v>314546.34399999998</v>
          </cell>
          <cell r="H842">
            <v>2280461</v>
          </cell>
        </row>
        <row r="843">
          <cell r="B843" t="str">
            <v>TEE HD BRIDA 12" X 10" ( 300 mm X 250 mm)</v>
          </cell>
          <cell r="C843" t="str">
            <v>un</v>
          </cell>
          <cell r="D843">
            <v>2071388.0000000002</v>
          </cell>
          <cell r="E843">
            <v>62141.640000000007</v>
          </cell>
          <cell r="F843">
            <v>2133529.64</v>
          </cell>
          <cell r="G843">
            <v>341364.74240000005</v>
          </cell>
          <cell r="H843">
            <v>2474894</v>
          </cell>
        </row>
        <row r="844">
          <cell r="B844" t="str">
            <v>TEE HD BRIDA 12" X 12" ( 300 mm X 300 mm)</v>
          </cell>
          <cell r="C844" t="str">
            <v>un</v>
          </cell>
          <cell r="D844">
            <v>2250361</v>
          </cell>
          <cell r="E844">
            <v>67510.83</v>
          </cell>
          <cell r="F844">
            <v>2317871.83</v>
          </cell>
          <cell r="G844">
            <v>370859.49280000001</v>
          </cell>
          <cell r="H844">
            <v>2688731</v>
          </cell>
        </row>
        <row r="845">
          <cell r="B845" t="str">
            <v>TEE HD BRIDA 14" X 3" ( 350 mm X 75 mm)</v>
          </cell>
          <cell r="C845" t="str">
            <v>un</v>
          </cell>
          <cell r="D845">
            <v>1793334</v>
          </cell>
          <cell r="E845">
            <v>53800.02</v>
          </cell>
          <cell r="F845">
            <v>1847134.02</v>
          </cell>
          <cell r="G845">
            <v>295541.44320000004</v>
          </cell>
          <cell r="H845">
            <v>2142675</v>
          </cell>
        </row>
        <row r="846">
          <cell r="B846" t="str">
            <v>TEE HD BRIDA 14" X 4" ( 350 mm X 100 mm)</v>
          </cell>
          <cell r="C846" t="str">
            <v>un</v>
          </cell>
          <cell r="D846">
            <v>1894401</v>
          </cell>
          <cell r="E846">
            <v>56832.03</v>
          </cell>
          <cell r="F846">
            <v>1951233.03</v>
          </cell>
          <cell r="G846">
            <v>312197.28480000002</v>
          </cell>
          <cell r="H846">
            <v>2263430</v>
          </cell>
        </row>
        <row r="847">
          <cell r="B847" t="str">
            <v>TEE HD BRIDA 14" X 6" ( 350 mm X 150 mm)</v>
          </cell>
          <cell r="C847" t="str">
            <v>un</v>
          </cell>
          <cell r="D847">
            <v>1949107</v>
          </cell>
          <cell r="E847">
            <v>58473.21</v>
          </cell>
          <cell r="F847">
            <v>2007580.21</v>
          </cell>
          <cell r="G847">
            <v>321212.83360000001</v>
          </cell>
          <cell r="H847">
            <v>2328793</v>
          </cell>
        </row>
        <row r="848">
          <cell r="B848" t="str">
            <v>TEE HD BRIDA 14" X 8" ( 350 mm X 200 mm)</v>
          </cell>
          <cell r="C848" t="str">
            <v>un</v>
          </cell>
          <cell r="D848">
            <v>2112097</v>
          </cell>
          <cell r="E848">
            <v>63362.909999999996</v>
          </cell>
          <cell r="F848">
            <v>2175459.91</v>
          </cell>
          <cell r="G848">
            <v>348073.58560000005</v>
          </cell>
          <cell r="H848">
            <v>2523533</v>
          </cell>
        </row>
        <row r="849">
          <cell r="B849" t="str">
            <v>TEE HD BRIDA 14" X 10" ( 350 mm X 250 mm)</v>
          </cell>
          <cell r="C849" t="str">
            <v>un</v>
          </cell>
          <cell r="D849">
            <v>2180133</v>
          </cell>
          <cell r="E849">
            <v>65403.99</v>
          </cell>
          <cell r="F849">
            <v>2245536.9900000002</v>
          </cell>
          <cell r="G849">
            <v>359285.91840000002</v>
          </cell>
          <cell r="H849">
            <v>2604823</v>
          </cell>
        </row>
        <row r="850">
          <cell r="B850" t="str">
            <v>TEE HD BRIDA 14" X 12" ( 350 mm X 300 mm)</v>
          </cell>
          <cell r="C850" t="str">
            <v>un</v>
          </cell>
          <cell r="D850">
            <v>2255257</v>
          </cell>
          <cell r="E850">
            <v>67657.709999999992</v>
          </cell>
          <cell r="F850">
            <v>2322914.71</v>
          </cell>
          <cell r="G850">
            <v>371666.35359999997</v>
          </cell>
          <cell r="H850">
            <v>2694581</v>
          </cell>
        </row>
        <row r="851">
          <cell r="B851" t="str">
            <v>TEE HD BRIDA 14" X 14" ( 350 mm X 350 mm)</v>
          </cell>
          <cell r="C851" t="str">
            <v>un</v>
          </cell>
          <cell r="D851">
            <v>2358997</v>
          </cell>
          <cell r="E851">
            <v>70769.91</v>
          </cell>
          <cell r="F851">
            <v>2429766.91</v>
          </cell>
          <cell r="G851">
            <v>388762.70560000004</v>
          </cell>
          <cell r="H851">
            <v>2818530</v>
          </cell>
        </row>
        <row r="852">
          <cell r="B852" t="str">
            <v>TEE HD BRIDA 16" X 4" ( 400 mm X 100 mm)</v>
          </cell>
          <cell r="C852" t="str">
            <v>un</v>
          </cell>
          <cell r="D852">
            <v>2792023</v>
          </cell>
          <cell r="E852">
            <v>83760.69</v>
          </cell>
          <cell r="F852">
            <v>2875783.69</v>
          </cell>
          <cell r="G852">
            <v>460125.39039999997</v>
          </cell>
          <cell r="H852">
            <v>3335909</v>
          </cell>
        </row>
        <row r="853">
          <cell r="B853" t="str">
            <v>TEE HD BRIDA 16" X 6" ( 400 mm X 150 mm)</v>
          </cell>
          <cell r="C853" t="str">
            <v>un</v>
          </cell>
          <cell r="D853">
            <v>2877184</v>
          </cell>
          <cell r="E853">
            <v>86315.520000000004</v>
          </cell>
          <cell r="F853">
            <v>2963499.52</v>
          </cell>
          <cell r="G853">
            <v>474159.92320000002</v>
          </cell>
          <cell r="H853">
            <v>3437659</v>
          </cell>
        </row>
        <row r="854">
          <cell r="B854" t="str">
            <v>TEE HD BRIDA 16" X 8" ( 400 mm X 200 mm)</v>
          </cell>
          <cell r="C854" t="str">
            <v>un</v>
          </cell>
          <cell r="D854">
            <v>2946214</v>
          </cell>
          <cell r="E854">
            <v>88386.42</v>
          </cell>
          <cell r="F854">
            <v>3034600.42</v>
          </cell>
          <cell r="G854">
            <v>485536.06719999999</v>
          </cell>
          <cell r="H854">
            <v>3520136</v>
          </cell>
        </row>
        <row r="855">
          <cell r="B855" t="str">
            <v>TEE HD BRIDA 16" X 10" ( 400 mm X 250 mm)</v>
          </cell>
          <cell r="C855" t="str">
            <v>un</v>
          </cell>
          <cell r="D855">
            <v>3043269</v>
          </cell>
          <cell r="E855">
            <v>91298.069999999992</v>
          </cell>
          <cell r="F855">
            <v>3134567.07</v>
          </cell>
          <cell r="G855">
            <v>501530.73119999998</v>
          </cell>
          <cell r="H855">
            <v>3636098</v>
          </cell>
        </row>
        <row r="856">
          <cell r="B856" t="str">
            <v>TEE HD BRIDA 16" X 12" ( 400 mm X 300 mm)</v>
          </cell>
          <cell r="C856" t="str">
            <v>un</v>
          </cell>
          <cell r="D856">
            <v>3153193</v>
          </cell>
          <cell r="E856">
            <v>94595.79</v>
          </cell>
          <cell r="F856">
            <v>3247788.79</v>
          </cell>
          <cell r="G856">
            <v>519646.20640000002</v>
          </cell>
          <cell r="H856">
            <v>3767435</v>
          </cell>
        </row>
        <row r="857">
          <cell r="B857" t="str">
            <v>TEE HD BRIDA 16" X 14" ( 400 mm X 350 mm)</v>
          </cell>
          <cell r="C857" t="str">
            <v>un</v>
          </cell>
          <cell r="D857">
            <v>3241353</v>
          </cell>
          <cell r="E857">
            <v>97240.59</v>
          </cell>
          <cell r="F857">
            <v>3338593.59</v>
          </cell>
          <cell r="G857">
            <v>534174.97439999995</v>
          </cell>
          <cell r="H857">
            <v>3872769</v>
          </cell>
        </row>
        <row r="858">
          <cell r="B858" t="str">
            <v>TEE HD BRIDA 16" X 16" ( 400 mm X 400 mm)</v>
          </cell>
          <cell r="C858" t="str">
            <v>un</v>
          </cell>
          <cell r="D858">
            <v>3414879</v>
          </cell>
          <cell r="E858">
            <v>102446.37</v>
          </cell>
          <cell r="F858">
            <v>3517325.37</v>
          </cell>
          <cell r="G858">
            <v>562772.05920000002</v>
          </cell>
          <cell r="H858">
            <v>4080097</v>
          </cell>
        </row>
        <row r="859">
          <cell r="B859" t="str">
            <v>TEE HD BRIDA 18" X 6" ( 450 mm X 150 mm)</v>
          </cell>
          <cell r="C859" t="str">
            <v>un</v>
          </cell>
          <cell r="D859">
            <v>4011869</v>
          </cell>
          <cell r="E859">
            <v>120356.06999999999</v>
          </cell>
          <cell r="F859">
            <v>4132225.07</v>
          </cell>
          <cell r="G859">
            <v>661156.01119999995</v>
          </cell>
          <cell r="H859">
            <v>4793381</v>
          </cell>
        </row>
        <row r="860">
          <cell r="B860" t="str">
            <v>TEE HD BRIDA 18" X 8" ( 450 mm X 200 mm)</v>
          </cell>
          <cell r="C860" t="str">
            <v>un</v>
          </cell>
          <cell r="D860">
            <v>4198059</v>
          </cell>
          <cell r="E860">
            <v>125941.76999999999</v>
          </cell>
          <cell r="F860">
            <v>4324000.7699999996</v>
          </cell>
          <cell r="G860">
            <v>691840.12319999991</v>
          </cell>
          <cell r="H860">
            <v>5015841</v>
          </cell>
        </row>
        <row r="861">
          <cell r="B861" t="str">
            <v>TEE HD BRIDA 18" X 10" ( 450 mm X 250 mm)</v>
          </cell>
          <cell r="C861" t="str">
            <v>un</v>
          </cell>
          <cell r="D861">
            <v>4440851</v>
          </cell>
          <cell r="E861">
            <v>133225.53</v>
          </cell>
          <cell r="F861">
            <v>4574076.53</v>
          </cell>
          <cell r="G861">
            <v>731852.2448000001</v>
          </cell>
          <cell r="H861">
            <v>5305929</v>
          </cell>
        </row>
        <row r="862">
          <cell r="B862" t="str">
            <v>TEE HD BRIDA 18" X 12" ( 450 mm X 300 mm)</v>
          </cell>
          <cell r="C862" t="str">
            <v>un</v>
          </cell>
          <cell r="D862">
            <v>4596310</v>
          </cell>
          <cell r="E862">
            <v>137889.29999999999</v>
          </cell>
          <cell r="F862">
            <v>4734199.3</v>
          </cell>
          <cell r="G862">
            <v>757471.88800000004</v>
          </cell>
          <cell r="H862">
            <v>5491671</v>
          </cell>
        </row>
        <row r="863">
          <cell r="B863" t="str">
            <v>TEE HD BRIDA 18" X 14" ( 450 mm X 350 mm)</v>
          </cell>
          <cell r="C863" t="str">
            <v>un</v>
          </cell>
          <cell r="D863">
            <v>4662046</v>
          </cell>
          <cell r="E863">
            <v>139861.38</v>
          </cell>
          <cell r="F863">
            <v>4801907.38</v>
          </cell>
          <cell r="G863">
            <v>768305.18079999997</v>
          </cell>
          <cell r="H863">
            <v>5570213</v>
          </cell>
        </row>
        <row r="864">
          <cell r="B864" t="str">
            <v>TEE HD BRIDA 18" X 16" ( 450 mm X 400 mm)</v>
          </cell>
          <cell r="C864" t="str">
            <v>un</v>
          </cell>
          <cell r="D864">
            <v>5207028</v>
          </cell>
          <cell r="E864">
            <v>156210.84</v>
          </cell>
          <cell r="F864">
            <v>5363238.84</v>
          </cell>
          <cell r="G864">
            <v>858118.21439999994</v>
          </cell>
          <cell r="H864">
            <v>6221357</v>
          </cell>
        </row>
        <row r="865">
          <cell r="B865" t="str">
            <v>TEE HD BRIDA 18" X 18" ( 450 mm X 450 mm)</v>
          </cell>
          <cell r="C865" t="str">
            <v>un</v>
          </cell>
          <cell r="D865">
            <v>5485742</v>
          </cell>
          <cell r="E865">
            <v>164572.25999999998</v>
          </cell>
          <cell r="F865">
            <v>5650314.2599999998</v>
          </cell>
          <cell r="G865">
            <v>904050.28159999999</v>
          </cell>
          <cell r="H865">
            <v>6554365</v>
          </cell>
        </row>
        <row r="866">
          <cell r="B866" t="str">
            <v>TEE HD BRIDA 20" X 8" ( 500 mm X 200 mm)</v>
          </cell>
          <cell r="C866" t="str">
            <v>un</v>
          </cell>
          <cell r="D866">
            <v>4874012</v>
          </cell>
          <cell r="E866">
            <v>146220.35999999999</v>
          </cell>
          <cell r="F866">
            <v>5020232.3600000003</v>
          </cell>
          <cell r="G866">
            <v>803237.17760000005</v>
          </cell>
          <cell r="H866">
            <v>5823470</v>
          </cell>
        </row>
        <row r="867">
          <cell r="B867" t="str">
            <v>TEE HD BRIDA 20" X 10" ( 500 mm X 250 mm)</v>
          </cell>
          <cell r="C867" t="str">
            <v>un</v>
          </cell>
          <cell r="D867">
            <v>5126231</v>
          </cell>
          <cell r="E867">
            <v>153786.93</v>
          </cell>
          <cell r="F867">
            <v>5280017.93</v>
          </cell>
          <cell r="G867">
            <v>844802.86879999994</v>
          </cell>
          <cell r="H867">
            <v>6124821</v>
          </cell>
        </row>
        <row r="868">
          <cell r="B868" t="str">
            <v>TEE HD BRIDA 20" X 12" ( 500 mm X 300 mm)</v>
          </cell>
          <cell r="C868" t="str">
            <v>un</v>
          </cell>
          <cell r="D868">
            <v>5549356</v>
          </cell>
          <cell r="E868">
            <v>166480.68</v>
          </cell>
          <cell r="F868">
            <v>5715836.6799999997</v>
          </cell>
          <cell r="G868">
            <v>914533.86879999994</v>
          </cell>
          <cell r="H868">
            <v>6630371</v>
          </cell>
        </row>
        <row r="869">
          <cell r="B869" t="str">
            <v>TEE HD BRIDA 20" X 14" ( 500 mm X 350 mm)</v>
          </cell>
          <cell r="C869" t="str">
            <v>un</v>
          </cell>
          <cell r="D869">
            <v>5879924</v>
          </cell>
          <cell r="E869">
            <v>176397.72</v>
          </cell>
          <cell r="F869">
            <v>6056321.7199999997</v>
          </cell>
          <cell r="G869">
            <v>969011.47519999999</v>
          </cell>
          <cell r="H869">
            <v>7025333</v>
          </cell>
        </row>
        <row r="870">
          <cell r="B870" t="str">
            <v>TEE HD BRIDA 20" X 16" ( 500 mm X 400 mm)</v>
          </cell>
          <cell r="C870" t="str">
            <v>un</v>
          </cell>
          <cell r="D870">
            <v>6469204</v>
          </cell>
          <cell r="E870">
            <v>194076.12</v>
          </cell>
          <cell r="F870">
            <v>6663280.1200000001</v>
          </cell>
          <cell r="G870">
            <v>1066124.8192</v>
          </cell>
          <cell r="H870">
            <v>7729405</v>
          </cell>
        </row>
        <row r="871">
          <cell r="B871" t="str">
            <v>TEE HD BRIDA 20" X 18" ( 500 mm X 450 mm)</v>
          </cell>
          <cell r="C871" t="str">
            <v>un</v>
          </cell>
          <cell r="D871">
            <v>6604026</v>
          </cell>
          <cell r="E871">
            <v>198120.78</v>
          </cell>
          <cell r="F871">
            <v>6802146.7800000003</v>
          </cell>
          <cell r="G871">
            <v>1088343.4848</v>
          </cell>
          <cell r="H871">
            <v>7890490</v>
          </cell>
        </row>
        <row r="872">
          <cell r="B872" t="str">
            <v>TEE HD BRIDA 20" X 20" ( 500 mm X 500 mm)</v>
          </cell>
          <cell r="C872" t="str">
            <v>un</v>
          </cell>
          <cell r="D872">
            <v>7099084</v>
          </cell>
          <cell r="E872">
            <v>212972.52</v>
          </cell>
          <cell r="F872">
            <v>7312056.5199999996</v>
          </cell>
          <cell r="G872">
            <v>1169929.0432</v>
          </cell>
          <cell r="H872">
            <v>8481986</v>
          </cell>
        </row>
        <row r="873">
          <cell r="B873" t="str">
            <v>TEE HD BRIDA 24" X 8" ( 600 mm X 200 mm)</v>
          </cell>
          <cell r="C873" t="str">
            <v>un</v>
          </cell>
          <cell r="D873">
            <v>6300106</v>
          </cell>
          <cell r="E873">
            <v>189003.18</v>
          </cell>
          <cell r="F873">
            <v>6489109.1799999997</v>
          </cell>
          <cell r="G873">
            <v>1038257.4688</v>
          </cell>
          <cell r="H873">
            <v>7527367</v>
          </cell>
        </row>
        <row r="874">
          <cell r="B874" t="str">
            <v>TEE HD BRIDA 24" X 10" ( 600 mm X 250 mm)</v>
          </cell>
          <cell r="C874" t="str">
            <v>un</v>
          </cell>
          <cell r="D874">
            <v>6360516</v>
          </cell>
          <cell r="E874">
            <v>190815.47999999998</v>
          </cell>
          <cell r="F874">
            <v>6551331.4800000004</v>
          </cell>
          <cell r="G874">
            <v>1048213.0368000001</v>
          </cell>
          <cell r="H874">
            <v>7599545</v>
          </cell>
        </row>
        <row r="875">
          <cell r="B875" t="str">
            <v>TEE HD BRIDA 24" X 12" ( 600 mm X 300 mm)</v>
          </cell>
          <cell r="C875" t="str">
            <v>un</v>
          </cell>
          <cell r="D875">
            <v>6457277</v>
          </cell>
          <cell r="E875">
            <v>193718.31</v>
          </cell>
          <cell r="F875">
            <v>6650995.3099999996</v>
          </cell>
          <cell r="G875">
            <v>1064159.2496</v>
          </cell>
          <cell r="H875">
            <v>7715155</v>
          </cell>
        </row>
        <row r="876">
          <cell r="B876" t="str">
            <v>TEE HD BRIDA 24" X 14" ( 600 mm X 350 mm)</v>
          </cell>
          <cell r="C876" t="str">
            <v>un</v>
          </cell>
          <cell r="D876">
            <v>6509316</v>
          </cell>
          <cell r="E876">
            <v>195279.47999999998</v>
          </cell>
          <cell r="F876">
            <v>6704595.4800000004</v>
          </cell>
          <cell r="G876">
            <v>1072735.2768000001</v>
          </cell>
          <cell r="H876">
            <v>7777331</v>
          </cell>
        </row>
        <row r="877">
          <cell r="B877" t="str">
            <v>TEE HD BRIDA 24" X 16" ( 600 mm X 400 mm)</v>
          </cell>
          <cell r="C877" t="str">
            <v>un</v>
          </cell>
          <cell r="D877">
            <v>8009196</v>
          </cell>
          <cell r="E877">
            <v>240275.88</v>
          </cell>
          <cell r="F877">
            <v>8249471.8799999999</v>
          </cell>
          <cell r="G877">
            <v>1319915.5008</v>
          </cell>
          <cell r="H877">
            <v>9569387</v>
          </cell>
        </row>
        <row r="878">
          <cell r="B878" t="str">
            <v>TEE HD BRIDA 24" X 18" ( 600 mm X 450 mm)</v>
          </cell>
          <cell r="C878" t="str">
            <v>un</v>
          </cell>
          <cell r="D878">
            <v>9287400</v>
          </cell>
          <cell r="E878">
            <v>278622</v>
          </cell>
          <cell r="F878">
            <v>9566022</v>
          </cell>
          <cell r="G878">
            <v>1530563.52</v>
          </cell>
          <cell r="H878">
            <v>11096586</v>
          </cell>
        </row>
        <row r="879">
          <cell r="B879" t="str">
            <v>TEE HD BRIDA 24" X 20" ( 600 mm X 500 mm)</v>
          </cell>
          <cell r="C879" t="str">
            <v>un</v>
          </cell>
          <cell r="D879">
            <v>10040560</v>
          </cell>
          <cell r="E879">
            <v>301216.8</v>
          </cell>
          <cell r="F879">
            <v>10341776.800000001</v>
          </cell>
          <cell r="G879">
            <v>1654684.2880000002</v>
          </cell>
          <cell r="H879">
            <v>11996461</v>
          </cell>
        </row>
        <row r="880">
          <cell r="B880" t="str">
            <v>TEE HD BRIDA 24" X 24" ( 600 mm X 600 mm)</v>
          </cell>
          <cell r="C880" t="str">
            <v>un</v>
          </cell>
          <cell r="D880">
            <v>11170547</v>
          </cell>
          <cell r="E880">
            <v>335116.40999999997</v>
          </cell>
          <cell r="F880">
            <v>11505663.41</v>
          </cell>
          <cell r="G880">
            <v>1840906.1456000002</v>
          </cell>
          <cell r="H880">
            <v>13346570</v>
          </cell>
        </row>
        <row r="881">
          <cell r="B881" t="str">
            <v xml:space="preserve"> REDUCCIÓN HD</v>
          </cell>
        </row>
        <row r="882">
          <cell r="B882" t="str">
            <v xml:space="preserve">REDUCCIÓN HD CONCÉNTRICA EXTREMO LISO </v>
          </cell>
        </row>
        <row r="883">
          <cell r="B883" t="str">
            <v>REDUCCIÓN HD CONCÉNTRICA EXTREMO LISO  3" X 2" ( 75 mm X 50 mm)</v>
          </cell>
          <cell r="C883" t="str">
            <v>un</v>
          </cell>
          <cell r="D883">
            <v>47491</v>
          </cell>
          <cell r="E883">
            <v>1424.73</v>
          </cell>
          <cell r="F883">
            <v>48915.73</v>
          </cell>
          <cell r="G883">
            <v>7826.5168000000003</v>
          </cell>
          <cell r="H883">
            <v>56742</v>
          </cell>
        </row>
        <row r="884">
          <cell r="B884" t="str">
            <v>REDUCCIÓN HD CONCÉNTRICA EXTREMO LISO  4" X 2" ( 100 mm X 50 mm)</v>
          </cell>
          <cell r="C884" t="str">
            <v>un</v>
          </cell>
          <cell r="D884">
            <v>57036</v>
          </cell>
          <cell r="E884">
            <v>1711.08</v>
          </cell>
          <cell r="F884">
            <v>58747.08</v>
          </cell>
          <cell r="G884">
            <v>9399.5328000000009</v>
          </cell>
          <cell r="H884">
            <v>68147</v>
          </cell>
        </row>
        <row r="885">
          <cell r="B885" t="str">
            <v>REDUCCIÓN HD CONCÉNTRICA EXTREMO LISO  4" X 3" ( 100 mm X 75 mm)</v>
          </cell>
          <cell r="C885" t="str">
            <v>un</v>
          </cell>
          <cell r="D885">
            <v>79135</v>
          </cell>
          <cell r="E885">
            <v>2374.0499999999997</v>
          </cell>
          <cell r="F885">
            <v>81509.05</v>
          </cell>
          <cell r="G885">
            <v>13041.448</v>
          </cell>
          <cell r="H885">
            <v>94550</v>
          </cell>
        </row>
        <row r="886">
          <cell r="B886" t="str">
            <v>REDUCCIÓN HD CONCÉNTRICA EXTREMO LISO  6" X 2" ( 150 mm X 50 mm)</v>
          </cell>
          <cell r="C886" t="str">
            <v>un</v>
          </cell>
          <cell r="D886">
            <v>98594</v>
          </cell>
          <cell r="E886">
            <v>2957.8199999999997</v>
          </cell>
          <cell r="F886">
            <v>101551.82</v>
          </cell>
          <cell r="G886">
            <v>16248.291200000001</v>
          </cell>
          <cell r="H886">
            <v>117800</v>
          </cell>
        </row>
        <row r="887">
          <cell r="B887" t="str">
            <v>REDUCCIÓN HD CONCÉNTRICA EXTREMO LISO  6" X 3" ( 150 mm X 75 mm)</v>
          </cell>
          <cell r="C887" t="str">
            <v>un</v>
          </cell>
          <cell r="D887">
            <v>117287</v>
          </cell>
          <cell r="E887">
            <v>3518.6099999999997</v>
          </cell>
          <cell r="F887">
            <v>120805.61</v>
          </cell>
          <cell r="G887">
            <v>19328.8976</v>
          </cell>
          <cell r="H887">
            <v>140135</v>
          </cell>
        </row>
        <row r="888">
          <cell r="B888" t="str">
            <v>REDUCCIÓN HD CONCÉNTRICA EXTREMO LISO  6" X 4" ( 150 mm X 100 mm)</v>
          </cell>
          <cell r="C888" t="str">
            <v>un</v>
          </cell>
          <cell r="D888">
            <v>149855</v>
          </cell>
          <cell r="E888">
            <v>4495.6499999999996</v>
          </cell>
          <cell r="F888">
            <v>154350.65</v>
          </cell>
          <cell r="G888">
            <v>24696.103999999999</v>
          </cell>
          <cell r="H888">
            <v>179047</v>
          </cell>
        </row>
        <row r="889">
          <cell r="B889" t="str">
            <v>REDUCCIÓN HD CONCÉNTRICA EXTREMO LISO  8" X 2" ( 200 mm X 50 mm)</v>
          </cell>
          <cell r="C889" t="str">
            <v>un</v>
          </cell>
          <cell r="D889">
            <v>156815</v>
          </cell>
          <cell r="E889">
            <v>4704.45</v>
          </cell>
          <cell r="F889">
            <v>161519.45000000001</v>
          </cell>
          <cell r="G889">
            <v>25843.112000000001</v>
          </cell>
          <cell r="H889">
            <v>187363</v>
          </cell>
        </row>
        <row r="890">
          <cell r="B890" t="str">
            <v>REDUCCIÓN HD CONCÉNTRICA EXTREMO LISO  8" X 3" ( 200 mm X 75 mm)</v>
          </cell>
          <cell r="C890" t="str">
            <v>un</v>
          </cell>
          <cell r="D890">
            <v>191561</v>
          </cell>
          <cell r="E890">
            <v>5746.83</v>
          </cell>
          <cell r="F890">
            <v>197307.83</v>
          </cell>
          <cell r="G890">
            <v>31569.252799999998</v>
          </cell>
          <cell r="H890">
            <v>228877</v>
          </cell>
        </row>
        <row r="891">
          <cell r="B891" t="str">
            <v>REDUCCIÓN HD CONCÉNTRICA EXTREMO LISO  8" X 4" ( 200 mm X 100 mm)</v>
          </cell>
          <cell r="C891" t="str">
            <v>un</v>
          </cell>
          <cell r="D891">
            <v>233586</v>
          </cell>
          <cell r="E891">
            <v>7007.58</v>
          </cell>
          <cell r="F891">
            <v>240593.58</v>
          </cell>
          <cell r="G891">
            <v>38494.972799999996</v>
          </cell>
          <cell r="H891">
            <v>279089</v>
          </cell>
        </row>
        <row r="892">
          <cell r="B892" t="str">
            <v>REDUCCIÓN HD CONCÉNTRICA EXTREMO LISO  8" X 6" ( 200 mm X 150 mm)</v>
          </cell>
          <cell r="C892" t="str">
            <v>un</v>
          </cell>
          <cell r="D892">
            <v>259370.99999999997</v>
          </cell>
          <cell r="E892">
            <v>7781.1299999999992</v>
          </cell>
          <cell r="F892">
            <v>267152.12999999995</v>
          </cell>
          <cell r="G892">
            <v>42744.340799999991</v>
          </cell>
          <cell r="H892">
            <v>309896</v>
          </cell>
        </row>
        <row r="893">
          <cell r="B893" t="str">
            <v>REDUCCIÓN HD CONCÉNTRICA EXTREMO LISO 10" X 3" ( 250 mm X 75 mm)</v>
          </cell>
          <cell r="C893" t="str">
            <v>un</v>
          </cell>
          <cell r="D893">
            <v>361132</v>
          </cell>
          <cell r="E893">
            <v>10833.96</v>
          </cell>
          <cell r="F893">
            <v>371965.96</v>
          </cell>
          <cell r="G893">
            <v>59514.553600000007</v>
          </cell>
          <cell r="H893">
            <v>431481</v>
          </cell>
        </row>
        <row r="894">
          <cell r="B894" t="str">
            <v>REDUCCIÓN HD CONCÉNTRICA EXTREMO LISO 10" X 4" ( 250 mm X 100 mm)</v>
          </cell>
          <cell r="C894" t="str">
            <v>un</v>
          </cell>
          <cell r="D894">
            <v>388401</v>
          </cell>
          <cell r="E894">
            <v>11652.029999999999</v>
          </cell>
          <cell r="F894">
            <v>400053.03</v>
          </cell>
          <cell r="G894">
            <v>64008.484800000006</v>
          </cell>
          <cell r="H894">
            <v>464062</v>
          </cell>
        </row>
        <row r="895">
          <cell r="B895" t="str">
            <v>REDUCCIÓN HD CONCÉNTRICA EXTREMO LISO 10" X 6" ( 250 mm X 150 mm)</v>
          </cell>
          <cell r="C895" t="str">
            <v>un</v>
          </cell>
          <cell r="D895">
            <v>415248</v>
          </cell>
          <cell r="E895">
            <v>12457.439999999999</v>
          </cell>
          <cell r="F895">
            <v>427705.44</v>
          </cell>
          <cell r="G895">
            <v>68432.8704</v>
          </cell>
          <cell r="H895">
            <v>496138</v>
          </cell>
        </row>
        <row r="896">
          <cell r="B896" t="str">
            <v>REDUCCIÓN HD CONCÉNTRICA EXTREMO LISO 10" X 8" ( 250 mm X 200 mm)</v>
          </cell>
          <cell r="C896" t="str">
            <v>un</v>
          </cell>
          <cell r="D896">
            <v>492692</v>
          </cell>
          <cell r="E896">
            <v>14780.76</v>
          </cell>
          <cell r="F896">
            <v>507472.76</v>
          </cell>
          <cell r="G896">
            <v>81195.641600000003</v>
          </cell>
          <cell r="H896">
            <v>588668</v>
          </cell>
        </row>
        <row r="897">
          <cell r="B897" t="str">
            <v>REDUCCIÓN HD CONCÉNTRICA EXTREMO LISO 12" X 3" ( 300 mm X 75 mm)</v>
          </cell>
          <cell r="C897" t="str">
            <v>un</v>
          </cell>
          <cell r="D897">
            <v>658149</v>
          </cell>
          <cell r="E897">
            <v>19744.469999999998</v>
          </cell>
          <cell r="F897">
            <v>677893.47</v>
          </cell>
          <cell r="G897">
            <v>108462.9552</v>
          </cell>
          <cell r="H897">
            <v>786356</v>
          </cell>
        </row>
        <row r="898">
          <cell r="B898" t="str">
            <v>REDUCCIÓN HD CONCÉNTRICA EXTREMO LISO 12" X 4" ( 300 mm X 100 mm)</v>
          </cell>
          <cell r="C898" t="str">
            <v>un</v>
          </cell>
          <cell r="D898">
            <v>685124</v>
          </cell>
          <cell r="E898">
            <v>20553.719999999998</v>
          </cell>
          <cell r="F898">
            <v>705677.72</v>
          </cell>
          <cell r="G898">
            <v>112908.43519999999</v>
          </cell>
          <cell r="H898">
            <v>818586</v>
          </cell>
        </row>
        <row r="899">
          <cell r="B899" t="str">
            <v>REDUCCIÓN HD CONCÉNTRICA EXTREMO LISO 12" X 6" ( 300 mm X 150 mm)</v>
          </cell>
          <cell r="C899" t="str">
            <v>un</v>
          </cell>
          <cell r="D899">
            <v>711234</v>
          </cell>
          <cell r="E899">
            <v>21337.02</v>
          </cell>
          <cell r="F899">
            <v>732571.02</v>
          </cell>
          <cell r="G899">
            <v>117211.36320000001</v>
          </cell>
          <cell r="H899">
            <v>849782</v>
          </cell>
        </row>
        <row r="900">
          <cell r="B900" t="str">
            <v>REDUCCIÓN HD CONCÉNTRICA EXTREMO LISO 12" X 8" ( 300 mm X 200 mm)</v>
          </cell>
          <cell r="C900" t="str">
            <v>un</v>
          </cell>
          <cell r="D900">
            <v>903076</v>
          </cell>
          <cell r="E900">
            <v>27092.28</v>
          </cell>
          <cell r="F900">
            <v>930168.28</v>
          </cell>
          <cell r="G900">
            <v>148826.92480000001</v>
          </cell>
          <cell r="H900">
            <v>1078995</v>
          </cell>
        </row>
        <row r="901">
          <cell r="B901" t="str">
            <v>REDUCCIÓN HD CONCÉNTRICA EXTREMO LISO 12" X 10" ( 300 mm X 250 mm)</v>
          </cell>
          <cell r="C901" t="str">
            <v>un</v>
          </cell>
          <cell r="D901">
            <v>968939</v>
          </cell>
          <cell r="E901">
            <v>29068.17</v>
          </cell>
          <cell r="F901">
            <v>998007.17</v>
          </cell>
          <cell r="G901">
            <v>159681.14720000001</v>
          </cell>
          <cell r="H901">
            <v>1157688</v>
          </cell>
        </row>
        <row r="902">
          <cell r="B902" t="str">
            <v>REDUCCIÓN HD CONCÉNTRICA EXTREMO LISO 14" X 4" ( 350 mm X 100 mm)</v>
          </cell>
          <cell r="C902" t="str">
            <v>un</v>
          </cell>
          <cell r="D902">
            <v>1131080</v>
          </cell>
          <cell r="E902">
            <v>33932.400000000001</v>
          </cell>
          <cell r="F902">
            <v>1165012.3999999999</v>
          </cell>
          <cell r="G902">
            <v>186401.984</v>
          </cell>
          <cell r="H902">
            <v>1351414</v>
          </cell>
        </row>
        <row r="903">
          <cell r="B903" t="str">
            <v>REDUCCIÓN HD CONCÉNTRICA EXTREMO LISO 14" X 6" ( 350 mm X 150 mm)</v>
          </cell>
          <cell r="C903" t="str">
            <v>un</v>
          </cell>
          <cell r="D903">
            <v>1137101</v>
          </cell>
          <cell r="E903">
            <v>34113.03</v>
          </cell>
          <cell r="F903">
            <v>1171214.03</v>
          </cell>
          <cell r="G903">
            <v>187394.24480000001</v>
          </cell>
          <cell r="H903">
            <v>1358608</v>
          </cell>
        </row>
        <row r="904">
          <cell r="B904" t="str">
            <v>REDUCCIÓN HD CONCÉNTRICA EXTREMO LISO 14" X 8" ( 350 mm X 200 mm)</v>
          </cell>
          <cell r="C904" t="str">
            <v>un</v>
          </cell>
          <cell r="D904">
            <v>1149143</v>
          </cell>
          <cell r="E904">
            <v>34474.29</v>
          </cell>
          <cell r="F904">
            <v>1183617.29</v>
          </cell>
          <cell r="G904">
            <v>189378.76640000002</v>
          </cell>
          <cell r="H904">
            <v>1372996</v>
          </cell>
        </row>
        <row r="905">
          <cell r="B905" t="str">
            <v>REDUCCIÓN HD CONCÉNTRICA EXTREMO LISO 14" X 10" ( 350 mm X 250 mm)</v>
          </cell>
          <cell r="C905" t="str">
            <v>un</v>
          </cell>
          <cell r="D905">
            <v>1335038</v>
          </cell>
          <cell r="E905">
            <v>40051.14</v>
          </cell>
          <cell r="F905">
            <v>1375089.14</v>
          </cell>
          <cell r="G905">
            <v>220014.26239999998</v>
          </cell>
          <cell r="H905">
            <v>1595103</v>
          </cell>
        </row>
        <row r="906">
          <cell r="B906" t="str">
            <v>REDUCCIÓN HD CONCÉNTRICA EXTREMO LISO 14" X 12" ( 350 mm X 300 mm)</v>
          </cell>
          <cell r="C906" t="str">
            <v>un</v>
          </cell>
          <cell r="D906">
            <v>1378695</v>
          </cell>
          <cell r="E906">
            <v>41360.85</v>
          </cell>
          <cell r="F906">
            <v>1420055.85</v>
          </cell>
          <cell r="G906">
            <v>227208.93600000002</v>
          </cell>
          <cell r="H906">
            <v>1647265</v>
          </cell>
        </row>
        <row r="907">
          <cell r="B907" t="str">
            <v>REDUCCIÓN HD CONCÉNTRICA EXTREMO LISO 16" X 6" ( 400 mm X 150 mm)</v>
          </cell>
          <cell r="C907" t="str">
            <v>un</v>
          </cell>
          <cell r="D907">
            <v>1530232</v>
          </cell>
          <cell r="E907">
            <v>45906.96</v>
          </cell>
          <cell r="F907">
            <v>1576138.96</v>
          </cell>
          <cell r="G907">
            <v>252182.23360000001</v>
          </cell>
          <cell r="H907">
            <v>1828321</v>
          </cell>
        </row>
        <row r="908">
          <cell r="B908" t="str">
            <v>REDUCCIÓN HD CONCÉNTRICA EXTREMO LISO 16" X 8" ( 400 mm X 200 mm)</v>
          </cell>
          <cell r="C908" t="str">
            <v>un</v>
          </cell>
          <cell r="D908">
            <v>1643342</v>
          </cell>
          <cell r="E908">
            <v>49300.259999999995</v>
          </cell>
          <cell r="F908">
            <v>1692642.26</v>
          </cell>
          <cell r="G908">
            <v>270822.76160000003</v>
          </cell>
          <cell r="H908">
            <v>1963465</v>
          </cell>
        </row>
        <row r="909">
          <cell r="B909" t="str">
            <v>REDUCCIÓN HD CONCÉNTRICA EXTREMO LISO 16" X 10" ( 400 mm X 250 mm)</v>
          </cell>
          <cell r="C909" t="str">
            <v>un</v>
          </cell>
          <cell r="D909">
            <v>1783868</v>
          </cell>
          <cell r="E909">
            <v>53516.04</v>
          </cell>
          <cell r="F909">
            <v>1837384.04</v>
          </cell>
          <cell r="G909">
            <v>293981.44640000002</v>
          </cell>
          <cell r="H909">
            <v>2131365</v>
          </cell>
        </row>
        <row r="910">
          <cell r="B910" t="str">
            <v>REDUCCIÓN HD CONCÉNTRICA EXTREMO LISO 16" X 12" ( 400 mm X 300 mm)</v>
          </cell>
          <cell r="C910" t="str">
            <v>un</v>
          </cell>
          <cell r="D910">
            <v>1925315</v>
          </cell>
          <cell r="E910">
            <v>57759.45</v>
          </cell>
          <cell r="F910">
            <v>1983074.45</v>
          </cell>
          <cell r="G910">
            <v>317291.91200000001</v>
          </cell>
          <cell r="H910">
            <v>2300366</v>
          </cell>
        </row>
        <row r="911">
          <cell r="B911" t="str">
            <v>REDUCCIÓN HD CONCÉNTRICA EXTREMO LISO 16" X 14" ( 400 mm X 350 mm)</v>
          </cell>
          <cell r="C911" t="str">
            <v>un</v>
          </cell>
          <cell r="D911">
            <v>1897494</v>
          </cell>
          <cell r="E911">
            <v>56924.82</v>
          </cell>
          <cell r="F911">
            <v>1954418.82</v>
          </cell>
          <cell r="G911">
            <v>312707.01120000001</v>
          </cell>
          <cell r="H911">
            <v>2267126</v>
          </cell>
        </row>
        <row r="912">
          <cell r="B912" t="str">
            <v>REDUCCIÓN HD CONCÉNTRICA EXTREMO LISO 18" X 10" ( 450 mm X 250 mm)</v>
          </cell>
          <cell r="C912" t="str">
            <v>un</v>
          </cell>
          <cell r="D912">
            <v>2295428</v>
          </cell>
          <cell r="E912">
            <v>68862.84</v>
          </cell>
          <cell r="F912">
            <v>2364290.84</v>
          </cell>
          <cell r="G912">
            <v>378286.5344</v>
          </cell>
          <cell r="H912">
            <v>2742577</v>
          </cell>
        </row>
        <row r="913">
          <cell r="B913" t="str">
            <v>REDUCCIÓN HD CONCÉNTRICA EXTREMO LISO 18" X 12" ( 450 mm X 300 mm)</v>
          </cell>
          <cell r="C913" t="str">
            <v>un</v>
          </cell>
          <cell r="D913">
            <v>2413473</v>
          </cell>
          <cell r="E913">
            <v>72404.19</v>
          </cell>
          <cell r="F913">
            <v>2485877.19</v>
          </cell>
          <cell r="G913">
            <v>397740.3504</v>
          </cell>
          <cell r="H913">
            <v>2883618</v>
          </cell>
        </row>
        <row r="914">
          <cell r="B914" t="str">
            <v>REDUCCIÓN HD CONCÉNTRICA EXTREMO LISO 18" X 14" ( 450 mm X 350 mm)</v>
          </cell>
          <cell r="C914" t="str">
            <v>un</v>
          </cell>
          <cell r="D914">
            <v>2520949</v>
          </cell>
          <cell r="E914">
            <v>75628.47</v>
          </cell>
          <cell r="F914">
            <v>2596577.4700000002</v>
          </cell>
          <cell r="G914">
            <v>415452.39520000003</v>
          </cell>
          <cell r="H914">
            <v>3012030</v>
          </cell>
        </row>
        <row r="915">
          <cell r="B915" t="str">
            <v>REDUCCIÓN HD CONCÉNTRICA EXTREMO LISO 18" X 16" ( 450 mm X 400 mm)</v>
          </cell>
          <cell r="C915" t="str">
            <v>un</v>
          </cell>
          <cell r="D915">
            <v>2744774</v>
          </cell>
          <cell r="E915">
            <v>82343.22</v>
          </cell>
          <cell r="F915">
            <v>2827117.22</v>
          </cell>
          <cell r="G915">
            <v>452338.75520000001</v>
          </cell>
          <cell r="H915">
            <v>3279456</v>
          </cell>
        </row>
        <row r="916">
          <cell r="B916" t="str">
            <v>REDUCCIÓN HD CONCÉNTRICA EXTREMO LISO 20" X 8" ( 500 mm X 200 mm)</v>
          </cell>
          <cell r="C916" t="str">
            <v>un</v>
          </cell>
          <cell r="D916">
            <v>2148095</v>
          </cell>
          <cell r="E916">
            <v>64442.85</v>
          </cell>
          <cell r="F916">
            <v>2212537.85</v>
          </cell>
          <cell r="G916">
            <v>354006.05600000004</v>
          </cell>
          <cell r="H916">
            <v>2566544</v>
          </cell>
        </row>
        <row r="917">
          <cell r="B917" t="str">
            <v>REDUCCIÓN HD CONCÉNTRICA EXTREMO LISO 20" X 10" ( 500 mm X 250 mm)</v>
          </cell>
          <cell r="C917" t="str">
            <v>un</v>
          </cell>
          <cell r="D917">
            <v>2454354</v>
          </cell>
          <cell r="E917">
            <v>73630.62</v>
          </cell>
          <cell r="F917">
            <v>2527984.62</v>
          </cell>
          <cell r="G917">
            <v>404477.5392</v>
          </cell>
          <cell r="H917">
            <v>2932462</v>
          </cell>
        </row>
        <row r="918">
          <cell r="B918" t="str">
            <v>REDUCCIÓN HD CONCÉNTRICA EXTREMO LISO 20" X 12" ( 500 mm X 300 mm)</v>
          </cell>
          <cell r="C918" t="str">
            <v>un</v>
          </cell>
          <cell r="D918">
            <v>2590683</v>
          </cell>
          <cell r="E918">
            <v>77720.489999999991</v>
          </cell>
          <cell r="F918">
            <v>2668403.4900000002</v>
          </cell>
          <cell r="G918">
            <v>426944.55840000004</v>
          </cell>
          <cell r="H918">
            <v>3095348</v>
          </cell>
        </row>
        <row r="919">
          <cell r="B919" t="str">
            <v>REDUCCIÓN HD CONCÉNTRICA EXTREMO LISO 20" X 14" ( 500 mm X 350 mm)</v>
          </cell>
          <cell r="C919" t="str">
            <v>un</v>
          </cell>
          <cell r="D919">
            <v>2942772</v>
          </cell>
          <cell r="E919">
            <v>88283.16</v>
          </cell>
          <cell r="F919">
            <v>3031055.16</v>
          </cell>
          <cell r="G919">
            <v>484968.82560000004</v>
          </cell>
          <cell r="H919">
            <v>3516024</v>
          </cell>
        </row>
        <row r="920">
          <cell r="B920" t="str">
            <v>REDUCCIÓN HD CONCÉNTRICA EXTREMO LISO 20" X 16" ( 500 mm X 400 mm)</v>
          </cell>
          <cell r="C920" t="str">
            <v>un</v>
          </cell>
          <cell r="D920">
            <v>3073301</v>
          </cell>
          <cell r="E920">
            <v>92199.03</v>
          </cell>
          <cell r="F920">
            <v>3165500.03</v>
          </cell>
          <cell r="G920">
            <v>506480.0048</v>
          </cell>
          <cell r="H920">
            <v>3671980</v>
          </cell>
        </row>
        <row r="921">
          <cell r="B921" t="str">
            <v>REDUCCIÓN HD CONCÉNTRICA EXTREMO LISO 20" X 18" ( 500 mm X 450 mm)</v>
          </cell>
          <cell r="C921" t="str">
            <v>un</v>
          </cell>
          <cell r="D921">
            <v>3024036</v>
          </cell>
          <cell r="E921">
            <v>90721.08</v>
          </cell>
          <cell r="F921">
            <v>3114757.08</v>
          </cell>
          <cell r="G921">
            <v>498361.13280000002</v>
          </cell>
          <cell r="H921">
            <v>3613118</v>
          </cell>
        </row>
        <row r="922">
          <cell r="B922" t="str">
            <v>REDUCCIÓN HD CONCÉNTRICA EXTREMO LISO 24" X 12" ( 600 mm X 300 mm)</v>
          </cell>
          <cell r="C922" t="str">
            <v>un</v>
          </cell>
          <cell r="D922">
            <v>3450634</v>
          </cell>
          <cell r="E922">
            <v>103519.01999999999</v>
          </cell>
          <cell r="F922">
            <v>3554153.02</v>
          </cell>
          <cell r="G922">
            <v>568664.48320000002</v>
          </cell>
          <cell r="H922">
            <v>4122818</v>
          </cell>
        </row>
        <row r="923">
          <cell r="B923" t="str">
            <v>REDUCCIÓN HD CONCÉNTRICA EXTREMO LISO 24" X 14" ( 600 mm X 350 mm)</v>
          </cell>
          <cell r="C923" t="str">
            <v>un</v>
          </cell>
          <cell r="D923">
            <v>3568236</v>
          </cell>
          <cell r="E923">
            <v>107047.08</v>
          </cell>
          <cell r="F923">
            <v>3675283.08</v>
          </cell>
          <cell r="G923">
            <v>588045.29280000005</v>
          </cell>
          <cell r="H923">
            <v>4263328</v>
          </cell>
        </row>
        <row r="924">
          <cell r="B924" t="str">
            <v>REDUCCIÓN HD CONCÉNTRICA EXTREMO LISO 24" X 16" ( 600 mm X 400 mm)</v>
          </cell>
          <cell r="C924" t="str">
            <v>un</v>
          </cell>
          <cell r="D924">
            <v>3840048</v>
          </cell>
          <cell r="E924">
            <v>115201.44</v>
          </cell>
          <cell r="F924">
            <v>3955249.44</v>
          </cell>
          <cell r="G924">
            <v>632839.91040000005</v>
          </cell>
          <cell r="H924">
            <v>4588089</v>
          </cell>
        </row>
        <row r="925">
          <cell r="B925" t="str">
            <v>REDUCCIÓN HD CONCÉNTRICA EXTREMO LISO 24" X 18" ( 600 mm X 450 mm)</v>
          </cell>
          <cell r="C925" t="str">
            <v>un</v>
          </cell>
          <cell r="D925">
            <v>4295966</v>
          </cell>
          <cell r="E925">
            <v>128878.98</v>
          </cell>
          <cell r="F925">
            <v>4424844.9800000004</v>
          </cell>
          <cell r="G925">
            <v>707975.19680000003</v>
          </cell>
          <cell r="H925">
            <v>5132820</v>
          </cell>
        </row>
        <row r="926">
          <cell r="B926" t="str">
            <v>REDUCCIÓN HD CONCÉNTRICA EXTREMO LISO 24" X 20" ( 600 mm X 500 mm)</v>
          </cell>
          <cell r="C926" t="str">
            <v>un</v>
          </cell>
          <cell r="D926">
            <v>4736689</v>
          </cell>
          <cell r="E926">
            <v>142100.66999999998</v>
          </cell>
          <cell r="F926">
            <v>4878789.67</v>
          </cell>
          <cell r="G926">
            <v>780606.34719999996</v>
          </cell>
          <cell r="H926">
            <v>5659396</v>
          </cell>
        </row>
        <row r="927">
          <cell r="B927" t="str">
            <v xml:space="preserve"> REDUCCIÓN HD CONCÉNTRICA JH PVC</v>
          </cell>
        </row>
        <row r="928">
          <cell r="B928" t="str">
            <v>REDUCCIÓN HD CONCÉNTRICA JH PVC 3" X 2" (75  mm X 50  mm)</v>
          </cell>
          <cell r="C928" t="str">
            <v>un</v>
          </cell>
          <cell r="D928">
            <v>44000</v>
          </cell>
          <cell r="E928">
            <v>1320</v>
          </cell>
          <cell r="F928">
            <v>45320</v>
          </cell>
          <cell r="G928">
            <v>7251.2</v>
          </cell>
          <cell r="H928">
            <v>52571</v>
          </cell>
        </row>
        <row r="929">
          <cell r="B929" t="str">
            <v>REDUCCIÓN HD CONCÉNTRICA JH PVC 4" X 2" ( 100 mm X 50 mm)</v>
          </cell>
          <cell r="C929" t="str">
            <v>un</v>
          </cell>
          <cell r="D929">
            <v>57036</v>
          </cell>
          <cell r="E929">
            <v>1711.08</v>
          </cell>
          <cell r="F929">
            <v>58747.08</v>
          </cell>
          <cell r="G929">
            <v>9399.5328000000009</v>
          </cell>
          <cell r="H929">
            <v>68147</v>
          </cell>
        </row>
        <row r="930">
          <cell r="B930" t="str">
            <v>REDUCCIÓN HD CONCÉNTRICA JH PVC 4" X 3" (100  mm X 75  mm)</v>
          </cell>
          <cell r="C930" t="str">
            <v>un</v>
          </cell>
          <cell r="D930">
            <v>74000</v>
          </cell>
          <cell r="E930">
            <v>2220</v>
          </cell>
          <cell r="F930">
            <v>76220</v>
          </cell>
          <cell r="G930">
            <v>12195.2</v>
          </cell>
          <cell r="H930">
            <v>88415</v>
          </cell>
        </row>
        <row r="931">
          <cell r="B931" t="str">
            <v>REDUCCIÓN HD CONCÉNTRICA JH PVC 6" X 2" ( 150 mm X 50 mm)</v>
          </cell>
          <cell r="C931" t="str">
            <v>un</v>
          </cell>
          <cell r="D931">
            <v>98447</v>
          </cell>
          <cell r="E931">
            <v>2953.41</v>
          </cell>
          <cell r="F931">
            <v>101400.41</v>
          </cell>
          <cell r="G931">
            <v>16224.065600000002</v>
          </cell>
          <cell r="H931">
            <v>117624</v>
          </cell>
        </row>
        <row r="932">
          <cell r="B932" t="str">
            <v>REDUCCIÓN HD CONCÉNTRICA JH PVC 6" X 3" ( 150 mm X 75 mm)</v>
          </cell>
          <cell r="C932" t="str">
            <v>un</v>
          </cell>
          <cell r="D932">
            <v>117139</v>
          </cell>
          <cell r="E932">
            <v>3514.17</v>
          </cell>
          <cell r="F932">
            <v>120653.17</v>
          </cell>
          <cell r="G932">
            <v>19304.5072</v>
          </cell>
          <cell r="H932">
            <v>139958</v>
          </cell>
        </row>
        <row r="933">
          <cell r="B933" t="str">
            <v>REDUCCIÓN HD CONCÉNTRICA JH PVC 6" X 4" ( 150 mm X 100 mm)</v>
          </cell>
          <cell r="C933" t="str">
            <v>un</v>
          </cell>
          <cell r="D933">
            <v>149634</v>
          </cell>
          <cell r="E933">
            <v>4489.0199999999995</v>
          </cell>
          <cell r="F933">
            <v>154123.01999999999</v>
          </cell>
          <cell r="G933">
            <v>24659.683199999999</v>
          </cell>
          <cell r="H933">
            <v>178783</v>
          </cell>
        </row>
        <row r="934">
          <cell r="B934" t="str">
            <v>REDUCCIÓN HD CONCÉNTRICA JH PVC 8" X 2" ( 200 mm X 50 mm)</v>
          </cell>
          <cell r="C934" t="str">
            <v>un</v>
          </cell>
          <cell r="D934">
            <v>156815</v>
          </cell>
          <cell r="E934">
            <v>4704.45</v>
          </cell>
          <cell r="F934">
            <v>161519.45000000001</v>
          </cell>
          <cell r="G934">
            <v>25843.112000000001</v>
          </cell>
          <cell r="H934">
            <v>187363</v>
          </cell>
        </row>
        <row r="935">
          <cell r="B935" t="str">
            <v>REDUCCIÓN HD CONCÉNTRICA JH PVC 8" X 3" ( 200 mm X 75 mm)</v>
          </cell>
          <cell r="C935" t="str">
            <v>un</v>
          </cell>
          <cell r="D935">
            <v>190647</v>
          </cell>
          <cell r="E935">
            <v>5719.41</v>
          </cell>
          <cell r="F935">
            <v>196366.41</v>
          </cell>
          <cell r="G935">
            <v>31418.625599999999</v>
          </cell>
          <cell r="H935">
            <v>227785</v>
          </cell>
        </row>
        <row r="936">
          <cell r="B936" t="str">
            <v>REDUCCIÓN HD CONCÉNTRICA JH PVC 8" X 4" ( 200 mm X 100 mm)</v>
          </cell>
          <cell r="C936" t="str">
            <v>un</v>
          </cell>
          <cell r="D936">
            <v>233041</v>
          </cell>
          <cell r="E936">
            <v>6991.23</v>
          </cell>
          <cell r="F936">
            <v>240032.23</v>
          </cell>
          <cell r="G936">
            <v>38405.156800000004</v>
          </cell>
          <cell r="H936">
            <v>278437</v>
          </cell>
        </row>
        <row r="937">
          <cell r="B937" t="str">
            <v>REDUCCIÓN HD CONCÉNTRICA JH PVC 8" X 6" ( 200 mm X 150 mm)</v>
          </cell>
          <cell r="C937" t="str">
            <v>un</v>
          </cell>
          <cell r="D937">
            <v>258605.00000000003</v>
          </cell>
          <cell r="E937">
            <v>7758.1500000000005</v>
          </cell>
          <cell r="F937">
            <v>266363.15000000002</v>
          </cell>
          <cell r="G937">
            <v>42618.104000000007</v>
          </cell>
          <cell r="H937">
            <v>308981</v>
          </cell>
        </row>
        <row r="938">
          <cell r="B938" t="str">
            <v>REDUCCIÓN HD CONCÉNTRICA JH PVC 10" X 3" ( 250 mm X 75 mm)</v>
          </cell>
          <cell r="C938" t="str">
            <v>un</v>
          </cell>
          <cell r="D938">
            <v>327104</v>
          </cell>
          <cell r="E938">
            <v>9813.119999999999</v>
          </cell>
          <cell r="F938">
            <v>336917.12</v>
          </cell>
          <cell r="G938">
            <v>53906.739200000004</v>
          </cell>
          <cell r="H938">
            <v>390824</v>
          </cell>
        </row>
        <row r="939">
          <cell r="B939" t="str">
            <v>REDUCCIÓN HD CONCÉNTRICA JH PVC 10" X 4" ( 250 mm X 100 mm)</v>
          </cell>
          <cell r="C939" t="str">
            <v>un</v>
          </cell>
          <cell r="D939">
            <v>386544</v>
          </cell>
          <cell r="E939">
            <v>11596.32</v>
          </cell>
          <cell r="F939">
            <v>398140.32</v>
          </cell>
          <cell r="G939">
            <v>63702.451200000003</v>
          </cell>
          <cell r="H939">
            <v>461843</v>
          </cell>
        </row>
        <row r="940">
          <cell r="B940" t="str">
            <v>REDUCCIÓN HD CONCÉNTRICA JH PVC 10" X 6" ( 250 mm X 150 mm)</v>
          </cell>
          <cell r="C940" t="str">
            <v>un</v>
          </cell>
          <cell r="D940">
            <v>413332</v>
          </cell>
          <cell r="E940">
            <v>12399.96</v>
          </cell>
          <cell r="F940">
            <v>425731.96</v>
          </cell>
          <cell r="G940">
            <v>68117.113600000012</v>
          </cell>
          <cell r="H940">
            <v>493849</v>
          </cell>
        </row>
        <row r="941">
          <cell r="B941" t="str">
            <v>REDUCCIÓN HD CONCÉNTRICA JH PVC 10" X 8" ( 250 mm X 200 mm)</v>
          </cell>
          <cell r="C941" t="str">
            <v>un</v>
          </cell>
          <cell r="D941">
            <v>490334</v>
          </cell>
          <cell r="E941">
            <v>14710.019999999999</v>
          </cell>
          <cell r="F941">
            <v>505044.02</v>
          </cell>
          <cell r="G941">
            <v>80807.0432</v>
          </cell>
          <cell r="H941">
            <v>585851</v>
          </cell>
        </row>
        <row r="942">
          <cell r="B942" t="str">
            <v>REDUCCIÓN HD CONCÉNTRICA JH PVC 12" X 3" ( 300 mm X 75 mm)</v>
          </cell>
          <cell r="C942" t="str">
            <v>un</v>
          </cell>
          <cell r="D942">
            <v>656307</v>
          </cell>
          <cell r="E942">
            <v>19689.21</v>
          </cell>
          <cell r="F942">
            <v>675996.21</v>
          </cell>
          <cell r="G942">
            <v>108159.3936</v>
          </cell>
          <cell r="H942">
            <v>784156</v>
          </cell>
        </row>
        <row r="943">
          <cell r="B943" t="str">
            <v>REDUCCIÓN HD CONCÉNTRICA JH PVC 12" X 4" ( 300 mm X 100 mm)</v>
          </cell>
          <cell r="C943" t="str">
            <v>un</v>
          </cell>
          <cell r="D943">
            <v>683060</v>
          </cell>
          <cell r="E943">
            <v>20491.8</v>
          </cell>
          <cell r="F943">
            <v>703551.8</v>
          </cell>
          <cell r="G943">
            <v>112568.28800000002</v>
          </cell>
          <cell r="H943">
            <v>816120</v>
          </cell>
        </row>
        <row r="944">
          <cell r="B944" t="str">
            <v>REDUCCIÓN HD CONCÉNTRICA JH PVC 12" X 6" ( 300 mm X 150 mm)</v>
          </cell>
          <cell r="C944" t="str">
            <v>un</v>
          </cell>
          <cell r="D944">
            <v>709170</v>
          </cell>
          <cell r="E944">
            <v>21275.1</v>
          </cell>
          <cell r="F944">
            <v>730445.1</v>
          </cell>
          <cell r="G944">
            <v>116871.216</v>
          </cell>
          <cell r="H944">
            <v>847316</v>
          </cell>
        </row>
        <row r="945">
          <cell r="B945" t="str">
            <v>REDUCCIÓN HD CONCÉNTRICA JH PVC 12" X 8" ( 300 mm X 200 mm)</v>
          </cell>
          <cell r="C945" t="str">
            <v>un</v>
          </cell>
          <cell r="D945">
            <v>900717</v>
          </cell>
          <cell r="E945">
            <v>27021.51</v>
          </cell>
          <cell r="F945">
            <v>927738.51</v>
          </cell>
          <cell r="G945">
            <v>148438.16159999999</v>
          </cell>
          <cell r="H945">
            <v>1076177</v>
          </cell>
        </row>
        <row r="946">
          <cell r="B946" t="str">
            <v>REDUCCIÓN HD CONCÉNTRICA JH PVC 12" X 10" ( 300 mm X 250 mm)</v>
          </cell>
          <cell r="C946" t="str">
            <v>un</v>
          </cell>
          <cell r="D946">
            <v>964296</v>
          </cell>
          <cell r="E946">
            <v>28928.879999999997</v>
          </cell>
          <cell r="F946">
            <v>993224.88</v>
          </cell>
          <cell r="G946">
            <v>158915.98079999999</v>
          </cell>
          <cell r="H946">
            <v>1152141</v>
          </cell>
        </row>
        <row r="947">
          <cell r="B947" t="str">
            <v>REDUCCIÓN HD CONCÉNTRICA JH PVC 14" X 4" ( 350 mm X 100 mm)</v>
          </cell>
          <cell r="C947" t="str">
            <v>un</v>
          </cell>
          <cell r="D947">
            <v>1129237</v>
          </cell>
          <cell r="E947">
            <v>33877.11</v>
          </cell>
          <cell r="F947">
            <v>1163114.1100000001</v>
          </cell>
          <cell r="G947">
            <v>186098.25760000001</v>
          </cell>
          <cell r="H947">
            <v>1349212</v>
          </cell>
        </row>
        <row r="948">
          <cell r="B948" t="str">
            <v>REDUCCIÓN HD CONCÉNTRICA JH PVC 14" X 6" ( 350 mm X 150 mm)</v>
          </cell>
          <cell r="C948" t="str">
            <v>un</v>
          </cell>
          <cell r="D948">
            <v>1136880</v>
          </cell>
          <cell r="E948">
            <v>34106.400000000001</v>
          </cell>
          <cell r="F948">
            <v>1170986.3999999999</v>
          </cell>
          <cell r="G948">
            <v>187357.82399999999</v>
          </cell>
          <cell r="H948">
            <v>1358344</v>
          </cell>
        </row>
        <row r="949">
          <cell r="B949" t="str">
            <v>REDUCCIÓN HD CONCÉNTRICA JH PVC 14" X 8" ( 350 mm X 200 mm)</v>
          </cell>
          <cell r="C949" t="str">
            <v>un</v>
          </cell>
          <cell r="D949">
            <v>1149954</v>
          </cell>
          <cell r="E949">
            <v>34498.619999999995</v>
          </cell>
          <cell r="F949">
            <v>1184452.6200000001</v>
          </cell>
          <cell r="G949">
            <v>189512.41920000003</v>
          </cell>
          <cell r="H949">
            <v>1373965</v>
          </cell>
        </row>
        <row r="950">
          <cell r="B950" t="str">
            <v>REDUCCIÓN HD CONCÉNTRICA JH PVC 14" X 10" ( 350 mm X 250 mm)</v>
          </cell>
          <cell r="C950" t="str">
            <v>un</v>
          </cell>
          <cell r="D950">
            <v>1335185</v>
          </cell>
          <cell r="E950">
            <v>40055.549999999996</v>
          </cell>
          <cell r="F950">
            <v>1375240.55</v>
          </cell>
          <cell r="G950">
            <v>220038.48800000001</v>
          </cell>
          <cell r="H950">
            <v>1595279</v>
          </cell>
        </row>
        <row r="951">
          <cell r="B951" t="str">
            <v>REDUCCIÓN HD CONCÉNTRICA JH PVC 14" X 12" ( 350 mm X 300 mm)</v>
          </cell>
          <cell r="C951" t="str">
            <v>un</v>
          </cell>
          <cell r="D951">
            <v>1378695</v>
          </cell>
          <cell r="E951">
            <v>41360.85</v>
          </cell>
          <cell r="F951">
            <v>1420055.85</v>
          </cell>
          <cell r="G951">
            <v>227208.93600000002</v>
          </cell>
          <cell r="H951">
            <v>1647265</v>
          </cell>
        </row>
        <row r="952">
          <cell r="B952" t="str">
            <v>REDUCCIÓN HD CONCÉNTRICA JH PVC 16" X 6" ( 400 mm X 150 mm)</v>
          </cell>
          <cell r="C952" t="str">
            <v>un</v>
          </cell>
          <cell r="D952">
            <v>1530232</v>
          </cell>
          <cell r="E952">
            <v>45906.96</v>
          </cell>
          <cell r="F952">
            <v>1576138.96</v>
          </cell>
          <cell r="G952">
            <v>252182.23360000001</v>
          </cell>
          <cell r="H952">
            <v>1828321</v>
          </cell>
        </row>
        <row r="953">
          <cell r="B953" t="str">
            <v>REDUCCIÓN HD CONCÉNTRICA JH PVC 16" X 8" ( 400 mm X 200 mm)</v>
          </cell>
          <cell r="C953" t="str">
            <v>un</v>
          </cell>
          <cell r="D953">
            <v>1643342</v>
          </cell>
          <cell r="E953">
            <v>49300.259999999995</v>
          </cell>
          <cell r="F953">
            <v>1692642.26</v>
          </cell>
          <cell r="G953">
            <v>270822.76160000003</v>
          </cell>
          <cell r="H953">
            <v>1963465</v>
          </cell>
        </row>
        <row r="954">
          <cell r="B954" t="str">
            <v>REDUCCIÓN HD CONCÉNTRICA JH PVC 16" X 10" ( 400 mm X 250 mm)</v>
          </cell>
          <cell r="C954" t="str">
            <v>un</v>
          </cell>
          <cell r="D954">
            <v>1784310</v>
          </cell>
          <cell r="E954">
            <v>53529.299999999996</v>
          </cell>
          <cell r="F954">
            <v>1837839.3</v>
          </cell>
          <cell r="G954">
            <v>294054.288</v>
          </cell>
          <cell r="H954">
            <v>2131894</v>
          </cell>
        </row>
        <row r="955">
          <cell r="B955" t="str">
            <v>REDUCCIÓN HD CONCÉNTRICA JH PVC 16" X 12" ( 400 mm X 300 mm)</v>
          </cell>
          <cell r="C955" t="str">
            <v>un</v>
          </cell>
          <cell r="D955">
            <v>1925315</v>
          </cell>
          <cell r="E955">
            <v>57759.45</v>
          </cell>
          <cell r="F955">
            <v>1983074.45</v>
          </cell>
          <cell r="G955">
            <v>317291.91200000001</v>
          </cell>
          <cell r="H955">
            <v>2300366</v>
          </cell>
        </row>
        <row r="956">
          <cell r="B956" t="str">
            <v>REDUCCIÓN HD CONCÉNTRICA JH PVC 16" X 14" ( 400 mm X 350 mm)</v>
          </cell>
          <cell r="C956" t="str">
            <v>un</v>
          </cell>
          <cell r="D956">
            <v>1897494</v>
          </cell>
          <cell r="E956">
            <v>56924.82</v>
          </cell>
          <cell r="F956">
            <v>1954418.82</v>
          </cell>
          <cell r="G956">
            <v>312707.01120000001</v>
          </cell>
          <cell r="H956">
            <v>2267126</v>
          </cell>
        </row>
        <row r="957">
          <cell r="B957" t="str">
            <v>REDUCCIÓN HD CONCÉNTRICA JH PVC 18" X 10" ( 450 mm X 250 mm)</v>
          </cell>
          <cell r="C957" t="str">
            <v>un</v>
          </cell>
          <cell r="D957">
            <v>2294986</v>
          </cell>
          <cell r="E957">
            <v>68849.58</v>
          </cell>
          <cell r="F957">
            <v>2363835.58</v>
          </cell>
          <cell r="G957">
            <v>378213.69280000002</v>
          </cell>
          <cell r="H957">
            <v>2742049</v>
          </cell>
        </row>
        <row r="958">
          <cell r="B958" t="str">
            <v>REDUCCIÓN HD CONCÉNTRICA JH PVC 18" X 12" ( 450 mm X 300 mm)</v>
          </cell>
          <cell r="C958" t="str">
            <v>un</v>
          </cell>
          <cell r="D958">
            <v>2413473</v>
          </cell>
          <cell r="E958">
            <v>72404.19</v>
          </cell>
          <cell r="F958">
            <v>2485877.19</v>
          </cell>
          <cell r="G958">
            <v>397740.3504</v>
          </cell>
          <cell r="H958">
            <v>2883618</v>
          </cell>
        </row>
        <row r="959">
          <cell r="B959" t="str">
            <v>REDUCCIÓN HD CONCÉNTRICA JH PVC 18" X 14" ( 450 mm X 350 mm)</v>
          </cell>
          <cell r="C959" t="str">
            <v>un</v>
          </cell>
          <cell r="D959">
            <v>2520949</v>
          </cell>
          <cell r="E959">
            <v>75628.47</v>
          </cell>
          <cell r="F959">
            <v>2596577.4700000002</v>
          </cell>
          <cell r="G959">
            <v>415452.39520000003</v>
          </cell>
          <cell r="H959">
            <v>3012030</v>
          </cell>
        </row>
        <row r="960">
          <cell r="B960" t="str">
            <v>REDUCCIÓN HD CONCÉNTRICA JH PVC 18" X 16" ( 450 mm X 400 mm)</v>
          </cell>
          <cell r="C960" t="str">
            <v>un</v>
          </cell>
          <cell r="D960">
            <v>2744774</v>
          </cell>
          <cell r="E960">
            <v>82343.22</v>
          </cell>
          <cell r="F960">
            <v>2827117.22</v>
          </cell>
          <cell r="G960">
            <v>452338.75520000001</v>
          </cell>
          <cell r="H960">
            <v>3279456</v>
          </cell>
        </row>
        <row r="961">
          <cell r="B961" t="str">
            <v>REDUCCIÓN HD CONCÉNTRICA JH PVC 20" X 8" ( 500 mm X 200 mm)</v>
          </cell>
          <cell r="C961" t="str">
            <v>un</v>
          </cell>
          <cell r="D961">
            <v>2149127</v>
          </cell>
          <cell r="E961">
            <v>64473.81</v>
          </cell>
          <cell r="F961">
            <v>2213600.81</v>
          </cell>
          <cell r="G961">
            <v>354176.12960000004</v>
          </cell>
          <cell r="H961">
            <v>2567777</v>
          </cell>
        </row>
        <row r="962">
          <cell r="B962" t="str">
            <v>REDUCCIÓN HD CONCÉNTRICA JH PVC 20" X 10" ( 500 mm X 250 mm)</v>
          </cell>
          <cell r="C962" t="str">
            <v>un</v>
          </cell>
          <cell r="D962">
            <v>2456123</v>
          </cell>
          <cell r="E962">
            <v>73683.69</v>
          </cell>
          <cell r="F962">
            <v>2529806.69</v>
          </cell>
          <cell r="G962">
            <v>404769.07040000003</v>
          </cell>
          <cell r="H962">
            <v>2934576</v>
          </cell>
        </row>
        <row r="963">
          <cell r="B963" t="str">
            <v>REDUCCIÓN HD CONCÉNTRICA JH PVC 20" X 12" ( 500 mm X 300 mm)</v>
          </cell>
          <cell r="C963" t="str">
            <v>un</v>
          </cell>
          <cell r="D963">
            <v>2592452</v>
          </cell>
          <cell r="E963">
            <v>77773.56</v>
          </cell>
          <cell r="F963">
            <v>2670225.56</v>
          </cell>
          <cell r="G963">
            <v>427236.08960000001</v>
          </cell>
          <cell r="H963">
            <v>3097462</v>
          </cell>
        </row>
        <row r="964">
          <cell r="B964" t="str">
            <v>REDUCCIÓN HD CONCÉNTRICA JH PVC 20" X 14" ( 500 mm X 350 mm)</v>
          </cell>
          <cell r="C964" t="str">
            <v>un</v>
          </cell>
          <cell r="D964">
            <v>2944541</v>
          </cell>
          <cell r="E964">
            <v>88336.23</v>
          </cell>
          <cell r="F964">
            <v>3032877.23</v>
          </cell>
          <cell r="G964">
            <v>485260.35680000001</v>
          </cell>
          <cell r="H964">
            <v>3518138</v>
          </cell>
        </row>
        <row r="965">
          <cell r="B965" t="str">
            <v>REDUCCIÓN HD CONCÉNTRICA JH PVC 20" X 16" ( 500 mm X 400 mm)</v>
          </cell>
          <cell r="C965" t="str">
            <v>un</v>
          </cell>
          <cell r="D965">
            <v>3071090</v>
          </cell>
          <cell r="E965">
            <v>92132.7</v>
          </cell>
          <cell r="F965">
            <v>3163222.7</v>
          </cell>
          <cell r="G965">
            <v>506115.63200000004</v>
          </cell>
          <cell r="H965">
            <v>3669338</v>
          </cell>
        </row>
        <row r="966">
          <cell r="B966" t="str">
            <v>REDUCCIÓN HD CONCÉNTRICA JH PVC 20" X 18" ( 500 mm X 450 mm)</v>
          </cell>
          <cell r="C966" t="str">
            <v>un</v>
          </cell>
          <cell r="D966">
            <v>3024036</v>
          </cell>
          <cell r="E966">
            <v>90721.08</v>
          </cell>
          <cell r="F966">
            <v>3114757.08</v>
          </cell>
          <cell r="G966">
            <v>498361.13280000002</v>
          </cell>
          <cell r="H966">
            <v>3613118</v>
          </cell>
        </row>
        <row r="967">
          <cell r="B967" t="str">
            <v>REDUCCIÓN HD CONCÉNTRICA JH PVC 24" X 12" ( 600 mm X 300 mm)</v>
          </cell>
          <cell r="C967" t="str">
            <v>un</v>
          </cell>
          <cell r="D967">
            <v>3450634</v>
          </cell>
          <cell r="E967">
            <v>103519.01999999999</v>
          </cell>
          <cell r="F967">
            <v>3554153.02</v>
          </cell>
          <cell r="G967">
            <v>568664.48320000002</v>
          </cell>
          <cell r="H967">
            <v>4122818</v>
          </cell>
        </row>
        <row r="968">
          <cell r="B968" t="str">
            <v>REDUCCIÓN HD CONCÉNTRICA JH PVC 24" X 14" ( 600 mm X 350 mm)</v>
          </cell>
          <cell r="C968" t="str">
            <v>un</v>
          </cell>
          <cell r="D968">
            <v>3568236</v>
          </cell>
          <cell r="E968">
            <v>107047.08</v>
          </cell>
          <cell r="F968">
            <v>3675283.08</v>
          </cell>
          <cell r="G968">
            <v>588045.29280000005</v>
          </cell>
          <cell r="H968">
            <v>4263328</v>
          </cell>
        </row>
        <row r="969">
          <cell r="B969" t="str">
            <v>REDUCCIÓN HD CONCÉNTRICA JH PVC 24" X 16" ( 600 mm X 400 mm)</v>
          </cell>
          <cell r="C969" t="str">
            <v>un</v>
          </cell>
          <cell r="D969">
            <v>3840048</v>
          </cell>
          <cell r="E969">
            <v>115201.44</v>
          </cell>
          <cell r="F969">
            <v>3955249.44</v>
          </cell>
          <cell r="G969">
            <v>632839.91040000005</v>
          </cell>
          <cell r="H969">
            <v>4588089</v>
          </cell>
        </row>
        <row r="970">
          <cell r="B970" t="str">
            <v>REDUCCIÓN HD CONCÉNTRICA JH PVC 24" X 18" ( 600 mm X 450 mm)</v>
          </cell>
          <cell r="C970" t="str">
            <v>un</v>
          </cell>
          <cell r="D970">
            <v>4295966</v>
          </cell>
          <cell r="E970">
            <v>128878.98</v>
          </cell>
          <cell r="F970">
            <v>4424844.9800000004</v>
          </cell>
          <cell r="G970">
            <v>707975.19680000003</v>
          </cell>
          <cell r="H970">
            <v>5132820</v>
          </cell>
        </row>
        <row r="971">
          <cell r="B971" t="str">
            <v>REDUCCIÓN HD CONCÉNTRICA JH PVC 24" X 20" ( 600 mm X 500 mm)</v>
          </cell>
          <cell r="C971" t="str">
            <v>un</v>
          </cell>
          <cell r="D971">
            <v>4736689</v>
          </cell>
          <cell r="E971">
            <v>142100.66999999998</v>
          </cell>
          <cell r="F971">
            <v>4878789.67</v>
          </cell>
          <cell r="G971">
            <v>780606.34719999996</v>
          </cell>
          <cell r="H971">
            <v>5659396</v>
          </cell>
        </row>
        <row r="972">
          <cell r="B972" t="str">
            <v>REDUCCIÓN HD CONCÉNTRICA BRIDADA</v>
          </cell>
        </row>
        <row r="973">
          <cell r="B973" t="str">
            <v>REDUCCIÓN HD CONCÉNTRICA BRIDADA 3" X 2" ( 75 mm X 50 mm)</v>
          </cell>
          <cell r="C973" t="str">
            <v>un</v>
          </cell>
          <cell r="D973">
            <v>106798</v>
          </cell>
          <cell r="E973">
            <v>3203.94</v>
          </cell>
          <cell r="F973">
            <v>110001.94</v>
          </cell>
          <cell r="G973">
            <v>17600.310400000002</v>
          </cell>
          <cell r="H973">
            <v>127602</v>
          </cell>
        </row>
        <row r="974">
          <cell r="B974" t="str">
            <v>REDUCCIÓN HD CONCÉNTRICA BRIDADA 4" X 2" ( 100 mm X 50 mm)</v>
          </cell>
          <cell r="C974" t="str">
            <v>un</v>
          </cell>
          <cell r="D974">
            <v>146356</v>
          </cell>
          <cell r="E974">
            <v>4390.68</v>
          </cell>
          <cell r="F974">
            <v>150746.68</v>
          </cell>
          <cell r="G974">
            <v>24119.468799999999</v>
          </cell>
          <cell r="H974">
            <v>174866</v>
          </cell>
        </row>
        <row r="975">
          <cell r="B975" t="str">
            <v>REDUCCIÓN HD CONCÉNTRICA BRIDADA 4" X 3" ( 100 mm X 75 mm)</v>
          </cell>
          <cell r="C975" t="str">
            <v>un</v>
          </cell>
          <cell r="D975">
            <v>180085</v>
          </cell>
          <cell r="E975">
            <v>5402.55</v>
          </cell>
          <cell r="F975">
            <v>185487.55</v>
          </cell>
          <cell r="G975">
            <v>29678.007999999998</v>
          </cell>
          <cell r="H975">
            <v>215166</v>
          </cell>
        </row>
        <row r="976">
          <cell r="B976" t="str">
            <v>REDUCCIÓN HD CONCÉNTRICA BRIDADA 6" X 2" ( 150 mm X 50 mm)</v>
          </cell>
          <cell r="C976" t="str">
            <v>un</v>
          </cell>
          <cell r="D976">
            <v>215607</v>
          </cell>
          <cell r="E976">
            <v>6468.21</v>
          </cell>
          <cell r="F976">
            <v>222075.21</v>
          </cell>
          <cell r="G976">
            <v>35532.033600000002</v>
          </cell>
          <cell r="H976">
            <v>257607</v>
          </cell>
        </row>
        <row r="977">
          <cell r="B977" t="str">
            <v>REDUCCIÓN HD CONCÉNTRICA BRIDADA 6" X 3" ( 150 mm X 75 mm)</v>
          </cell>
          <cell r="C977" t="str">
            <v>un</v>
          </cell>
          <cell r="D977">
            <v>236619</v>
          </cell>
          <cell r="E977">
            <v>7098.57</v>
          </cell>
          <cell r="F977">
            <v>243717.57</v>
          </cell>
          <cell r="G977">
            <v>38994.811200000004</v>
          </cell>
          <cell r="H977">
            <v>282712</v>
          </cell>
        </row>
        <row r="978">
          <cell r="B978" t="str">
            <v>REDUCCIÓN HD CONCÉNTRICA BRIDADA 6" X 4" ( 150 mm X 100 mm)</v>
          </cell>
          <cell r="C978" t="str">
            <v>un</v>
          </cell>
          <cell r="D978">
            <v>248234</v>
          </cell>
          <cell r="E978">
            <v>7447.0199999999995</v>
          </cell>
          <cell r="F978">
            <v>255681.02</v>
          </cell>
          <cell r="G978">
            <v>40908.963199999998</v>
          </cell>
          <cell r="H978">
            <v>296590</v>
          </cell>
        </row>
        <row r="979">
          <cell r="B979" t="str">
            <v>REDUCCIÓN HD CONCÉNTRICA BRIDADA 8" X 2" ( 200 mm X 50 mm)</v>
          </cell>
          <cell r="C979" t="str">
            <v>un</v>
          </cell>
          <cell r="D979">
            <v>354015</v>
          </cell>
          <cell r="E979">
            <v>10620.449999999999</v>
          </cell>
          <cell r="F979">
            <v>364635.45</v>
          </cell>
          <cell r="G979">
            <v>58341.672000000006</v>
          </cell>
          <cell r="H979">
            <v>422977</v>
          </cell>
        </row>
        <row r="980">
          <cell r="B980" t="str">
            <v>REDUCCIÓN HD CONCÉNTRICA BRIDADA 8" X 3" ( 200 mm X 75 mm)</v>
          </cell>
          <cell r="C980" t="str">
            <v>un</v>
          </cell>
          <cell r="D980">
            <v>383207</v>
          </cell>
          <cell r="E980">
            <v>11496.21</v>
          </cell>
          <cell r="F980">
            <v>394703.21</v>
          </cell>
          <cell r="G980">
            <v>63152.513600000006</v>
          </cell>
          <cell r="H980">
            <v>457856</v>
          </cell>
        </row>
        <row r="981">
          <cell r="B981" t="str">
            <v>REDUCCIÓN HD CONCÉNTRICA BRIDADA 8" X 4" ( 200 mm X 100 mm)</v>
          </cell>
          <cell r="C981" t="str">
            <v>un</v>
          </cell>
          <cell r="D981">
            <v>405881</v>
          </cell>
          <cell r="E981">
            <v>12176.43</v>
          </cell>
          <cell r="F981">
            <v>418057.43</v>
          </cell>
          <cell r="G981">
            <v>66889.188800000004</v>
          </cell>
          <cell r="H981">
            <v>484947</v>
          </cell>
        </row>
        <row r="982">
          <cell r="B982" t="str">
            <v>REDUCCIÓN HD CONCÉNTRICA BRIDADA 8" X 6" ( 200 mm X 150 mm)</v>
          </cell>
          <cell r="C982" t="str">
            <v>un</v>
          </cell>
          <cell r="D982">
            <v>447685</v>
          </cell>
          <cell r="E982">
            <v>13430.55</v>
          </cell>
          <cell r="F982">
            <v>461115.55</v>
          </cell>
          <cell r="G982">
            <v>73778.487999999998</v>
          </cell>
          <cell r="H982">
            <v>534894</v>
          </cell>
        </row>
        <row r="983">
          <cell r="B983" t="str">
            <v>REDUCCIÓN HD CONCÉNTRICA BRIDADA 10" X 3" ( 250 mm X 75 mm)</v>
          </cell>
          <cell r="C983" t="str">
            <v>un</v>
          </cell>
          <cell r="D983">
            <v>473264</v>
          </cell>
          <cell r="E983">
            <v>14197.92</v>
          </cell>
          <cell r="F983">
            <v>487461.92</v>
          </cell>
          <cell r="G983">
            <v>77993.907200000001</v>
          </cell>
          <cell r="H983">
            <v>565456</v>
          </cell>
        </row>
        <row r="984">
          <cell r="B984" t="str">
            <v>REDUCCIÓN HD CONCÉNTRICA BRIDADA 10" X 4" ( 250 mm X 100 mm)</v>
          </cell>
          <cell r="C984" t="str">
            <v>un</v>
          </cell>
          <cell r="D984">
            <v>516464.00000000006</v>
          </cell>
          <cell r="E984">
            <v>15493.920000000002</v>
          </cell>
          <cell r="F984">
            <v>531957.92000000004</v>
          </cell>
          <cell r="G984">
            <v>85113.267200000002</v>
          </cell>
          <cell r="H984">
            <v>617071</v>
          </cell>
        </row>
        <row r="985">
          <cell r="B985" t="str">
            <v>REDUCCIÓN HD CONCÉNTRICA BRIDADA 10" X 6" ( 250 mm X 150 mm)</v>
          </cell>
          <cell r="C985" t="str">
            <v>un</v>
          </cell>
          <cell r="D985">
            <v>571092</v>
          </cell>
          <cell r="E985">
            <v>17132.759999999998</v>
          </cell>
          <cell r="F985">
            <v>588224.76</v>
          </cell>
          <cell r="G985">
            <v>94115.96160000001</v>
          </cell>
          <cell r="H985">
            <v>682341</v>
          </cell>
        </row>
        <row r="986">
          <cell r="B986" t="str">
            <v>REDUCCIÓN HD CONCÉNTRICA BRIDADA 10" X 8" ( 250 mm X 200 mm)</v>
          </cell>
          <cell r="C986" t="str">
            <v>un</v>
          </cell>
          <cell r="D986">
            <v>666654</v>
          </cell>
          <cell r="E986">
            <v>19999.62</v>
          </cell>
          <cell r="F986">
            <v>686653.62</v>
          </cell>
          <cell r="G986">
            <v>109864.57920000001</v>
          </cell>
          <cell r="H986">
            <v>796518</v>
          </cell>
        </row>
        <row r="987">
          <cell r="B987" t="str">
            <v>REDUCCIÓN HD CONCÉNTRICA BRIDADA 12" X 3" ( 300 mm X 75 mm)</v>
          </cell>
          <cell r="C987" t="str">
            <v>un</v>
          </cell>
          <cell r="D987">
            <v>689947</v>
          </cell>
          <cell r="E987">
            <v>20698.41</v>
          </cell>
          <cell r="F987">
            <v>710645.41</v>
          </cell>
          <cell r="G987">
            <v>113703.26560000001</v>
          </cell>
          <cell r="H987">
            <v>824349</v>
          </cell>
        </row>
        <row r="988">
          <cell r="B988" t="str">
            <v>REDUCCIÓN HD CONCÉNTRICA BRIDADA 12" X 4" ( 300 mm X 100 mm)</v>
          </cell>
          <cell r="C988" t="str">
            <v>un</v>
          </cell>
          <cell r="D988">
            <v>723660</v>
          </cell>
          <cell r="E988">
            <v>21709.8</v>
          </cell>
          <cell r="F988">
            <v>745369.8</v>
          </cell>
          <cell r="G988">
            <v>119259.16800000001</v>
          </cell>
          <cell r="H988">
            <v>864629</v>
          </cell>
        </row>
        <row r="989">
          <cell r="B989" t="str">
            <v>REDUCCIÓN HD CONCÉNTRICA BRIDADA 12" X 6" ( 300 mm X 150 mm)</v>
          </cell>
          <cell r="C989" t="str">
            <v>un</v>
          </cell>
          <cell r="D989">
            <v>796170</v>
          </cell>
          <cell r="E989">
            <v>23885.1</v>
          </cell>
          <cell r="F989">
            <v>820055.1</v>
          </cell>
          <cell r="G989">
            <v>131208.81599999999</v>
          </cell>
          <cell r="H989">
            <v>951264</v>
          </cell>
        </row>
        <row r="990">
          <cell r="B990" t="str">
            <v>REDUCCIÓN HD CONCÉNTRICA BRIDADA 12" X 8" ( 300 mm X 200 mm)</v>
          </cell>
          <cell r="C990" t="str">
            <v>un</v>
          </cell>
          <cell r="D990">
            <v>964517</v>
          </cell>
          <cell r="E990">
            <v>28935.51</v>
          </cell>
          <cell r="F990">
            <v>993452.51</v>
          </cell>
          <cell r="G990">
            <v>158952.40160000001</v>
          </cell>
          <cell r="H990">
            <v>1152405</v>
          </cell>
        </row>
        <row r="991">
          <cell r="B991" t="str">
            <v>REDUCCIÓN HD CONCÉNTRICA BRIDADA 12" X 10" ( 300 mm X 250 mm)</v>
          </cell>
          <cell r="C991" t="str">
            <v>un</v>
          </cell>
          <cell r="D991">
            <v>1074496</v>
          </cell>
          <cell r="E991">
            <v>32234.879999999997</v>
          </cell>
          <cell r="F991">
            <v>1106730.8799999999</v>
          </cell>
          <cell r="G991">
            <v>177076.94079999998</v>
          </cell>
          <cell r="H991">
            <v>1283808</v>
          </cell>
        </row>
        <row r="992">
          <cell r="B992" t="str">
            <v>REDUCCIÓN HD CONCÉNTRICA BRIDADA 14" X 4" ( 350 mm X 100 mm)</v>
          </cell>
          <cell r="C992" t="str">
            <v>un</v>
          </cell>
          <cell r="D992">
            <v>1283517</v>
          </cell>
          <cell r="E992">
            <v>38505.51</v>
          </cell>
          <cell r="F992">
            <v>1322022.51</v>
          </cell>
          <cell r="G992">
            <v>211523.60159999999</v>
          </cell>
          <cell r="H992">
            <v>1533546</v>
          </cell>
        </row>
        <row r="993">
          <cell r="B993" t="str">
            <v>REDUCCIÓN HD CONCÉNTRICA BRIDADA 14" X 6" ( 350 mm X 150 mm)</v>
          </cell>
          <cell r="C993" t="str">
            <v>un</v>
          </cell>
          <cell r="D993">
            <v>1309720</v>
          </cell>
          <cell r="E993">
            <v>39291.599999999999</v>
          </cell>
          <cell r="F993">
            <v>1349011.6</v>
          </cell>
          <cell r="G993">
            <v>215841.85600000003</v>
          </cell>
          <cell r="H993">
            <v>1564853</v>
          </cell>
        </row>
        <row r="994">
          <cell r="B994" t="str">
            <v>REDUCCIÓN HD CONCÉNTRICA BRIDADA 14" X 8" ( 350 mm X 200 mm)</v>
          </cell>
          <cell r="C994" t="str">
            <v>un</v>
          </cell>
          <cell r="D994">
            <v>1355274</v>
          </cell>
          <cell r="E994">
            <v>40658.22</v>
          </cell>
          <cell r="F994">
            <v>1395932.22</v>
          </cell>
          <cell r="G994">
            <v>223349.15520000001</v>
          </cell>
          <cell r="H994">
            <v>1619281</v>
          </cell>
        </row>
        <row r="995">
          <cell r="B995" t="str">
            <v>REDUCCIÓN HD CONCÉNTRICA BRIDADA 14" X 10" ( 350 mm X 250 mm)</v>
          </cell>
          <cell r="C995" t="str">
            <v>un</v>
          </cell>
          <cell r="D995">
            <v>1498745</v>
          </cell>
          <cell r="E995">
            <v>44962.35</v>
          </cell>
          <cell r="F995">
            <v>1543707.35</v>
          </cell>
          <cell r="G995">
            <v>246993.17600000001</v>
          </cell>
          <cell r="H995">
            <v>1790701</v>
          </cell>
        </row>
        <row r="996">
          <cell r="B996" t="str">
            <v>REDUCCIÓN HD CONCÉNTRICA BRIDADA 14" X 12" ( 350 mm X 300 mm)</v>
          </cell>
          <cell r="C996" t="str">
            <v>un</v>
          </cell>
          <cell r="D996">
            <v>1542255</v>
          </cell>
          <cell r="E996">
            <v>46267.65</v>
          </cell>
          <cell r="F996">
            <v>1588522.65</v>
          </cell>
          <cell r="G996">
            <v>254163.62399999998</v>
          </cell>
          <cell r="H996">
            <v>1842686</v>
          </cell>
        </row>
        <row r="997">
          <cell r="B997" t="str">
            <v>REDUCCIÓN HD CONCÉNTRICA BRIDADA 16" X 6" ( 400 mm X 150 mm)</v>
          </cell>
          <cell r="C997" t="str">
            <v>un</v>
          </cell>
          <cell r="D997">
            <v>1614912</v>
          </cell>
          <cell r="E997">
            <v>48447.360000000001</v>
          </cell>
          <cell r="F997">
            <v>1663359.36</v>
          </cell>
          <cell r="G997">
            <v>266137.4976</v>
          </cell>
          <cell r="H997">
            <v>1929497</v>
          </cell>
        </row>
        <row r="998">
          <cell r="B998" t="str">
            <v>REDUCCIÓN HD CONCÉNTRICA BRIDADA 16" X 8" ( 400 mm X 200 mm)</v>
          </cell>
          <cell r="C998" t="str">
            <v>un</v>
          </cell>
          <cell r="D998">
            <v>1674662</v>
          </cell>
          <cell r="E998">
            <v>50239.86</v>
          </cell>
          <cell r="F998">
            <v>1724901.86</v>
          </cell>
          <cell r="G998">
            <v>275984.29760000005</v>
          </cell>
          <cell r="H998">
            <v>2000886</v>
          </cell>
        </row>
        <row r="999">
          <cell r="B999" t="str">
            <v>REDUCCIÓN HD CONCÉNTRICA BRIDADA 16" X 10" ( 400 mm X 250 mm)</v>
          </cell>
          <cell r="C999" t="str">
            <v>un</v>
          </cell>
          <cell r="D999">
            <v>1942070</v>
          </cell>
          <cell r="E999">
            <v>58262.1</v>
          </cell>
          <cell r="F999">
            <v>2000332.1</v>
          </cell>
          <cell r="G999">
            <v>320053.136</v>
          </cell>
          <cell r="H999">
            <v>2320385</v>
          </cell>
        </row>
        <row r="1000">
          <cell r="B1000" t="str">
            <v>REDUCCIÓN HD CONCÉNTRICA BRIDADA 16" X 12" ( 400 mm X 300 mm)</v>
          </cell>
          <cell r="C1000" t="str">
            <v>un</v>
          </cell>
          <cell r="D1000">
            <v>2087715.0000000002</v>
          </cell>
          <cell r="E1000">
            <v>62631.450000000004</v>
          </cell>
          <cell r="F1000">
            <v>2150346.4500000002</v>
          </cell>
          <cell r="G1000">
            <v>344055.43200000003</v>
          </cell>
          <cell r="H1000">
            <v>2494402</v>
          </cell>
        </row>
        <row r="1001">
          <cell r="B1001" t="str">
            <v>REDUCCIÓN HD CONCÉNTRICA BRIDADA 16" X 14" ( 400 mm X 350 mm)</v>
          </cell>
          <cell r="C1001" t="str">
            <v>un</v>
          </cell>
          <cell r="D1001">
            <v>2156174</v>
          </cell>
          <cell r="E1001">
            <v>64685.22</v>
          </cell>
          <cell r="F1001">
            <v>2220859.2200000002</v>
          </cell>
          <cell r="G1001">
            <v>355337.47520000004</v>
          </cell>
          <cell r="H1001">
            <v>2576197</v>
          </cell>
        </row>
        <row r="1002">
          <cell r="B1002" t="str">
            <v>REDUCCIÓN HD CONCÉNTRICA BRIDADA 18" X 10" ( 450 mm X 250 mm)</v>
          </cell>
          <cell r="C1002" t="str">
            <v>un</v>
          </cell>
          <cell r="D1002">
            <v>2322826</v>
          </cell>
          <cell r="E1002">
            <v>69684.78</v>
          </cell>
          <cell r="F1002">
            <v>2392510.7799999998</v>
          </cell>
          <cell r="G1002">
            <v>382801.72479999997</v>
          </cell>
          <cell r="H1002">
            <v>2775313</v>
          </cell>
        </row>
        <row r="1003">
          <cell r="B1003" t="str">
            <v>REDUCCIÓN HD CONCÉNTRICA BRIDADA 18" X 12" ( 450 mm X 300 mm)</v>
          </cell>
          <cell r="C1003" t="str">
            <v>un</v>
          </cell>
          <cell r="D1003">
            <v>2461033</v>
          </cell>
          <cell r="E1003">
            <v>73830.989999999991</v>
          </cell>
          <cell r="F1003">
            <v>2534863.9900000002</v>
          </cell>
          <cell r="G1003">
            <v>405578.23840000003</v>
          </cell>
          <cell r="H1003">
            <v>2940442</v>
          </cell>
        </row>
        <row r="1004">
          <cell r="B1004" t="str">
            <v>REDUCCIÓN HD CONCÉNTRICA BRIDADA 18" X 14" ( 450 mm X 350 mm)</v>
          </cell>
          <cell r="C1004" t="str">
            <v>un</v>
          </cell>
          <cell r="D1004">
            <v>2562709</v>
          </cell>
          <cell r="E1004">
            <v>76881.27</v>
          </cell>
          <cell r="F1004">
            <v>2639590.27</v>
          </cell>
          <cell r="G1004">
            <v>422334.44320000004</v>
          </cell>
          <cell r="H1004">
            <v>3061925</v>
          </cell>
        </row>
        <row r="1005">
          <cell r="B1005" t="str">
            <v>REDUCCIÓN HD CONCÉNTRICA BRIDADA 18" X 16" ( 450 mm X 400 mm)</v>
          </cell>
          <cell r="C1005" t="str">
            <v>un</v>
          </cell>
          <cell r="D1005">
            <v>2851494</v>
          </cell>
          <cell r="E1005">
            <v>85544.819999999992</v>
          </cell>
          <cell r="F1005">
            <v>2937038.82</v>
          </cell>
          <cell r="G1005">
            <v>469926.21119999996</v>
          </cell>
          <cell r="H1005">
            <v>3406965</v>
          </cell>
        </row>
        <row r="1006">
          <cell r="B1006" t="str">
            <v>REDUCCIÓN HD CONCÉNTRICA BRIDADA 20" X 8" ( 500 mm X 200 mm)</v>
          </cell>
          <cell r="C1006" t="str">
            <v>un</v>
          </cell>
          <cell r="D1006">
            <v>2331247</v>
          </cell>
          <cell r="E1006">
            <v>69937.41</v>
          </cell>
          <cell r="F1006">
            <v>2401184.41</v>
          </cell>
          <cell r="G1006">
            <v>384189.50560000003</v>
          </cell>
          <cell r="H1006">
            <v>2785374</v>
          </cell>
        </row>
        <row r="1007">
          <cell r="B1007" t="str">
            <v>REDUCCIÓN HD CONCÉNTRICA BRIDADA 20" X 10" ( 500 mm X 250 mm)</v>
          </cell>
          <cell r="C1007" t="str">
            <v>un</v>
          </cell>
          <cell r="D1007">
            <v>2539643</v>
          </cell>
          <cell r="E1007">
            <v>76189.289999999994</v>
          </cell>
          <cell r="F1007">
            <v>2615832.29</v>
          </cell>
          <cell r="G1007">
            <v>418533.16639999999</v>
          </cell>
          <cell r="H1007">
            <v>3034365</v>
          </cell>
        </row>
        <row r="1008">
          <cell r="B1008" t="str">
            <v>REDUCCIÓN HD CONCÉNTRICA BRIDADA 20" X 12" ( 500 mm X 300 mm)</v>
          </cell>
          <cell r="C1008" t="str">
            <v>un</v>
          </cell>
          <cell r="D1008">
            <v>2759492</v>
          </cell>
          <cell r="E1008">
            <v>82784.759999999995</v>
          </cell>
          <cell r="F1008">
            <v>2842276.76</v>
          </cell>
          <cell r="G1008">
            <v>454764.28159999999</v>
          </cell>
          <cell r="H1008">
            <v>3297041</v>
          </cell>
        </row>
        <row r="1009">
          <cell r="B1009" t="str">
            <v>REDUCCIÓN HD CONCÉNTRICA BRIDADA 20" X 14" ( 500 mm X 350 mm)</v>
          </cell>
          <cell r="C1009" t="str">
            <v>un</v>
          </cell>
          <cell r="D1009">
            <v>2988621</v>
          </cell>
          <cell r="E1009">
            <v>89658.62999999999</v>
          </cell>
          <cell r="F1009">
            <v>3078279.63</v>
          </cell>
          <cell r="G1009">
            <v>492524.74079999997</v>
          </cell>
          <cell r="H1009">
            <v>3570804</v>
          </cell>
        </row>
        <row r="1010">
          <cell r="B1010" t="str">
            <v>REDUCCIÓN HD CONCÉNTRICA BRIDADA 20" X 16" ( 500 mm X 400 mm)</v>
          </cell>
          <cell r="C1010" t="str">
            <v>un</v>
          </cell>
          <cell r="D1010">
            <v>3363410</v>
          </cell>
          <cell r="E1010">
            <v>100902.3</v>
          </cell>
          <cell r="F1010">
            <v>3464312.3</v>
          </cell>
          <cell r="G1010">
            <v>554289.96799999999</v>
          </cell>
          <cell r="H1010">
            <v>4018602</v>
          </cell>
        </row>
        <row r="1011">
          <cell r="B1011" t="str">
            <v>REDUCCIÓN HD CONCÉNTRICA BRIDADA 20" X 18" ( 500 mm X 450 mm)</v>
          </cell>
          <cell r="C1011" t="str">
            <v>un</v>
          </cell>
          <cell r="D1011">
            <v>3436996</v>
          </cell>
          <cell r="E1011">
            <v>103109.87999999999</v>
          </cell>
          <cell r="F1011">
            <v>3540105.88</v>
          </cell>
          <cell r="G1011">
            <v>566416.94079999998</v>
          </cell>
          <cell r="H1011">
            <v>4106523</v>
          </cell>
        </row>
        <row r="1012">
          <cell r="B1012" t="str">
            <v>REDUCCIÓN HD CONCÉNTRICA BRIDADA 24" X 12" ( 600 mm X 300 mm)</v>
          </cell>
          <cell r="C1012" t="str">
            <v>un</v>
          </cell>
          <cell r="D1012">
            <v>4271914</v>
          </cell>
          <cell r="E1012">
            <v>128157.42</v>
          </cell>
          <cell r="F1012">
            <v>4400071.42</v>
          </cell>
          <cell r="G1012">
            <v>704011.42720000003</v>
          </cell>
          <cell r="H1012">
            <v>5104083</v>
          </cell>
        </row>
        <row r="1013">
          <cell r="B1013" t="str">
            <v>REDUCCIÓN HD CONCÉNTRICA BRIDADA 24" X 14" ( 600 mm X 350 mm)</v>
          </cell>
          <cell r="C1013" t="str">
            <v>un</v>
          </cell>
          <cell r="D1013">
            <v>4473036</v>
          </cell>
          <cell r="E1013">
            <v>134191.07999999999</v>
          </cell>
          <cell r="F1013">
            <v>4607227.08</v>
          </cell>
          <cell r="G1013">
            <v>737156.33279999997</v>
          </cell>
          <cell r="H1013">
            <v>5344383</v>
          </cell>
        </row>
        <row r="1014">
          <cell r="B1014" t="str">
            <v>REDUCCIÓN HD CONCÉNTRICA BRIDADA 24" X 16" ( 600 mm X 400 mm)</v>
          </cell>
          <cell r="C1014" t="str">
            <v>un</v>
          </cell>
          <cell r="D1014">
            <v>4664808</v>
          </cell>
          <cell r="E1014">
            <v>139944.24</v>
          </cell>
          <cell r="F1014">
            <v>4804752.24</v>
          </cell>
          <cell r="G1014">
            <v>768760.35840000003</v>
          </cell>
          <cell r="H1014">
            <v>5573513</v>
          </cell>
        </row>
        <row r="1015">
          <cell r="B1015" t="str">
            <v>REDUCCIÓN HD CONCÉNTRICA BRIDADA 24" X 18" ( 600 mm X 450 mm)</v>
          </cell>
          <cell r="C1015" t="str">
            <v>un</v>
          </cell>
          <cell r="D1015">
            <v>4724006</v>
          </cell>
          <cell r="E1015">
            <v>141720.18</v>
          </cell>
          <cell r="F1015">
            <v>4865726.18</v>
          </cell>
          <cell r="G1015">
            <v>778516.1888</v>
          </cell>
          <cell r="H1015">
            <v>5644242</v>
          </cell>
        </row>
        <row r="1016">
          <cell r="B1016" t="str">
            <v>REDUCCIÓN HD CONCÉNTRICA BRIDADA 24" X 20" ( 600 mm X 500 mm)</v>
          </cell>
          <cell r="C1016" t="str">
            <v>un</v>
          </cell>
          <cell r="D1016">
            <v>5163569</v>
          </cell>
          <cell r="E1016">
            <v>154907.07</v>
          </cell>
          <cell r="F1016">
            <v>5318476.07</v>
          </cell>
          <cell r="G1016">
            <v>850956.1712000001</v>
          </cell>
          <cell r="H1016">
            <v>6169432</v>
          </cell>
        </row>
        <row r="1017">
          <cell r="B1017" t="str">
            <v>REDUCCIÓN EXCÉNTRICAS EXTREMO BRIDA</v>
          </cell>
        </row>
        <row r="1018">
          <cell r="B1018" t="str">
            <v>REDUCCIÓN HD EXCÉNTRICA EXTREMO BRIDA 6" X 3" ( 150 mm X 75 mm)</v>
          </cell>
          <cell r="C1018" t="str">
            <v>un</v>
          </cell>
          <cell r="D1018">
            <v>211710</v>
          </cell>
          <cell r="E1018">
            <v>6351.3</v>
          </cell>
          <cell r="F1018">
            <v>218061.3</v>
          </cell>
          <cell r="G1018">
            <v>34889.807999999997</v>
          </cell>
          <cell r="H1018">
            <v>252951</v>
          </cell>
        </row>
        <row r="1019">
          <cell r="B1019" t="str">
            <v>REDUCCIÓN HD EXCÉNTRICA EXTREMO BRIDA 6" X 4" ( 150 mm X 100 mm)</v>
          </cell>
          <cell r="C1019" t="str">
            <v>un</v>
          </cell>
          <cell r="D1019">
            <v>221572</v>
          </cell>
          <cell r="E1019">
            <v>6647.16</v>
          </cell>
          <cell r="F1019">
            <v>228219.16</v>
          </cell>
          <cell r="G1019">
            <v>36515.065600000002</v>
          </cell>
          <cell r="H1019">
            <v>264734</v>
          </cell>
        </row>
        <row r="1020">
          <cell r="B1020" t="str">
            <v>REDUCCIÓN HD EXCÉNTRICA EXTREMO BRIDA 8" X 4" ( 200 mm X 100 mm)</v>
          </cell>
          <cell r="C1020" t="str">
            <v>un</v>
          </cell>
          <cell r="D1020">
            <v>265870</v>
          </cell>
          <cell r="E1020">
            <v>7976.0999999999995</v>
          </cell>
          <cell r="F1020">
            <v>273846.09999999998</v>
          </cell>
          <cell r="G1020">
            <v>43815.375999999997</v>
          </cell>
          <cell r="H1020">
            <v>317661</v>
          </cell>
        </row>
        <row r="1021">
          <cell r="B1021" t="str">
            <v>REDUCCIÓN HD EXCÉNTRICA EXTREMO BRIDA 8" X 6" ( 200 mm X 150 mm)</v>
          </cell>
          <cell r="C1021" t="str">
            <v>un</v>
          </cell>
          <cell r="D1021">
            <v>369950</v>
          </cell>
          <cell r="E1021">
            <v>11098.5</v>
          </cell>
          <cell r="F1021">
            <v>381048.5</v>
          </cell>
          <cell r="G1021">
            <v>60967.76</v>
          </cell>
          <cell r="H1021">
            <v>442016</v>
          </cell>
        </row>
        <row r="1022">
          <cell r="B1022" t="str">
            <v>REDUCCIÓN HD EXCÉNTRICA EXTREMO BRIDA 10" X 4" ( 250 mm X 100 mm)</v>
          </cell>
          <cell r="C1022" t="str">
            <v>un</v>
          </cell>
          <cell r="D1022">
            <v>386552</v>
          </cell>
          <cell r="E1022">
            <v>11596.56</v>
          </cell>
          <cell r="F1022">
            <v>398148.56</v>
          </cell>
          <cell r="G1022">
            <v>63703.7696</v>
          </cell>
          <cell r="H1022">
            <v>461852</v>
          </cell>
        </row>
        <row r="1023">
          <cell r="B1023" t="str">
            <v>REDUCCIÓN HD EXCÉNTRICA EXTREMO BRIDA 10" X 6" ( 250 mm X 150 mm)</v>
          </cell>
          <cell r="C1023" t="str">
            <v>un</v>
          </cell>
          <cell r="D1023">
            <v>588502</v>
          </cell>
          <cell r="E1023">
            <v>17655.059999999998</v>
          </cell>
          <cell r="F1023">
            <v>606157.06000000006</v>
          </cell>
          <cell r="G1023">
            <v>96985.129600000015</v>
          </cell>
          <cell r="H1023">
            <v>703142</v>
          </cell>
        </row>
        <row r="1024">
          <cell r="B1024" t="str">
            <v>REDUCCIÓN HD EXCÉNTRICA EXTREMO BRIDA 10" X 8" ( 250 mm X 200 mm)</v>
          </cell>
          <cell r="C1024" t="str">
            <v>un</v>
          </cell>
          <cell r="D1024">
            <v>722929</v>
          </cell>
          <cell r="E1024">
            <v>21687.87</v>
          </cell>
          <cell r="F1024">
            <v>744616.87</v>
          </cell>
          <cell r="G1024">
            <v>119138.6992</v>
          </cell>
          <cell r="H1024">
            <v>863756</v>
          </cell>
        </row>
        <row r="1025">
          <cell r="B1025" t="str">
            <v>REDUCCIÓN HD EXCÉNTRICA EXTREMO BRIDA 12" X 6" ( 300 mm X 150 mm)</v>
          </cell>
          <cell r="C1025" t="str">
            <v>un</v>
          </cell>
          <cell r="D1025">
            <v>833620</v>
          </cell>
          <cell r="E1025">
            <v>25008.6</v>
          </cell>
          <cell r="F1025">
            <v>858628.6</v>
          </cell>
          <cell r="G1025">
            <v>137380.576</v>
          </cell>
          <cell r="H1025">
            <v>996009</v>
          </cell>
        </row>
        <row r="1026">
          <cell r="B1026" t="str">
            <v>REDUCCIÓN HD EXCÉNTRICA EXTREMO BRIDA 12" X 10" ( 300 mm X 250 mm)</v>
          </cell>
          <cell r="C1026" t="str">
            <v>un</v>
          </cell>
          <cell r="D1026">
            <v>1050452</v>
          </cell>
          <cell r="E1026">
            <v>31513.559999999998</v>
          </cell>
          <cell r="F1026">
            <v>1081965.56</v>
          </cell>
          <cell r="G1026">
            <v>173114.4896</v>
          </cell>
          <cell r="H1026">
            <v>1255080</v>
          </cell>
        </row>
        <row r="1027">
          <cell r="B1027" t="str">
            <v>REDUCCIÓN HD EXCÉNTRICA EXTREMO BRIDA 14" X 12" ( 350 mm X 300 mm)</v>
          </cell>
          <cell r="C1027" t="str">
            <v>un</v>
          </cell>
          <cell r="D1027">
            <v>1533212</v>
          </cell>
          <cell r="E1027">
            <v>45996.36</v>
          </cell>
          <cell r="F1027">
            <v>1579208.36</v>
          </cell>
          <cell r="G1027">
            <v>252673.33760000003</v>
          </cell>
          <cell r="H1027">
            <v>1831882</v>
          </cell>
        </row>
        <row r="1028">
          <cell r="B1028" t="str">
            <v>REDUCCIÓN HD EXCÉNTRICA EXTREMO BRIDA 20" X 12" ( 500 mm X 300 mm)</v>
          </cell>
          <cell r="C1028" t="str">
            <v>un</v>
          </cell>
          <cell r="D1028">
            <v>1869119</v>
          </cell>
          <cell r="E1028">
            <v>56073.57</v>
          </cell>
          <cell r="F1028">
            <v>1925192.57</v>
          </cell>
          <cell r="G1028">
            <v>308030.8112</v>
          </cell>
          <cell r="H1028">
            <v>2233223</v>
          </cell>
        </row>
        <row r="1029">
          <cell r="B1029" t="str">
            <v>CODO HD</v>
          </cell>
        </row>
        <row r="1030">
          <cell r="B1030" t="str">
            <v xml:space="preserve">CODO HD 90º EXTREMO LISO </v>
          </cell>
        </row>
        <row r="1031">
          <cell r="B1031" t="str">
            <v>CODO DE 90º HD 2" ( 50 mm)</v>
          </cell>
          <cell r="C1031" t="str">
            <v>un</v>
          </cell>
          <cell r="D1031">
            <v>53114</v>
          </cell>
          <cell r="E1031">
            <v>1593.4199999999998</v>
          </cell>
          <cell r="F1031">
            <v>54707.42</v>
          </cell>
          <cell r="G1031">
            <v>8753.1872000000003</v>
          </cell>
          <cell r="H1031">
            <v>63461</v>
          </cell>
        </row>
        <row r="1032">
          <cell r="B1032" t="str">
            <v>CODO DE 90º HD 3" ( 75 mm)</v>
          </cell>
          <cell r="C1032" t="str">
            <v>un</v>
          </cell>
          <cell r="D1032">
            <v>77680</v>
          </cell>
          <cell r="E1032">
            <v>2330.4</v>
          </cell>
          <cell r="F1032">
            <v>80010.399999999994</v>
          </cell>
          <cell r="G1032">
            <v>12801.663999999999</v>
          </cell>
          <cell r="H1032">
            <v>92812</v>
          </cell>
        </row>
        <row r="1033">
          <cell r="B1033" t="str">
            <v>CODO DE 90º HD 4" ( 100 mm)</v>
          </cell>
          <cell r="C1033" t="str">
            <v>un</v>
          </cell>
          <cell r="D1033">
            <v>100074</v>
          </cell>
          <cell r="E1033">
            <v>3002.22</v>
          </cell>
          <cell r="F1033">
            <v>103076.22</v>
          </cell>
          <cell r="G1033">
            <v>16492.195200000002</v>
          </cell>
          <cell r="H1033">
            <v>119568</v>
          </cell>
        </row>
        <row r="1034">
          <cell r="B1034" t="str">
            <v>CODO DE 90º HD 6" ( 150 mm)</v>
          </cell>
          <cell r="C1034" t="str">
            <v>un</v>
          </cell>
          <cell r="D1034">
            <v>259569.00000000003</v>
          </cell>
          <cell r="E1034">
            <v>7787.0700000000006</v>
          </cell>
          <cell r="F1034">
            <v>267356.07</v>
          </cell>
          <cell r="G1034">
            <v>42776.9712</v>
          </cell>
          <cell r="H1034">
            <v>310133</v>
          </cell>
        </row>
        <row r="1035">
          <cell r="B1035" t="str">
            <v>CODO DE 90º HD 8" ( 200 mm)</v>
          </cell>
          <cell r="C1035" t="str">
            <v>un</v>
          </cell>
          <cell r="D1035">
            <v>489883</v>
          </cell>
          <cell r="E1035">
            <v>14696.49</v>
          </cell>
          <cell r="F1035">
            <v>504579.49</v>
          </cell>
          <cell r="G1035">
            <v>80732.718399999998</v>
          </cell>
          <cell r="H1035">
            <v>585312</v>
          </cell>
        </row>
        <row r="1036">
          <cell r="B1036" t="str">
            <v>CODO DE 90º HD 10" ( 250 mm)</v>
          </cell>
          <cell r="C1036" t="str">
            <v>un</v>
          </cell>
          <cell r="D1036">
            <v>909104</v>
          </cell>
          <cell r="E1036">
            <v>27273.119999999999</v>
          </cell>
          <cell r="F1036">
            <v>936377.12</v>
          </cell>
          <cell r="G1036">
            <v>149820.33920000002</v>
          </cell>
          <cell r="H1036">
            <v>1086197</v>
          </cell>
        </row>
        <row r="1037">
          <cell r="B1037" t="str">
            <v>CODO DE 90º HD 12" ( 300 mm)</v>
          </cell>
          <cell r="C1037" t="str">
            <v>un</v>
          </cell>
          <cell r="D1037">
            <v>1062911</v>
          </cell>
          <cell r="E1037">
            <v>31887.329999999998</v>
          </cell>
          <cell r="F1037">
            <v>1094798.33</v>
          </cell>
          <cell r="G1037">
            <v>175167.73280000003</v>
          </cell>
          <cell r="H1037">
            <v>1269966</v>
          </cell>
        </row>
        <row r="1038">
          <cell r="B1038" t="str">
            <v>CODO DE 90º HD 14" ( 350 mm)</v>
          </cell>
          <cell r="C1038" t="str">
            <v>un</v>
          </cell>
          <cell r="D1038">
            <v>1483916</v>
          </cell>
          <cell r="E1038">
            <v>44517.479999999996</v>
          </cell>
          <cell r="F1038">
            <v>1528433.48</v>
          </cell>
          <cell r="G1038">
            <v>244549.35680000001</v>
          </cell>
          <cell r="H1038">
            <v>1772983</v>
          </cell>
        </row>
        <row r="1039">
          <cell r="B1039" t="str">
            <v>CODO DE 90º HD 16" ( 400 mm)</v>
          </cell>
          <cell r="C1039" t="str">
            <v>un</v>
          </cell>
          <cell r="D1039">
            <v>2332234</v>
          </cell>
          <cell r="E1039">
            <v>69967.02</v>
          </cell>
          <cell r="F1039">
            <v>2402201.02</v>
          </cell>
          <cell r="G1039">
            <v>384352.16320000001</v>
          </cell>
          <cell r="H1039">
            <v>2786553</v>
          </cell>
        </row>
        <row r="1040">
          <cell r="B1040" t="str">
            <v>CODO DE 90º HD 18" ( 450 mm)</v>
          </cell>
          <cell r="C1040" t="str">
            <v>un</v>
          </cell>
          <cell r="D1040">
            <v>2684656</v>
          </cell>
          <cell r="E1040">
            <v>80539.679999999993</v>
          </cell>
          <cell r="F1040">
            <v>2765195.68</v>
          </cell>
          <cell r="G1040">
            <v>442431.30880000006</v>
          </cell>
          <cell r="H1040">
            <v>3207627</v>
          </cell>
        </row>
        <row r="1041">
          <cell r="B1041" t="str">
            <v>CODO DE 90º HD 20" ( 500 mm)</v>
          </cell>
          <cell r="C1041" t="str">
            <v>un</v>
          </cell>
          <cell r="D1041">
            <v>3501078</v>
          </cell>
          <cell r="E1041">
            <v>105032.34</v>
          </cell>
          <cell r="F1041">
            <v>3606110.34</v>
          </cell>
          <cell r="G1041">
            <v>576977.6544</v>
          </cell>
          <cell r="H1041">
            <v>4183088</v>
          </cell>
        </row>
        <row r="1042">
          <cell r="B1042" t="str">
            <v>CODO DE 90º HD 24" ( 500 mm)</v>
          </cell>
          <cell r="C1042" t="str">
            <v>un</v>
          </cell>
          <cell r="D1042">
            <v>4478974</v>
          </cell>
          <cell r="E1042">
            <v>134369.22</v>
          </cell>
          <cell r="F1042">
            <v>4613343.22</v>
          </cell>
          <cell r="G1042">
            <v>738134.91519999993</v>
          </cell>
          <cell r="H1042">
            <v>5351478</v>
          </cell>
        </row>
        <row r="1043">
          <cell r="B1043" t="str">
            <v xml:space="preserve">CODO HD 45º EXTREMO LISO </v>
          </cell>
        </row>
        <row r="1044">
          <cell r="B1044" t="str">
            <v>CODO DE 45º HD 2" ( 50 mm)</v>
          </cell>
          <cell r="C1044" t="str">
            <v>un</v>
          </cell>
          <cell r="D1044">
            <v>64757.999999999993</v>
          </cell>
          <cell r="E1044">
            <v>1942.7399999999998</v>
          </cell>
          <cell r="F1044">
            <v>66700.739999999991</v>
          </cell>
          <cell r="G1044">
            <v>10672.118399999999</v>
          </cell>
          <cell r="H1044">
            <v>77373</v>
          </cell>
        </row>
        <row r="1045">
          <cell r="B1045" t="str">
            <v>CODO DE 45º HD 3" ( 75 mm)</v>
          </cell>
          <cell r="C1045" t="str">
            <v>un</v>
          </cell>
          <cell r="D1045">
            <v>79912</v>
          </cell>
          <cell r="E1045">
            <v>2397.36</v>
          </cell>
          <cell r="F1045">
            <v>82309.36</v>
          </cell>
          <cell r="G1045">
            <v>13169.497600000001</v>
          </cell>
          <cell r="H1045">
            <v>95479</v>
          </cell>
        </row>
        <row r="1046">
          <cell r="B1046" t="str">
            <v>CODO DE 45º HD 4" ( 100 mm)</v>
          </cell>
          <cell r="C1046" t="str">
            <v>un</v>
          </cell>
          <cell r="D1046">
            <v>90632</v>
          </cell>
          <cell r="E1046">
            <v>2718.96</v>
          </cell>
          <cell r="F1046">
            <v>93350.96</v>
          </cell>
          <cell r="G1046">
            <v>14936.153600000001</v>
          </cell>
          <cell r="H1046">
            <v>108287</v>
          </cell>
        </row>
        <row r="1047">
          <cell r="B1047" t="str">
            <v>CODO DE 45º HD 6" ( 150 mm)</v>
          </cell>
          <cell r="C1047" t="str">
            <v>un</v>
          </cell>
          <cell r="D1047">
            <v>199499</v>
          </cell>
          <cell r="E1047">
            <v>5984.9699999999993</v>
          </cell>
          <cell r="F1047">
            <v>205483.97</v>
          </cell>
          <cell r="G1047">
            <v>32877.4352</v>
          </cell>
          <cell r="H1047">
            <v>238361</v>
          </cell>
        </row>
        <row r="1048">
          <cell r="B1048" t="str">
            <v>CODO DE 45º HD 8" ( 200 mm)</v>
          </cell>
          <cell r="C1048" t="str">
            <v>un</v>
          </cell>
          <cell r="D1048">
            <v>467493</v>
          </cell>
          <cell r="E1048">
            <v>14024.789999999999</v>
          </cell>
          <cell r="F1048">
            <v>481517.79</v>
          </cell>
          <cell r="G1048">
            <v>77042.846399999995</v>
          </cell>
          <cell r="H1048">
            <v>558561</v>
          </cell>
        </row>
        <row r="1049">
          <cell r="B1049" t="str">
            <v>CODO DE 45º HD 10" ( 250 mm)</v>
          </cell>
          <cell r="C1049" t="str">
            <v>un</v>
          </cell>
          <cell r="D1049">
            <v>771570</v>
          </cell>
          <cell r="E1049">
            <v>23147.1</v>
          </cell>
          <cell r="F1049">
            <v>794717.1</v>
          </cell>
          <cell r="G1049">
            <v>127154.736</v>
          </cell>
          <cell r="H1049">
            <v>921872</v>
          </cell>
        </row>
        <row r="1050">
          <cell r="B1050" t="str">
            <v>CODO DE 45º HD 12" ( 300 mm)</v>
          </cell>
          <cell r="C1050" t="str">
            <v>un</v>
          </cell>
          <cell r="D1050">
            <v>820697</v>
          </cell>
          <cell r="E1050">
            <v>24620.91</v>
          </cell>
          <cell r="F1050">
            <v>845317.91</v>
          </cell>
          <cell r="G1050">
            <v>135250.86560000002</v>
          </cell>
          <cell r="H1050">
            <v>980569</v>
          </cell>
        </row>
        <row r="1051">
          <cell r="B1051" t="str">
            <v>CODO DE 45º HD 14" ( 350 mm)</v>
          </cell>
          <cell r="C1051" t="str">
            <v>un</v>
          </cell>
          <cell r="D1051">
            <v>1170171</v>
          </cell>
          <cell r="E1051">
            <v>35105.129999999997</v>
          </cell>
          <cell r="F1051">
            <v>1205276.1299999999</v>
          </cell>
          <cell r="G1051">
            <v>192844.18079999997</v>
          </cell>
          <cell r="H1051">
            <v>1398120</v>
          </cell>
        </row>
        <row r="1052">
          <cell r="B1052" t="str">
            <v>CODO DE 45º HD 16" ( 400 mm)</v>
          </cell>
          <cell r="C1052" t="str">
            <v>un</v>
          </cell>
          <cell r="D1052">
            <v>1753119</v>
          </cell>
          <cell r="E1052">
            <v>52593.57</v>
          </cell>
          <cell r="F1052">
            <v>1805712.57</v>
          </cell>
          <cell r="G1052">
            <v>288914.01120000001</v>
          </cell>
          <cell r="H1052">
            <v>2094627</v>
          </cell>
        </row>
        <row r="1053">
          <cell r="B1053" t="str">
            <v>CODO DE 45º HD 18" ( 450 mm)</v>
          </cell>
          <cell r="C1053" t="str">
            <v>un</v>
          </cell>
          <cell r="D1053">
            <v>2337393</v>
          </cell>
          <cell r="E1053">
            <v>70121.789999999994</v>
          </cell>
          <cell r="F1053">
            <v>2407514.79</v>
          </cell>
          <cell r="G1053">
            <v>385202.3664</v>
          </cell>
          <cell r="H1053">
            <v>2792717</v>
          </cell>
        </row>
        <row r="1054">
          <cell r="B1054" t="str">
            <v>CODO DE 45º HD 20" ( 500 mm)</v>
          </cell>
          <cell r="C1054" t="str">
            <v>un</v>
          </cell>
          <cell r="D1054">
            <v>3382040</v>
          </cell>
          <cell r="E1054">
            <v>101461.2</v>
          </cell>
          <cell r="F1054">
            <v>3483501.2</v>
          </cell>
          <cell r="G1054">
            <v>557360.19200000004</v>
          </cell>
          <cell r="H1054">
            <v>4040861</v>
          </cell>
        </row>
        <row r="1055">
          <cell r="B1055" t="str">
            <v>CODO DE 45º HD 24" ( 600 mm)</v>
          </cell>
          <cell r="C1055" t="str">
            <v>un</v>
          </cell>
          <cell r="D1055">
            <v>4374211</v>
          </cell>
          <cell r="E1055">
            <v>131226.32999999999</v>
          </cell>
          <cell r="F1055">
            <v>4505437.33</v>
          </cell>
          <cell r="G1055">
            <v>720869.97279999999</v>
          </cell>
          <cell r="H1055">
            <v>5226307</v>
          </cell>
        </row>
        <row r="1056">
          <cell r="B1056" t="str">
            <v>CODO HD 90º JH PVC</v>
          </cell>
        </row>
        <row r="1057">
          <cell r="B1057" t="str">
            <v>CODO DE 90º HD JH PVC 2" ( 50 mm)</v>
          </cell>
          <cell r="C1057" t="str">
            <v>un</v>
          </cell>
          <cell r="D1057">
            <v>58914</v>
          </cell>
          <cell r="E1057">
            <v>1767.4199999999998</v>
          </cell>
          <cell r="F1057">
            <v>60681.42</v>
          </cell>
          <cell r="G1057">
            <v>9709.0272000000004</v>
          </cell>
          <cell r="H1057">
            <v>70390</v>
          </cell>
        </row>
        <row r="1058">
          <cell r="B1058" t="str">
            <v>CODO DE 90º HD JH PVC 3" (75 mm)</v>
          </cell>
          <cell r="C1058" t="str">
            <v>un</v>
          </cell>
          <cell r="D1058">
            <v>80000</v>
          </cell>
          <cell r="E1058">
            <v>2400</v>
          </cell>
          <cell r="F1058">
            <v>82400</v>
          </cell>
          <cell r="G1058">
            <v>13184</v>
          </cell>
          <cell r="H1058">
            <v>95584</v>
          </cell>
        </row>
        <row r="1059">
          <cell r="B1059" t="str">
            <v>CODO DE 90º HD JH PVC 4" ( 100 mm)</v>
          </cell>
          <cell r="C1059" t="str">
            <v>un</v>
          </cell>
          <cell r="D1059">
            <v>120954</v>
          </cell>
          <cell r="E1059">
            <v>3628.62</v>
          </cell>
          <cell r="F1059">
            <v>124582.62</v>
          </cell>
          <cell r="G1059">
            <v>19933.2192</v>
          </cell>
          <cell r="H1059">
            <v>144516</v>
          </cell>
        </row>
        <row r="1060">
          <cell r="B1060" t="str">
            <v>CODO DE 90º HD JH PVC 6" ( 150 mm)</v>
          </cell>
          <cell r="C1060" t="str">
            <v>un</v>
          </cell>
          <cell r="D1060">
            <v>259569.00000000003</v>
          </cell>
          <cell r="E1060">
            <v>7787.0700000000006</v>
          </cell>
          <cell r="F1060">
            <v>267356.07</v>
          </cell>
          <cell r="G1060">
            <v>42776.9712</v>
          </cell>
          <cell r="H1060">
            <v>310133</v>
          </cell>
        </row>
        <row r="1061">
          <cell r="B1061" t="str">
            <v>CODO DE 90º HD JH PVC 8" ( 200 mm)</v>
          </cell>
          <cell r="C1061" t="str">
            <v>un</v>
          </cell>
          <cell r="D1061">
            <v>489868</v>
          </cell>
          <cell r="E1061">
            <v>14696.039999999999</v>
          </cell>
          <cell r="F1061">
            <v>504564.04</v>
          </cell>
          <cell r="G1061">
            <v>80730.246400000004</v>
          </cell>
          <cell r="H1061">
            <v>585294</v>
          </cell>
        </row>
        <row r="1062">
          <cell r="B1062" t="str">
            <v>CODO DE 90º HD JH PVC 10" ( 250 mm)</v>
          </cell>
          <cell r="C1062" t="str">
            <v>un</v>
          </cell>
          <cell r="D1062">
            <v>909104</v>
          </cell>
          <cell r="E1062">
            <v>27273.119999999999</v>
          </cell>
          <cell r="F1062">
            <v>936377.12</v>
          </cell>
          <cell r="G1062">
            <v>149820.33920000002</v>
          </cell>
          <cell r="H1062">
            <v>1086197</v>
          </cell>
        </row>
        <row r="1063">
          <cell r="B1063" t="str">
            <v>CODO DE 90º HD JH PVC 12" ( 300 mm)</v>
          </cell>
          <cell r="C1063" t="str">
            <v>un</v>
          </cell>
          <cell r="D1063">
            <v>1088431</v>
          </cell>
          <cell r="E1063">
            <v>32652.93</v>
          </cell>
          <cell r="F1063">
            <v>1121083.93</v>
          </cell>
          <cell r="G1063">
            <v>179373.42879999999</v>
          </cell>
          <cell r="H1063">
            <v>1300457</v>
          </cell>
        </row>
        <row r="1064">
          <cell r="B1064" t="str">
            <v>CODO DE 90º HD JH PVC 14" ( 350 mm)</v>
          </cell>
          <cell r="C1064" t="str">
            <v>un</v>
          </cell>
          <cell r="D1064">
            <v>1712436</v>
          </cell>
          <cell r="E1064">
            <v>51373.079999999994</v>
          </cell>
          <cell r="F1064">
            <v>1763809.08</v>
          </cell>
          <cell r="G1064">
            <v>282209.45280000003</v>
          </cell>
          <cell r="H1064">
            <v>2046019</v>
          </cell>
        </row>
        <row r="1065">
          <cell r="B1065" t="str">
            <v>CODO DE 90º HD JH PVC 16" ( 400 mm)</v>
          </cell>
          <cell r="C1065" t="str">
            <v>un</v>
          </cell>
          <cell r="D1065">
            <v>2332234</v>
          </cell>
          <cell r="E1065">
            <v>69967.02</v>
          </cell>
          <cell r="F1065">
            <v>2402201.02</v>
          </cell>
          <cell r="G1065">
            <v>384352.16320000001</v>
          </cell>
          <cell r="H1065">
            <v>2786553</v>
          </cell>
        </row>
        <row r="1066">
          <cell r="B1066" t="str">
            <v>CODO DE 90º HD JH PVC 18" ( 450 mm)</v>
          </cell>
          <cell r="C1066" t="str">
            <v>un</v>
          </cell>
          <cell r="D1066">
            <v>2916656</v>
          </cell>
          <cell r="E1066">
            <v>87499.68</v>
          </cell>
          <cell r="F1066">
            <v>3004155.68</v>
          </cell>
          <cell r="G1066">
            <v>480664.90880000003</v>
          </cell>
          <cell r="H1066">
            <v>3484821</v>
          </cell>
        </row>
        <row r="1067">
          <cell r="B1067" t="str">
            <v>CODO DE 90º HD JH PVC 20" ( 500 mm)</v>
          </cell>
          <cell r="C1067" t="str">
            <v>un</v>
          </cell>
          <cell r="D1067">
            <v>3501078</v>
          </cell>
          <cell r="E1067">
            <v>105032.34</v>
          </cell>
          <cell r="F1067">
            <v>3606110.34</v>
          </cell>
          <cell r="G1067">
            <v>576977.6544</v>
          </cell>
          <cell r="H1067">
            <v>4183088</v>
          </cell>
        </row>
        <row r="1068">
          <cell r="B1068" t="str">
            <v>CODO DE 90º HD JH PVC 24" ( 600 mm)</v>
          </cell>
          <cell r="C1068" t="str">
            <v>un</v>
          </cell>
          <cell r="D1068">
            <v>4408974</v>
          </cell>
          <cell r="E1068">
            <v>132269.22</v>
          </cell>
          <cell r="F1068">
            <v>4541243.22</v>
          </cell>
          <cell r="G1068">
            <v>726598.91519999993</v>
          </cell>
          <cell r="H1068">
            <v>5267842</v>
          </cell>
        </row>
        <row r="1069">
          <cell r="B1069" t="str">
            <v>CODO HD 45º JH PVC</v>
          </cell>
        </row>
        <row r="1070">
          <cell r="B1070" t="str">
            <v>CODO DE 45º HD JH PVC 2" (50 mm)</v>
          </cell>
          <cell r="C1070" t="str">
            <v>un</v>
          </cell>
          <cell r="D1070">
            <v>61000</v>
          </cell>
          <cell r="E1070">
            <v>1830</v>
          </cell>
          <cell r="F1070">
            <v>62830</v>
          </cell>
          <cell r="G1070">
            <v>10052.800000000001</v>
          </cell>
          <cell r="H1070">
            <v>72883</v>
          </cell>
        </row>
        <row r="1071">
          <cell r="B1071" t="str">
            <v>CODO DE 45º HD JH PVC 3" (75 mm)</v>
          </cell>
          <cell r="C1071" t="str">
            <v>un</v>
          </cell>
          <cell r="D1071">
            <v>77000</v>
          </cell>
          <cell r="E1071">
            <v>2310</v>
          </cell>
          <cell r="F1071">
            <v>79310</v>
          </cell>
          <cell r="G1071">
            <v>12689.6</v>
          </cell>
          <cell r="H1071">
            <v>92000</v>
          </cell>
        </row>
        <row r="1072">
          <cell r="B1072" t="str">
            <v>CODO DE 45º HD JH PVC 4" ( 100 mm)</v>
          </cell>
          <cell r="C1072" t="str">
            <v>un</v>
          </cell>
          <cell r="D1072">
            <v>103392</v>
          </cell>
          <cell r="E1072">
            <v>3101.7599999999998</v>
          </cell>
          <cell r="F1072">
            <v>106493.75999999999</v>
          </cell>
          <cell r="G1072">
            <v>17039.0016</v>
          </cell>
          <cell r="H1072">
            <v>123533</v>
          </cell>
        </row>
        <row r="1073">
          <cell r="B1073" t="str">
            <v>CODO DE 45º HD JH PVC 6" ( 150 mm)</v>
          </cell>
          <cell r="C1073" t="str">
            <v>un</v>
          </cell>
          <cell r="D1073">
            <v>234299</v>
          </cell>
          <cell r="E1073">
            <v>7028.9699999999993</v>
          </cell>
          <cell r="F1073">
            <v>241327.97</v>
          </cell>
          <cell r="G1073">
            <v>38612.475200000001</v>
          </cell>
          <cell r="H1073">
            <v>279940</v>
          </cell>
        </row>
        <row r="1074">
          <cell r="B1074" t="str">
            <v>CODO DE 45º HD JH PVC 8" ( 200 mm)</v>
          </cell>
          <cell r="C1074" t="str">
            <v>un</v>
          </cell>
          <cell r="D1074">
            <v>525493</v>
          </cell>
          <cell r="E1074">
            <v>15764.789999999999</v>
          </cell>
          <cell r="F1074">
            <v>541257.79</v>
          </cell>
          <cell r="G1074">
            <v>86601.246400000004</v>
          </cell>
          <cell r="H1074">
            <v>627859</v>
          </cell>
        </row>
        <row r="1075">
          <cell r="B1075" t="str">
            <v>CODO DE 45º HD JH PVC 10" ( 250 mm)</v>
          </cell>
          <cell r="C1075" t="str">
            <v>un</v>
          </cell>
          <cell r="D1075">
            <v>759970</v>
          </cell>
          <cell r="E1075">
            <v>22799.1</v>
          </cell>
          <cell r="F1075">
            <v>782769.1</v>
          </cell>
          <cell r="G1075">
            <v>125243.056</v>
          </cell>
          <cell r="H1075">
            <v>908012</v>
          </cell>
        </row>
        <row r="1076">
          <cell r="B1076" t="str">
            <v>CODO DE 45º HD JH PVC 12" ( 300 mm)</v>
          </cell>
          <cell r="C1076" t="str">
            <v>un</v>
          </cell>
          <cell r="D1076">
            <v>1049217</v>
          </cell>
          <cell r="E1076">
            <v>31476.51</v>
          </cell>
          <cell r="F1076">
            <v>1080693.51</v>
          </cell>
          <cell r="G1076">
            <v>172910.96160000001</v>
          </cell>
          <cell r="H1076">
            <v>1253604</v>
          </cell>
        </row>
        <row r="1077">
          <cell r="B1077" t="str">
            <v>CODO DE 45º HD JH PVC 14" ( 350 mm)</v>
          </cell>
          <cell r="C1077" t="str">
            <v>un</v>
          </cell>
          <cell r="D1077">
            <v>1170171</v>
          </cell>
          <cell r="E1077">
            <v>35105.129999999997</v>
          </cell>
          <cell r="F1077">
            <v>1205276.1299999999</v>
          </cell>
          <cell r="G1077">
            <v>192844.18079999997</v>
          </cell>
          <cell r="H1077">
            <v>1398120</v>
          </cell>
        </row>
        <row r="1078">
          <cell r="B1078" t="str">
            <v>CODO DE 45º HD JH PVC 16" ( 400 mm)</v>
          </cell>
          <cell r="C1078" t="str">
            <v>un</v>
          </cell>
          <cell r="D1078">
            <v>1753119</v>
          </cell>
          <cell r="E1078">
            <v>52593.57</v>
          </cell>
          <cell r="F1078">
            <v>1805712.57</v>
          </cell>
          <cell r="G1078">
            <v>288914.01120000001</v>
          </cell>
          <cell r="H1078">
            <v>2094627</v>
          </cell>
        </row>
        <row r="1079">
          <cell r="B1079" t="str">
            <v>CODO DE 45º HD JH PVC 18" ( 450 mm)</v>
          </cell>
          <cell r="C1079" t="str">
            <v>un</v>
          </cell>
          <cell r="D1079">
            <v>2337393</v>
          </cell>
          <cell r="E1079">
            <v>70121.789999999994</v>
          </cell>
          <cell r="F1079">
            <v>2407514.79</v>
          </cell>
          <cell r="G1079">
            <v>385202.3664</v>
          </cell>
          <cell r="H1079">
            <v>2792717</v>
          </cell>
        </row>
        <row r="1080">
          <cell r="B1080" t="str">
            <v>CODO DE 45º HD JH PVC 20" ( 500 mm)</v>
          </cell>
          <cell r="C1080" t="str">
            <v>un</v>
          </cell>
          <cell r="D1080">
            <v>3718440</v>
          </cell>
          <cell r="E1080">
            <v>111553.2</v>
          </cell>
          <cell r="F1080">
            <v>3829993.2</v>
          </cell>
          <cell r="G1080">
            <v>612798.91200000001</v>
          </cell>
          <cell r="H1080">
            <v>4442792</v>
          </cell>
        </row>
        <row r="1081">
          <cell r="B1081" t="str">
            <v>CODO DE 45º HD JH PVC 24" ( 600 mm)</v>
          </cell>
          <cell r="C1081" t="str">
            <v>un</v>
          </cell>
          <cell r="D1081">
            <v>4678611</v>
          </cell>
          <cell r="E1081">
            <v>140358.32999999999</v>
          </cell>
          <cell r="F1081">
            <v>4818969.33</v>
          </cell>
          <cell r="G1081">
            <v>771035.09279999998</v>
          </cell>
          <cell r="H1081">
            <v>5590004</v>
          </cell>
        </row>
        <row r="1082">
          <cell r="B1082" t="str">
            <v>CODO HD 90º BRIDA</v>
          </cell>
        </row>
        <row r="1083">
          <cell r="B1083" t="str">
            <v xml:space="preserve">CODO 90º HD BRIDA 2" ( 50 mm) </v>
          </cell>
          <cell r="C1083" t="str">
            <v>un</v>
          </cell>
          <cell r="D1083">
            <v>64000</v>
          </cell>
          <cell r="E1083">
            <v>1920</v>
          </cell>
          <cell r="F1083">
            <v>65920</v>
          </cell>
          <cell r="G1083">
            <v>10547.2</v>
          </cell>
          <cell r="H1083">
            <v>76467</v>
          </cell>
        </row>
        <row r="1084">
          <cell r="B1084" t="str">
            <v>CODO 90º HD BRIDA 3" ( 75 mm)</v>
          </cell>
          <cell r="C1084" t="str">
            <v>un</v>
          </cell>
          <cell r="D1084">
            <v>147693</v>
          </cell>
          <cell r="E1084">
            <v>4430.79</v>
          </cell>
          <cell r="F1084">
            <v>152123.79</v>
          </cell>
          <cell r="G1084">
            <v>24339.806400000001</v>
          </cell>
          <cell r="H1084">
            <v>176464</v>
          </cell>
        </row>
        <row r="1085">
          <cell r="B1085" t="str">
            <v>CODO 90º HD BRIDA 4" ( 100 mm)</v>
          </cell>
          <cell r="C1085" t="str">
            <v>un</v>
          </cell>
          <cell r="D1085">
            <v>222316</v>
          </cell>
          <cell r="E1085">
            <v>6669.48</v>
          </cell>
          <cell r="F1085">
            <v>228985.48</v>
          </cell>
          <cell r="G1085">
            <v>36637.676800000001</v>
          </cell>
          <cell r="H1085">
            <v>265623</v>
          </cell>
        </row>
        <row r="1086">
          <cell r="B1086" t="str">
            <v>CODO 90º HD BRIDA 6" ( 150 mm)</v>
          </cell>
          <cell r="C1086" t="str">
            <v>un</v>
          </cell>
          <cell r="D1086">
            <v>391106</v>
          </cell>
          <cell r="E1086">
            <v>11733.18</v>
          </cell>
          <cell r="F1086">
            <v>402839.18</v>
          </cell>
          <cell r="G1086">
            <v>64454.268799999998</v>
          </cell>
          <cell r="H1086">
            <v>467293</v>
          </cell>
        </row>
        <row r="1087">
          <cell r="B1087" t="str">
            <v>CODO 90º HD BRIDA 8" ( 200 mm)</v>
          </cell>
          <cell r="C1087" t="str">
            <v>un</v>
          </cell>
          <cell r="D1087">
            <v>691270</v>
          </cell>
          <cell r="E1087">
            <v>20738.099999999999</v>
          </cell>
          <cell r="F1087">
            <v>712008.1</v>
          </cell>
          <cell r="G1087">
            <v>113921.296</v>
          </cell>
          <cell r="H1087">
            <v>825929</v>
          </cell>
        </row>
        <row r="1088">
          <cell r="B1088" t="str">
            <v>CODO 90º HD BRIDA 10" ( 250 mm)</v>
          </cell>
          <cell r="C1088" t="str">
            <v>un</v>
          </cell>
          <cell r="D1088">
            <v>158874</v>
          </cell>
          <cell r="E1088">
            <v>4766.22</v>
          </cell>
          <cell r="F1088">
            <v>163640.22</v>
          </cell>
          <cell r="G1088">
            <v>26182.4352</v>
          </cell>
          <cell r="H1088">
            <v>189823</v>
          </cell>
        </row>
        <row r="1089">
          <cell r="B1089" t="str">
            <v>CODO 90º HD BRIDA 12" ( 300 mm)</v>
          </cell>
          <cell r="C1089" t="str">
            <v>un</v>
          </cell>
          <cell r="D1089">
            <v>1405413</v>
          </cell>
          <cell r="E1089">
            <v>42162.39</v>
          </cell>
          <cell r="F1089">
            <v>1447575.39</v>
          </cell>
          <cell r="G1089">
            <v>231612.0624</v>
          </cell>
          <cell r="H1089">
            <v>1679187</v>
          </cell>
        </row>
        <row r="1090">
          <cell r="B1090" t="str">
            <v>CODO 90º HD BRIDA 14" ( 350 mm)</v>
          </cell>
          <cell r="C1090" t="str">
            <v>un</v>
          </cell>
          <cell r="D1090">
            <v>2022225.9999999998</v>
          </cell>
          <cell r="E1090">
            <v>60666.779999999992</v>
          </cell>
          <cell r="F1090">
            <v>2082892.7799999998</v>
          </cell>
          <cell r="G1090">
            <v>333262.84479999996</v>
          </cell>
          <cell r="H1090">
            <v>2416156</v>
          </cell>
        </row>
        <row r="1091">
          <cell r="B1091" t="str">
            <v>CODO 90º HD BRIDA 16" ( 400 mm)</v>
          </cell>
          <cell r="C1091" t="str">
            <v>un</v>
          </cell>
          <cell r="D1091">
            <v>3012833</v>
          </cell>
          <cell r="E1091">
            <v>90384.989999999991</v>
          </cell>
          <cell r="F1091">
            <v>3103217.99</v>
          </cell>
          <cell r="G1091">
            <v>496514.87840000005</v>
          </cell>
          <cell r="H1091">
            <v>3599733</v>
          </cell>
        </row>
        <row r="1092">
          <cell r="B1092" t="str">
            <v>CODO 90º HD BRIDA 18" ( 450 mm)</v>
          </cell>
          <cell r="C1092" t="str">
            <v>un</v>
          </cell>
          <cell r="D1092">
            <v>3614989</v>
          </cell>
          <cell r="E1092">
            <v>108449.67</v>
          </cell>
          <cell r="F1092">
            <v>3723438.67</v>
          </cell>
          <cell r="G1092">
            <v>595750.18720000004</v>
          </cell>
          <cell r="H1092">
            <v>4319189</v>
          </cell>
        </row>
        <row r="1093">
          <cell r="B1093" t="str">
            <v>CODO 90º HD BRIDA 20" ( 500 mm)</v>
          </cell>
          <cell r="C1093" t="str">
            <v>un</v>
          </cell>
          <cell r="D1093">
            <v>5613104</v>
          </cell>
          <cell r="E1093">
            <v>168393.12</v>
          </cell>
          <cell r="F1093">
            <v>5781497.1200000001</v>
          </cell>
          <cell r="G1093">
            <v>925039.5392</v>
          </cell>
          <cell r="H1093">
            <v>6706537</v>
          </cell>
        </row>
        <row r="1094">
          <cell r="B1094" t="str">
            <v>CODO 90º HD BRIDA 24" ( 600 mm)</v>
          </cell>
          <cell r="C1094" t="str">
            <v>un</v>
          </cell>
          <cell r="D1094">
            <v>6862052</v>
          </cell>
          <cell r="E1094">
            <v>205861.56</v>
          </cell>
          <cell r="F1094">
            <v>7067913.5599999996</v>
          </cell>
          <cell r="G1094">
            <v>1130866.1695999999</v>
          </cell>
          <cell r="H1094">
            <v>8198780</v>
          </cell>
        </row>
        <row r="1095">
          <cell r="B1095" t="str">
            <v>CODO HD 45º BRIDA</v>
          </cell>
        </row>
        <row r="1096">
          <cell r="B1096" t="str">
            <v xml:space="preserve">CODO 45º HD BRIDA 2" ( 50 mm) </v>
          </cell>
          <cell r="C1096" t="str">
            <v>un</v>
          </cell>
          <cell r="D1096">
            <v>75000</v>
          </cell>
          <cell r="E1096">
            <v>2250</v>
          </cell>
          <cell r="F1096">
            <v>77250</v>
          </cell>
          <cell r="G1096">
            <v>12360</v>
          </cell>
          <cell r="H1096">
            <v>89610</v>
          </cell>
        </row>
        <row r="1097">
          <cell r="B1097" t="str">
            <v>CODO 45º HD BRIDA 3" ( 75 mm)</v>
          </cell>
          <cell r="C1097" t="str">
            <v>un</v>
          </cell>
          <cell r="D1097">
            <v>136005</v>
          </cell>
          <cell r="E1097">
            <v>4080.1499999999996</v>
          </cell>
          <cell r="F1097">
            <v>140085.15</v>
          </cell>
          <cell r="G1097">
            <v>22413.624</v>
          </cell>
          <cell r="H1097">
            <v>162499</v>
          </cell>
        </row>
        <row r="1098">
          <cell r="B1098" t="str">
            <v>CODO 45º HD BRIDA 4" ( 100 mm)</v>
          </cell>
          <cell r="C1098" t="str">
            <v>un</v>
          </cell>
          <cell r="D1098">
            <v>216000</v>
          </cell>
          <cell r="E1098">
            <v>6480</v>
          </cell>
          <cell r="F1098">
            <v>222480</v>
          </cell>
          <cell r="G1098">
            <v>35596.800000000003</v>
          </cell>
          <cell r="H1098">
            <v>258077</v>
          </cell>
        </row>
        <row r="1099">
          <cell r="B1099" t="str">
            <v>CODO 45º HD BRIDA 6" ( 150 mm)</v>
          </cell>
          <cell r="C1099" t="str">
            <v>un</v>
          </cell>
          <cell r="D1099">
            <v>350230</v>
          </cell>
          <cell r="E1099">
            <v>10506.9</v>
          </cell>
          <cell r="F1099">
            <v>360736.9</v>
          </cell>
          <cell r="G1099">
            <v>57717.904000000002</v>
          </cell>
          <cell r="H1099">
            <v>418455</v>
          </cell>
        </row>
        <row r="1100">
          <cell r="B1100" t="str">
            <v>CODO 45º HD BRIDA 8" ( 200 mm)</v>
          </cell>
          <cell r="C1100" t="str">
            <v>un</v>
          </cell>
          <cell r="D1100">
            <v>663892</v>
          </cell>
          <cell r="E1100">
            <v>19916.759999999998</v>
          </cell>
          <cell r="F1100">
            <v>683808.76</v>
          </cell>
          <cell r="G1100">
            <v>109409.4016</v>
          </cell>
          <cell r="H1100">
            <v>793218</v>
          </cell>
        </row>
        <row r="1101">
          <cell r="B1101" t="str">
            <v>CODO 45º HD BRIDA 10" ( 250 mm)</v>
          </cell>
          <cell r="C1101" t="str">
            <v>un</v>
          </cell>
          <cell r="D1101">
            <v>1039750.9999999999</v>
          </cell>
          <cell r="E1101">
            <v>31192.529999999995</v>
          </cell>
          <cell r="F1101">
            <v>1070943.5299999998</v>
          </cell>
          <cell r="G1101">
            <v>171350.96479999996</v>
          </cell>
          <cell r="H1101">
            <v>1242294</v>
          </cell>
        </row>
        <row r="1102">
          <cell r="B1102" t="str">
            <v>CODO 45º HD BRIDA 12" ( 300 mm)</v>
          </cell>
          <cell r="C1102" t="str">
            <v>un</v>
          </cell>
          <cell r="D1102">
            <v>1339217</v>
          </cell>
          <cell r="E1102">
            <v>40176.51</v>
          </cell>
          <cell r="F1102">
            <v>1379393.51</v>
          </cell>
          <cell r="G1102">
            <v>220702.96160000001</v>
          </cell>
          <cell r="H1102">
            <v>1600096</v>
          </cell>
        </row>
        <row r="1103">
          <cell r="B1103" t="str">
            <v>CODO 45º HD BRIDA 14" ( 350 mm)</v>
          </cell>
          <cell r="C1103" t="str">
            <v>un</v>
          </cell>
          <cell r="D1103">
            <v>1930804</v>
          </cell>
          <cell r="E1103">
            <v>57924.119999999995</v>
          </cell>
          <cell r="F1103">
            <v>1988728.12</v>
          </cell>
          <cell r="G1103">
            <v>318196.49920000002</v>
          </cell>
          <cell r="H1103">
            <v>2306925</v>
          </cell>
        </row>
        <row r="1104">
          <cell r="B1104" t="str">
            <v>CODO 45º HD BRIDA 16" ( 400 mm)</v>
          </cell>
          <cell r="C1104" t="str">
            <v>un</v>
          </cell>
          <cell r="D1104">
            <v>2878177</v>
          </cell>
          <cell r="E1104">
            <v>86345.31</v>
          </cell>
          <cell r="F1104">
            <v>2964522.31</v>
          </cell>
          <cell r="G1104">
            <v>474323.56960000005</v>
          </cell>
          <cell r="H1104">
            <v>3438846</v>
          </cell>
        </row>
        <row r="1105">
          <cell r="B1105" t="str">
            <v>CODO 45º HD BRIDA 18" ( 450 mm)</v>
          </cell>
          <cell r="C1105" t="str">
            <v>un</v>
          </cell>
          <cell r="D1105">
            <v>3450724</v>
          </cell>
          <cell r="E1105">
            <v>103521.72</v>
          </cell>
          <cell r="F1105">
            <v>3554245.72</v>
          </cell>
          <cell r="G1105">
            <v>568679.31520000007</v>
          </cell>
          <cell r="H1105">
            <v>4122925</v>
          </cell>
        </row>
        <row r="1106">
          <cell r="B1106" t="str">
            <v>CODO 45º HD BRIDA 20" ( 500 mm)</v>
          </cell>
          <cell r="C1106" t="str">
            <v>un</v>
          </cell>
          <cell r="D1106">
            <v>5526079</v>
          </cell>
          <cell r="E1106">
            <v>165782.37</v>
          </cell>
          <cell r="F1106">
            <v>5691861.3700000001</v>
          </cell>
          <cell r="G1106">
            <v>910697.81920000003</v>
          </cell>
          <cell r="H1106">
            <v>6602559</v>
          </cell>
        </row>
        <row r="1107">
          <cell r="B1107" t="str">
            <v>CODO 45º HD BRIDA 24" ( 600 mm)</v>
          </cell>
          <cell r="C1107" t="str">
            <v>un</v>
          </cell>
          <cell r="D1107">
            <v>6241773</v>
          </cell>
          <cell r="E1107">
            <v>187253.19</v>
          </cell>
          <cell r="F1107">
            <v>6429026.1900000004</v>
          </cell>
          <cell r="G1107">
            <v>1028644.1904000001</v>
          </cell>
          <cell r="H1107">
            <v>7457670</v>
          </cell>
        </row>
        <row r="1108">
          <cell r="B1108" t="str">
            <v>UNIONES HD</v>
          </cell>
        </row>
        <row r="1109">
          <cell r="B1109" t="str">
            <v>UNIONES H.D TIPO DRESSER PARA PVC</v>
          </cell>
        </row>
        <row r="1110">
          <cell r="B1110" t="str">
            <v>UNIÓN HD DRESSER PARA PVC DE 2" ( 50 mm)</v>
          </cell>
          <cell r="C1110" t="str">
            <v>un</v>
          </cell>
          <cell r="D1110">
            <v>46931</v>
          </cell>
          <cell r="E1110">
            <v>1407.9299999999998</v>
          </cell>
          <cell r="F1110">
            <v>48338.93</v>
          </cell>
          <cell r="G1110">
            <v>7734.2287999999999</v>
          </cell>
          <cell r="H1110">
            <v>56073</v>
          </cell>
        </row>
        <row r="1111">
          <cell r="B1111" t="str">
            <v>UNIÓN HD DRESSER PARA PVC DE 3" ( 75 mm)</v>
          </cell>
          <cell r="C1111" t="str">
            <v>un</v>
          </cell>
          <cell r="D1111">
            <v>54072</v>
          </cell>
          <cell r="E1111">
            <v>1622.1599999999999</v>
          </cell>
          <cell r="F1111">
            <v>55694.16</v>
          </cell>
          <cell r="G1111">
            <v>8911.0655999999999</v>
          </cell>
          <cell r="H1111">
            <v>64605</v>
          </cell>
        </row>
        <row r="1112">
          <cell r="B1112" t="str">
            <v>UNIÓN HD DRESSER PARA PVC DE 4" ( 100 mm)</v>
          </cell>
          <cell r="C1112" t="str">
            <v>un</v>
          </cell>
          <cell r="D1112">
            <v>64611.999999999993</v>
          </cell>
          <cell r="E1112">
            <v>1938.3599999999997</v>
          </cell>
          <cell r="F1112">
            <v>66550.359999999986</v>
          </cell>
          <cell r="G1112">
            <v>10648.057599999998</v>
          </cell>
          <cell r="H1112">
            <v>77198</v>
          </cell>
        </row>
        <row r="1113">
          <cell r="B1113" t="str">
            <v>UNIÓN HD DRESSER PARA PVC DE 6" ( 150 mm)</v>
          </cell>
          <cell r="C1113" t="str">
            <v>un</v>
          </cell>
          <cell r="D1113">
            <v>113746</v>
          </cell>
          <cell r="E1113">
            <v>3412.3799999999997</v>
          </cell>
          <cell r="F1113">
            <v>117158.38</v>
          </cell>
          <cell r="G1113">
            <v>18745.340800000002</v>
          </cell>
          <cell r="H1113">
            <v>135904</v>
          </cell>
        </row>
        <row r="1114">
          <cell r="B1114" t="str">
            <v>UNIÓN HD DRESSER PARA PVC DE 8" ( 200 mm)</v>
          </cell>
          <cell r="C1114" t="str">
            <v>un</v>
          </cell>
          <cell r="D1114">
            <v>165226</v>
          </cell>
          <cell r="E1114">
            <v>4956.78</v>
          </cell>
          <cell r="F1114">
            <v>170182.78</v>
          </cell>
          <cell r="G1114">
            <v>27229.2448</v>
          </cell>
          <cell r="H1114">
            <v>197412</v>
          </cell>
        </row>
        <row r="1115">
          <cell r="B1115" t="str">
            <v>UNIÓN HD DRESSER PARA PVC DE 10" ( 250 mm)</v>
          </cell>
          <cell r="C1115" t="str">
            <v>un</v>
          </cell>
          <cell r="D1115">
            <v>390737</v>
          </cell>
          <cell r="E1115">
            <v>11722.109999999999</v>
          </cell>
          <cell r="F1115">
            <v>402459.11</v>
          </cell>
          <cell r="G1115">
            <v>64393.457600000002</v>
          </cell>
          <cell r="H1115">
            <v>466853</v>
          </cell>
        </row>
        <row r="1116">
          <cell r="B1116" t="str">
            <v>UNIÓN HD DRESSER PARA PVC DE 12" ( 300 mm)</v>
          </cell>
          <cell r="C1116" t="str">
            <v>un</v>
          </cell>
          <cell r="D1116">
            <v>443545</v>
          </cell>
          <cell r="E1116">
            <v>13306.35</v>
          </cell>
          <cell r="F1116">
            <v>456851.35</v>
          </cell>
          <cell r="G1116">
            <v>73096.216</v>
          </cell>
          <cell r="H1116">
            <v>529948</v>
          </cell>
        </row>
        <row r="1117">
          <cell r="B1117" t="str">
            <v>UNIÓN HD DRESSER PARA PVC DE 14" ( 350 mm)</v>
          </cell>
          <cell r="C1117" t="str">
            <v>un</v>
          </cell>
          <cell r="D1117">
            <v>833232</v>
          </cell>
          <cell r="E1117">
            <v>24996.959999999999</v>
          </cell>
          <cell r="F1117">
            <v>858228.96</v>
          </cell>
          <cell r="G1117">
            <v>137316.6336</v>
          </cell>
          <cell r="H1117">
            <v>995546</v>
          </cell>
        </row>
        <row r="1118">
          <cell r="B1118" t="str">
            <v>UNIÓN HD DRESSER PARA PVC DE 16" ( 400 mm)</v>
          </cell>
          <cell r="C1118" t="str">
            <v>un</v>
          </cell>
          <cell r="D1118">
            <v>955452</v>
          </cell>
          <cell r="E1118">
            <v>28663.559999999998</v>
          </cell>
          <cell r="F1118">
            <v>984115.56</v>
          </cell>
          <cell r="G1118">
            <v>157458.4896</v>
          </cell>
          <cell r="H1118">
            <v>1141574</v>
          </cell>
        </row>
        <row r="1119">
          <cell r="B1119" t="str">
            <v>UNIÓN HD DRESSER PARA PVC DE 18" ( 450 mm)</v>
          </cell>
          <cell r="C1119" t="str">
            <v>un</v>
          </cell>
          <cell r="D1119">
            <v>1249603</v>
          </cell>
          <cell r="E1119">
            <v>37488.089999999997</v>
          </cell>
          <cell r="F1119">
            <v>1287091.0900000001</v>
          </cell>
          <cell r="G1119">
            <v>205934.57440000001</v>
          </cell>
          <cell r="H1119">
            <v>1493026</v>
          </cell>
        </row>
        <row r="1120">
          <cell r="B1120" t="str">
            <v>UNIÓN HD DRESSER PARA PVC DE 20" ( 500 mm)</v>
          </cell>
          <cell r="C1120" t="str">
            <v>un</v>
          </cell>
          <cell r="D1120">
            <v>1449250</v>
          </cell>
          <cell r="E1120">
            <v>43477.5</v>
          </cell>
          <cell r="F1120">
            <v>1492727.5</v>
          </cell>
          <cell r="G1120">
            <v>238836.4</v>
          </cell>
          <cell r="H1120">
            <v>1731564</v>
          </cell>
        </row>
        <row r="1121">
          <cell r="B1121" t="str">
            <v>UNIÓN HD DRESSER PARA PVC DE 24" ( 600 mm)</v>
          </cell>
          <cell r="C1121" t="str">
            <v>un</v>
          </cell>
          <cell r="D1121">
            <v>1565854</v>
          </cell>
          <cell r="E1121">
            <v>46975.619999999995</v>
          </cell>
          <cell r="F1121">
            <v>1612829.62</v>
          </cell>
          <cell r="G1121">
            <v>258052.73920000001</v>
          </cell>
          <cell r="H1121">
            <v>1870882</v>
          </cell>
        </row>
        <row r="1122">
          <cell r="B1122" t="str">
            <v>UNIONES H.D GIBAULT AC CL 25</v>
          </cell>
        </row>
        <row r="1123">
          <cell r="B1123" t="str">
            <v>UNIÓN HD GIBAULT AC - CL- 25 2" ( 50 mm)</v>
          </cell>
          <cell r="C1123" t="str">
            <v>un</v>
          </cell>
          <cell r="D1123">
            <v>44080</v>
          </cell>
          <cell r="E1123">
            <v>1322.3999999999999</v>
          </cell>
          <cell r="F1123">
            <v>45402.400000000001</v>
          </cell>
          <cell r="G1123">
            <v>7264.384</v>
          </cell>
          <cell r="H1123">
            <v>52667</v>
          </cell>
        </row>
        <row r="1124">
          <cell r="B1124" t="str">
            <v>UNIÓN HD GIBAULT AC - CL- 25 3" ( 75 mm)</v>
          </cell>
          <cell r="C1124" t="str">
            <v>un</v>
          </cell>
          <cell r="D1124">
            <v>47560</v>
          </cell>
          <cell r="E1124">
            <v>1426.8</v>
          </cell>
          <cell r="F1124">
            <v>48986.8</v>
          </cell>
          <cell r="G1124">
            <v>7837.8880000000008</v>
          </cell>
          <cell r="H1124">
            <v>56825</v>
          </cell>
        </row>
        <row r="1125">
          <cell r="B1125" t="str">
            <v>UNIÓN HD GIBAULT AC - CL- 25 4" ( 100 mm)</v>
          </cell>
          <cell r="C1125" t="str">
            <v>un</v>
          </cell>
          <cell r="D1125">
            <v>64959.999999999993</v>
          </cell>
          <cell r="E1125">
            <v>1948.7999999999997</v>
          </cell>
          <cell r="F1125">
            <v>66908.799999999988</v>
          </cell>
          <cell r="G1125">
            <v>10705.407999999998</v>
          </cell>
          <cell r="H1125">
            <v>77614</v>
          </cell>
        </row>
        <row r="1126">
          <cell r="B1126" t="str">
            <v>UNIÓN HD GIBAULT AC - CL- 25 6" ( 150 mm)</v>
          </cell>
          <cell r="C1126" t="str">
            <v>un</v>
          </cell>
          <cell r="D1126">
            <v>105560</v>
          </cell>
          <cell r="E1126">
            <v>3166.7999999999997</v>
          </cell>
          <cell r="F1126">
            <v>108726.8</v>
          </cell>
          <cell r="G1126">
            <v>17396.288</v>
          </cell>
          <cell r="H1126">
            <v>126123</v>
          </cell>
        </row>
        <row r="1127">
          <cell r="B1127" t="str">
            <v>UNIÓN HD GIBAULT AC - CL- 25 8" ( 200 mm)</v>
          </cell>
          <cell r="C1127" t="str">
            <v>un</v>
          </cell>
          <cell r="D1127">
            <v>168200</v>
          </cell>
          <cell r="E1127">
            <v>5046</v>
          </cell>
          <cell r="F1127">
            <v>173246</v>
          </cell>
          <cell r="G1127">
            <v>27719.360000000001</v>
          </cell>
          <cell r="H1127">
            <v>200965</v>
          </cell>
        </row>
        <row r="1128">
          <cell r="B1128" t="str">
            <v>UNIÓN HD GIBAULT AC - CL- 25 10" ( 250 mm)</v>
          </cell>
          <cell r="C1128" t="str">
            <v>un</v>
          </cell>
          <cell r="D1128">
            <v>278400</v>
          </cell>
          <cell r="E1128">
            <v>8352</v>
          </cell>
          <cell r="F1128">
            <v>286752</v>
          </cell>
          <cell r="G1128">
            <v>45880.32</v>
          </cell>
          <cell r="H1128">
            <v>332632</v>
          </cell>
        </row>
        <row r="1129">
          <cell r="B1129" t="str">
            <v>UNIÓN HD GIBAULT AC - CL- 25 12" ( 300 mm)</v>
          </cell>
          <cell r="C1129" t="str">
            <v>un</v>
          </cell>
          <cell r="D1129">
            <v>309720</v>
          </cell>
          <cell r="E1129">
            <v>9291.6</v>
          </cell>
          <cell r="F1129">
            <v>319011.59999999998</v>
          </cell>
          <cell r="G1129">
            <v>51041.856</v>
          </cell>
          <cell r="H1129">
            <v>370053</v>
          </cell>
        </row>
        <row r="1130">
          <cell r="B1130" t="str">
            <v>UNIÓN HD GIBAULT AC - CL- 25 14" ( 350 mm)</v>
          </cell>
          <cell r="C1130" t="str">
            <v>un</v>
          </cell>
          <cell r="D1130">
            <v>371200</v>
          </cell>
          <cell r="E1130">
            <v>11136</v>
          </cell>
          <cell r="F1130">
            <v>382336</v>
          </cell>
          <cell r="G1130">
            <v>61173.760000000002</v>
          </cell>
          <cell r="H1130">
            <v>443510</v>
          </cell>
        </row>
        <row r="1131">
          <cell r="B1131" t="str">
            <v>UNIÓN HD GIBAULT AC - CL- 25 16" ( 400 mm)</v>
          </cell>
          <cell r="C1131" t="str">
            <v>un</v>
          </cell>
          <cell r="D1131">
            <v>440800</v>
          </cell>
          <cell r="E1131">
            <v>13224</v>
          </cell>
          <cell r="F1131">
            <v>454024</v>
          </cell>
          <cell r="G1131">
            <v>72643.839999999997</v>
          </cell>
          <cell r="H1131">
            <v>526668</v>
          </cell>
        </row>
        <row r="1132">
          <cell r="B1132" t="str">
            <v>UNIÓN HD GIBAULT AC - CL- 25 18" ( 450 mm)</v>
          </cell>
          <cell r="C1132" t="str">
            <v>un</v>
          </cell>
          <cell r="D1132">
            <v>725000</v>
          </cell>
          <cell r="E1132">
            <v>21750</v>
          </cell>
          <cell r="F1132">
            <v>746750</v>
          </cell>
          <cell r="G1132">
            <v>119480</v>
          </cell>
          <cell r="H1132">
            <v>866230</v>
          </cell>
        </row>
        <row r="1133">
          <cell r="B1133" t="str">
            <v>UNIÓN HD GIBAULT AC - CL- 25 20" ( 500 mm)</v>
          </cell>
          <cell r="C1133" t="str">
            <v>un</v>
          </cell>
          <cell r="D1133">
            <v>1019639.9999999999</v>
          </cell>
          <cell r="E1133">
            <v>30589.199999999997</v>
          </cell>
          <cell r="F1133">
            <v>1050229.2</v>
          </cell>
          <cell r="G1133">
            <v>168036.67199999999</v>
          </cell>
          <cell r="H1133">
            <v>1218266</v>
          </cell>
        </row>
        <row r="1134">
          <cell r="B1134" t="str">
            <v>UNIONES H.D ESPECIALES PARA ACOPLAR A DIFERENTES TIPOS DE TUBERÍA</v>
          </cell>
        </row>
        <row r="1135">
          <cell r="B1135" t="str">
            <v>ACOPLE UNIVERSAL</v>
          </cell>
        </row>
        <row r="1136">
          <cell r="B1136" t="str">
            <v>ACOPLE UNIVERSAL 2" ( 57 mm A 70 mm )</v>
          </cell>
          <cell r="C1136" t="str">
            <v>un</v>
          </cell>
          <cell r="D1136">
            <v>51423</v>
          </cell>
          <cell r="E1136">
            <v>1542.69</v>
          </cell>
          <cell r="F1136">
            <v>52965.69</v>
          </cell>
          <cell r="G1136">
            <v>8474.510400000001</v>
          </cell>
          <cell r="H1136">
            <v>61440</v>
          </cell>
        </row>
        <row r="1137">
          <cell r="B1137" t="str">
            <v>ACOPLE UNIVERSAL 3" ( 85 mm A 103 mm )</v>
          </cell>
          <cell r="C1137" t="str">
            <v>un</v>
          </cell>
          <cell r="D1137">
            <v>63185</v>
          </cell>
          <cell r="E1137">
            <v>1895.55</v>
          </cell>
          <cell r="F1137">
            <v>65080.55</v>
          </cell>
          <cell r="G1137">
            <v>10412.888000000001</v>
          </cell>
          <cell r="H1137">
            <v>75493</v>
          </cell>
        </row>
        <row r="1138">
          <cell r="B1138" t="str">
            <v>ACOPLE UNIVERSAL 4" ( 110 mm A 128 mm )</v>
          </cell>
          <cell r="C1138" t="str">
            <v>un</v>
          </cell>
          <cell r="D1138">
            <v>74844</v>
          </cell>
          <cell r="E1138">
            <v>2245.3199999999997</v>
          </cell>
          <cell r="F1138">
            <v>77089.320000000007</v>
          </cell>
          <cell r="G1138">
            <v>12334.291200000001</v>
          </cell>
          <cell r="H1138">
            <v>89424</v>
          </cell>
        </row>
        <row r="1139">
          <cell r="B1139" t="str">
            <v>ACOPLE UNIVERSAL 6" ( 159 mm A 181 mm ) R1</v>
          </cell>
          <cell r="C1139" t="str">
            <v>un</v>
          </cell>
          <cell r="D1139">
            <v>116914</v>
          </cell>
          <cell r="E1139">
            <v>3507.42</v>
          </cell>
          <cell r="F1139">
            <v>120421.42</v>
          </cell>
          <cell r="G1139">
            <v>19267.427200000002</v>
          </cell>
          <cell r="H1139">
            <v>139689</v>
          </cell>
        </row>
        <row r="1140">
          <cell r="B1140" t="str">
            <v>ACOPLE UNIVERSAL 6" ( 167 mm A 189 mm ) R2</v>
          </cell>
          <cell r="C1140" t="str">
            <v>un</v>
          </cell>
          <cell r="D1140">
            <v>119234</v>
          </cell>
          <cell r="E1140">
            <v>3577.02</v>
          </cell>
          <cell r="F1140">
            <v>122811.02</v>
          </cell>
          <cell r="G1140">
            <v>19649.763200000001</v>
          </cell>
          <cell r="H1140">
            <v>142461</v>
          </cell>
        </row>
        <row r="1141">
          <cell r="B1141" t="str">
            <v>ACOPLE UNIVERSAL 8" ( 218 mm A 235 mm ) R1</v>
          </cell>
          <cell r="C1141" t="str">
            <v>un</v>
          </cell>
          <cell r="D1141">
            <v>149836</v>
          </cell>
          <cell r="E1141">
            <v>4495.08</v>
          </cell>
          <cell r="F1141">
            <v>154331.07999999999</v>
          </cell>
          <cell r="G1141">
            <v>24692.9728</v>
          </cell>
          <cell r="H1141">
            <v>179024</v>
          </cell>
        </row>
        <row r="1142">
          <cell r="B1142" t="str">
            <v>ACOPLE UNIVERSAL 8" ( 234 mm A 252 mm ) R2</v>
          </cell>
          <cell r="C1142" t="str">
            <v>un</v>
          </cell>
          <cell r="D1142">
            <v>152156</v>
          </cell>
          <cell r="E1142">
            <v>4564.6799999999994</v>
          </cell>
          <cell r="F1142">
            <v>156720.68</v>
          </cell>
          <cell r="G1142">
            <v>25075.308799999999</v>
          </cell>
          <cell r="H1142">
            <v>181796</v>
          </cell>
        </row>
        <row r="1143">
          <cell r="B1143" t="str">
            <v>ACOPLE UNIVERSAL 10" (268 mm A 286 mm) R1</v>
          </cell>
          <cell r="C1143" t="str">
            <v>un</v>
          </cell>
          <cell r="D1143">
            <v>350580</v>
          </cell>
          <cell r="E1143">
            <v>10517.4</v>
          </cell>
          <cell r="F1143">
            <v>361097.4</v>
          </cell>
          <cell r="G1143">
            <v>57775.584000000003</v>
          </cell>
          <cell r="H1143">
            <v>418873</v>
          </cell>
        </row>
        <row r="1144">
          <cell r="B1144" t="str">
            <v>ACOPLE UNIVERSAL 10" (292 mm A 310 mm) R2</v>
          </cell>
          <cell r="C1144" t="str">
            <v>un</v>
          </cell>
          <cell r="D1144">
            <v>385380</v>
          </cell>
          <cell r="E1144">
            <v>11561.4</v>
          </cell>
          <cell r="F1144">
            <v>396941.4</v>
          </cell>
          <cell r="G1144">
            <v>63510.624000000003</v>
          </cell>
          <cell r="H1144">
            <v>460452</v>
          </cell>
        </row>
        <row r="1145">
          <cell r="B1145" t="str">
            <v>ACOPLE UNIVERSAL 12" (315 mm A 333 mm) R1</v>
          </cell>
          <cell r="C1145" t="str">
            <v>un</v>
          </cell>
          <cell r="D1145">
            <v>470472</v>
          </cell>
          <cell r="E1145">
            <v>14114.16</v>
          </cell>
          <cell r="F1145">
            <v>484586.16</v>
          </cell>
          <cell r="G1145">
            <v>77533.785600000003</v>
          </cell>
          <cell r="H1145">
            <v>562120</v>
          </cell>
        </row>
        <row r="1146">
          <cell r="B1146" t="str">
            <v>ACOPLE UNIVERSAL 12" (350 mm A 368 mm) R3</v>
          </cell>
          <cell r="C1146" t="str">
            <v>un</v>
          </cell>
          <cell r="D1146">
            <v>521482.99999999994</v>
          </cell>
          <cell r="E1146">
            <v>15644.489999999998</v>
          </cell>
          <cell r="F1146">
            <v>537127.49</v>
          </cell>
          <cell r="G1146">
            <v>85940.398400000005</v>
          </cell>
          <cell r="H1146">
            <v>623068</v>
          </cell>
        </row>
        <row r="1147">
          <cell r="B1147" t="str">
            <v>BRIDAS H.D</v>
          </cell>
        </row>
        <row r="1148">
          <cell r="B1148" t="str">
            <v>BRIDA UNIVERSAL POR ACOPLE UNIVERSAL</v>
          </cell>
        </row>
        <row r="1149">
          <cell r="B1149" t="str">
            <v>BRIDA UNIVERSAL X ACOPLE UNIVERSAL 2" ( 57 mm A 70 mm )</v>
          </cell>
          <cell r="C1149" t="str">
            <v>un</v>
          </cell>
          <cell r="D1149">
            <v>45256</v>
          </cell>
          <cell r="E1149">
            <v>1357.6799999999998</v>
          </cell>
          <cell r="F1149">
            <v>46613.68</v>
          </cell>
          <cell r="G1149">
            <v>7458.1887999999999</v>
          </cell>
          <cell r="H1149">
            <v>54072</v>
          </cell>
        </row>
        <row r="1150">
          <cell r="B1150" t="str">
            <v>BRIDA UNIVERSAL X ACOPLE UNIVERSAL 3" ( 85 mm A 103 mm )</v>
          </cell>
          <cell r="C1150" t="str">
            <v>un</v>
          </cell>
          <cell r="D1150">
            <v>61502</v>
          </cell>
          <cell r="E1150">
            <v>1845.06</v>
          </cell>
          <cell r="F1150">
            <v>63347.06</v>
          </cell>
          <cell r="G1150">
            <v>10135.5296</v>
          </cell>
          <cell r="H1150">
            <v>73483</v>
          </cell>
        </row>
        <row r="1151">
          <cell r="B1151" t="str">
            <v>BRIDA UNIVERSAL X ACOPLE UNIVERSAL 4" ( 110 mm A 128 mm )</v>
          </cell>
          <cell r="C1151" t="str">
            <v>un</v>
          </cell>
          <cell r="D1151">
            <v>70795</v>
          </cell>
          <cell r="E1151">
            <v>2123.85</v>
          </cell>
          <cell r="F1151">
            <v>72918.850000000006</v>
          </cell>
          <cell r="G1151">
            <v>11667.016000000001</v>
          </cell>
          <cell r="H1151">
            <v>84586</v>
          </cell>
        </row>
        <row r="1152">
          <cell r="B1152" t="str">
            <v>BRIDA UNIVERSAL X ACOPLE UNIVERSAL 6" ( 159 mm A 181 mm ) R1</v>
          </cell>
          <cell r="C1152" t="str">
            <v>un</v>
          </cell>
          <cell r="D1152">
            <v>104443</v>
          </cell>
          <cell r="E1152">
            <v>3133.29</v>
          </cell>
          <cell r="F1152">
            <v>107576.29</v>
          </cell>
          <cell r="G1152">
            <v>17212.206399999999</v>
          </cell>
          <cell r="H1152">
            <v>124788</v>
          </cell>
        </row>
        <row r="1153">
          <cell r="B1153" t="str">
            <v>BRIDA UNIVERSAL X ACOPLE UNIVERSAL 6" ( 167 mm A 189 mm ) R2</v>
          </cell>
          <cell r="C1153" t="str">
            <v>un</v>
          </cell>
          <cell r="D1153">
            <v>107923</v>
          </cell>
          <cell r="E1153">
            <v>3237.69</v>
          </cell>
          <cell r="F1153">
            <v>111160.69</v>
          </cell>
          <cell r="G1153">
            <v>17785.7104</v>
          </cell>
          <cell r="H1153">
            <v>128946</v>
          </cell>
        </row>
        <row r="1154">
          <cell r="B1154" t="str">
            <v>BRIDA UNIVERSAL X ACOPLE UNIVERSAL 8" ( 218 mm A 235 mm ) R1</v>
          </cell>
          <cell r="C1154" t="str">
            <v>un</v>
          </cell>
          <cell r="D1154">
            <v>232056</v>
          </cell>
          <cell r="E1154">
            <v>6961.6799999999994</v>
          </cell>
          <cell r="F1154">
            <v>239017.68</v>
          </cell>
          <cell r="G1154">
            <v>38242.828800000003</v>
          </cell>
          <cell r="H1154">
            <v>277261</v>
          </cell>
        </row>
        <row r="1155">
          <cell r="B1155" t="str">
            <v>BRIDA UNIVERSAL X ACOPLE UNIVERSAL 8" ( 234 mm A 252 mm ) R2</v>
          </cell>
          <cell r="C1155" t="str">
            <v>un</v>
          </cell>
          <cell r="D1155">
            <v>255256</v>
          </cell>
          <cell r="E1155">
            <v>7657.6799999999994</v>
          </cell>
          <cell r="F1155">
            <v>262913.68</v>
          </cell>
          <cell r="G1155">
            <v>42066.188799999996</v>
          </cell>
          <cell r="H1155">
            <v>304980</v>
          </cell>
        </row>
        <row r="1156">
          <cell r="B1156" t="str">
            <v>BRIDA UNIVERSAL X ACOPLE UNIVERSAL 10" (268 mm A 286 mm) R1</v>
          </cell>
          <cell r="C1156" t="str">
            <v>un</v>
          </cell>
          <cell r="D1156">
            <v>464074</v>
          </cell>
          <cell r="E1156">
            <v>13922.22</v>
          </cell>
          <cell r="F1156">
            <v>477996.22</v>
          </cell>
          <cell r="G1156">
            <v>76479.395199999999</v>
          </cell>
          <cell r="H1156">
            <v>554476</v>
          </cell>
        </row>
        <row r="1157">
          <cell r="B1157" t="str">
            <v>BRIDA UNIVERSAL X ACOPLE UNIVERSAL 10" (292 mm A 310 mm) R2</v>
          </cell>
          <cell r="C1157" t="str">
            <v>un</v>
          </cell>
          <cell r="D1157">
            <v>510474</v>
          </cell>
          <cell r="E1157">
            <v>15314.22</v>
          </cell>
          <cell r="F1157">
            <v>525788.22</v>
          </cell>
          <cell r="G1157">
            <v>84126.1152</v>
          </cell>
          <cell r="H1157">
            <v>609914</v>
          </cell>
        </row>
        <row r="1158">
          <cell r="B1158" t="str">
            <v>BRIDA UNIVERSAL X ACOPLE UNIVERSAL 12" (315 mm A 333 mm) R1</v>
          </cell>
          <cell r="C1158" t="str">
            <v>un</v>
          </cell>
          <cell r="D1158">
            <v>556905</v>
          </cell>
          <cell r="E1158">
            <v>16707.149999999998</v>
          </cell>
          <cell r="F1158">
            <v>573612.15</v>
          </cell>
          <cell r="G1158">
            <v>91777.944000000003</v>
          </cell>
          <cell r="H1158">
            <v>665390</v>
          </cell>
        </row>
        <row r="1159">
          <cell r="B1159" t="str">
            <v>BRIDA UNIVERSAL X ACOPLE UNIVERSAL 12" (350 mm A 368 mm) R3</v>
          </cell>
          <cell r="C1159" t="str">
            <v>un</v>
          </cell>
          <cell r="D1159">
            <v>591705</v>
          </cell>
          <cell r="E1159">
            <v>17751.149999999998</v>
          </cell>
          <cell r="F1159">
            <v>609456.15</v>
          </cell>
          <cell r="G1159">
            <v>97512.984000000011</v>
          </cell>
          <cell r="H1159">
            <v>706969</v>
          </cell>
        </row>
        <row r="1160">
          <cell r="B1160" t="str">
            <v>BRIDAS H.D. LOCAS</v>
          </cell>
        </row>
        <row r="1161">
          <cell r="B1161" t="str">
            <v>BRIDA LOCA DN 2" (63 mm)</v>
          </cell>
          <cell r="C1161" t="str">
            <v>un</v>
          </cell>
          <cell r="D1161">
            <v>24384</v>
          </cell>
          <cell r="E1161">
            <v>731.52</v>
          </cell>
          <cell r="F1161">
            <v>25115.52</v>
          </cell>
          <cell r="G1161">
            <v>4018.4832000000001</v>
          </cell>
          <cell r="H1161">
            <v>29134</v>
          </cell>
        </row>
        <row r="1162">
          <cell r="B1162" t="str">
            <v>BRIDA LOCA DN 2 1/2" (75 mm)</v>
          </cell>
          <cell r="C1162" t="str">
            <v>un</v>
          </cell>
          <cell r="D1162">
            <v>25549</v>
          </cell>
          <cell r="E1162">
            <v>766.47</v>
          </cell>
          <cell r="F1162">
            <v>26315.47</v>
          </cell>
          <cell r="G1162">
            <v>4210.4751999999999</v>
          </cell>
          <cell r="H1162">
            <v>30526</v>
          </cell>
        </row>
        <row r="1163">
          <cell r="B1163" t="str">
            <v>BRIDA LOCA DN 3" (90 mm)</v>
          </cell>
          <cell r="C1163" t="str">
            <v>un</v>
          </cell>
          <cell r="D1163">
            <v>29038</v>
          </cell>
          <cell r="E1163">
            <v>871.14</v>
          </cell>
          <cell r="F1163">
            <v>29909.14</v>
          </cell>
          <cell r="G1163">
            <v>4785.4624000000003</v>
          </cell>
          <cell r="H1163">
            <v>34695</v>
          </cell>
        </row>
        <row r="1164">
          <cell r="B1164" t="str">
            <v>BRIDA LOCA DN 4" (110 mm)</v>
          </cell>
          <cell r="C1164" t="str">
            <v>un</v>
          </cell>
          <cell r="D1164">
            <v>33689</v>
          </cell>
          <cell r="E1164">
            <v>1010.67</v>
          </cell>
          <cell r="F1164">
            <v>34699.67</v>
          </cell>
          <cell r="G1164">
            <v>5551.9471999999996</v>
          </cell>
          <cell r="H1164">
            <v>40252</v>
          </cell>
        </row>
        <row r="1165">
          <cell r="B1165" t="str">
            <v>BRIDA LOCA DN 6" (160 mm)</v>
          </cell>
          <cell r="C1165" t="str">
            <v>un</v>
          </cell>
          <cell r="D1165">
            <v>52263</v>
          </cell>
          <cell r="E1165">
            <v>1567.8899999999999</v>
          </cell>
          <cell r="F1165">
            <v>53830.89</v>
          </cell>
          <cell r="G1165">
            <v>8612.9423999999999</v>
          </cell>
          <cell r="H1165">
            <v>62444</v>
          </cell>
        </row>
        <row r="1166">
          <cell r="B1166" t="str">
            <v>BRIDA LOCA DN 8" (200 mm)</v>
          </cell>
          <cell r="C1166" t="str">
            <v>un</v>
          </cell>
          <cell r="D1166">
            <v>77808</v>
          </cell>
          <cell r="E1166">
            <v>2334.2399999999998</v>
          </cell>
          <cell r="F1166">
            <v>80142.240000000005</v>
          </cell>
          <cell r="G1166">
            <v>12822.758400000001</v>
          </cell>
          <cell r="H1166">
            <v>92965</v>
          </cell>
        </row>
        <row r="1167">
          <cell r="B1167" t="str">
            <v>BRIDA LOCA DN 10" (250 mm)</v>
          </cell>
          <cell r="C1167" t="str">
            <v>un</v>
          </cell>
          <cell r="D1167">
            <v>138167</v>
          </cell>
          <cell r="E1167">
            <v>4145.01</v>
          </cell>
          <cell r="F1167">
            <v>142312.01</v>
          </cell>
          <cell r="G1167">
            <v>22769.921600000001</v>
          </cell>
          <cell r="H1167">
            <v>165082</v>
          </cell>
        </row>
        <row r="1168">
          <cell r="B1168" t="str">
            <v>BRIDA LOCA DN 12" (300 mm)</v>
          </cell>
          <cell r="C1168" t="str">
            <v>un</v>
          </cell>
          <cell r="D1168">
            <v>251913</v>
          </cell>
          <cell r="E1168">
            <v>7557.3899999999994</v>
          </cell>
          <cell r="F1168">
            <v>259470.39</v>
          </cell>
          <cell r="G1168">
            <v>41515.2624</v>
          </cell>
          <cell r="H1168">
            <v>300986</v>
          </cell>
        </row>
        <row r="1169">
          <cell r="B1169" t="str">
            <v>SUMINISTRO ACCESORIOS EN HIERRO FUNDIDO</v>
          </cell>
        </row>
        <row r="1170">
          <cell r="B1170" t="str">
            <v>PASAMUROS DE 0 m A 0.50 m</v>
          </cell>
        </row>
        <row r="1171">
          <cell r="B1171" t="str">
            <v>PASAMURO HF DE Ø=2"  ELXEL L = 0 A 0.50 m</v>
          </cell>
          <cell r="C1171" t="str">
            <v>un</v>
          </cell>
          <cell r="D1171">
            <v>113827</v>
          </cell>
          <cell r="E1171">
            <v>3414.81</v>
          </cell>
          <cell r="F1171">
            <v>117241.81</v>
          </cell>
          <cell r="G1171">
            <v>18758.689600000002</v>
          </cell>
          <cell r="H1171">
            <v>136000</v>
          </cell>
        </row>
        <row r="1172">
          <cell r="B1172" t="str">
            <v>PASAMURO HF DE Ø=2"  ELXER L = 0 A 0.50 m</v>
          </cell>
          <cell r="C1172" t="str">
            <v>un</v>
          </cell>
          <cell r="D1172">
            <v>113827</v>
          </cell>
          <cell r="E1172">
            <v>3414.81</v>
          </cell>
          <cell r="F1172">
            <v>117241.81</v>
          </cell>
          <cell r="G1172">
            <v>18758.689600000002</v>
          </cell>
          <cell r="H1172">
            <v>136000</v>
          </cell>
        </row>
        <row r="1173">
          <cell r="B1173" t="str">
            <v>PASAMURO HF DE Ø=2"  ELXEB L = 0 A 0.50 m</v>
          </cell>
          <cell r="C1173" t="str">
            <v>un</v>
          </cell>
          <cell r="D1173">
            <v>151769</v>
          </cell>
          <cell r="E1173">
            <v>4553.07</v>
          </cell>
          <cell r="F1173">
            <v>156322.07</v>
          </cell>
          <cell r="G1173">
            <v>25011.531200000001</v>
          </cell>
          <cell r="H1173">
            <v>181334</v>
          </cell>
        </row>
        <row r="1174">
          <cell r="B1174" t="str">
            <v>PASAMURO HF DE Ø=2"  EBXEB L = 0 A 0.50 m</v>
          </cell>
          <cell r="C1174" t="str">
            <v>un</v>
          </cell>
          <cell r="D1174">
            <v>189711</v>
          </cell>
          <cell r="E1174">
            <v>5691.33</v>
          </cell>
          <cell r="F1174">
            <v>195402.33</v>
          </cell>
          <cell r="G1174">
            <v>31264.372799999997</v>
          </cell>
          <cell r="H1174">
            <v>226667</v>
          </cell>
        </row>
        <row r="1175">
          <cell r="B1175" t="str">
            <v>PASAMURO HF DE Ø=2"  EBXER L = 0 A 0.50 m</v>
          </cell>
          <cell r="C1175" t="str">
            <v>un</v>
          </cell>
          <cell r="D1175">
            <v>151769</v>
          </cell>
          <cell r="E1175">
            <v>4553.07</v>
          </cell>
          <cell r="F1175">
            <v>156322.07</v>
          </cell>
          <cell r="G1175">
            <v>25011.531200000001</v>
          </cell>
          <cell r="H1175">
            <v>181334</v>
          </cell>
        </row>
        <row r="1176">
          <cell r="B1176" t="str">
            <v>PASAMURO HF DE Ø=2"  ERXER L = 0 A 0.50 m</v>
          </cell>
          <cell r="C1176" t="str">
            <v>un</v>
          </cell>
          <cell r="D1176">
            <v>113827</v>
          </cell>
          <cell r="E1176">
            <v>3414.81</v>
          </cell>
          <cell r="F1176">
            <v>117241.81</v>
          </cell>
          <cell r="G1176">
            <v>18758.689600000002</v>
          </cell>
          <cell r="H1176">
            <v>136000</v>
          </cell>
        </row>
        <row r="1177">
          <cell r="B1177" t="str">
            <v>PASAMURO HF DE Ø=3"  ELXEL L = 0 A 0.50 m</v>
          </cell>
          <cell r="C1177" t="str">
            <v>un</v>
          </cell>
          <cell r="D1177">
            <v>196108</v>
          </cell>
          <cell r="E1177">
            <v>5883.24</v>
          </cell>
          <cell r="F1177">
            <v>201991.24</v>
          </cell>
          <cell r="G1177">
            <v>32318.598399999999</v>
          </cell>
          <cell r="H1177">
            <v>234310</v>
          </cell>
        </row>
        <row r="1178">
          <cell r="B1178" t="str">
            <v>PASAMURO HF DE Ø=3"  ELXER L = 0 A 0.50 m</v>
          </cell>
          <cell r="C1178" t="str">
            <v>un</v>
          </cell>
          <cell r="D1178">
            <v>196108</v>
          </cell>
          <cell r="E1178">
            <v>5883.24</v>
          </cell>
          <cell r="F1178">
            <v>201991.24</v>
          </cell>
          <cell r="G1178">
            <v>32318.598399999999</v>
          </cell>
          <cell r="H1178">
            <v>234310</v>
          </cell>
        </row>
        <row r="1179">
          <cell r="B1179" t="str">
            <v>PASAMURO HF DE Ø=3"  ELXEB L = 0 A 0.50 m</v>
          </cell>
          <cell r="C1179" t="str">
            <v>un</v>
          </cell>
          <cell r="D1179">
            <v>246698</v>
          </cell>
          <cell r="E1179">
            <v>7400.94</v>
          </cell>
          <cell r="F1179">
            <v>254098.94</v>
          </cell>
          <cell r="G1179">
            <v>40655.830399999999</v>
          </cell>
          <cell r="H1179">
            <v>294755</v>
          </cell>
        </row>
        <row r="1180">
          <cell r="B1180" t="str">
            <v>PASAMURO HF DE Ø=3"  EBXEB L = 0 A 0.50 m</v>
          </cell>
          <cell r="C1180" t="str">
            <v>un</v>
          </cell>
          <cell r="D1180">
            <v>297288</v>
          </cell>
          <cell r="E1180">
            <v>8918.64</v>
          </cell>
          <cell r="F1180">
            <v>306206.64</v>
          </cell>
          <cell r="G1180">
            <v>48993.062400000003</v>
          </cell>
          <cell r="H1180">
            <v>355200</v>
          </cell>
        </row>
        <row r="1181">
          <cell r="B1181" t="str">
            <v>PASAMURO HF DE Ø=3"  EBXER L = 0 A 0.50 m</v>
          </cell>
          <cell r="C1181" t="str">
            <v>un</v>
          </cell>
          <cell r="D1181">
            <v>246698</v>
          </cell>
          <cell r="E1181">
            <v>7400.94</v>
          </cell>
          <cell r="F1181">
            <v>254098.94</v>
          </cell>
          <cell r="G1181">
            <v>40655.830399999999</v>
          </cell>
          <cell r="H1181">
            <v>294755</v>
          </cell>
        </row>
        <row r="1182">
          <cell r="B1182" t="str">
            <v>PASAMURO HF DE Ø=3"  ERXER L = 0 A 0.50 m</v>
          </cell>
          <cell r="C1182" t="str">
            <v>un</v>
          </cell>
          <cell r="D1182">
            <v>196108</v>
          </cell>
          <cell r="E1182">
            <v>5883.24</v>
          </cell>
          <cell r="F1182">
            <v>201991.24</v>
          </cell>
          <cell r="G1182">
            <v>32318.598399999999</v>
          </cell>
          <cell r="H1182">
            <v>234310</v>
          </cell>
        </row>
        <row r="1183">
          <cell r="B1183" t="str">
            <v>PASAMURO HF DE Ø=4"  ELXEL L = 0 A 0.50 m</v>
          </cell>
          <cell r="C1183" t="str">
            <v>un</v>
          </cell>
          <cell r="D1183">
            <v>252948</v>
          </cell>
          <cell r="E1183">
            <v>7588.44</v>
          </cell>
          <cell r="F1183">
            <v>260536.44</v>
          </cell>
          <cell r="G1183">
            <v>41685.830399999999</v>
          </cell>
          <cell r="H1183">
            <v>302222</v>
          </cell>
        </row>
        <row r="1184">
          <cell r="B1184" t="str">
            <v>PASAMURO HF DE Ø=4"  ELXER L = 0 A 0.50 m</v>
          </cell>
          <cell r="C1184" t="str">
            <v>un</v>
          </cell>
          <cell r="D1184">
            <v>252948</v>
          </cell>
          <cell r="E1184">
            <v>7588.44</v>
          </cell>
          <cell r="F1184">
            <v>260536.44</v>
          </cell>
          <cell r="G1184">
            <v>41685.830399999999</v>
          </cell>
          <cell r="H1184">
            <v>302222</v>
          </cell>
        </row>
        <row r="1185">
          <cell r="B1185" t="str">
            <v>PASAMURO HF DE Ø=4"  ELXEB L = 0 A 0.50 m</v>
          </cell>
          <cell r="C1185" t="str">
            <v>un</v>
          </cell>
          <cell r="D1185">
            <v>328832</v>
          </cell>
          <cell r="E1185">
            <v>9864.9599999999991</v>
          </cell>
          <cell r="F1185">
            <v>338696.96000000002</v>
          </cell>
          <cell r="G1185">
            <v>54191.513600000006</v>
          </cell>
          <cell r="H1185">
            <v>392888</v>
          </cell>
        </row>
        <row r="1186">
          <cell r="B1186" t="str">
            <v>PASAMURO HF DE Ø=4"  EBXEB L = 0 A 0.50 m</v>
          </cell>
          <cell r="C1186" t="str">
            <v>un</v>
          </cell>
          <cell r="D1186">
            <v>404717</v>
          </cell>
          <cell r="E1186">
            <v>12141.51</v>
          </cell>
          <cell r="F1186">
            <v>416858.51</v>
          </cell>
          <cell r="G1186">
            <v>66697.361600000004</v>
          </cell>
          <cell r="H1186">
            <v>483556</v>
          </cell>
        </row>
        <row r="1187">
          <cell r="B1187" t="str">
            <v>PASAMURO HF DE Ø=4"  EBXER L = 0 A 0.50 m</v>
          </cell>
          <cell r="C1187" t="str">
            <v>un</v>
          </cell>
          <cell r="D1187">
            <v>328832</v>
          </cell>
          <cell r="E1187">
            <v>9864.9599999999991</v>
          </cell>
          <cell r="F1187">
            <v>338696.96000000002</v>
          </cell>
          <cell r="G1187">
            <v>54191.513600000006</v>
          </cell>
          <cell r="H1187">
            <v>392888</v>
          </cell>
        </row>
        <row r="1188">
          <cell r="B1188" t="str">
            <v>PASAMURO HF DE Ø=4"  ERXER L = 0 A 0.50 m</v>
          </cell>
          <cell r="C1188" t="str">
            <v>un</v>
          </cell>
          <cell r="D1188">
            <v>252948</v>
          </cell>
          <cell r="E1188">
            <v>7588.44</v>
          </cell>
          <cell r="F1188">
            <v>260536.44</v>
          </cell>
          <cell r="G1188">
            <v>41685.830399999999</v>
          </cell>
          <cell r="H1188">
            <v>302222</v>
          </cell>
        </row>
        <row r="1189">
          <cell r="B1189" t="str">
            <v>PASAMURO HF DE Ø=6"  ELXEL L = 0 A 0.50 m</v>
          </cell>
          <cell r="C1189" t="str">
            <v>un</v>
          </cell>
          <cell r="D1189">
            <v>455306</v>
          </cell>
          <cell r="E1189">
            <v>13659.18</v>
          </cell>
          <cell r="F1189">
            <v>468965.18</v>
          </cell>
          <cell r="G1189">
            <v>75034.428799999994</v>
          </cell>
          <cell r="H1189">
            <v>544000</v>
          </cell>
        </row>
        <row r="1190">
          <cell r="B1190" t="str">
            <v>PASAMURO HF DE Ø=6"  ELXER L = 0 A 0.50 m</v>
          </cell>
          <cell r="C1190" t="str">
            <v>un</v>
          </cell>
          <cell r="D1190">
            <v>455306</v>
          </cell>
          <cell r="E1190">
            <v>13659.18</v>
          </cell>
          <cell r="F1190">
            <v>468965.18</v>
          </cell>
          <cell r="G1190">
            <v>75034.428799999994</v>
          </cell>
          <cell r="H1190">
            <v>544000</v>
          </cell>
        </row>
        <row r="1191">
          <cell r="B1191" t="str">
            <v>PASAMURO HF DE Ø=6"  ELXEB L = 0 A 0.50 m</v>
          </cell>
          <cell r="C1191" t="str">
            <v>un</v>
          </cell>
          <cell r="D1191">
            <v>557665</v>
          </cell>
          <cell r="E1191">
            <v>16729.95</v>
          </cell>
          <cell r="F1191">
            <v>574394.94999999995</v>
          </cell>
          <cell r="G1191">
            <v>91903.191999999995</v>
          </cell>
          <cell r="H1191">
            <v>666298</v>
          </cell>
        </row>
        <row r="1192">
          <cell r="B1192" t="str">
            <v>PASAMURO HF DE Ø=6"  EBXEB L = 0 A 0.50 m</v>
          </cell>
          <cell r="C1192" t="str">
            <v>un</v>
          </cell>
          <cell r="D1192">
            <v>656486</v>
          </cell>
          <cell r="E1192">
            <v>19694.579999999998</v>
          </cell>
          <cell r="F1192">
            <v>676180.58</v>
          </cell>
          <cell r="G1192">
            <v>108188.8928</v>
          </cell>
          <cell r="H1192">
            <v>784369</v>
          </cell>
        </row>
        <row r="1193">
          <cell r="B1193" t="str">
            <v>PASAMURO HF DE Ø=6"  EBXER L = 0 A 0.50 m</v>
          </cell>
          <cell r="C1193" t="str">
            <v>un</v>
          </cell>
          <cell r="D1193">
            <v>556486</v>
          </cell>
          <cell r="E1193">
            <v>16694.579999999998</v>
          </cell>
          <cell r="F1193">
            <v>573180.57999999996</v>
          </cell>
          <cell r="G1193">
            <v>91708.892800000001</v>
          </cell>
          <cell r="H1193">
            <v>664889</v>
          </cell>
        </row>
        <row r="1194">
          <cell r="B1194" t="str">
            <v>PASAMURO HF DE Ø=6"  ERXER L = 0 A 0.50 m</v>
          </cell>
          <cell r="C1194" t="str">
            <v>un</v>
          </cell>
          <cell r="D1194">
            <v>455306</v>
          </cell>
          <cell r="E1194">
            <v>13659.18</v>
          </cell>
          <cell r="F1194">
            <v>468965.18</v>
          </cell>
          <cell r="G1194">
            <v>75034.428799999994</v>
          </cell>
          <cell r="H1194">
            <v>544000</v>
          </cell>
        </row>
        <row r="1195">
          <cell r="B1195" t="str">
            <v>PASAMURO HF DE Ø=8"  ELXEL L = 0 A 0.50 m</v>
          </cell>
          <cell r="C1195" t="str">
            <v>un</v>
          </cell>
          <cell r="D1195">
            <v>588178</v>
          </cell>
          <cell r="E1195">
            <v>17645.34</v>
          </cell>
          <cell r="F1195">
            <v>605823.34</v>
          </cell>
          <cell r="G1195">
            <v>96931.734400000001</v>
          </cell>
          <cell r="H1195">
            <v>702755</v>
          </cell>
        </row>
        <row r="1196">
          <cell r="B1196" t="str">
            <v>PASAMURO HF DE Ø=8"  ELXER L = 0 A 0.50 m</v>
          </cell>
          <cell r="C1196" t="str">
            <v>un</v>
          </cell>
          <cell r="D1196">
            <v>588178</v>
          </cell>
          <cell r="E1196">
            <v>17645.34</v>
          </cell>
          <cell r="F1196">
            <v>605823.34</v>
          </cell>
          <cell r="G1196">
            <v>96931.734400000001</v>
          </cell>
          <cell r="H1196">
            <v>702755</v>
          </cell>
        </row>
        <row r="1197">
          <cell r="B1197" t="str">
            <v>PASAMURO HF DE Ø=8"  ELXEB L = 0 A 0.50 m</v>
          </cell>
          <cell r="C1197" t="str">
            <v>un</v>
          </cell>
          <cell r="D1197">
            <v>727299</v>
          </cell>
          <cell r="E1197">
            <v>21818.969999999998</v>
          </cell>
          <cell r="F1197">
            <v>749117.97</v>
          </cell>
          <cell r="G1197">
            <v>119858.87519999999</v>
          </cell>
          <cell r="H1197">
            <v>868977</v>
          </cell>
        </row>
        <row r="1198">
          <cell r="B1198" t="str">
            <v>PASAMURO HF DE Ø=8"  EBXEB L = 0 A 0.50 m</v>
          </cell>
          <cell r="C1198" t="str">
            <v>un</v>
          </cell>
          <cell r="D1198">
            <v>866421</v>
          </cell>
          <cell r="E1198">
            <v>25992.629999999997</v>
          </cell>
          <cell r="F1198">
            <v>892413.63</v>
          </cell>
          <cell r="G1198">
            <v>142786.1808</v>
          </cell>
          <cell r="H1198">
            <v>1035200</v>
          </cell>
        </row>
        <row r="1199">
          <cell r="B1199" t="str">
            <v>PASAMURO HF DE Ø=8"  EBXER L = 0 A 0.50 m</v>
          </cell>
          <cell r="C1199" t="str">
            <v>un</v>
          </cell>
          <cell r="D1199">
            <v>727299</v>
          </cell>
          <cell r="E1199">
            <v>21818.969999999998</v>
          </cell>
          <cell r="F1199">
            <v>749117.97</v>
          </cell>
          <cell r="G1199">
            <v>119858.87519999999</v>
          </cell>
          <cell r="H1199">
            <v>868977</v>
          </cell>
        </row>
        <row r="1200">
          <cell r="B1200" t="str">
            <v>PASAMURO HF DE Ø=8"  ERXER L = 0 A 0.50 m</v>
          </cell>
          <cell r="C1200" t="str">
            <v>un</v>
          </cell>
          <cell r="D1200">
            <v>588178</v>
          </cell>
          <cell r="E1200">
            <v>17645.34</v>
          </cell>
          <cell r="F1200">
            <v>605823.34</v>
          </cell>
          <cell r="G1200">
            <v>96931.734400000001</v>
          </cell>
          <cell r="H1200">
            <v>702755</v>
          </cell>
        </row>
        <row r="1201">
          <cell r="B1201" t="str">
            <v>PASAMURO HF DE Ø=10"  ELXEL L = 0 A 0.50 m</v>
          </cell>
          <cell r="C1201" t="str">
            <v>un</v>
          </cell>
          <cell r="D1201">
            <v>784139</v>
          </cell>
          <cell r="E1201">
            <v>23524.17</v>
          </cell>
          <cell r="F1201">
            <v>807663.17</v>
          </cell>
          <cell r="G1201">
            <v>129226.10720000001</v>
          </cell>
          <cell r="H1201">
            <v>936889</v>
          </cell>
        </row>
        <row r="1202">
          <cell r="B1202" t="str">
            <v>PASAMURO HF DE Ø=10"  ELXER L = 0 A 0.50 m</v>
          </cell>
          <cell r="C1202" t="str">
            <v>un</v>
          </cell>
          <cell r="D1202">
            <v>784139</v>
          </cell>
          <cell r="E1202">
            <v>23524.17</v>
          </cell>
          <cell r="F1202">
            <v>807663.17</v>
          </cell>
          <cell r="G1202">
            <v>129226.10720000001</v>
          </cell>
          <cell r="H1202">
            <v>936889</v>
          </cell>
        </row>
        <row r="1203">
          <cell r="B1203" t="str">
            <v>PASAMURO HF DE Ø=10"  ELXEB L = 0 A 0.50 m</v>
          </cell>
          <cell r="C1203" t="str">
            <v>un</v>
          </cell>
          <cell r="D1203">
            <v>973850</v>
          </cell>
          <cell r="E1203">
            <v>29215.5</v>
          </cell>
          <cell r="F1203">
            <v>1003065.5</v>
          </cell>
          <cell r="G1203">
            <v>160490.48000000001</v>
          </cell>
          <cell r="H1203">
            <v>1163556</v>
          </cell>
        </row>
        <row r="1204">
          <cell r="B1204" t="str">
            <v>PASAMURO HF DE Ø=10"  EBXEB L = 0 A 0.50 m</v>
          </cell>
          <cell r="C1204" t="str">
            <v>un</v>
          </cell>
          <cell r="D1204">
            <v>1163561</v>
          </cell>
          <cell r="E1204">
            <v>34906.83</v>
          </cell>
          <cell r="F1204">
            <v>1198467.83</v>
          </cell>
          <cell r="G1204">
            <v>191754.85280000002</v>
          </cell>
          <cell r="H1204">
            <v>1390223</v>
          </cell>
        </row>
        <row r="1205">
          <cell r="B1205" t="str">
            <v>PASAMURO HF DE Ø=10"  EBXER L = 0 A 0.50 m</v>
          </cell>
          <cell r="C1205" t="str">
            <v>un</v>
          </cell>
          <cell r="D1205">
            <v>973850</v>
          </cell>
          <cell r="E1205">
            <v>29215.5</v>
          </cell>
          <cell r="F1205">
            <v>1003065.5</v>
          </cell>
          <cell r="G1205">
            <v>160490.48000000001</v>
          </cell>
          <cell r="H1205">
            <v>1163556</v>
          </cell>
        </row>
        <row r="1206">
          <cell r="B1206" t="str">
            <v>PASAMURO HF DE Ø=10"  ERXER L = 0 A 0.50 m</v>
          </cell>
          <cell r="C1206" t="str">
            <v>un</v>
          </cell>
          <cell r="D1206">
            <v>784139</v>
          </cell>
          <cell r="E1206">
            <v>23524.17</v>
          </cell>
          <cell r="F1206">
            <v>807663.17</v>
          </cell>
          <cell r="G1206">
            <v>129226.10720000001</v>
          </cell>
          <cell r="H1206">
            <v>936889</v>
          </cell>
        </row>
        <row r="1207">
          <cell r="B1207" t="str">
            <v>PASAMURO HF DE Ø=12"  ELXEL L = 0 A 0.50 m</v>
          </cell>
          <cell r="C1207" t="str">
            <v>un</v>
          </cell>
          <cell r="D1207">
            <v>1049734</v>
          </cell>
          <cell r="E1207">
            <v>31492.02</v>
          </cell>
          <cell r="F1207">
            <v>1081226.02</v>
          </cell>
          <cell r="G1207">
            <v>172996.16320000001</v>
          </cell>
          <cell r="H1207">
            <v>1254222</v>
          </cell>
        </row>
        <row r="1208">
          <cell r="B1208" t="str">
            <v>PASAMURO HF DE Ø=12"  ELXER L = 0 A 0.50 m</v>
          </cell>
          <cell r="C1208" t="str">
            <v>un</v>
          </cell>
          <cell r="D1208">
            <v>1049734</v>
          </cell>
          <cell r="E1208">
            <v>31492.02</v>
          </cell>
          <cell r="F1208">
            <v>1081226.02</v>
          </cell>
          <cell r="G1208">
            <v>172996.16320000001</v>
          </cell>
          <cell r="H1208">
            <v>1254222</v>
          </cell>
        </row>
        <row r="1209">
          <cell r="B1209" t="str">
            <v>PASAMURO HF DE Ø=12"  ELXEB L = 0 A 0.50 m</v>
          </cell>
          <cell r="C1209" t="str">
            <v>un</v>
          </cell>
          <cell r="D1209">
            <v>1315330</v>
          </cell>
          <cell r="E1209">
            <v>39459.9</v>
          </cell>
          <cell r="F1209">
            <v>1354789.9</v>
          </cell>
          <cell r="G1209">
            <v>216766.38399999999</v>
          </cell>
          <cell r="H1209">
            <v>1571556</v>
          </cell>
        </row>
        <row r="1210">
          <cell r="B1210" t="str">
            <v>PASAMURO HF DE Ø=12"  EBXEB L = 0 A 0.50 m</v>
          </cell>
          <cell r="C1210" t="str">
            <v>un</v>
          </cell>
          <cell r="D1210">
            <v>1580925</v>
          </cell>
          <cell r="E1210">
            <v>47427.75</v>
          </cell>
          <cell r="F1210">
            <v>1628352.75</v>
          </cell>
          <cell r="G1210">
            <v>260536.44</v>
          </cell>
          <cell r="H1210">
            <v>1888889</v>
          </cell>
        </row>
        <row r="1211">
          <cell r="B1211" t="str">
            <v>PASAMURO HF DE Ø=12"  EBXER L = 0 A 0.50 m</v>
          </cell>
          <cell r="C1211" t="str">
            <v>un</v>
          </cell>
          <cell r="D1211">
            <v>1315330</v>
          </cell>
          <cell r="E1211">
            <v>39459.9</v>
          </cell>
          <cell r="F1211">
            <v>1354789.9</v>
          </cell>
          <cell r="G1211">
            <v>216766.38399999999</v>
          </cell>
          <cell r="H1211">
            <v>1571556</v>
          </cell>
        </row>
        <row r="1212">
          <cell r="B1212" t="str">
            <v>PASAMURO HF DE Ø=12"  ERXER L = 0 A 0.50 m</v>
          </cell>
          <cell r="C1212" t="str">
            <v>un</v>
          </cell>
          <cell r="D1212">
            <v>1049734</v>
          </cell>
          <cell r="E1212">
            <v>31492.02</v>
          </cell>
          <cell r="F1212">
            <v>1081226.02</v>
          </cell>
          <cell r="G1212">
            <v>172996.16320000001</v>
          </cell>
          <cell r="H1212">
            <v>1254222</v>
          </cell>
        </row>
        <row r="1213">
          <cell r="B1213" t="str">
            <v>PASAMURO DE L= 0.5 m A 1.00 m</v>
          </cell>
        </row>
        <row r="1214">
          <cell r="B1214" t="str">
            <v>PASAMURO HF DE Ø=2"  ELXEL L = 0.50 m A 1.00 m</v>
          </cell>
          <cell r="C1214" t="str">
            <v>un</v>
          </cell>
          <cell r="D1214">
            <v>202358</v>
          </cell>
          <cell r="E1214">
            <v>6070.74</v>
          </cell>
          <cell r="F1214">
            <v>208428.74</v>
          </cell>
          <cell r="G1214">
            <v>33348.598400000003</v>
          </cell>
          <cell r="H1214">
            <v>241777</v>
          </cell>
        </row>
        <row r="1215">
          <cell r="B1215" t="str">
            <v>PASAMURO HF DE Ø=2"  ELXER L = 0.50 m A 1.00 m</v>
          </cell>
          <cell r="C1215" t="str">
            <v>un</v>
          </cell>
          <cell r="D1215">
            <v>202358</v>
          </cell>
          <cell r="E1215">
            <v>6070.74</v>
          </cell>
          <cell r="F1215">
            <v>208428.74</v>
          </cell>
          <cell r="G1215">
            <v>33348.598400000003</v>
          </cell>
          <cell r="H1215">
            <v>241777</v>
          </cell>
        </row>
        <row r="1216">
          <cell r="B1216" t="str">
            <v>PASAMURO HF DE Ø=2"  ELXEB L = 0.50 m A 1.00 m</v>
          </cell>
          <cell r="C1216" t="str">
            <v>un</v>
          </cell>
          <cell r="D1216">
            <v>240301</v>
          </cell>
          <cell r="E1216">
            <v>7209.03</v>
          </cell>
          <cell r="F1216">
            <v>247510.03</v>
          </cell>
          <cell r="G1216">
            <v>39601.604800000001</v>
          </cell>
          <cell r="H1216">
            <v>287112</v>
          </cell>
        </row>
        <row r="1217">
          <cell r="B1217" t="str">
            <v>PASAMURO HF DE Ø=2"  EBXEB L = 0.50 m A 1.00 m</v>
          </cell>
          <cell r="C1217" t="str">
            <v>un</v>
          </cell>
          <cell r="D1217">
            <v>278243</v>
          </cell>
          <cell r="E1217">
            <v>8347.2899999999991</v>
          </cell>
          <cell r="F1217">
            <v>286590.28999999998</v>
          </cell>
          <cell r="G1217">
            <v>45854.446400000001</v>
          </cell>
          <cell r="H1217">
            <v>332445</v>
          </cell>
        </row>
        <row r="1218">
          <cell r="B1218" t="str">
            <v>PASAMURO HF DE Ø=2"  EBXER L = 0.50 m A 1.00 m</v>
          </cell>
          <cell r="C1218" t="str">
            <v>un</v>
          </cell>
          <cell r="D1218">
            <v>240301</v>
          </cell>
          <cell r="E1218">
            <v>7209.03</v>
          </cell>
          <cell r="F1218">
            <v>247510.03</v>
          </cell>
          <cell r="G1218">
            <v>39601.604800000001</v>
          </cell>
          <cell r="H1218">
            <v>287112</v>
          </cell>
        </row>
        <row r="1219">
          <cell r="B1219" t="str">
            <v>PASAMURO HF DE Ø=2"  ERXER L = 0.50 m A 1.00 m</v>
          </cell>
          <cell r="C1219" t="str">
            <v>un</v>
          </cell>
          <cell r="D1219">
            <v>202358</v>
          </cell>
          <cell r="E1219">
            <v>6070.74</v>
          </cell>
          <cell r="F1219">
            <v>208428.74</v>
          </cell>
          <cell r="G1219">
            <v>33348.598400000003</v>
          </cell>
          <cell r="H1219">
            <v>241777</v>
          </cell>
        </row>
        <row r="1220">
          <cell r="B1220" t="str">
            <v>PASAMURO HF DE Ø=3"  ELXEL L = 0.50 m A 1.00 m</v>
          </cell>
          <cell r="C1220" t="str">
            <v>un</v>
          </cell>
          <cell r="D1220">
            <v>366775</v>
          </cell>
          <cell r="E1220">
            <v>11003.25</v>
          </cell>
          <cell r="F1220">
            <v>377778.25</v>
          </cell>
          <cell r="G1220">
            <v>60444.520000000004</v>
          </cell>
          <cell r="H1220">
            <v>438223</v>
          </cell>
        </row>
        <row r="1221">
          <cell r="B1221" t="str">
            <v>PASAMURO HF DE Ø=3"  ELXER L = 0.50 m A 1.00 m</v>
          </cell>
          <cell r="C1221" t="str">
            <v>un</v>
          </cell>
          <cell r="D1221">
            <v>366775</v>
          </cell>
          <cell r="E1221">
            <v>11003.25</v>
          </cell>
          <cell r="F1221">
            <v>377778.25</v>
          </cell>
          <cell r="G1221">
            <v>60444.520000000004</v>
          </cell>
          <cell r="H1221">
            <v>438223</v>
          </cell>
        </row>
        <row r="1222">
          <cell r="B1222" t="str">
            <v>PASAMURO HF DE Ø=3"  ELXEB L = 0.50 m A 1.00 m</v>
          </cell>
          <cell r="C1222" t="str">
            <v>un</v>
          </cell>
          <cell r="D1222">
            <v>417364</v>
          </cell>
          <cell r="E1222">
            <v>12520.92</v>
          </cell>
          <cell r="F1222">
            <v>429884.92</v>
          </cell>
          <cell r="G1222">
            <v>68781.587199999994</v>
          </cell>
          <cell r="H1222">
            <v>498667</v>
          </cell>
        </row>
        <row r="1223">
          <cell r="B1223" t="str">
            <v>PASAMURO HF DE Ø=3"  EBXEB L = 0.50 m A 1.00 m</v>
          </cell>
          <cell r="C1223" t="str">
            <v>un</v>
          </cell>
          <cell r="D1223">
            <v>467954</v>
          </cell>
          <cell r="E1223">
            <v>14038.619999999999</v>
          </cell>
          <cell r="F1223">
            <v>481992.62</v>
          </cell>
          <cell r="G1223">
            <v>77118.819199999998</v>
          </cell>
          <cell r="H1223">
            <v>559111</v>
          </cell>
        </row>
        <row r="1224">
          <cell r="B1224" t="str">
            <v>PASAMURO HF DE Ø=3"  EBXER L = 0.50 m A 1.00 m</v>
          </cell>
          <cell r="C1224" t="str">
            <v>un</v>
          </cell>
          <cell r="D1224">
            <v>417364</v>
          </cell>
          <cell r="E1224">
            <v>12520.92</v>
          </cell>
          <cell r="F1224">
            <v>429884.92</v>
          </cell>
          <cell r="G1224">
            <v>68781.587199999994</v>
          </cell>
          <cell r="H1224">
            <v>498667</v>
          </cell>
        </row>
        <row r="1225">
          <cell r="B1225" t="str">
            <v>PASAMURO HF DE Ø=3"  ERXER L = 0.50 m A 1.00 m</v>
          </cell>
          <cell r="C1225" t="str">
            <v>un</v>
          </cell>
          <cell r="D1225">
            <v>366775</v>
          </cell>
          <cell r="E1225">
            <v>11003.25</v>
          </cell>
          <cell r="F1225">
            <v>377778.25</v>
          </cell>
          <cell r="G1225">
            <v>60444.520000000004</v>
          </cell>
          <cell r="H1225">
            <v>438223</v>
          </cell>
        </row>
        <row r="1226">
          <cell r="B1226" t="str">
            <v>PASAMURO HF DE Ø=4"  ELXEL L = 0.50 m A 1.00 m</v>
          </cell>
          <cell r="C1226" t="str">
            <v>un</v>
          </cell>
          <cell r="D1226">
            <v>480601</v>
          </cell>
          <cell r="E1226">
            <v>14418.029999999999</v>
          </cell>
          <cell r="F1226">
            <v>495019.03</v>
          </cell>
          <cell r="G1226">
            <v>79203.044800000003</v>
          </cell>
          <cell r="H1226">
            <v>574222</v>
          </cell>
        </row>
        <row r="1227">
          <cell r="B1227" t="str">
            <v>PASAMURO HF DE Ø=4"  ELXER L = 0.50 m A 1.00 m</v>
          </cell>
          <cell r="C1227" t="str">
            <v>un</v>
          </cell>
          <cell r="D1227">
            <v>480601</v>
          </cell>
          <cell r="E1227">
            <v>14418.029999999999</v>
          </cell>
          <cell r="F1227">
            <v>495019.03</v>
          </cell>
          <cell r="G1227">
            <v>79203.044800000003</v>
          </cell>
          <cell r="H1227">
            <v>574222</v>
          </cell>
        </row>
        <row r="1228">
          <cell r="B1228" t="str">
            <v>PASAMURO HF DE Ø=4"  ELXEB L = 0.50 m A 1.00 m</v>
          </cell>
          <cell r="C1228" t="str">
            <v>un</v>
          </cell>
          <cell r="D1228">
            <v>556486</v>
          </cell>
          <cell r="E1228">
            <v>16694.579999999998</v>
          </cell>
          <cell r="F1228">
            <v>573180.57999999996</v>
          </cell>
          <cell r="G1228">
            <v>91708.892800000001</v>
          </cell>
          <cell r="H1228">
            <v>664889</v>
          </cell>
        </row>
        <row r="1229">
          <cell r="B1229" t="str">
            <v>PASAMURO HF DE Ø=4"  EBXEB L = 0.50 m A 1.00 m</v>
          </cell>
          <cell r="C1229" t="str">
            <v>un</v>
          </cell>
          <cell r="D1229">
            <v>632370</v>
          </cell>
          <cell r="E1229">
            <v>18971.099999999999</v>
          </cell>
          <cell r="F1229">
            <v>651341.1</v>
          </cell>
          <cell r="G1229">
            <v>104214.576</v>
          </cell>
          <cell r="H1229">
            <v>755556</v>
          </cell>
        </row>
        <row r="1230">
          <cell r="B1230" t="str">
            <v>PASAMURO HF DE Ø=4"  EBXER L = 0.50 m A 1.00 m</v>
          </cell>
          <cell r="C1230" t="str">
            <v>un</v>
          </cell>
          <cell r="D1230">
            <v>556486</v>
          </cell>
          <cell r="E1230">
            <v>16694.579999999998</v>
          </cell>
          <cell r="F1230">
            <v>573180.57999999996</v>
          </cell>
          <cell r="G1230">
            <v>91708.892800000001</v>
          </cell>
          <cell r="H1230">
            <v>664889</v>
          </cell>
        </row>
        <row r="1231">
          <cell r="B1231" t="str">
            <v>PASAMURO HF DE Ø=4"  ERXER L = 0.50 m A 1.00 m</v>
          </cell>
          <cell r="C1231" t="str">
            <v>un</v>
          </cell>
          <cell r="D1231">
            <v>480601</v>
          </cell>
          <cell r="E1231">
            <v>14418.029999999999</v>
          </cell>
          <cell r="F1231">
            <v>495019.03</v>
          </cell>
          <cell r="G1231">
            <v>79203.044800000003</v>
          </cell>
          <cell r="H1231">
            <v>574222</v>
          </cell>
        </row>
        <row r="1232">
          <cell r="B1232" t="str">
            <v>PASAMURO HF DE Ø=6"  ELXEL L = 0.50 m A 1.00 m</v>
          </cell>
          <cell r="C1232" t="str">
            <v>un</v>
          </cell>
          <cell r="D1232">
            <v>872671</v>
          </cell>
          <cell r="E1232">
            <v>26180.129999999997</v>
          </cell>
          <cell r="F1232">
            <v>898851.13</v>
          </cell>
          <cell r="G1232">
            <v>143816.1808</v>
          </cell>
          <cell r="H1232">
            <v>1042667</v>
          </cell>
        </row>
        <row r="1233">
          <cell r="B1233" t="str">
            <v>PASAMURO HF DE Ø=6"  ELXER L = 0.50 m A 1.00 m</v>
          </cell>
          <cell r="C1233" t="str">
            <v>un</v>
          </cell>
          <cell r="D1233">
            <v>872671</v>
          </cell>
          <cell r="E1233">
            <v>26180.129999999997</v>
          </cell>
          <cell r="F1233">
            <v>898851.13</v>
          </cell>
          <cell r="G1233">
            <v>143816.1808</v>
          </cell>
          <cell r="H1233">
            <v>1042667</v>
          </cell>
        </row>
        <row r="1234">
          <cell r="B1234" t="str">
            <v>PASAMURO HF DE Ø=6"  ELXEB L = 0.50 m A 1.00 m</v>
          </cell>
          <cell r="C1234" t="str">
            <v>un</v>
          </cell>
          <cell r="D1234">
            <v>973850</v>
          </cell>
          <cell r="E1234">
            <v>29215.5</v>
          </cell>
          <cell r="F1234">
            <v>1003065.5</v>
          </cell>
          <cell r="G1234">
            <v>160490.48000000001</v>
          </cell>
          <cell r="H1234">
            <v>1163556</v>
          </cell>
        </row>
        <row r="1235">
          <cell r="B1235" t="str">
            <v>PASAMURO HF DE Ø=6"  EBXEB L = 0.50 m A 1.00 m</v>
          </cell>
          <cell r="C1235" t="str">
            <v>un</v>
          </cell>
          <cell r="D1235">
            <v>1075029</v>
          </cell>
          <cell r="E1235">
            <v>32250.87</v>
          </cell>
          <cell r="F1235">
            <v>1107279.8700000001</v>
          </cell>
          <cell r="G1235">
            <v>177164.77920000002</v>
          </cell>
          <cell r="H1235">
            <v>1284445</v>
          </cell>
        </row>
        <row r="1236">
          <cell r="B1236" t="str">
            <v>PASAMURO HF DE Ø=6"  EBXER L = 0.50 m A 1.00 m</v>
          </cell>
          <cell r="C1236" t="str">
            <v>un</v>
          </cell>
          <cell r="D1236">
            <v>973850</v>
          </cell>
          <cell r="E1236">
            <v>29215.5</v>
          </cell>
          <cell r="F1236">
            <v>1003065.5</v>
          </cell>
          <cell r="G1236">
            <v>160490.48000000001</v>
          </cell>
          <cell r="H1236">
            <v>1163556</v>
          </cell>
        </row>
        <row r="1237">
          <cell r="B1237" t="str">
            <v>PASAMURO HF DE Ø=6"  ERXER L = 0.50 m A 1.00 m</v>
          </cell>
          <cell r="C1237" t="str">
            <v>un</v>
          </cell>
          <cell r="D1237">
            <v>872671</v>
          </cell>
          <cell r="E1237">
            <v>26180.129999999997</v>
          </cell>
          <cell r="F1237">
            <v>898851.13</v>
          </cell>
          <cell r="G1237">
            <v>143816.1808</v>
          </cell>
          <cell r="H1237">
            <v>1042667</v>
          </cell>
        </row>
        <row r="1238">
          <cell r="B1238" t="str">
            <v>PASAMURO HF DE Ø=8"  ELXEL L = 0.50 m A 1.00 m</v>
          </cell>
          <cell r="C1238" t="str">
            <v>un</v>
          </cell>
          <cell r="D1238">
            <v>1125619</v>
          </cell>
          <cell r="E1238">
            <v>33768.57</v>
          </cell>
          <cell r="F1238">
            <v>1159387.57</v>
          </cell>
          <cell r="G1238">
            <v>185502.01120000001</v>
          </cell>
          <cell r="H1238">
            <v>1344890</v>
          </cell>
        </row>
        <row r="1239">
          <cell r="B1239" t="str">
            <v>PASAMURO HF DE Ø=8"  ELXER L = 0.50 m A 1.00 m</v>
          </cell>
          <cell r="C1239" t="str">
            <v>un</v>
          </cell>
          <cell r="D1239">
            <v>1125619</v>
          </cell>
          <cell r="E1239">
            <v>33768.57</v>
          </cell>
          <cell r="F1239">
            <v>1159387.57</v>
          </cell>
          <cell r="G1239">
            <v>185502.01120000001</v>
          </cell>
          <cell r="H1239">
            <v>1344890</v>
          </cell>
        </row>
        <row r="1240">
          <cell r="B1240" t="str">
            <v>PASAMURO HF DE Ø=8"  ELXEB L = 0.50 m A 1.00 m</v>
          </cell>
          <cell r="C1240" t="str">
            <v>un</v>
          </cell>
          <cell r="D1240">
            <v>1264740</v>
          </cell>
          <cell r="E1240">
            <v>37942.199999999997</v>
          </cell>
          <cell r="F1240">
            <v>1302682.2</v>
          </cell>
          <cell r="G1240">
            <v>208429.152</v>
          </cell>
          <cell r="H1240">
            <v>1511111</v>
          </cell>
        </row>
        <row r="1241">
          <cell r="B1241" t="str">
            <v>PASAMURO HF DE Ø=8"  EBXEB L = 0.50 m A 1.00 m</v>
          </cell>
          <cell r="C1241" t="str">
            <v>un</v>
          </cell>
          <cell r="D1241">
            <v>1403861</v>
          </cell>
          <cell r="E1241">
            <v>42115.83</v>
          </cell>
          <cell r="F1241">
            <v>1445976.83</v>
          </cell>
          <cell r="G1241">
            <v>231356.29280000002</v>
          </cell>
          <cell r="H1241">
            <v>1677333</v>
          </cell>
        </row>
        <row r="1242">
          <cell r="B1242" t="str">
            <v>PASAMURO HF DE Ø=8"  EBXER L = 0.50 m A 1.00 m</v>
          </cell>
          <cell r="C1242" t="str">
            <v>un</v>
          </cell>
          <cell r="D1242">
            <v>1264740</v>
          </cell>
          <cell r="E1242">
            <v>37942.199999999997</v>
          </cell>
          <cell r="F1242">
            <v>1302682.2</v>
          </cell>
          <cell r="G1242">
            <v>208429.152</v>
          </cell>
          <cell r="H1242">
            <v>1511111</v>
          </cell>
        </row>
        <row r="1243">
          <cell r="B1243" t="str">
            <v>PASAMURO HF DE Ø=8"  ERXER L = 0.50 m A 1.00 m</v>
          </cell>
          <cell r="C1243" t="str">
            <v>un</v>
          </cell>
          <cell r="D1243">
            <v>1138119</v>
          </cell>
          <cell r="E1243">
            <v>34143.57</v>
          </cell>
          <cell r="F1243">
            <v>1172262.57</v>
          </cell>
          <cell r="G1243">
            <v>187562.01120000001</v>
          </cell>
          <cell r="H1243">
            <v>1359825</v>
          </cell>
        </row>
        <row r="1244">
          <cell r="B1244" t="str">
            <v>PASAMURO HF DE Ø=10"  ELXEL L = 0.50 m A 1.00 m</v>
          </cell>
          <cell r="C1244" t="str">
            <v>un</v>
          </cell>
          <cell r="D1244">
            <v>1505041</v>
          </cell>
          <cell r="E1244">
            <v>45151.229999999996</v>
          </cell>
          <cell r="F1244">
            <v>1550192.23</v>
          </cell>
          <cell r="G1244">
            <v>248030.7568</v>
          </cell>
          <cell r="H1244">
            <v>1798223</v>
          </cell>
        </row>
        <row r="1245">
          <cell r="B1245" t="str">
            <v>PASAMURO HF DE Ø=10"  ELXER L = 0.50 m A 1.00 m</v>
          </cell>
          <cell r="C1245" t="str">
            <v>un</v>
          </cell>
          <cell r="D1245">
            <v>1505041</v>
          </cell>
          <cell r="E1245">
            <v>45151.229999999996</v>
          </cell>
          <cell r="F1245">
            <v>1550192.23</v>
          </cell>
          <cell r="G1245">
            <v>248030.7568</v>
          </cell>
          <cell r="H1245">
            <v>1798223</v>
          </cell>
        </row>
        <row r="1246">
          <cell r="B1246" t="str">
            <v>PASAMURO HF DE Ø=10"  ELXEB L = 0.50 m A 1.00 m</v>
          </cell>
          <cell r="C1246" t="str">
            <v>un</v>
          </cell>
          <cell r="D1246">
            <v>1694752</v>
          </cell>
          <cell r="E1246">
            <v>50842.559999999998</v>
          </cell>
          <cell r="F1246">
            <v>1745594.56</v>
          </cell>
          <cell r="G1246">
            <v>279295.12959999999</v>
          </cell>
          <cell r="H1246">
            <v>2024890</v>
          </cell>
        </row>
        <row r="1247">
          <cell r="B1247" t="str">
            <v>PASAMURO HF DE Ø=10"  EBXEB L = 0.50 m A 1.00 m</v>
          </cell>
          <cell r="C1247" t="str">
            <v>un</v>
          </cell>
          <cell r="D1247">
            <v>1884463</v>
          </cell>
          <cell r="E1247">
            <v>56533.89</v>
          </cell>
          <cell r="F1247">
            <v>1940996.89</v>
          </cell>
          <cell r="G1247">
            <v>310559.5024</v>
          </cell>
          <cell r="H1247">
            <v>2251556</v>
          </cell>
        </row>
        <row r="1248">
          <cell r="B1248" t="str">
            <v>PASAMURO HF DE Ø=10"  EBXER L = 0.50 m A 1.00 m</v>
          </cell>
          <cell r="C1248" t="str">
            <v>un</v>
          </cell>
          <cell r="D1248">
            <v>1694752</v>
          </cell>
          <cell r="E1248">
            <v>50842.559999999998</v>
          </cell>
          <cell r="F1248">
            <v>1745594.56</v>
          </cell>
          <cell r="G1248">
            <v>279295.12959999999</v>
          </cell>
          <cell r="H1248">
            <v>2024890</v>
          </cell>
        </row>
        <row r="1249">
          <cell r="B1249" t="str">
            <v>PASAMURO HF DE Ø=10"  ERXER L = 0.50 m A 1.00 m</v>
          </cell>
          <cell r="C1249" t="str">
            <v>un</v>
          </cell>
          <cell r="D1249">
            <v>1505041</v>
          </cell>
          <cell r="E1249">
            <v>45151.229999999996</v>
          </cell>
          <cell r="F1249">
            <v>1550192.23</v>
          </cell>
          <cell r="G1249">
            <v>248030.7568</v>
          </cell>
          <cell r="H1249">
            <v>1798223</v>
          </cell>
        </row>
        <row r="1250">
          <cell r="B1250" t="str">
            <v>PASAMURO HF DE Ø=12"  ELXEL L = 0.50 m A 1.00 m</v>
          </cell>
          <cell r="C1250" t="str">
            <v>un</v>
          </cell>
          <cell r="D1250">
            <v>2023584.0000000002</v>
          </cell>
          <cell r="E1250">
            <v>60707.520000000004</v>
          </cell>
          <cell r="F1250">
            <v>2084291.5200000003</v>
          </cell>
          <cell r="G1250">
            <v>333486.64320000005</v>
          </cell>
          <cell r="H1250">
            <v>2417778</v>
          </cell>
        </row>
        <row r="1251">
          <cell r="B1251" t="str">
            <v>PASAMURO HF DE Ø=12"  ELXER L = 0.50 m A 1.00 m</v>
          </cell>
          <cell r="C1251" t="str">
            <v>un</v>
          </cell>
          <cell r="D1251">
            <v>2023584.0000000002</v>
          </cell>
          <cell r="E1251">
            <v>60707.520000000004</v>
          </cell>
          <cell r="F1251">
            <v>2084291.5200000003</v>
          </cell>
          <cell r="G1251">
            <v>333486.64320000005</v>
          </cell>
          <cell r="H1251">
            <v>2417778</v>
          </cell>
        </row>
        <row r="1252">
          <cell r="B1252" t="str">
            <v>PASAMURO HF DE Ø=12"  ELXEB L = 0.50 m A 1.00 m</v>
          </cell>
          <cell r="C1252" t="str">
            <v>un</v>
          </cell>
          <cell r="D1252">
            <v>2289179</v>
          </cell>
          <cell r="E1252">
            <v>68675.37</v>
          </cell>
          <cell r="F1252">
            <v>2357854.37</v>
          </cell>
          <cell r="G1252">
            <v>377256.69920000003</v>
          </cell>
          <cell r="H1252">
            <v>2735111</v>
          </cell>
        </row>
        <row r="1253">
          <cell r="B1253" t="str">
            <v>PASAMURO HF DE Ø=12"  EBXEB L = 0.50 m A 1.00 m</v>
          </cell>
          <cell r="C1253" t="str">
            <v>un</v>
          </cell>
          <cell r="D1253">
            <v>2554775</v>
          </cell>
          <cell r="E1253">
            <v>76643.25</v>
          </cell>
          <cell r="F1253">
            <v>2631418.25</v>
          </cell>
          <cell r="G1253">
            <v>421026.92</v>
          </cell>
          <cell r="H1253">
            <v>3052445</v>
          </cell>
        </row>
        <row r="1254">
          <cell r="B1254" t="str">
            <v>PASAMURO HF DE Ø=12"  EBXER L = 0.50 m A 1.00 m</v>
          </cell>
          <cell r="C1254" t="str">
            <v>un</v>
          </cell>
          <cell r="D1254">
            <v>2289179</v>
          </cell>
          <cell r="E1254">
            <v>68675.37</v>
          </cell>
          <cell r="F1254">
            <v>2357854.37</v>
          </cell>
          <cell r="G1254">
            <v>377256.69920000003</v>
          </cell>
          <cell r="H1254">
            <v>2735111</v>
          </cell>
        </row>
        <row r="1255">
          <cell r="B1255" t="str">
            <v>PASAMURO HF DE Ø=12"  ERXER L = 0.50 m A 1.00 m</v>
          </cell>
          <cell r="C1255" t="str">
            <v>un</v>
          </cell>
          <cell r="D1255">
            <v>2023584.0000000002</v>
          </cell>
          <cell r="E1255">
            <v>60707.520000000004</v>
          </cell>
          <cell r="F1255">
            <v>2084291.5200000003</v>
          </cell>
          <cell r="G1255">
            <v>333486.64320000005</v>
          </cell>
          <cell r="H1255">
            <v>2417778</v>
          </cell>
        </row>
        <row r="1256">
          <cell r="B1256" t="str">
            <v xml:space="preserve"> HIDRANTES</v>
          </cell>
        </row>
        <row r="1257">
          <cell r="B1257" t="str">
            <v>HIDRANTE TIPO TRÁFICO 4" EXTREMO LISO  PVC O EXTREMO JH PVC</v>
          </cell>
          <cell r="C1257" t="str">
            <v>un</v>
          </cell>
          <cell r="D1257">
            <v>2247887</v>
          </cell>
          <cell r="E1257">
            <v>67436.61</v>
          </cell>
          <cell r="F1257">
            <v>2315323.61</v>
          </cell>
          <cell r="G1257">
            <v>370451.77759999997</v>
          </cell>
          <cell r="H1257">
            <v>2685775</v>
          </cell>
        </row>
        <row r="1258">
          <cell r="B1258" t="str">
            <v>HIDRANTE TIPO TRÁFICO 6" EXTREMO LISO  PVC O EXTREMO JH PVC</v>
          </cell>
          <cell r="C1258" t="str">
            <v>un</v>
          </cell>
          <cell r="D1258">
            <v>2694782</v>
          </cell>
          <cell r="E1258">
            <v>80843.459999999992</v>
          </cell>
          <cell r="F1258">
            <v>2775625.46</v>
          </cell>
          <cell r="G1258">
            <v>444100.0736</v>
          </cell>
          <cell r="H1258">
            <v>3219726</v>
          </cell>
        </row>
        <row r="1259">
          <cell r="B1259" t="str">
            <v>HIDRANTE TIPO TRÁFICO 4" EXTREMO BRIDA</v>
          </cell>
          <cell r="C1259" t="str">
            <v>un</v>
          </cell>
          <cell r="D1259">
            <v>2298864</v>
          </cell>
          <cell r="E1259">
            <v>68965.919999999998</v>
          </cell>
          <cell r="F1259">
            <v>2367829.92</v>
          </cell>
          <cell r="G1259">
            <v>378852.78720000002</v>
          </cell>
          <cell r="H1259">
            <v>2746683</v>
          </cell>
        </row>
        <row r="1260">
          <cell r="B1260" t="str">
            <v>HIDRANTE TIPO TRÁFICO 6" EXTREMO BRIDA</v>
          </cell>
          <cell r="C1260" t="str">
            <v>un</v>
          </cell>
          <cell r="D1260">
            <v>2809264</v>
          </cell>
          <cell r="E1260">
            <v>84277.92</v>
          </cell>
          <cell r="F1260">
            <v>2893541.92</v>
          </cell>
          <cell r="G1260">
            <v>462966.7072</v>
          </cell>
          <cell r="H1260">
            <v>3356509</v>
          </cell>
        </row>
        <row r="1261">
          <cell r="B1261" t="str">
            <v xml:space="preserve">HIDRANTE TIPO MILÁN 3" EXTREMO LISO  PVC O EXTREMO JH PVC </v>
          </cell>
          <cell r="C1261" t="str">
            <v>un</v>
          </cell>
          <cell r="D1261">
            <v>1331000</v>
          </cell>
          <cell r="E1261">
            <v>39930</v>
          </cell>
          <cell r="F1261">
            <v>1370930</v>
          </cell>
          <cell r="G1261">
            <v>219348.80000000002</v>
          </cell>
          <cell r="H1261">
            <v>1590279</v>
          </cell>
        </row>
        <row r="1262">
          <cell r="B1262" t="str">
            <v>HIDRANTE TIPO MILÁN 4" EXTREMO LISO  PVC O EXTREMO JH PVC</v>
          </cell>
          <cell r="C1262" t="str">
            <v>un</v>
          </cell>
          <cell r="D1262">
            <v>2044067</v>
          </cell>
          <cell r="E1262">
            <v>61322.009999999995</v>
          </cell>
          <cell r="F1262">
            <v>2105389.0099999998</v>
          </cell>
          <cell r="G1262">
            <v>336862.24159999995</v>
          </cell>
          <cell r="H1262">
            <v>2442251</v>
          </cell>
        </row>
        <row r="1263">
          <cell r="B1263" t="str">
            <v>HIDRANTE TIPO MILÁN 3" EXTREMO BRIDA</v>
          </cell>
          <cell r="C1263" t="str">
            <v>un</v>
          </cell>
          <cell r="D1263">
            <v>1558027</v>
          </cell>
          <cell r="E1263">
            <v>46740.81</v>
          </cell>
          <cell r="F1263">
            <v>1604767.81</v>
          </cell>
          <cell r="G1263">
            <v>256762.84960000002</v>
          </cell>
          <cell r="H1263">
            <v>1861531</v>
          </cell>
        </row>
        <row r="1264">
          <cell r="B1264" t="str">
            <v>HIDRANTE TIPO MILÁN 4" EXTREMO BRIDA</v>
          </cell>
          <cell r="C1264" t="str">
            <v>un</v>
          </cell>
          <cell r="D1264">
            <v>2300427</v>
          </cell>
          <cell r="E1264">
            <v>69012.81</v>
          </cell>
          <cell r="F1264">
            <v>2369439.81</v>
          </cell>
          <cell r="G1264">
            <v>379110.36960000003</v>
          </cell>
          <cell r="H1264">
            <v>2748550</v>
          </cell>
        </row>
        <row r="1265">
          <cell r="B1265" t="str">
            <v>HIDRANTE TIPO POSTE 4" EXTREMO BRIDA</v>
          </cell>
          <cell r="C1265" t="str">
            <v>un</v>
          </cell>
          <cell r="D1265">
            <v>1973678</v>
          </cell>
          <cell r="E1265">
            <v>59210.34</v>
          </cell>
          <cell r="F1265">
            <v>2032888.34</v>
          </cell>
          <cell r="G1265">
            <v>325262.13440000004</v>
          </cell>
          <cell r="H1265">
            <v>2358150</v>
          </cell>
        </row>
        <row r="1266">
          <cell r="B1266" t="str">
            <v>HIDRANTE TIPO POSTE 6" EXTREMO BRIDA</v>
          </cell>
          <cell r="C1266" t="str">
            <v>un</v>
          </cell>
          <cell r="D1266">
            <v>2112718</v>
          </cell>
          <cell r="E1266">
            <v>63381.54</v>
          </cell>
          <cell r="F1266">
            <v>2176099.54</v>
          </cell>
          <cell r="G1266">
            <v>348175.9264</v>
          </cell>
          <cell r="H1266">
            <v>2524275</v>
          </cell>
        </row>
        <row r="1267">
          <cell r="B1267" t="str">
            <v>VÁLVULAS</v>
          </cell>
        </row>
        <row r="1268">
          <cell r="B1268" t="str">
            <v>VÁLVULAS DE COMPUERTA VÁSTAGO NO ASCENDENTE</v>
          </cell>
        </row>
        <row r="1269">
          <cell r="B1269" t="str">
            <v>VÁLVULA COMPUERTA ELÁSTICA (AWWA C-509) EXTREMO LISO  O JUNTA HIDRÁULICA PVC</v>
          </cell>
        </row>
        <row r="1270">
          <cell r="B1270" t="str">
            <v xml:space="preserve">VÁLVULA DE COMPUERTA VÁSTAGO NO ASCENDENTE 2" ( 50 mm) SRM </v>
          </cell>
          <cell r="C1270" t="str">
            <v>un</v>
          </cell>
          <cell r="D1270">
            <v>243000</v>
          </cell>
          <cell r="E1270">
            <v>7290</v>
          </cell>
          <cell r="F1270">
            <v>250290</v>
          </cell>
          <cell r="G1270">
            <v>40046.400000000001</v>
          </cell>
          <cell r="H1270">
            <v>290336</v>
          </cell>
        </row>
        <row r="1271">
          <cell r="B1271" t="str">
            <v xml:space="preserve">VÁLVULA DE COMPUERTA VÁSTAGO NO ASCENDENTE 3" ( 75 mm) SRM </v>
          </cell>
          <cell r="C1271" t="str">
            <v>un</v>
          </cell>
          <cell r="D1271">
            <v>353000</v>
          </cell>
          <cell r="E1271">
            <v>10590</v>
          </cell>
          <cell r="F1271">
            <v>363590</v>
          </cell>
          <cell r="G1271">
            <v>58174.400000000001</v>
          </cell>
          <cell r="H1271">
            <v>421764</v>
          </cell>
        </row>
        <row r="1272">
          <cell r="B1272" t="str">
            <v xml:space="preserve">VÁLVULA DE COMPUERTA VÁSTAGO NO ASCENDENTE 4" ( 100 mm) SRM </v>
          </cell>
          <cell r="C1272" t="str">
            <v>un</v>
          </cell>
          <cell r="D1272">
            <v>458000</v>
          </cell>
          <cell r="E1272">
            <v>13740</v>
          </cell>
          <cell r="F1272">
            <v>471740</v>
          </cell>
          <cell r="G1272">
            <v>75478.400000000009</v>
          </cell>
          <cell r="H1272">
            <v>547218</v>
          </cell>
        </row>
        <row r="1273">
          <cell r="B1273" t="str">
            <v>VÁLVULA DE COMPUERTA VÁSTAGO NO ASCENDENTE 6" ( 150 mm) SRM</v>
          </cell>
          <cell r="C1273" t="str">
            <v>un</v>
          </cell>
          <cell r="D1273">
            <v>878972</v>
          </cell>
          <cell r="E1273">
            <v>26369.16</v>
          </cell>
          <cell r="F1273">
            <v>905341.16</v>
          </cell>
          <cell r="G1273">
            <v>144854.58560000002</v>
          </cell>
          <cell r="H1273">
            <v>1050196</v>
          </cell>
        </row>
        <row r="1274">
          <cell r="B1274" t="str">
            <v>VÁLVULA DE COMPUERTA VÁSTAGO NO ASCENDENTE 8" ( 200 mm) SRM</v>
          </cell>
          <cell r="C1274" t="str">
            <v>un</v>
          </cell>
          <cell r="D1274">
            <v>1302173</v>
          </cell>
          <cell r="E1274">
            <v>39065.189999999995</v>
          </cell>
          <cell r="F1274">
            <v>1341238.19</v>
          </cell>
          <cell r="G1274">
            <v>214598.11040000001</v>
          </cell>
          <cell r="H1274">
            <v>1555836</v>
          </cell>
        </row>
        <row r="1275">
          <cell r="B1275" t="str">
            <v>VÁLVULA DE COMPUERTA VÁSTAGO NO ASCENDENTE 10" (250 mm) SRM</v>
          </cell>
          <cell r="C1275" t="str">
            <v>un</v>
          </cell>
          <cell r="D1275">
            <v>2702889</v>
          </cell>
          <cell r="E1275">
            <v>81086.67</v>
          </cell>
          <cell r="F1275">
            <v>2783975.67</v>
          </cell>
          <cell r="G1275">
            <v>445436.10719999997</v>
          </cell>
          <cell r="H1275">
            <v>3229412</v>
          </cell>
        </row>
        <row r="1276">
          <cell r="B1276" t="str">
            <v>VÁLVULA DE COMPUERTA VÁSTAGO NO ASCENDENTE 14" - 16" (350 mm - 400 mm) SRM</v>
          </cell>
          <cell r="C1276" t="str">
            <v>un</v>
          </cell>
          <cell r="D1276">
            <v>3376612</v>
          </cell>
          <cell r="E1276">
            <v>101298.36</v>
          </cell>
          <cell r="F1276">
            <v>3477910.36</v>
          </cell>
          <cell r="G1276">
            <v>556465.65760000004</v>
          </cell>
          <cell r="H1276">
            <v>4034376</v>
          </cell>
        </row>
        <row r="1277">
          <cell r="B1277" t="str">
            <v>VÁLVULA COMPUERTA ELÁSTICA (AWWA C-509) EXTREMO BRIDA</v>
          </cell>
        </row>
        <row r="1278">
          <cell r="B1278" t="str">
            <v>VÁLVULA DE COMPUERTA ELÁSTICA (AVVA C-500) 2" ( 50 mm) CRM</v>
          </cell>
          <cell r="C1278" t="str">
            <v>un</v>
          </cell>
          <cell r="D1278">
            <v>291474</v>
          </cell>
          <cell r="E1278">
            <v>8744.2199999999993</v>
          </cell>
          <cell r="F1278">
            <v>300218.21999999997</v>
          </cell>
          <cell r="G1278">
            <v>48034.915199999996</v>
          </cell>
          <cell r="H1278">
            <v>348253</v>
          </cell>
        </row>
        <row r="1279">
          <cell r="B1279" t="str">
            <v>VÁLVULA DE COMPUERTA ELÁSTICA (AVVA C-500) 3" ( 75 mm) CRM</v>
          </cell>
          <cell r="C1279" t="str">
            <v>un</v>
          </cell>
          <cell r="D1279">
            <v>410826</v>
          </cell>
          <cell r="E1279">
            <v>12324.779999999999</v>
          </cell>
          <cell r="F1279">
            <v>423150.78</v>
          </cell>
          <cell r="G1279">
            <v>67704.124800000005</v>
          </cell>
          <cell r="H1279">
            <v>490855</v>
          </cell>
        </row>
        <row r="1280">
          <cell r="B1280" t="str">
            <v>VÁLVULA DE COMPUERTA ELÁSTICA (AVVA C-500) 4" ( 100 mm) CRM</v>
          </cell>
          <cell r="C1280" t="str">
            <v>un</v>
          </cell>
          <cell r="D1280">
            <v>504215</v>
          </cell>
          <cell r="E1280">
            <v>15126.449999999999</v>
          </cell>
          <cell r="F1280">
            <v>519341.45</v>
          </cell>
          <cell r="G1280">
            <v>83094.631999999998</v>
          </cell>
          <cell r="H1280">
            <v>602436</v>
          </cell>
        </row>
        <row r="1281">
          <cell r="B1281" t="str">
            <v>VÁLVULA DE COMPUERTA ELÁSTICA (AVVA C-500) 6" ( 150 mm) CRM</v>
          </cell>
          <cell r="C1281" t="str">
            <v>un</v>
          </cell>
          <cell r="D1281">
            <v>861681</v>
          </cell>
          <cell r="E1281">
            <v>25850.43</v>
          </cell>
          <cell r="F1281">
            <v>887531.43</v>
          </cell>
          <cell r="G1281">
            <v>142005.0288</v>
          </cell>
          <cell r="H1281">
            <v>1029536</v>
          </cell>
        </row>
        <row r="1282">
          <cell r="B1282" t="str">
            <v>VÁLVULA DE COMPUERTA ELÁSTICA (AVVA C-500) 8" ( 200 mm) CRM</v>
          </cell>
          <cell r="C1282" t="str">
            <v>un</v>
          </cell>
          <cell r="D1282">
            <v>1348349</v>
          </cell>
          <cell r="E1282">
            <v>40450.47</v>
          </cell>
          <cell r="F1282">
            <v>1388799.47</v>
          </cell>
          <cell r="G1282">
            <v>222207.91519999999</v>
          </cell>
          <cell r="H1282">
            <v>1611007</v>
          </cell>
        </row>
        <row r="1283">
          <cell r="B1283" t="str">
            <v>VÁLVULA DE COMPUERTA ELÁSTICA (AVVA C-500) 10" (250 mm) CRM</v>
          </cell>
          <cell r="C1283" t="str">
            <v>un</v>
          </cell>
          <cell r="D1283">
            <v>2796603</v>
          </cell>
          <cell r="E1283">
            <v>83898.09</v>
          </cell>
          <cell r="F1283">
            <v>2880501.09</v>
          </cell>
          <cell r="G1283">
            <v>460880.17439999996</v>
          </cell>
          <cell r="H1283">
            <v>3341381</v>
          </cell>
        </row>
        <row r="1284">
          <cell r="B1284" t="str">
            <v>VÁLVULA DE COMPUERTA ELÁSTICA (AVVA C-500) 12" (300 mm) CRM</v>
          </cell>
          <cell r="C1284" t="str">
            <v>un</v>
          </cell>
          <cell r="D1284">
            <v>3358635</v>
          </cell>
          <cell r="E1284">
            <v>100759.05</v>
          </cell>
          <cell r="F1284">
            <v>3459394.05</v>
          </cell>
          <cell r="G1284">
            <v>553503.04799999995</v>
          </cell>
          <cell r="H1284">
            <v>4012897</v>
          </cell>
        </row>
        <row r="1285">
          <cell r="B1285" t="str">
            <v>VÁLVULAS VENTOSAS (ADMISIÓN Y EXPULSIÓN DE AIRE)</v>
          </cell>
        </row>
        <row r="1286">
          <cell r="B1286" t="str">
            <v>VÁLVULA VENTOSA (CÁMARA DOBLE) ACCIÓN MÚLTIPLE</v>
          </cell>
        </row>
        <row r="1287">
          <cell r="B1287" t="str">
            <v>VÁLVULA VENTOSA (CÁMARA DOBLE) 1/2" ROSCA</v>
          </cell>
          <cell r="C1287" t="str">
            <v>un</v>
          </cell>
          <cell r="D1287">
            <v>500864</v>
          </cell>
          <cell r="E1287">
            <v>15025.92</v>
          </cell>
          <cell r="F1287">
            <v>515889.91999999998</v>
          </cell>
          <cell r="G1287">
            <v>82542.387199999997</v>
          </cell>
          <cell r="H1287">
            <v>598432</v>
          </cell>
        </row>
        <row r="1288">
          <cell r="B1288" t="str">
            <v>VÁLVULA VENTOSA (CÁMARA DOBLE) 3/4" ROSCA</v>
          </cell>
          <cell r="C1288" t="str">
            <v>un</v>
          </cell>
          <cell r="D1288">
            <v>500864</v>
          </cell>
          <cell r="E1288">
            <v>15025.92</v>
          </cell>
          <cell r="F1288">
            <v>515889.91999999998</v>
          </cell>
          <cell r="G1288">
            <v>82542.387199999997</v>
          </cell>
          <cell r="H1288">
            <v>598432</v>
          </cell>
        </row>
        <row r="1289">
          <cell r="B1289" t="str">
            <v>VÁLVULA VENTOSA (CÁMARA DOBLE) 1" ROSCA</v>
          </cell>
          <cell r="C1289" t="str">
            <v>un</v>
          </cell>
          <cell r="D1289">
            <v>554224</v>
          </cell>
          <cell r="E1289">
            <v>16626.72</v>
          </cell>
          <cell r="F1289">
            <v>570850.72</v>
          </cell>
          <cell r="G1289">
            <v>91336.1152</v>
          </cell>
          <cell r="H1289">
            <v>662187</v>
          </cell>
        </row>
        <row r="1290">
          <cell r="B1290" t="str">
            <v xml:space="preserve">VÁLVULA VENTOSA (CÁMARA DOBLE) 2" BRIDA </v>
          </cell>
          <cell r="C1290" t="str">
            <v>un</v>
          </cell>
          <cell r="D1290">
            <v>554000</v>
          </cell>
          <cell r="E1290">
            <v>16620</v>
          </cell>
          <cell r="F1290">
            <v>570620</v>
          </cell>
          <cell r="G1290">
            <v>91299.199999999997</v>
          </cell>
          <cell r="H1290">
            <v>661919</v>
          </cell>
        </row>
        <row r="1291">
          <cell r="B1291" t="str">
            <v>VÁLVULA VENTOSA (CÁMARA DOBLE) 3" BRIDA</v>
          </cell>
          <cell r="C1291" t="str">
            <v>un</v>
          </cell>
          <cell r="D1291">
            <v>698182</v>
          </cell>
          <cell r="E1291">
            <v>20945.46</v>
          </cell>
          <cell r="F1291">
            <v>719127.46</v>
          </cell>
          <cell r="G1291">
            <v>115060.3936</v>
          </cell>
          <cell r="H1291">
            <v>834188</v>
          </cell>
        </row>
        <row r="1292">
          <cell r="B1292" t="str">
            <v>VÁLVULA VENTOSA (CÁMARA DOBLE) 4" BRIDA</v>
          </cell>
          <cell r="C1292" t="str">
            <v>un</v>
          </cell>
          <cell r="D1292">
            <v>1047212.9999999999</v>
          </cell>
          <cell r="E1292">
            <v>31416.389999999996</v>
          </cell>
          <cell r="F1292">
            <v>1078629.3899999999</v>
          </cell>
          <cell r="G1292">
            <v>172580.70239999998</v>
          </cell>
          <cell r="H1292">
            <v>1251210</v>
          </cell>
        </row>
        <row r="1293">
          <cell r="B1293" t="str">
            <v>VÁLVULA VENTOSA (CÁMARA DOBLE) 6" BRIDA</v>
          </cell>
          <cell r="C1293" t="str">
            <v>un</v>
          </cell>
          <cell r="D1293">
            <v>2548930</v>
          </cell>
          <cell r="E1293">
            <v>76467.899999999994</v>
          </cell>
          <cell r="F1293">
            <v>2625397.9</v>
          </cell>
          <cell r="G1293">
            <v>420063.66399999999</v>
          </cell>
          <cell r="H1293">
            <v>3045462</v>
          </cell>
        </row>
        <row r="1294">
          <cell r="B1294" t="str">
            <v>VÁLVULA VENTOSA (CÁMARA DOBLE) 8" BRIDA</v>
          </cell>
          <cell r="C1294" t="str">
            <v>un</v>
          </cell>
          <cell r="D1294">
            <v>4963646</v>
          </cell>
          <cell r="E1294">
            <v>148909.38</v>
          </cell>
          <cell r="F1294">
            <v>5112555.38</v>
          </cell>
          <cell r="G1294">
            <v>818008.86080000002</v>
          </cell>
          <cell r="H1294">
            <v>5930564</v>
          </cell>
        </row>
        <row r="1295">
          <cell r="B1295" t="str">
            <v>VÁLVULA VENTOSA (CÁMARA DOBLE) 2" BRIDA MÁX 700 psi</v>
          </cell>
          <cell r="C1295" t="str">
            <v>un</v>
          </cell>
          <cell r="D1295">
            <v>900000</v>
          </cell>
          <cell r="E1295">
            <v>27000</v>
          </cell>
          <cell r="F1295">
            <v>927000</v>
          </cell>
          <cell r="G1295">
            <v>148320</v>
          </cell>
          <cell r="H1295">
            <v>1075320</v>
          </cell>
        </row>
        <row r="1296">
          <cell r="B1296" t="str">
            <v>VÁLVULA VENTOSA (CÁMARA SENCILLA) DOBLE ACCIÓN</v>
          </cell>
        </row>
        <row r="1297">
          <cell r="B1297" t="str">
            <v>VÁLVULA VENTOSA (CÁMARA SENCILLA) 1/2" ROSCA</v>
          </cell>
          <cell r="C1297" t="str">
            <v>un</v>
          </cell>
          <cell r="D1297">
            <v>185472</v>
          </cell>
          <cell r="E1297">
            <v>5564.16</v>
          </cell>
          <cell r="F1297">
            <v>191036.16</v>
          </cell>
          <cell r="G1297">
            <v>30565.785600000003</v>
          </cell>
          <cell r="H1297">
            <v>221602</v>
          </cell>
        </row>
        <row r="1298">
          <cell r="B1298" t="str">
            <v>VÁLVULA VENTOSA (CÁMARA SENCILLA) 3/4" ROSCA</v>
          </cell>
          <cell r="C1298" t="str">
            <v>un</v>
          </cell>
          <cell r="D1298">
            <v>198232</v>
          </cell>
          <cell r="E1298">
            <v>5946.96</v>
          </cell>
          <cell r="F1298">
            <v>204178.96</v>
          </cell>
          <cell r="G1298">
            <v>32668.633600000001</v>
          </cell>
          <cell r="H1298">
            <v>236848</v>
          </cell>
        </row>
        <row r="1299">
          <cell r="B1299" t="str">
            <v>VÁLVULA VENTOSA (CÁMARA SENCILLA) 1" ROSCA</v>
          </cell>
          <cell r="C1299" t="str">
            <v>un</v>
          </cell>
          <cell r="D1299">
            <v>207512</v>
          </cell>
          <cell r="E1299">
            <v>6225.36</v>
          </cell>
          <cell r="F1299">
            <v>213737.36</v>
          </cell>
          <cell r="G1299">
            <v>34197.977599999998</v>
          </cell>
          <cell r="H1299">
            <v>247935</v>
          </cell>
        </row>
        <row r="1300">
          <cell r="B1300" t="str">
            <v>VÁLVULA VENTOSA (CÁMARA SENCILLA) 1 1/2" ROSCA</v>
          </cell>
          <cell r="C1300" t="str">
            <v>un</v>
          </cell>
          <cell r="D1300">
            <v>207512</v>
          </cell>
          <cell r="E1300">
            <v>6225.36</v>
          </cell>
          <cell r="F1300">
            <v>213737.36</v>
          </cell>
          <cell r="G1300">
            <v>34197.977599999998</v>
          </cell>
          <cell r="H1300">
            <v>247935</v>
          </cell>
        </row>
        <row r="1301">
          <cell r="B1301" t="str">
            <v xml:space="preserve">VÁLVULA VENTOSA (CÁMARA SENCILLA) 2" BRIDA </v>
          </cell>
          <cell r="C1301" t="str">
            <v>un</v>
          </cell>
          <cell r="D1301">
            <v>255000</v>
          </cell>
          <cell r="E1301">
            <v>7650</v>
          </cell>
          <cell r="F1301">
            <v>262650</v>
          </cell>
          <cell r="G1301">
            <v>42024</v>
          </cell>
          <cell r="H1301">
            <v>304674</v>
          </cell>
        </row>
        <row r="1302">
          <cell r="B1302" t="str">
            <v>REGISTRO DE BOLA</v>
          </cell>
        </row>
        <row r="1303">
          <cell r="B1303" t="str">
            <v xml:space="preserve">REGISTRO DE BOLA 1/2" </v>
          </cell>
          <cell r="C1303" t="str">
            <v>un</v>
          </cell>
          <cell r="D1303">
            <v>9600</v>
          </cell>
          <cell r="E1303">
            <v>288</v>
          </cell>
          <cell r="F1303">
            <v>9888</v>
          </cell>
          <cell r="G1303">
            <v>1582.08</v>
          </cell>
          <cell r="H1303">
            <v>11470</v>
          </cell>
        </row>
        <row r="1304">
          <cell r="B1304" t="str">
            <v>REGISTRO DE BOLA 3/4"</v>
          </cell>
          <cell r="C1304" t="str">
            <v>un</v>
          </cell>
          <cell r="D1304">
            <v>16409</v>
          </cell>
          <cell r="E1304">
            <v>492.27</v>
          </cell>
          <cell r="F1304">
            <v>16901.27</v>
          </cell>
          <cell r="G1304">
            <v>2704.2031999999999</v>
          </cell>
          <cell r="H1304">
            <v>19605</v>
          </cell>
        </row>
        <row r="1305">
          <cell r="B1305" t="str">
            <v>REGISTRO DE BOLA 1"</v>
          </cell>
          <cell r="C1305" t="str">
            <v>un</v>
          </cell>
          <cell r="D1305">
            <v>25027</v>
          </cell>
          <cell r="E1305">
            <v>750.81</v>
          </cell>
          <cell r="F1305">
            <v>25777.81</v>
          </cell>
          <cell r="G1305">
            <v>4124.4495999999999</v>
          </cell>
          <cell r="H1305">
            <v>29902</v>
          </cell>
        </row>
        <row r="1306">
          <cell r="B1306" t="str">
            <v>REGISTRO DE BOLA 1 1/4"</v>
          </cell>
          <cell r="C1306" t="str">
            <v>un</v>
          </cell>
          <cell r="D1306">
            <v>24244</v>
          </cell>
          <cell r="E1306">
            <v>727.31999999999994</v>
          </cell>
          <cell r="F1306">
            <v>24971.32</v>
          </cell>
          <cell r="G1306">
            <v>3995.4112</v>
          </cell>
          <cell r="H1306">
            <v>28967</v>
          </cell>
        </row>
        <row r="1307">
          <cell r="B1307" t="str">
            <v>REGISTRO DE BOLA 1 1/2"</v>
          </cell>
          <cell r="C1307" t="str">
            <v>un</v>
          </cell>
          <cell r="D1307">
            <v>55635</v>
          </cell>
          <cell r="E1307">
            <v>1669.05</v>
          </cell>
          <cell r="F1307">
            <v>57304.05</v>
          </cell>
          <cell r="G1307">
            <v>9168.648000000001</v>
          </cell>
          <cell r="H1307">
            <v>66473</v>
          </cell>
        </row>
        <row r="1308">
          <cell r="B1308" t="str">
            <v xml:space="preserve">REGISTRO DE BOLA 2" </v>
          </cell>
          <cell r="C1308" t="str">
            <v>un</v>
          </cell>
          <cell r="D1308">
            <v>79000</v>
          </cell>
          <cell r="E1308">
            <v>2370</v>
          </cell>
          <cell r="F1308">
            <v>81370</v>
          </cell>
          <cell r="G1308">
            <v>13019.2</v>
          </cell>
          <cell r="H1308">
            <v>94389</v>
          </cell>
        </row>
        <row r="1309">
          <cell r="B1309" t="str">
            <v xml:space="preserve">REGISTRO DE BOLA 3" </v>
          </cell>
          <cell r="C1309" t="str">
            <v>un</v>
          </cell>
          <cell r="D1309">
            <v>189600</v>
          </cell>
          <cell r="E1309">
            <v>5688</v>
          </cell>
          <cell r="F1309">
            <v>195288</v>
          </cell>
          <cell r="G1309">
            <v>31246.080000000002</v>
          </cell>
          <cell r="H1309">
            <v>226534</v>
          </cell>
        </row>
        <row r="1310">
          <cell r="B1310" t="str">
            <v>VÁLVULA DE FLOTADOR</v>
          </cell>
        </row>
        <row r="1311">
          <cell r="B1311" t="str">
            <v>VÁLVULA DE FLOTADOR 1/2"</v>
          </cell>
          <cell r="C1311" t="str">
            <v>un</v>
          </cell>
          <cell r="D1311">
            <v>62448</v>
          </cell>
          <cell r="E1311">
            <v>1873.4399999999998</v>
          </cell>
          <cell r="F1311">
            <v>64321.440000000002</v>
          </cell>
          <cell r="G1311">
            <v>10291.430400000001</v>
          </cell>
          <cell r="H1311">
            <v>74613</v>
          </cell>
        </row>
        <row r="1312">
          <cell r="B1312" t="str">
            <v>VÁLVULA DE FLOTADOR 3/4"</v>
          </cell>
          <cell r="C1312" t="str">
            <v>un</v>
          </cell>
          <cell r="D1312">
            <v>64801</v>
          </cell>
          <cell r="E1312">
            <v>1944.03</v>
          </cell>
          <cell r="F1312">
            <v>66745.03</v>
          </cell>
          <cell r="G1312">
            <v>10679.2048</v>
          </cell>
          <cell r="H1312">
            <v>77424</v>
          </cell>
        </row>
        <row r="1313">
          <cell r="B1313" t="str">
            <v>VÁLVULA DE FLOTADOR 1"</v>
          </cell>
          <cell r="C1313" t="str">
            <v>un</v>
          </cell>
          <cell r="D1313">
            <v>97527</v>
          </cell>
          <cell r="E1313">
            <v>2925.81</v>
          </cell>
          <cell r="F1313">
            <v>100452.81</v>
          </cell>
          <cell r="G1313">
            <v>16072.4496</v>
          </cell>
          <cell r="H1313">
            <v>116525</v>
          </cell>
        </row>
        <row r="1314">
          <cell r="B1314" t="str">
            <v>VÁLVULA DE FLOTADOR 1 1/2"</v>
          </cell>
          <cell r="C1314" t="str">
            <v>un</v>
          </cell>
          <cell r="D1314">
            <v>170654</v>
          </cell>
          <cell r="E1314">
            <v>5119.62</v>
          </cell>
          <cell r="F1314">
            <v>175773.62</v>
          </cell>
          <cell r="G1314">
            <v>28123.779200000001</v>
          </cell>
          <cell r="H1314">
            <v>203897</v>
          </cell>
        </row>
        <row r="1315">
          <cell r="B1315" t="str">
            <v>VÁLVULA DE FLOTADOR 2"</v>
          </cell>
          <cell r="C1315" t="str">
            <v>un</v>
          </cell>
          <cell r="D1315">
            <v>207711</v>
          </cell>
          <cell r="E1315">
            <v>6231.33</v>
          </cell>
          <cell r="F1315">
            <v>213942.33</v>
          </cell>
          <cell r="G1315">
            <v>34230.772799999999</v>
          </cell>
          <cell r="H1315">
            <v>248173</v>
          </cell>
        </row>
        <row r="1316">
          <cell r="B1316" t="str">
            <v>VÁLVULA DE FLOTADOR 3"</v>
          </cell>
          <cell r="C1316" t="str">
            <v>un</v>
          </cell>
          <cell r="D1316">
            <v>631439</v>
          </cell>
          <cell r="E1316">
            <v>18943.169999999998</v>
          </cell>
          <cell r="F1316">
            <v>650382.17000000004</v>
          </cell>
          <cell r="G1316">
            <v>104061.14720000001</v>
          </cell>
          <cell r="H1316">
            <v>754443</v>
          </cell>
        </row>
        <row r="1317">
          <cell r="B1317" t="str">
            <v>COMPUERTA LATERAL</v>
          </cell>
        </row>
        <row r="1318">
          <cell r="B1318" t="str">
            <v>COMPUERTA LATERAL DESLIZANTE CON SELLO DE BRONCE (RECTANGULARES)</v>
          </cell>
        </row>
        <row r="1319">
          <cell r="B1319" t="str">
            <v>COMPUERTA LATERAL DESLIZANTE CON SELLO DE BRONCE (RECTANGULAR) 4"</v>
          </cell>
          <cell r="C1319" t="str">
            <v>un</v>
          </cell>
          <cell r="D1319">
            <v>1081658</v>
          </cell>
          <cell r="E1319">
            <v>32449.739999999998</v>
          </cell>
          <cell r="F1319">
            <v>1114107.74</v>
          </cell>
          <cell r="G1319">
            <v>178257.2384</v>
          </cell>
          <cell r="H1319">
            <v>1292365</v>
          </cell>
        </row>
        <row r="1320">
          <cell r="B1320" t="str">
            <v>COMPUERTA LATERAL DESLIZANTE CON SELLO DE BRONCE (RECTANGULAR) 6"</v>
          </cell>
          <cell r="C1320" t="str">
            <v>un</v>
          </cell>
          <cell r="D1320">
            <v>1161076</v>
          </cell>
          <cell r="E1320">
            <v>34832.28</v>
          </cell>
          <cell r="F1320">
            <v>1195908.28</v>
          </cell>
          <cell r="G1320">
            <v>191345.3248</v>
          </cell>
          <cell r="H1320">
            <v>1387254</v>
          </cell>
        </row>
        <row r="1321">
          <cell r="B1321" t="str">
            <v>COMPUERTA LATERAL DESLIZANTE CON SELLO DE BRONCE (RECTANGULAR) 8"</v>
          </cell>
          <cell r="C1321" t="str">
            <v>un</v>
          </cell>
          <cell r="D1321">
            <v>1613963</v>
          </cell>
          <cell r="E1321">
            <v>48418.89</v>
          </cell>
          <cell r="F1321">
            <v>1662381.89</v>
          </cell>
          <cell r="G1321">
            <v>265981.10239999997</v>
          </cell>
          <cell r="H1321">
            <v>1928363</v>
          </cell>
        </row>
        <row r="1322">
          <cell r="B1322" t="str">
            <v>COMPUERTA LATERAL DESLIZANTE CON SELLO DE BRONCE (RECTANGULAR) 10"</v>
          </cell>
          <cell r="C1322" t="str">
            <v>un</v>
          </cell>
          <cell r="D1322">
            <v>2299440</v>
          </cell>
          <cell r="E1322">
            <v>68983.199999999997</v>
          </cell>
          <cell r="F1322">
            <v>2368423.2000000002</v>
          </cell>
          <cell r="G1322">
            <v>378947.71200000006</v>
          </cell>
          <cell r="H1322">
            <v>2747371</v>
          </cell>
        </row>
        <row r="1323">
          <cell r="B1323" t="str">
            <v>COMPUERTA LATERAL DESLIZANTE CON SELLO DE BRONCE (RECTANGULAR) 12"</v>
          </cell>
          <cell r="C1323" t="str">
            <v>un</v>
          </cell>
          <cell r="D1323">
            <v>3376964</v>
          </cell>
          <cell r="E1323">
            <v>101308.92</v>
          </cell>
          <cell r="F1323">
            <v>3478272.92</v>
          </cell>
          <cell r="G1323">
            <v>556523.66720000003</v>
          </cell>
          <cell r="H1323">
            <v>4034797</v>
          </cell>
        </row>
        <row r="1324">
          <cell r="B1324" t="str">
            <v>COMPUERTA LATERAL DESLIZANTE CON SELLO DE BRONCE (RECTANGULAR) 14"</v>
          </cell>
          <cell r="C1324" t="str">
            <v>un</v>
          </cell>
          <cell r="D1324">
            <v>4445227</v>
          </cell>
          <cell r="E1324">
            <v>133356.81</v>
          </cell>
          <cell r="F1324">
            <v>4578583.8099999996</v>
          </cell>
          <cell r="G1324">
            <v>732573.4095999999</v>
          </cell>
          <cell r="H1324">
            <v>5311157</v>
          </cell>
        </row>
        <row r="1325">
          <cell r="B1325" t="str">
            <v>COMPUERTA LATERAL DESLIZANTE CON SELLO DE BRONCE (RECTANGULAR) 16"</v>
          </cell>
          <cell r="C1325" t="str">
            <v>un</v>
          </cell>
          <cell r="D1325">
            <v>4617246</v>
          </cell>
          <cell r="E1325">
            <v>138517.38</v>
          </cell>
          <cell r="F1325">
            <v>4755763.38</v>
          </cell>
          <cell r="G1325">
            <v>760922.14080000005</v>
          </cell>
          <cell r="H1325">
            <v>5516686</v>
          </cell>
        </row>
        <row r="1326">
          <cell r="B1326" t="str">
            <v>COMPUERTA LATERAL DESLIZANTE CON SELLO DE BRONCE (RECTANGULAR) 18"</v>
          </cell>
          <cell r="C1326" t="str">
            <v>un</v>
          </cell>
          <cell r="D1326">
            <v>4720364</v>
          </cell>
          <cell r="E1326">
            <v>141610.91999999998</v>
          </cell>
          <cell r="F1326">
            <v>4861974.92</v>
          </cell>
          <cell r="G1326">
            <v>777915.98719999997</v>
          </cell>
          <cell r="H1326">
            <v>5639891</v>
          </cell>
        </row>
        <row r="1327">
          <cell r="B1327" t="str">
            <v>COMPUERTA LATERAL DESLIZANTE CON SELLO DE BRONCE (RECTANGULAR) 20"</v>
          </cell>
          <cell r="C1327" t="str">
            <v>un</v>
          </cell>
          <cell r="D1327">
            <v>6239790</v>
          </cell>
          <cell r="E1327">
            <v>187193.69999999998</v>
          </cell>
          <cell r="F1327">
            <v>6426983.7000000002</v>
          </cell>
          <cell r="G1327">
            <v>1028317.3920000001</v>
          </cell>
          <cell r="H1327">
            <v>7455301</v>
          </cell>
        </row>
        <row r="1328">
          <cell r="B1328" t="str">
            <v>COMPUERTA LATERAL DESLIZANTE CON SELLO DE BRONCE (RECTANGULAR) 24"</v>
          </cell>
          <cell r="C1328" t="str">
            <v>un</v>
          </cell>
          <cell r="D1328">
            <v>8302306</v>
          </cell>
          <cell r="E1328">
            <v>249069.18</v>
          </cell>
          <cell r="F1328">
            <v>8551375.1799999997</v>
          </cell>
          <cell r="G1328">
            <v>1368220.0288</v>
          </cell>
          <cell r="H1328">
            <v>9919595</v>
          </cell>
        </row>
        <row r="1329">
          <cell r="B1329" t="str">
            <v>COMPUERTA LATERAL DESLIZANTE CON SELLO DE BRONCE (RECTANGULAR) 30"</v>
          </cell>
          <cell r="C1329" t="str">
            <v>un</v>
          </cell>
          <cell r="D1329">
            <v>19630598</v>
          </cell>
          <cell r="E1329">
            <v>588917.93999999994</v>
          </cell>
          <cell r="F1329">
            <v>20219515.940000001</v>
          </cell>
          <cell r="G1329">
            <v>3235122.5504000001</v>
          </cell>
          <cell r="H1329">
            <v>23454638</v>
          </cell>
        </row>
        <row r="1330">
          <cell r="B1330" t="str">
            <v>COMPUERTA LATERAL DESLIZANTE CON SELLO DE BRONCE (RECTANGULAR) 36"</v>
          </cell>
          <cell r="C1330" t="str">
            <v>un</v>
          </cell>
          <cell r="D1330">
            <v>18030495</v>
          </cell>
          <cell r="E1330">
            <v>540914.85</v>
          </cell>
          <cell r="F1330">
            <v>18571409.850000001</v>
          </cell>
          <cell r="G1330">
            <v>2971425.5760000004</v>
          </cell>
          <cell r="H1330">
            <v>21542835</v>
          </cell>
        </row>
        <row r="1331">
          <cell r="B1331" t="str">
            <v>COMPUERTA LATERAL DESLIZANTE CON SELLO DE BRONCE (RECTANGULAR) 40"</v>
          </cell>
          <cell r="C1331" t="str">
            <v>un</v>
          </cell>
          <cell r="D1331">
            <v>21280811</v>
          </cell>
          <cell r="E1331">
            <v>638424.32999999996</v>
          </cell>
          <cell r="F1331">
            <v>21919235.329999998</v>
          </cell>
          <cell r="G1331">
            <v>3507077.6527999998</v>
          </cell>
          <cell r="H1331">
            <v>25426313</v>
          </cell>
        </row>
        <row r="1332">
          <cell r="B1332" t="str">
            <v>COMPUERTA LATERAL DESLIZANTE CON SELLO DE BRONCE (RECTANGULAR) 48"</v>
          </cell>
          <cell r="C1332" t="str">
            <v>un</v>
          </cell>
          <cell r="D1332">
            <v>44980403</v>
          </cell>
          <cell r="E1332">
            <v>1349412.0899999999</v>
          </cell>
          <cell r="F1332">
            <v>46329815.090000004</v>
          </cell>
          <cell r="G1332">
            <v>7412770.4144000011</v>
          </cell>
          <cell r="H1332">
            <v>53742586</v>
          </cell>
        </row>
        <row r="1333">
          <cell r="B1333" t="str">
            <v>COMPUERTA LATERAL DESLIZANTE CON SELLO DE BRONCE (RECTANGULAR) 60"</v>
          </cell>
          <cell r="C1333" t="str">
            <v>un</v>
          </cell>
          <cell r="D1333">
            <v>75350131</v>
          </cell>
          <cell r="E1333">
            <v>2260503.9299999997</v>
          </cell>
          <cell r="F1333">
            <v>77610634.930000007</v>
          </cell>
          <cell r="G1333">
            <v>12417701.588800002</v>
          </cell>
          <cell r="H1333">
            <v>90028337</v>
          </cell>
        </row>
        <row r="1334">
          <cell r="B1334" t="str">
            <v>COMPUERTA LATERAL DESLIZANTE CON SELLO DE BRONCE (CIRCULAR)</v>
          </cell>
        </row>
        <row r="1335">
          <cell r="B1335" t="str">
            <v>COMPUERTA LATERAL DESLIZANTE CON SELLO DE BRONCE (CIRCULAR) 4"</v>
          </cell>
          <cell r="C1335" t="str">
            <v>un</v>
          </cell>
          <cell r="D1335">
            <v>1081658</v>
          </cell>
          <cell r="E1335">
            <v>32449.739999999998</v>
          </cell>
          <cell r="F1335">
            <v>1114107.74</v>
          </cell>
          <cell r="G1335">
            <v>178257.2384</v>
          </cell>
          <cell r="H1335">
            <v>1292365</v>
          </cell>
        </row>
        <row r="1336">
          <cell r="B1336" t="str">
            <v>COMPUERTA LATERAL DESLIZANTE CON SELLO DE BRONCE (CIRCULAR) 6"</v>
          </cell>
          <cell r="C1336" t="str">
            <v>un</v>
          </cell>
          <cell r="D1336">
            <v>1161076</v>
          </cell>
          <cell r="E1336">
            <v>34832.28</v>
          </cell>
          <cell r="F1336">
            <v>1195908.28</v>
          </cell>
          <cell r="G1336">
            <v>191345.3248</v>
          </cell>
          <cell r="H1336">
            <v>1387254</v>
          </cell>
        </row>
        <row r="1337">
          <cell r="B1337" t="str">
            <v>COMPUERTA LATERAL DESLIZANTE CON SELLO DE BRONCE (CIRCULAR) 8"</v>
          </cell>
          <cell r="C1337" t="str">
            <v>un</v>
          </cell>
          <cell r="D1337">
            <v>1613963</v>
          </cell>
          <cell r="E1337">
            <v>48418.89</v>
          </cell>
          <cell r="F1337">
            <v>1662381.89</v>
          </cell>
          <cell r="G1337">
            <v>265981.10239999997</v>
          </cell>
          <cell r="H1337">
            <v>1928363</v>
          </cell>
        </row>
        <row r="1338">
          <cell r="B1338" t="str">
            <v>COMPUERTA LATERAL DESLIZANTE CON SELLO DE BRONCE (CIRCULAR) 10"</v>
          </cell>
          <cell r="C1338" t="str">
            <v>un</v>
          </cell>
          <cell r="D1338">
            <v>2299440</v>
          </cell>
          <cell r="E1338">
            <v>68983.199999999997</v>
          </cell>
          <cell r="F1338">
            <v>2368423.2000000002</v>
          </cell>
          <cell r="G1338">
            <v>378947.71200000006</v>
          </cell>
          <cell r="H1338">
            <v>2747371</v>
          </cell>
        </row>
        <row r="1339">
          <cell r="B1339" t="str">
            <v>COMPUERTA LATERAL DESLIZANTE CON SELLO DE BRONCE (CIRCULAR) 12"</v>
          </cell>
          <cell r="C1339" t="str">
            <v>un</v>
          </cell>
          <cell r="D1339">
            <v>3376964</v>
          </cell>
          <cell r="E1339">
            <v>101308.92</v>
          </cell>
          <cell r="F1339">
            <v>3478272.92</v>
          </cell>
          <cell r="G1339">
            <v>556523.66720000003</v>
          </cell>
          <cell r="H1339">
            <v>4034797</v>
          </cell>
        </row>
        <row r="1340">
          <cell r="B1340" t="str">
            <v>COMPUERTA LATERAL DESLIZANTE CON SELLO DE BRONCE (CIRCULAR) 14"</v>
          </cell>
          <cell r="C1340" t="str">
            <v>un</v>
          </cell>
          <cell r="D1340">
            <v>4445227</v>
          </cell>
          <cell r="E1340">
            <v>133356.81</v>
          </cell>
          <cell r="F1340">
            <v>4578583.8099999996</v>
          </cell>
          <cell r="G1340">
            <v>732573.4095999999</v>
          </cell>
          <cell r="H1340">
            <v>5311157</v>
          </cell>
        </row>
        <row r="1341">
          <cell r="B1341" t="str">
            <v>COMPUERTA LATERAL DESLIZANTE CON SELLO DE BRONCE (CIRCULAR) 16"</v>
          </cell>
          <cell r="C1341" t="str">
            <v>un</v>
          </cell>
          <cell r="D1341">
            <v>4617246</v>
          </cell>
          <cell r="E1341">
            <v>138517.38</v>
          </cell>
          <cell r="F1341">
            <v>4755763.38</v>
          </cell>
          <cell r="G1341">
            <v>760922.14080000005</v>
          </cell>
          <cell r="H1341">
            <v>5516686</v>
          </cell>
        </row>
        <row r="1342">
          <cell r="B1342" t="str">
            <v>COMPUERTA LATERAL DESLIZANTE CON SELLO DE BRONCE (CIRCULAR) 18"</v>
          </cell>
          <cell r="C1342" t="str">
            <v>un</v>
          </cell>
          <cell r="D1342">
            <v>4720364</v>
          </cell>
          <cell r="E1342">
            <v>141610.91999999998</v>
          </cell>
          <cell r="F1342">
            <v>4861974.92</v>
          </cell>
          <cell r="G1342">
            <v>777915.98719999997</v>
          </cell>
          <cell r="H1342">
            <v>5639891</v>
          </cell>
        </row>
        <row r="1343">
          <cell r="B1343" t="str">
            <v>COMPUERTA LATERAL DESLIZANTE CON SELLO DE BRONCE (CIRCULAR) 20"</v>
          </cell>
          <cell r="C1343" t="str">
            <v>un</v>
          </cell>
          <cell r="D1343">
            <v>6239790</v>
          </cell>
          <cell r="E1343">
            <v>187193.69999999998</v>
          </cell>
          <cell r="F1343">
            <v>6426983.7000000002</v>
          </cell>
          <cell r="G1343">
            <v>1028317.3920000001</v>
          </cell>
          <cell r="H1343">
            <v>7455301</v>
          </cell>
        </row>
        <row r="1344">
          <cell r="B1344" t="str">
            <v>COMPUERTA LATERAL DESLIZANTE CON SELLO DE BRONCE (CIRCULAR) 24"</v>
          </cell>
          <cell r="C1344" t="str">
            <v>un</v>
          </cell>
          <cell r="D1344">
            <v>8302306</v>
          </cell>
          <cell r="E1344">
            <v>249069.18</v>
          </cell>
          <cell r="F1344">
            <v>8551375.1799999997</v>
          </cell>
          <cell r="G1344">
            <v>1368220.0288</v>
          </cell>
          <cell r="H1344">
            <v>9919595</v>
          </cell>
        </row>
        <row r="1345">
          <cell r="B1345" t="str">
            <v>COMPUERTA LATERAL DESLIZANTE CON SELLO DE BRONCE (CIRCULAR) 30"</v>
          </cell>
          <cell r="C1345" t="str">
            <v>un</v>
          </cell>
          <cell r="D1345">
            <v>19630598</v>
          </cell>
          <cell r="E1345">
            <v>588917.93999999994</v>
          </cell>
          <cell r="F1345">
            <v>20219515.940000001</v>
          </cell>
          <cell r="G1345">
            <v>3235122.5504000001</v>
          </cell>
          <cell r="H1345">
            <v>23454638</v>
          </cell>
        </row>
        <row r="1346">
          <cell r="B1346" t="str">
            <v>COMPUERTA LATERAL DESLIZANTE CON SELLO DE BRONCE (CIRCULAR) 36"</v>
          </cell>
          <cell r="C1346" t="str">
            <v>un</v>
          </cell>
          <cell r="D1346">
            <v>18110195</v>
          </cell>
          <cell r="E1346">
            <v>543305.85</v>
          </cell>
          <cell r="F1346">
            <v>18653500.850000001</v>
          </cell>
          <cell r="G1346">
            <v>2984560.1360000004</v>
          </cell>
          <cell r="H1346">
            <v>21638061</v>
          </cell>
        </row>
        <row r="1347">
          <cell r="B1347" t="str">
            <v>COMPUERTA LATERAL DESLIZANTE CON SELLO DE BRONCE (CIRCULAR) 40"</v>
          </cell>
          <cell r="C1347" t="str">
            <v>un</v>
          </cell>
          <cell r="D1347">
            <v>21280811</v>
          </cell>
          <cell r="E1347">
            <v>638424.32999999996</v>
          </cell>
          <cell r="F1347">
            <v>21919235.329999998</v>
          </cell>
          <cell r="G1347">
            <v>3507077.6527999998</v>
          </cell>
          <cell r="H1347">
            <v>25426313</v>
          </cell>
        </row>
        <row r="1348">
          <cell r="B1348" t="str">
            <v>COMPUERTA LATERAL DESLIZANTE CON SELLO DE BRONCE (CIRCULAR) 48"</v>
          </cell>
          <cell r="C1348" t="str">
            <v>un</v>
          </cell>
          <cell r="D1348">
            <v>44980403</v>
          </cell>
          <cell r="E1348">
            <v>1349412.0899999999</v>
          </cell>
          <cell r="F1348">
            <v>46329815.090000004</v>
          </cell>
          <cell r="G1348">
            <v>7412770.4144000011</v>
          </cell>
          <cell r="H1348">
            <v>53742586</v>
          </cell>
        </row>
        <row r="1349">
          <cell r="B1349" t="str">
            <v>COMPUERTA LATERAL DESLIZANTE CON SELLO DE BRONCE (CIRCULAR) 60"</v>
          </cell>
          <cell r="C1349" t="str">
            <v>un</v>
          </cell>
          <cell r="D1349">
            <v>75350131</v>
          </cell>
          <cell r="E1349">
            <v>2260503.9299999997</v>
          </cell>
          <cell r="F1349">
            <v>77610634.930000007</v>
          </cell>
          <cell r="G1349">
            <v>12417701.588800002</v>
          </cell>
          <cell r="H1349">
            <v>90028337</v>
          </cell>
        </row>
        <row r="1350">
          <cell r="B1350" t="str">
            <v>ELEMENTOS COMPLEMENTARIOS COMPUERTAS LATERALES DESLIZANTES</v>
          </cell>
        </row>
        <row r="1351">
          <cell r="B1351" t="str">
            <v>COLUMNA DE MANIOBRA CRM</v>
          </cell>
          <cell r="C1351" t="str">
            <v>un</v>
          </cell>
          <cell r="D1351">
            <v>482656</v>
          </cell>
          <cell r="E1351">
            <v>14479.68</v>
          </cell>
          <cell r="F1351">
            <v>497135.68</v>
          </cell>
          <cell r="G1351">
            <v>79541.708800000008</v>
          </cell>
          <cell r="H1351">
            <v>576677</v>
          </cell>
        </row>
        <row r="1352">
          <cell r="B1352" t="str">
            <v>VÁSTAGO PARA COMPUERTA 2"-4"</v>
          </cell>
          <cell r="C1352" t="str">
            <v>m</v>
          </cell>
          <cell r="D1352">
            <v>259308</v>
          </cell>
          <cell r="E1352">
            <v>7779.24</v>
          </cell>
          <cell r="F1352">
            <v>267087.24</v>
          </cell>
          <cell r="G1352">
            <v>42733.958399999996</v>
          </cell>
          <cell r="H1352">
            <v>309821</v>
          </cell>
        </row>
        <row r="1353">
          <cell r="B1353" t="str">
            <v>VÁSTAGO PARA COMPUERTA 6"-8"</v>
          </cell>
          <cell r="C1353" t="str">
            <v>m</v>
          </cell>
          <cell r="D1353">
            <v>289878</v>
          </cell>
          <cell r="E1353">
            <v>8696.34</v>
          </cell>
          <cell r="F1353">
            <v>298574.34000000003</v>
          </cell>
          <cell r="G1353">
            <v>47771.894400000005</v>
          </cell>
          <cell r="H1353">
            <v>346346</v>
          </cell>
        </row>
        <row r="1354">
          <cell r="B1354" t="str">
            <v>VÁSTAGO PARA COMPUERTA 10"-16"</v>
          </cell>
          <cell r="C1354" t="str">
            <v>m</v>
          </cell>
          <cell r="D1354">
            <v>421515</v>
          </cell>
          <cell r="E1354">
            <v>12645.449999999999</v>
          </cell>
          <cell r="F1354">
            <v>434160.45</v>
          </cell>
          <cell r="G1354">
            <v>69465.672000000006</v>
          </cell>
          <cell r="H1354">
            <v>503626</v>
          </cell>
        </row>
        <row r="1355">
          <cell r="B1355" t="str">
            <v>VÁSTAGO PARA COMPUERTA 18"-24"</v>
          </cell>
          <cell r="C1355" t="str">
            <v>m</v>
          </cell>
          <cell r="D1355">
            <v>508150</v>
          </cell>
          <cell r="E1355">
            <v>15244.5</v>
          </cell>
          <cell r="F1355">
            <v>523394.5</v>
          </cell>
          <cell r="G1355">
            <v>83743.12</v>
          </cell>
          <cell r="H1355">
            <v>607138</v>
          </cell>
        </row>
        <row r="1356">
          <cell r="B1356" t="str">
            <v>SOPORTE GUIA VÁSTAGO N° 1</v>
          </cell>
          <cell r="C1356" t="str">
            <v>un</v>
          </cell>
          <cell r="D1356">
            <v>191496</v>
          </cell>
          <cell r="E1356">
            <v>5744.88</v>
          </cell>
          <cell r="F1356">
            <v>197240.88</v>
          </cell>
          <cell r="G1356">
            <v>31558.540800000002</v>
          </cell>
          <cell r="H1356">
            <v>228799</v>
          </cell>
        </row>
        <row r="1357">
          <cell r="B1357" t="str">
            <v>SOPORTE GUIA VÁSTAGO N° 2</v>
          </cell>
          <cell r="C1357" t="str">
            <v>un</v>
          </cell>
          <cell r="D1357">
            <v>531376</v>
          </cell>
          <cell r="E1357">
            <v>15941.279999999999</v>
          </cell>
          <cell r="F1357">
            <v>547317.28</v>
          </cell>
          <cell r="G1357">
            <v>87570.764800000004</v>
          </cell>
          <cell r="H1357">
            <v>634888</v>
          </cell>
        </row>
        <row r="1358">
          <cell r="B1358" t="str">
            <v>GUIA VÁSTAGO N° 1</v>
          </cell>
          <cell r="C1358" t="str">
            <v>un</v>
          </cell>
          <cell r="D1358">
            <v>68536</v>
          </cell>
          <cell r="E1358">
            <v>2056.08</v>
          </cell>
          <cell r="F1358">
            <v>70592.08</v>
          </cell>
          <cell r="G1358">
            <v>11294.7328</v>
          </cell>
          <cell r="H1358">
            <v>81887</v>
          </cell>
        </row>
        <row r="1359">
          <cell r="B1359" t="str">
            <v>GUIA VÁSTAGO N° 2</v>
          </cell>
          <cell r="C1359" t="str">
            <v>un</v>
          </cell>
          <cell r="D1359">
            <v>103336</v>
          </cell>
          <cell r="E1359">
            <v>3100.08</v>
          </cell>
          <cell r="F1359">
            <v>106436.08</v>
          </cell>
          <cell r="G1359">
            <v>17029.772799999999</v>
          </cell>
          <cell r="H1359">
            <v>123466</v>
          </cell>
        </row>
        <row r="1360">
          <cell r="B1360" t="str">
            <v>RUEDA DE MANEJO O VOLANTE 2"-3"-4"</v>
          </cell>
          <cell r="C1360" t="str">
            <v>un</v>
          </cell>
          <cell r="D1360">
            <v>25815</v>
          </cell>
          <cell r="E1360">
            <v>774.44999999999993</v>
          </cell>
          <cell r="F1360">
            <v>26589.45</v>
          </cell>
          <cell r="G1360">
            <v>4254.3119999999999</v>
          </cell>
          <cell r="H1360">
            <v>30844</v>
          </cell>
        </row>
        <row r="1361">
          <cell r="B1361" t="str">
            <v>RUEDA DE MANEJO O VOLANTE 6"-8"</v>
          </cell>
          <cell r="C1361" t="str">
            <v>un</v>
          </cell>
          <cell r="D1361">
            <v>42350</v>
          </cell>
          <cell r="E1361">
            <v>1270.5</v>
          </cell>
          <cell r="F1361">
            <v>43620.5</v>
          </cell>
          <cell r="G1361">
            <v>6979.28</v>
          </cell>
          <cell r="H1361">
            <v>50600</v>
          </cell>
        </row>
        <row r="1362">
          <cell r="B1362" t="str">
            <v>RUEDA DE MANEJO O VOLANTE 10"-12"-14"-16"</v>
          </cell>
          <cell r="C1362" t="str">
            <v>un</v>
          </cell>
          <cell r="D1362">
            <v>98030</v>
          </cell>
          <cell r="E1362">
            <v>2940.9</v>
          </cell>
          <cell r="F1362">
            <v>100970.9</v>
          </cell>
          <cell r="G1362">
            <v>16155.343999999999</v>
          </cell>
          <cell r="H1362">
            <v>117126</v>
          </cell>
        </row>
        <row r="1363">
          <cell r="B1363" t="str">
            <v>RUEDA DE MANEJO O VOLANTE 18"-20"-24"</v>
          </cell>
          <cell r="C1363" t="str">
            <v>un</v>
          </cell>
          <cell r="D1363">
            <v>188510</v>
          </cell>
          <cell r="E1363">
            <v>5655.3</v>
          </cell>
          <cell r="F1363">
            <v>194165.3</v>
          </cell>
          <cell r="G1363">
            <v>31066.448</v>
          </cell>
          <cell r="H1363">
            <v>225232</v>
          </cell>
        </row>
        <row r="1364">
          <cell r="B1364" t="str">
            <v>VÁLVULA DE RETENCIÓN (CHEQUE) SIN CONTRAPESA</v>
          </cell>
        </row>
        <row r="1365">
          <cell r="B1365" t="str">
            <v>VÁLVULA DE RETENCIÓN (CHEQUE) 2"</v>
          </cell>
          <cell r="C1365" t="str">
            <v>un</v>
          </cell>
          <cell r="D1365">
            <v>381724</v>
          </cell>
          <cell r="E1365">
            <v>11451.72</v>
          </cell>
          <cell r="F1365">
            <v>393175.72</v>
          </cell>
          <cell r="G1365">
            <v>62908.1152</v>
          </cell>
          <cell r="H1365">
            <v>456084</v>
          </cell>
        </row>
        <row r="1366">
          <cell r="B1366" t="str">
            <v>VÁLVULA DE RETENCIÓN (CHEQUE) 3"</v>
          </cell>
          <cell r="C1366" t="str">
            <v>un</v>
          </cell>
          <cell r="D1366">
            <v>472205</v>
          </cell>
          <cell r="E1366">
            <v>14166.15</v>
          </cell>
          <cell r="F1366">
            <v>486371.15</v>
          </cell>
          <cell r="G1366">
            <v>77819.384000000005</v>
          </cell>
          <cell r="H1366">
            <v>564191</v>
          </cell>
        </row>
        <row r="1367">
          <cell r="B1367" t="str">
            <v>VÁLVULA DE RETENCIÓN (CHEQUE) 4"</v>
          </cell>
          <cell r="C1367" t="str">
            <v>un</v>
          </cell>
          <cell r="D1367">
            <v>716988</v>
          </cell>
          <cell r="E1367">
            <v>21509.64</v>
          </cell>
          <cell r="F1367">
            <v>738497.64</v>
          </cell>
          <cell r="G1367">
            <v>118159.62240000001</v>
          </cell>
          <cell r="H1367">
            <v>856657</v>
          </cell>
        </row>
        <row r="1368">
          <cell r="B1368" t="str">
            <v>VÁLVULA DE RETENCIÓN (CHEQUE) 6"</v>
          </cell>
          <cell r="C1368" t="str">
            <v>un</v>
          </cell>
          <cell r="D1368">
            <v>1475629</v>
          </cell>
          <cell r="E1368">
            <v>44268.869999999995</v>
          </cell>
          <cell r="F1368">
            <v>1519897.87</v>
          </cell>
          <cell r="G1368">
            <v>243183.65920000002</v>
          </cell>
          <cell r="H1368">
            <v>1763082</v>
          </cell>
        </row>
        <row r="1369">
          <cell r="B1369" t="str">
            <v>VÁLVULA DE RETENCIÓN (CHEQUE) 8"</v>
          </cell>
          <cell r="C1369" t="str">
            <v>un</v>
          </cell>
          <cell r="D1369">
            <v>2208750</v>
          </cell>
          <cell r="E1369">
            <v>66262.5</v>
          </cell>
          <cell r="F1369">
            <v>2275012.5</v>
          </cell>
          <cell r="G1369">
            <v>364002</v>
          </cell>
          <cell r="H1369">
            <v>2639015</v>
          </cell>
        </row>
        <row r="1370">
          <cell r="B1370" t="str">
            <v>VÁLVULA DE RETENCIÓN (CHEQUE) 10"</v>
          </cell>
          <cell r="C1370" t="str">
            <v>un</v>
          </cell>
          <cell r="D1370">
            <v>3867555</v>
          </cell>
          <cell r="E1370">
            <v>116026.65</v>
          </cell>
          <cell r="F1370">
            <v>3983581.65</v>
          </cell>
          <cell r="G1370">
            <v>637373.06400000001</v>
          </cell>
          <cell r="H1370">
            <v>4620955</v>
          </cell>
        </row>
        <row r="1371">
          <cell r="B1371" t="str">
            <v>VÁLVULA DE RETENCIÓN (CHEQUE) 12"</v>
          </cell>
          <cell r="C1371" t="str">
            <v>un</v>
          </cell>
          <cell r="D1371">
            <v>5439358</v>
          </cell>
          <cell r="E1371">
            <v>163180.74</v>
          </cell>
          <cell r="F1371">
            <v>5602538.7400000002</v>
          </cell>
          <cell r="G1371">
            <v>896406.19840000011</v>
          </cell>
          <cell r="H1371">
            <v>6498945</v>
          </cell>
        </row>
        <row r="1372">
          <cell r="B1372" t="str">
            <v>VÁLVULA DE GLOBO</v>
          </cell>
        </row>
        <row r="1373">
          <cell r="B1373" t="str">
            <v>VÁLVULA DE GLOBO 2"</v>
          </cell>
          <cell r="C1373" t="str">
            <v>un</v>
          </cell>
          <cell r="D1373">
            <v>551003</v>
          </cell>
          <cell r="E1373">
            <v>16530.09</v>
          </cell>
          <cell r="F1373">
            <v>567533.09</v>
          </cell>
          <cell r="G1373">
            <v>90805.294399999999</v>
          </cell>
          <cell r="H1373">
            <v>658338</v>
          </cell>
        </row>
        <row r="1374">
          <cell r="B1374" t="str">
            <v>VÁLVULA DE GLOBO 3"</v>
          </cell>
          <cell r="C1374" t="str">
            <v>un</v>
          </cell>
          <cell r="D1374">
            <v>788806</v>
          </cell>
          <cell r="E1374">
            <v>23664.18</v>
          </cell>
          <cell r="F1374">
            <v>812470.18</v>
          </cell>
          <cell r="G1374">
            <v>129995.22880000001</v>
          </cell>
          <cell r="H1374">
            <v>942465</v>
          </cell>
        </row>
        <row r="1375">
          <cell r="B1375" t="str">
            <v>VÁLVULA DE GLOBO 4"</v>
          </cell>
          <cell r="C1375" t="str">
            <v>un</v>
          </cell>
          <cell r="D1375">
            <v>1078808</v>
          </cell>
          <cell r="E1375">
            <v>32364.239999999998</v>
          </cell>
          <cell r="F1375">
            <v>1111172.24</v>
          </cell>
          <cell r="G1375">
            <v>177787.55840000001</v>
          </cell>
          <cell r="H1375">
            <v>1288960</v>
          </cell>
        </row>
        <row r="1376">
          <cell r="B1376" t="str">
            <v>VÁLVULA DE GLOBO 6"</v>
          </cell>
          <cell r="C1376" t="str">
            <v>un</v>
          </cell>
          <cell r="D1376">
            <v>2222576</v>
          </cell>
          <cell r="E1376">
            <v>66677.279999999999</v>
          </cell>
          <cell r="F1376">
            <v>2289253.2799999998</v>
          </cell>
          <cell r="G1376">
            <v>366280.52479999996</v>
          </cell>
          <cell r="H1376">
            <v>2655534</v>
          </cell>
        </row>
        <row r="1377">
          <cell r="B1377" t="str">
            <v>VÁLVULA DE GLOBO 8"</v>
          </cell>
          <cell r="C1377" t="str">
            <v>un</v>
          </cell>
          <cell r="D1377">
            <v>3642425</v>
          </cell>
          <cell r="E1377">
            <v>109272.75</v>
          </cell>
          <cell r="F1377">
            <v>3751697.75</v>
          </cell>
          <cell r="G1377">
            <v>600271.64</v>
          </cell>
          <cell r="H1377">
            <v>4351969</v>
          </cell>
        </row>
        <row r="1378">
          <cell r="B1378" t="str">
            <v>COMPUERTA TIPO CHAPALETA</v>
          </cell>
        </row>
        <row r="1379">
          <cell r="B1379" t="str">
            <v>COMPUERTA TIPO CHAPALETA 2"</v>
          </cell>
          <cell r="C1379" t="str">
            <v>un</v>
          </cell>
          <cell r="D1379">
            <v>246356</v>
          </cell>
          <cell r="E1379">
            <v>7390.6799999999994</v>
          </cell>
          <cell r="F1379">
            <v>253746.68</v>
          </cell>
          <cell r="G1379">
            <v>40599.468800000002</v>
          </cell>
          <cell r="H1379">
            <v>294346</v>
          </cell>
        </row>
        <row r="1380">
          <cell r="B1380" t="str">
            <v>COMPUERTA TIPO CHAPALETA 3"</v>
          </cell>
          <cell r="C1380" t="str">
            <v>un</v>
          </cell>
          <cell r="D1380">
            <v>353828</v>
          </cell>
          <cell r="E1380">
            <v>10614.84</v>
          </cell>
          <cell r="F1380">
            <v>364442.84</v>
          </cell>
          <cell r="G1380">
            <v>58310.854400000004</v>
          </cell>
          <cell r="H1380">
            <v>422754</v>
          </cell>
        </row>
        <row r="1381">
          <cell r="B1381" t="str">
            <v>COMPUERTA TIPO CHAPALETA 4"</v>
          </cell>
          <cell r="C1381" t="str">
            <v>un</v>
          </cell>
          <cell r="D1381">
            <v>428255</v>
          </cell>
          <cell r="E1381">
            <v>12847.65</v>
          </cell>
          <cell r="F1381">
            <v>441102.65</v>
          </cell>
          <cell r="G1381">
            <v>70576.423999999999</v>
          </cell>
          <cell r="H1381">
            <v>511679</v>
          </cell>
        </row>
        <row r="1382">
          <cell r="B1382" t="str">
            <v>COMPUERTA TIPO CHAPALETA 6"</v>
          </cell>
          <cell r="C1382" t="str">
            <v>un</v>
          </cell>
          <cell r="D1382">
            <v>598991</v>
          </cell>
          <cell r="E1382">
            <v>17969.73</v>
          </cell>
          <cell r="F1382">
            <v>616960.73</v>
          </cell>
          <cell r="G1382">
            <v>98713.716799999995</v>
          </cell>
          <cell r="H1382">
            <v>715674</v>
          </cell>
        </row>
        <row r="1383">
          <cell r="B1383" t="str">
            <v>COMPUERTA TIPO CHAPALETA 8"</v>
          </cell>
          <cell r="C1383" t="str">
            <v>un</v>
          </cell>
          <cell r="D1383">
            <v>1093345</v>
          </cell>
          <cell r="E1383">
            <v>32800.35</v>
          </cell>
          <cell r="F1383">
            <v>1126145.3500000001</v>
          </cell>
          <cell r="G1383">
            <v>180183.25600000002</v>
          </cell>
          <cell r="H1383">
            <v>1306329</v>
          </cell>
        </row>
        <row r="1384">
          <cell r="B1384" t="str">
            <v>COMPUERTA TIPO CHAPALETA 10"</v>
          </cell>
          <cell r="C1384" t="str">
            <v>un</v>
          </cell>
          <cell r="D1384">
            <v>1401176</v>
          </cell>
          <cell r="E1384">
            <v>42035.28</v>
          </cell>
          <cell r="F1384">
            <v>1443211.28</v>
          </cell>
          <cell r="G1384">
            <v>230913.80480000001</v>
          </cell>
          <cell r="H1384">
            <v>1674125</v>
          </cell>
        </row>
        <row r="1385">
          <cell r="B1385" t="str">
            <v>COMPUERTA TIPO CHAPALETA 12"</v>
          </cell>
          <cell r="C1385" t="str">
            <v>un</v>
          </cell>
          <cell r="D1385">
            <v>2211738</v>
          </cell>
          <cell r="E1385">
            <v>66352.14</v>
          </cell>
          <cell r="F1385">
            <v>2278090.14</v>
          </cell>
          <cell r="G1385">
            <v>364494.42240000004</v>
          </cell>
          <cell r="H1385">
            <v>2642585</v>
          </cell>
        </row>
        <row r="1386">
          <cell r="B1386" t="str">
            <v>VÁLVULA REDUCTORA DE PRESIÓN</v>
          </cell>
        </row>
        <row r="1387">
          <cell r="B1387" t="str">
            <v xml:space="preserve">VÁLVULA REDUCTORA DE PRESIÓN 2" </v>
          </cell>
          <cell r="C1387" t="str">
            <v>un</v>
          </cell>
          <cell r="D1387">
            <v>2609000</v>
          </cell>
          <cell r="E1387">
            <v>78270</v>
          </cell>
          <cell r="F1387">
            <v>2687270</v>
          </cell>
          <cell r="G1387">
            <v>429963.2</v>
          </cell>
          <cell r="H1387">
            <v>3117233</v>
          </cell>
        </row>
        <row r="1388">
          <cell r="B1388" t="str">
            <v>VÁLVULA REDUCTORA DE PRESIÓN 3"</v>
          </cell>
          <cell r="C1388" t="str">
            <v>un</v>
          </cell>
          <cell r="D1388">
            <v>3843685</v>
          </cell>
          <cell r="E1388">
            <v>115310.55</v>
          </cell>
          <cell r="F1388">
            <v>3958995.55</v>
          </cell>
          <cell r="G1388">
            <v>633439.28799999994</v>
          </cell>
          <cell r="H1388">
            <v>4592435</v>
          </cell>
        </row>
        <row r="1389">
          <cell r="B1389" t="str">
            <v>VÁLVULA REDUCTORA DE PRESIÓN 4"</v>
          </cell>
          <cell r="C1389" t="str">
            <v>un</v>
          </cell>
          <cell r="D1389">
            <v>4725305</v>
          </cell>
          <cell r="E1389">
            <v>141759.15</v>
          </cell>
          <cell r="F1389">
            <v>4867064.1500000004</v>
          </cell>
          <cell r="G1389">
            <v>778730.26400000008</v>
          </cell>
          <cell r="H1389">
            <v>5645794</v>
          </cell>
        </row>
        <row r="1390">
          <cell r="B1390" t="str">
            <v>VÁLVULA REDUCTORA DE PRESIÓN 6"</v>
          </cell>
          <cell r="C1390" t="str">
            <v>un</v>
          </cell>
          <cell r="D1390">
            <v>9129139</v>
          </cell>
          <cell r="E1390">
            <v>273874.17</v>
          </cell>
          <cell r="F1390">
            <v>9403013.1699999999</v>
          </cell>
          <cell r="G1390">
            <v>1504482.1072</v>
          </cell>
          <cell r="H1390">
            <v>10907495</v>
          </cell>
        </row>
        <row r="1391">
          <cell r="B1391" t="str">
            <v>VÁLVULA REDUCTORA DE PRESIÓN 8"</v>
          </cell>
          <cell r="C1391" t="str">
            <v>un</v>
          </cell>
          <cell r="D1391">
            <v>9170953</v>
          </cell>
          <cell r="E1391">
            <v>275128.58999999997</v>
          </cell>
          <cell r="F1391">
            <v>9446081.5899999999</v>
          </cell>
          <cell r="G1391">
            <v>1511373.0544</v>
          </cell>
          <cell r="H1391">
            <v>10957455</v>
          </cell>
        </row>
        <row r="1392">
          <cell r="B1392" t="str">
            <v>VÁLVULA DE PIE O DE COLADERA</v>
          </cell>
        </row>
        <row r="1393">
          <cell r="B1393" t="str">
            <v>VÁLVULA DE PIE 2"</v>
          </cell>
          <cell r="C1393" t="str">
            <v>un</v>
          </cell>
          <cell r="D1393">
            <v>131389</v>
          </cell>
          <cell r="E1393">
            <v>3941.67</v>
          </cell>
          <cell r="F1393">
            <v>135330.67000000001</v>
          </cell>
          <cell r="G1393">
            <v>21652.907200000001</v>
          </cell>
          <cell r="H1393">
            <v>156984</v>
          </cell>
        </row>
        <row r="1394">
          <cell r="B1394" t="str">
            <v>VÁLVULA DE PIE 3"</v>
          </cell>
          <cell r="C1394" t="str">
            <v>un</v>
          </cell>
          <cell r="D1394">
            <v>303460</v>
          </cell>
          <cell r="E1394">
            <v>9103.7999999999993</v>
          </cell>
          <cell r="F1394">
            <v>312563.8</v>
          </cell>
          <cell r="G1394">
            <v>50010.207999999999</v>
          </cell>
          <cell r="H1394">
            <v>362574</v>
          </cell>
        </row>
        <row r="1395">
          <cell r="B1395" t="str">
            <v>VÁLVULA DE PIE 4"</v>
          </cell>
          <cell r="C1395" t="str">
            <v>un</v>
          </cell>
          <cell r="D1395">
            <v>623596</v>
          </cell>
          <cell r="E1395">
            <v>18707.88</v>
          </cell>
          <cell r="F1395">
            <v>642303.88</v>
          </cell>
          <cell r="G1395">
            <v>102768.6208</v>
          </cell>
          <cell r="H1395">
            <v>745073</v>
          </cell>
        </row>
        <row r="1396">
          <cell r="B1396" t="str">
            <v>VÁLVULA DE PIE 6"</v>
          </cell>
          <cell r="C1396" t="str">
            <v>un</v>
          </cell>
          <cell r="D1396">
            <v>1682910</v>
          </cell>
          <cell r="E1396">
            <v>50487.299999999996</v>
          </cell>
          <cell r="F1396">
            <v>1733397.3</v>
          </cell>
          <cell r="G1396">
            <v>277343.56800000003</v>
          </cell>
          <cell r="H1396">
            <v>2010741</v>
          </cell>
        </row>
        <row r="1397">
          <cell r="B1397" t="str">
            <v>VÁLVULA DE PIE 8"</v>
          </cell>
          <cell r="C1397" t="str">
            <v>un</v>
          </cell>
          <cell r="D1397">
            <v>1699393</v>
          </cell>
          <cell r="E1397">
            <v>50981.79</v>
          </cell>
          <cell r="F1397">
            <v>1750374.79</v>
          </cell>
          <cell r="G1397">
            <v>280059.96640000003</v>
          </cell>
          <cell r="H1397">
            <v>2030435</v>
          </cell>
        </row>
        <row r="1398">
          <cell r="B1398" t="str">
            <v>VÁLVULA DE PIE 10"</v>
          </cell>
          <cell r="C1398" t="str">
            <v>un</v>
          </cell>
          <cell r="D1398">
            <v>2303080</v>
          </cell>
          <cell r="E1398">
            <v>69092.399999999994</v>
          </cell>
          <cell r="F1398">
            <v>2372172.4</v>
          </cell>
          <cell r="G1398">
            <v>379547.58399999997</v>
          </cell>
          <cell r="H1398">
            <v>2751720</v>
          </cell>
        </row>
        <row r="1399">
          <cell r="B1399" t="str">
            <v>VÁLVULA DE PIE 12"</v>
          </cell>
          <cell r="C1399" t="str">
            <v>un</v>
          </cell>
          <cell r="D1399">
            <v>3116746</v>
          </cell>
          <cell r="E1399">
            <v>93502.37999999999</v>
          </cell>
          <cell r="F1399">
            <v>3210248.38</v>
          </cell>
          <cell r="G1399">
            <v>513639.74079999997</v>
          </cell>
          <cell r="H1399">
            <v>3723888</v>
          </cell>
        </row>
        <row r="1400">
          <cell r="B1400" t="str">
            <v>OTROS ACCESORIOS HF</v>
          </cell>
        </row>
        <row r="1401">
          <cell r="B1401" t="str">
            <v>VÁLVULA ANTICIPADORA DE ONDA 4"</v>
          </cell>
          <cell r="C1401" t="str">
            <v>un</v>
          </cell>
          <cell r="D1401">
            <v>9900000</v>
          </cell>
          <cell r="E1401">
            <v>297000</v>
          </cell>
          <cell r="F1401">
            <v>10197000</v>
          </cell>
          <cell r="G1401">
            <v>1631520</v>
          </cell>
          <cell r="H1401">
            <v>11828520</v>
          </cell>
        </row>
        <row r="1402">
          <cell r="B1402" t="str">
            <v>TAPA PARA POZO DE INSPECCIÓN D = 0.60 m CON LLAVE DE SEGURIDAD</v>
          </cell>
          <cell r="C1402" t="str">
            <v>un</v>
          </cell>
          <cell r="D1402">
            <v>630366</v>
          </cell>
          <cell r="E1402">
            <v>18910.98</v>
          </cell>
          <cell r="F1402">
            <v>649276.98</v>
          </cell>
          <cell r="G1402">
            <v>103884.3168</v>
          </cell>
          <cell r="H1402">
            <v>753161</v>
          </cell>
        </row>
        <row r="1403">
          <cell r="B1403" t="str">
            <v>VÁLVULA DE MARIPOSA TIPO WAFER 3"</v>
          </cell>
          <cell r="C1403" t="str">
            <v>un</v>
          </cell>
          <cell r="D1403">
            <v>236000</v>
          </cell>
          <cell r="E1403">
            <v>7080</v>
          </cell>
          <cell r="F1403">
            <v>243080</v>
          </cell>
          <cell r="G1403">
            <v>38892.800000000003</v>
          </cell>
          <cell r="H1403">
            <v>281973</v>
          </cell>
        </row>
        <row r="1404">
          <cell r="B1404" t="str">
            <v>VÁLVULA DE MARIPOSA TIPO WAFER 6"</v>
          </cell>
          <cell r="C1404" t="str">
            <v>un</v>
          </cell>
          <cell r="D1404">
            <v>528000</v>
          </cell>
          <cell r="E1404">
            <v>15840</v>
          </cell>
          <cell r="F1404">
            <v>543840</v>
          </cell>
          <cell r="G1404">
            <v>87014.400000000009</v>
          </cell>
          <cell r="H1404">
            <v>630854</v>
          </cell>
        </row>
        <row r="1405">
          <cell r="B1405" t="str">
            <v>CAJAS PARA MEDIDOR</v>
          </cell>
        </row>
        <row r="1406">
          <cell r="B1406" t="str">
            <v>CAJA PARA MEDIDOR</v>
          </cell>
          <cell r="C1406" t="str">
            <v>un</v>
          </cell>
          <cell r="D1406">
            <v>89781</v>
          </cell>
          <cell r="E1406">
            <v>2693.43</v>
          </cell>
          <cell r="F1406">
            <v>92474.43</v>
          </cell>
          <cell r="G1406">
            <v>14795.908799999999</v>
          </cell>
          <cell r="H1406">
            <v>107270</v>
          </cell>
        </row>
        <row r="1407">
          <cell r="B1407" t="str">
            <v>MACROMEDIDOR DE 2"</v>
          </cell>
          <cell r="C1407" t="str">
            <v>un</v>
          </cell>
          <cell r="D1407">
            <v>850000</v>
          </cell>
          <cell r="E1407">
            <v>25500</v>
          </cell>
          <cell r="F1407">
            <v>875500</v>
          </cell>
          <cell r="G1407">
            <v>140080</v>
          </cell>
          <cell r="H1407">
            <v>1015580</v>
          </cell>
        </row>
        <row r="1408">
          <cell r="B1408" t="str">
            <v>OTROS ACCESORIOS</v>
          </cell>
        </row>
        <row r="1409">
          <cell r="B1409" t="str">
            <v>REJILLA TIPO CANASTILLA DE 2"</v>
          </cell>
          <cell r="C1409" t="str">
            <v>un</v>
          </cell>
          <cell r="D1409">
            <v>18500</v>
          </cell>
          <cell r="E1409">
            <v>555</v>
          </cell>
          <cell r="F1409">
            <v>19055</v>
          </cell>
          <cell r="G1409">
            <v>3048.8</v>
          </cell>
          <cell r="H1409">
            <v>22104</v>
          </cell>
        </row>
        <row r="1410">
          <cell r="B1410" t="str">
            <v>REJILLA TIPO CANASTILLA DE 3"</v>
          </cell>
          <cell r="C1410" t="str">
            <v>un</v>
          </cell>
          <cell r="D1410">
            <v>25400</v>
          </cell>
          <cell r="E1410">
            <v>762</v>
          </cell>
          <cell r="F1410">
            <v>26162</v>
          </cell>
          <cell r="G1410">
            <v>4185.92</v>
          </cell>
          <cell r="H1410">
            <v>30348</v>
          </cell>
        </row>
        <row r="1412">
          <cell r="B1412" t="str">
            <v>REDES DE ALCANTARILLADO DE AGUAS NEGRAS Y AGUAS LLUVIAS</v>
          </cell>
        </row>
        <row r="1413">
          <cell r="B1413" t="str">
            <v>SUMINISTRO TUBERÍA PVC PARA ALCANTARILLADOS</v>
          </cell>
        </row>
        <row r="1414">
          <cell r="B1414" t="str">
            <v>TUBERÍA PVC D 110 mm</v>
          </cell>
          <cell r="C1414" t="str">
            <v>m</v>
          </cell>
          <cell r="D1414">
            <v>9562.6666666666661</v>
          </cell>
          <cell r="E1414">
            <v>286.88</v>
          </cell>
          <cell r="F1414">
            <v>9849.5466666666653</v>
          </cell>
          <cell r="G1414">
            <v>1575.9274666666665</v>
          </cell>
          <cell r="H1414">
            <v>11425</v>
          </cell>
        </row>
        <row r="1415">
          <cell r="B1415" t="str">
            <v>TUBERÍA PVC D 160  mm</v>
          </cell>
          <cell r="C1415" t="str">
            <v>m</v>
          </cell>
          <cell r="D1415">
            <v>17367.166666666668</v>
          </cell>
          <cell r="E1415">
            <v>521.01499999999999</v>
          </cell>
          <cell r="F1415">
            <v>17888.181666666667</v>
          </cell>
          <cell r="G1415">
            <v>2862.1090666666669</v>
          </cell>
          <cell r="H1415">
            <v>20750</v>
          </cell>
        </row>
        <row r="1416">
          <cell r="B1416" t="str">
            <v>TUBERÍA PVC D 200  mm</v>
          </cell>
          <cell r="C1416" t="str">
            <v>m</v>
          </cell>
          <cell r="D1416">
            <v>25170.529801324505</v>
          </cell>
          <cell r="E1416">
            <v>755.11589403973517</v>
          </cell>
          <cell r="F1416">
            <v>25925.645695364241</v>
          </cell>
          <cell r="G1416">
            <v>4148.1033112582791</v>
          </cell>
          <cell r="H1416">
            <v>30074</v>
          </cell>
        </row>
        <row r="1417">
          <cell r="B1417" t="str">
            <v>TUBERÍA PVC D 250  mm</v>
          </cell>
          <cell r="C1417" t="str">
            <v>m</v>
          </cell>
          <cell r="D1417">
            <v>36907.666666666664</v>
          </cell>
          <cell r="E1417">
            <v>1107.2299999999998</v>
          </cell>
          <cell r="F1417">
            <v>38014.896666666667</v>
          </cell>
          <cell r="G1417">
            <v>6082.3834666666671</v>
          </cell>
          <cell r="H1417">
            <v>44097</v>
          </cell>
        </row>
        <row r="1418">
          <cell r="B1418" t="str">
            <v>TUBERÍA PVC D 315  mm</v>
          </cell>
          <cell r="C1418" t="str">
            <v>m</v>
          </cell>
          <cell r="D1418">
            <v>54569.333333333336</v>
          </cell>
          <cell r="E1418">
            <v>1637.08</v>
          </cell>
          <cell r="F1418">
            <v>56206.413333333338</v>
          </cell>
          <cell r="G1418">
            <v>8993.0261333333347</v>
          </cell>
          <cell r="H1418">
            <v>65199</v>
          </cell>
        </row>
        <row r="1419">
          <cell r="B1419" t="str">
            <v>TUBERÍA PVC D 355  mm</v>
          </cell>
          <cell r="C1419" t="str">
            <v>m</v>
          </cell>
          <cell r="D1419">
            <v>63061.166666666664</v>
          </cell>
          <cell r="E1419">
            <v>1891.8349999999998</v>
          </cell>
          <cell r="F1419">
            <v>64953.001666666663</v>
          </cell>
          <cell r="G1419">
            <v>10392.480266666666</v>
          </cell>
          <cell r="H1419">
            <v>75345</v>
          </cell>
        </row>
        <row r="1420">
          <cell r="B1420" t="str">
            <v>TUBERÍA PVC D 400  mm</v>
          </cell>
          <cell r="C1420" t="str">
            <v>m</v>
          </cell>
          <cell r="D1420">
            <v>84522.5</v>
          </cell>
          <cell r="E1420">
            <v>2535.6749999999997</v>
          </cell>
          <cell r="F1420">
            <v>87058.175000000003</v>
          </cell>
          <cell r="G1420">
            <v>13929.308000000001</v>
          </cell>
          <cell r="H1420">
            <v>100987</v>
          </cell>
        </row>
        <row r="1421">
          <cell r="B1421" t="str">
            <v>TUBERÍA PVC D 450  mm</v>
          </cell>
          <cell r="C1421" t="str">
            <v>m</v>
          </cell>
          <cell r="D1421">
            <v>111167.5</v>
          </cell>
          <cell r="E1421">
            <v>3335.0250000000001</v>
          </cell>
          <cell r="F1421">
            <v>114502.52499999999</v>
          </cell>
          <cell r="G1421">
            <v>18320.403999999999</v>
          </cell>
          <cell r="H1421">
            <v>132823</v>
          </cell>
        </row>
        <row r="1422">
          <cell r="B1422" t="str">
            <v>TUBERÍA PVC D 500  mm</v>
          </cell>
          <cell r="C1422" t="str">
            <v>m</v>
          </cell>
          <cell r="D1422">
            <v>137987.66666666666</v>
          </cell>
          <cell r="E1422">
            <v>4139.6299999999992</v>
          </cell>
          <cell r="F1422">
            <v>142127.29666666666</v>
          </cell>
          <cell r="G1422">
            <v>22740.367466666667</v>
          </cell>
          <cell r="H1422">
            <v>164868</v>
          </cell>
        </row>
        <row r="1423">
          <cell r="B1423" t="str">
            <v>TUBERÍA PVC D 24"</v>
          </cell>
          <cell r="C1423" t="str">
            <v>m</v>
          </cell>
          <cell r="D1423">
            <v>188157.07692307694</v>
          </cell>
          <cell r="E1423">
            <v>5644.7123076923081</v>
          </cell>
          <cell r="F1423">
            <v>193801.78923076924</v>
          </cell>
          <cell r="G1423">
            <v>31008.286276923078</v>
          </cell>
          <cell r="H1423">
            <v>224810</v>
          </cell>
        </row>
        <row r="1424">
          <cell r="B1424" t="str">
            <v>TUBERÍA PVC D 27"</v>
          </cell>
          <cell r="C1424" t="str">
            <v>m</v>
          </cell>
          <cell r="D1424">
            <v>202690.92307692306</v>
          </cell>
          <cell r="E1424">
            <v>6080.7276923076915</v>
          </cell>
          <cell r="F1424">
            <v>208771.65076923076</v>
          </cell>
          <cell r="G1424">
            <v>33403.464123076919</v>
          </cell>
          <cell r="H1424">
            <v>242175</v>
          </cell>
        </row>
        <row r="1425">
          <cell r="B1425" t="str">
            <v>TUBERÍA PVC D 30"</v>
          </cell>
          <cell r="C1425" t="str">
            <v>m</v>
          </cell>
          <cell r="D1425">
            <v>253070.30769230769</v>
          </cell>
          <cell r="E1425">
            <v>7592.1092307692306</v>
          </cell>
          <cell r="F1425">
            <v>260662.4169230769</v>
          </cell>
          <cell r="G1425">
            <v>41705.986707692304</v>
          </cell>
          <cell r="H1425">
            <v>302368</v>
          </cell>
        </row>
        <row r="1426">
          <cell r="B1426" t="str">
            <v>TUBERÍA PVC D 33"</v>
          </cell>
          <cell r="C1426" t="str">
            <v>m</v>
          </cell>
          <cell r="D1426">
            <v>339380.92307692306</v>
          </cell>
          <cell r="E1426">
            <v>10181.427692307692</v>
          </cell>
          <cell r="F1426">
            <v>349562.35076923075</v>
          </cell>
          <cell r="G1426">
            <v>55929.976123076922</v>
          </cell>
          <cell r="H1426">
            <v>405492</v>
          </cell>
        </row>
        <row r="1427">
          <cell r="B1427" t="str">
            <v>TUBERÍA PVC D 36"</v>
          </cell>
          <cell r="C1427" t="str">
            <v>m</v>
          </cell>
          <cell r="D1427">
            <v>489926.92307692306</v>
          </cell>
          <cell r="E1427">
            <v>14697.807692307691</v>
          </cell>
          <cell r="F1427">
            <v>504624.73076923075</v>
          </cell>
          <cell r="G1427">
            <v>80739.956923076927</v>
          </cell>
          <cell r="H1427">
            <v>585365</v>
          </cell>
        </row>
        <row r="1428">
          <cell r="B1428" t="str">
            <v>TUBERÍA PVC D 39"</v>
          </cell>
          <cell r="C1428" t="str">
            <v>m</v>
          </cell>
          <cell r="D1428">
            <v>692130</v>
          </cell>
          <cell r="E1428">
            <v>20763.899999999998</v>
          </cell>
          <cell r="F1428">
            <v>712893.9</v>
          </cell>
          <cell r="G1428">
            <v>114063.024</v>
          </cell>
          <cell r="H1428">
            <v>826957</v>
          </cell>
        </row>
        <row r="1429">
          <cell r="B1429" t="str">
            <v>TUBERÍA PVC D 42"</v>
          </cell>
          <cell r="C1429" t="str">
            <v>m</v>
          </cell>
          <cell r="D1429">
            <v>738896.30769230775</v>
          </cell>
          <cell r="E1429">
            <v>22166.889230769233</v>
          </cell>
          <cell r="F1429">
            <v>761063.19692307699</v>
          </cell>
          <cell r="G1429">
            <v>121770.11150769232</v>
          </cell>
          <cell r="H1429">
            <v>882833</v>
          </cell>
        </row>
        <row r="1430">
          <cell r="B1430" t="str">
            <v>TUBERÍA PVC D 45"</v>
          </cell>
          <cell r="C1430" t="str">
            <v>m</v>
          </cell>
          <cell r="D1430">
            <v>864764.92307692312</v>
          </cell>
          <cell r="E1430">
            <v>25942.947692307691</v>
          </cell>
          <cell r="F1430">
            <v>890707.87076923077</v>
          </cell>
          <cell r="G1430">
            <v>142513.25932307693</v>
          </cell>
          <cell r="H1430">
            <v>1033221</v>
          </cell>
        </row>
        <row r="1431">
          <cell r="B1431" t="str">
            <v>TUBERÍA PVC D 48"</v>
          </cell>
          <cell r="C1431" t="str">
            <v>m</v>
          </cell>
          <cell r="D1431">
            <v>1125518.1538461538</v>
          </cell>
          <cell r="E1431">
            <v>33765.544615384613</v>
          </cell>
          <cell r="F1431">
            <v>1159283.6984615384</v>
          </cell>
          <cell r="G1431">
            <v>185485.39175384614</v>
          </cell>
          <cell r="H1431">
            <v>1344769</v>
          </cell>
        </row>
        <row r="1432">
          <cell r="B1432" t="str">
            <v>TUBERÍA PVC D 51"</v>
          </cell>
          <cell r="C1432" t="str">
            <v>m</v>
          </cell>
          <cell r="D1432">
            <v>1150000</v>
          </cell>
          <cell r="E1432">
            <v>34500</v>
          </cell>
          <cell r="F1432">
            <v>1184500</v>
          </cell>
          <cell r="G1432">
            <v>189520</v>
          </cell>
          <cell r="H1432">
            <v>1374020</v>
          </cell>
        </row>
        <row r="1433">
          <cell r="B1433" t="str">
            <v>TUBERÍA PVC D 54"</v>
          </cell>
          <cell r="C1433" t="str">
            <v>m</v>
          </cell>
          <cell r="D1433">
            <v>1210000</v>
          </cell>
          <cell r="E1433">
            <v>36300</v>
          </cell>
          <cell r="F1433">
            <v>1246300</v>
          </cell>
          <cell r="G1433">
            <v>199408</v>
          </cell>
          <cell r="H1433">
            <v>1445708</v>
          </cell>
        </row>
        <row r="1434">
          <cell r="B1434" t="str">
            <v>TUBERÍA PVC D 60"</v>
          </cell>
          <cell r="C1434" t="str">
            <v>m</v>
          </cell>
          <cell r="D1434">
            <v>1430000</v>
          </cell>
          <cell r="E1434">
            <v>42900</v>
          </cell>
          <cell r="F1434">
            <v>1472900</v>
          </cell>
          <cell r="G1434">
            <v>235664</v>
          </cell>
          <cell r="H1434">
            <v>1708564</v>
          </cell>
        </row>
        <row r="1435">
          <cell r="B1435" t="str">
            <v>SUMINISTRO ACCESORIOS PVC PARA ALCANTARILLADOS</v>
          </cell>
        </row>
        <row r="1436">
          <cell r="B1436" t="str">
            <v>SUMINISTRO KIT SILLA YEE PVC PARA ALCANTARILLADOS</v>
          </cell>
        </row>
        <row r="1437">
          <cell r="B1437" t="str">
            <v>KIT SILLA YEE 160 mm X 110 mm</v>
          </cell>
          <cell r="C1437" t="str">
            <v>un</v>
          </cell>
          <cell r="D1437">
            <v>64575</v>
          </cell>
          <cell r="E1437">
            <v>1937.25</v>
          </cell>
          <cell r="F1437">
            <v>66512.25</v>
          </cell>
          <cell r="G1437">
            <v>10641.960000000001</v>
          </cell>
          <cell r="H1437">
            <v>77154</v>
          </cell>
        </row>
        <row r="1438">
          <cell r="B1438" t="str">
            <v>KIT SILLA YEE 200 mm X 110 mm</v>
          </cell>
          <cell r="C1438" t="str">
            <v>un</v>
          </cell>
          <cell r="D1438">
            <v>74639</v>
          </cell>
          <cell r="E1438">
            <v>2239.17</v>
          </cell>
          <cell r="F1438">
            <v>76878.17</v>
          </cell>
          <cell r="G1438">
            <v>12300.5072</v>
          </cell>
          <cell r="H1438">
            <v>89179</v>
          </cell>
        </row>
        <row r="1439">
          <cell r="B1439" t="str">
            <v>KIT SILLA YEE 200 mm X 160 mm</v>
          </cell>
          <cell r="C1439" t="str">
            <v>un</v>
          </cell>
          <cell r="D1439">
            <v>74639</v>
          </cell>
          <cell r="E1439">
            <v>2239.17</v>
          </cell>
          <cell r="F1439">
            <v>76878.17</v>
          </cell>
          <cell r="G1439">
            <v>12300.5072</v>
          </cell>
          <cell r="H1439">
            <v>89179</v>
          </cell>
        </row>
        <row r="1440">
          <cell r="B1440" t="str">
            <v>KIT SILLA YEE 250 mm X 110 mm</v>
          </cell>
          <cell r="C1440" t="str">
            <v>un</v>
          </cell>
          <cell r="D1440">
            <v>84378</v>
          </cell>
          <cell r="E1440">
            <v>2531.3399999999997</v>
          </cell>
          <cell r="F1440">
            <v>86909.34</v>
          </cell>
          <cell r="G1440">
            <v>13905.4944</v>
          </cell>
          <cell r="H1440">
            <v>100815</v>
          </cell>
        </row>
        <row r="1441">
          <cell r="B1441" t="str">
            <v>KIT SILLA YEE 250 mm X 160 mm</v>
          </cell>
          <cell r="C1441" t="str">
            <v>un</v>
          </cell>
          <cell r="D1441">
            <v>84378</v>
          </cell>
          <cell r="E1441">
            <v>2531.3399999999997</v>
          </cell>
          <cell r="F1441">
            <v>86909.34</v>
          </cell>
          <cell r="G1441">
            <v>13905.4944</v>
          </cell>
          <cell r="H1441">
            <v>100815</v>
          </cell>
        </row>
        <row r="1442">
          <cell r="B1442" t="str">
            <v>KIT SILLA YEE 315 mm X 110 mm</v>
          </cell>
          <cell r="C1442" t="str">
            <v>un</v>
          </cell>
          <cell r="D1442">
            <v>188017</v>
          </cell>
          <cell r="E1442">
            <v>5640.51</v>
          </cell>
          <cell r="F1442">
            <v>193657.51</v>
          </cell>
          <cell r="G1442">
            <v>30985.2016</v>
          </cell>
          <cell r="H1442">
            <v>224643</v>
          </cell>
        </row>
        <row r="1443">
          <cell r="B1443" t="str">
            <v>KIT SILLA YEE 315 mm X 160 mm</v>
          </cell>
          <cell r="C1443" t="str">
            <v>un</v>
          </cell>
          <cell r="D1443">
            <v>188017</v>
          </cell>
          <cell r="E1443">
            <v>5640.51</v>
          </cell>
          <cell r="F1443">
            <v>193657.51</v>
          </cell>
          <cell r="G1443">
            <v>30985.2016</v>
          </cell>
          <cell r="H1443">
            <v>224643</v>
          </cell>
        </row>
        <row r="1444">
          <cell r="B1444" t="str">
            <v>SUMINISTRO KIT SILLA TEE PVC PARA ALCANTARILLADOS</v>
          </cell>
        </row>
        <row r="1445">
          <cell r="B1445" t="str">
            <v>KIT SILLA TEE 160 mm X 110 mm</v>
          </cell>
          <cell r="C1445" t="str">
            <v>un</v>
          </cell>
          <cell r="D1445">
            <v>64575</v>
          </cell>
          <cell r="E1445">
            <v>1937.25</v>
          </cell>
          <cell r="F1445">
            <v>66512.25</v>
          </cell>
          <cell r="G1445">
            <v>10641.960000000001</v>
          </cell>
          <cell r="H1445">
            <v>77154</v>
          </cell>
        </row>
        <row r="1446">
          <cell r="B1446" t="str">
            <v>KIT SILLA TEE 200 mm X 110 mm</v>
          </cell>
          <cell r="C1446" t="str">
            <v>un</v>
          </cell>
          <cell r="D1446">
            <v>74639</v>
          </cell>
          <cell r="E1446">
            <v>2239.17</v>
          </cell>
          <cell r="F1446">
            <v>76878.17</v>
          </cell>
          <cell r="G1446">
            <v>12300.5072</v>
          </cell>
          <cell r="H1446">
            <v>89179</v>
          </cell>
        </row>
        <row r="1447">
          <cell r="B1447" t="str">
            <v>KIT SILLA TEE 200 mm X 160 mm</v>
          </cell>
          <cell r="C1447" t="str">
            <v>un</v>
          </cell>
          <cell r="D1447">
            <v>74639</v>
          </cell>
          <cell r="E1447">
            <v>2239.17</v>
          </cell>
          <cell r="F1447">
            <v>76878.17</v>
          </cell>
          <cell r="G1447">
            <v>12300.5072</v>
          </cell>
          <cell r="H1447">
            <v>89179</v>
          </cell>
        </row>
        <row r="1448">
          <cell r="B1448" t="str">
            <v>KIT SILLA TEE 250 mm X 110 mm</v>
          </cell>
          <cell r="C1448" t="str">
            <v>un</v>
          </cell>
          <cell r="D1448">
            <v>84378</v>
          </cell>
          <cell r="E1448">
            <v>2531.3399999999997</v>
          </cell>
          <cell r="F1448">
            <v>86909.34</v>
          </cell>
          <cell r="G1448">
            <v>13905.4944</v>
          </cell>
          <cell r="H1448">
            <v>100815</v>
          </cell>
        </row>
        <row r="1449">
          <cell r="B1449" t="str">
            <v>KIT SILLA TEE 250 mm X 160 mm</v>
          </cell>
          <cell r="C1449" t="str">
            <v>un</v>
          </cell>
          <cell r="D1449">
            <v>84378</v>
          </cell>
          <cell r="E1449">
            <v>2531.3399999999997</v>
          </cell>
          <cell r="F1449">
            <v>86909.34</v>
          </cell>
          <cell r="G1449">
            <v>13905.4944</v>
          </cell>
          <cell r="H1449">
            <v>100815</v>
          </cell>
        </row>
        <row r="1450">
          <cell r="B1450" t="str">
            <v>KIT SILLA TEE 315 mm X 110 mm</v>
          </cell>
          <cell r="C1450" t="str">
            <v>un</v>
          </cell>
          <cell r="D1450">
            <v>188017</v>
          </cell>
          <cell r="E1450">
            <v>5640.51</v>
          </cell>
          <cell r="F1450">
            <v>193657.51</v>
          </cell>
          <cell r="G1450">
            <v>30985.2016</v>
          </cell>
          <cell r="H1450">
            <v>224643</v>
          </cell>
        </row>
        <row r="1451">
          <cell r="B1451" t="str">
            <v>KIT SILLA TEE 315 mm X 160 mm</v>
          </cell>
          <cell r="C1451" t="str">
            <v>un</v>
          </cell>
          <cell r="D1451">
            <v>188017</v>
          </cell>
          <cell r="E1451">
            <v>5640.51</v>
          </cell>
          <cell r="F1451">
            <v>193657.51</v>
          </cell>
          <cell r="G1451">
            <v>30985.2016</v>
          </cell>
          <cell r="H1451">
            <v>224643</v>
          </cell>
        </row>
        <row r="1452">
          <cell r="B1452" t="str">
            <v>SUMINISTRO TUBERÍA EN CONCRETO PARA ALCANTARILLADOS</v>
          </cell>
        </row>
        <row r="1453">
          <cell r="B1453" t="str">
            <v>TUBERÍA DE CONCRETO SIN REFUERZO PARA ALCANTARILLADO</v>
          </cell>
        </row>
        <row r="1454">
          <cell r="B1454" t="str">
            <v>TUBERÍA DE CONCRETO SIN REFUERZO - CLASE 1 L=1.25 m  D 6"</v>
          </cell>
          <cell r="C1454" t="str">
            <v>m</v>
          </cell>
          <cell r="D1454">
            <v>15648</v>
          </cell>
          <cell r="E1454">
            <v>469.44</v>
          </cell>
          <cell r="F1454">
            <v>16117.44</v>
          </cell>
          <cell r="G1454">
            <v>2578.7904000000003</v>
          </cell>
          <cell r="H1454">
            <v>18696</v>
          </cell>
        </row>
        <row r="1455">
          <cell r="B1455" t="str">
            <v>TUBERÍA DE CONCRETO SIN REFUERZO - CLASE 1 L=1.25 m  D 8"</v>
          </cell>
          <cell r="C1455" t="str">
            <v>m</v>
          </cell>
          <cell r="D1455">
            <v>26304</v>
          </cell>
          <cell r="E1455">
            <v>789.12</v>
          </cell>
          <cell r="F1455">
            <v>27093.119999999999</v>
          </cell>
          <cell r="G1455">
            <v>4334.8991999999998</v>
          </cell>
          <cell r="H1455">
            <v>31428</v>
          </cell>
        </row>
        <row r="1456">
          <cell r="B1456" t="str">
            <v>TUBERÍA DE CONCRETO SIN REFUERZO - CLASE 1 L=1.25 m  D 10"</v>
          </cell>
          <cell r="C1456" t="str">
            <v>m</v>
          </cell>
          <cell r="D1456">
            <v>32170</v>
          </cell>
          <cell r="E1456">
            <v>965.09999999999991</v>
          </cell>
          <cell r="F1456">
            <v>33135.1</v>
          </cell>
          <cell r="G1456">
            <v>5301.616</v>
          </cell>
          <cell r="H1456">
            <v>38437</v>
          </cell>
        </row>
        <row r="1457">
          <cell r="B1457" t="str">
            <v>TUBERÍA DE CONCRETO SIN REFUERZO - CLASE 1 L=1.25 m  D 12"</v>
          </cell>
          <cell r="C1457" t="str">
            <v>m</v>
          </cell>
          <cell r="D1457">
            <v>38275</v>
          </cell>
          <cell r="E1457">
            <v>1148.25</v>
          </cell>
          <cell r="F1457">
            <v>39423.25</v>
          </cell>
          <cell r="G1457">
            <v>6307.72</v>
          </cell>
          <cell r="H1457">
            <v>45731</v>
          </cell>
        </row>
        <row r="1458">
          <cell r="B1458" t="str">
            <v>TUBERÍA DE CONCRETO SIN REFUERZO - CLASE 1 L=1.25 m  D 14"</v>
          </cell>
          <cell r="C1458" t="str">
            <v>m</v>
          </cell>
          <cell r="D1458">
            <v>48317</v>
          </cell>
          <cell r="E1458">
            <v>1449.51</v>
          </cell>
          <cell r="F1458">
            <v>49766.51</v>
          </cell>
          <cell r="G1458">
            <v>7962.6416000000008</v>
          </cell>
          <cell r="H1458">
            <v>57729</v>
          </cell>
        </row>
        <row r="1459">
          <cell r="B1459" t="str">
            <v>TUBERÍA DE CONCRETO SIN REFUERZO - CLASE 1 L=1.25 m  D 16"</v>
          </cell>
          <cell r="C1459" t="str">
            <v>m</v>
          </cell>
          <cell r="D1459">
            <v>63571</v>
          </cell>
          <cell r="E1459">
            <v>1907.1299999999999</v>
          </cell>
          <cell r="F1459">
            <v>65478.13</v>
          </cell>
          <cell r="G1459">
            <v>10476.5008</v>
          </cell>
          <cell r="H1459">
            <v>75955</v>
          </cell>
        </row>
        <row r="1460">
          <cell r="B1460" t="str">
            <v>TUBERÍA DE CONCRETO SIN REFUERZO - CLASE 1 L=1.25 m  D 18"</v>
          </cell>
          <cell r="C1460" t="str">
            <v>m</v>
          </cell>
          <cell r="D1460">
            <v>82646</v>
          </cell>
          <cell r="E1460">
            <v>2479.38</v>
          </cell>
          <cell r="F1460">
            <v>85125.38</v>
          </cell>
          <cell r="G1460">
            <v>13620.060800000001</v>
          </cell>
          <cell r="H1460">
            <v>98745</v>
          </cell>
        </row>
        <row r="1461">
          <cell r="B1461" t="str">
            <v>TUBERÍA DE CONCRETO SIN REFUERZO - CLASE 1 L=1.25 m  D 20"</v>
          </cell>
          <cell r="C1461" t="str">
            <v>m</v>
          </cell>
          <cell r="D1461">
            <v>106934</v>
          </cell>
          <cell r="E1461">
            <v>3208.02</v>
          </cell>
          <cell r="F1461">
            <v>110142.02</v>
          </cell>
          <cell r="G1461">
            <v>17622.7232</v>
          </cell>
          <cell r="H1461">
            <v>127765</v>
          </cell>
        </row>
        <row r="1462">
          <cell r="B1462" t="str">
            <v>TUBERÍA DE CONCRETO SIN REFUERZO - CLASE 1 L=1.25 m  D 24"</v>
          </cell>
          <cell r="C1462" t="str">
            <v>m</v>
          </cell>
          <cell r="D1462">
            <v>157661</v>
          </cell>
          <cell r="E1462">
            <v>4729.83</v>
          </cell>
          <cell r="F1462">
            <v>162390.82999999999</v>
          </cell>
          <cell r="G1462">
            <v>25982.532799999997</v>
          </cell>
          <cell r="H1462">
            <v>188373</v>
          </cell>
        </row>
        <row r="1463">
          <cell r="B1463" t="str">
            <v>TUBERÍA DE CONCRETO SIN REFUERZO - CLASE 2 L=1.25 m  D 6"</v>
          </cell>
          <cell r="C1463" t="str">
            <v>m</v>
          </cell>
          <cell r="D1463">
            <v>19227</v>
          </cell>
          <cell r="E1463">
            <v>576.80999999999995</v>
          </cell>
          <cell r="F1463">
            <v>19803.810000000001</v>
          </cell>
          <cell r="G1463">
            <v>3168.6096000000002</v>
          </cell>
          <cell r="H1463">
            <v>22972</v>
          </cell>
        </row>
        <row r="1464">
          <cell r="B1464" t="str">
            <v>TUBERÍA DE CONCRETO SIN REFUERZO - CLASE 2 L=1.25 m  D 8"</v>
          </cell>
          <cell r="C1464" t="str">
            <v>m</v>
          </cell>
          <cell r="D1464">
            <v>32498</v>
          </cell>
          <cell r="E1464">
            <v>974.93999999999994</v>
          </cell>
          <cell r="F1464">
            <v>33472.94</v>
          </cell>
          <cell r="G1464">
            <v>5355.6704000000009</v>
          </cell>
          <cell r="H1464">
            <v>38829</v>
          </cell>
        </row>
        <row r="1465">
          <cell r="B1465" t="str">
            <v>TUBERÍA DE CONCRETO SIN REFUERZO - CLASE 2 L=1.25 m  D 10"</v>
          </cell>
          <cell r="C1465" t="str">
            <v>m</v>
          </cell>
          <cell r="D1465">
            <v>41656</v>
          </cell>
          <cell r="E1465">
            <v>1249.68</v>
          </cell>
          <cell r="F1465">
            <v>42905.68</v>
          </cell>
          <cell r="G1465">
            <v>6864.9088000000002</v>
          </cell>
          <cell r="H1465">
            <v>49771</v>
          </cell>
        </row>
        <row r="1466">
          <cell r="B1466" t="str">
            <v>TUBERÍA DE CONCRETO SIN REFUERZO - CLASE 2 L=1.25 m  D 12"</v>
          </cell>
          <cell r="C1466" t="str">
            <v>m</v>
          </cell>
          <cell r="D1466">
            <v>53096</v>
          </cell>
          <cell r="E1466">
            <v>1592.8799999999999</v>
          </cell>
          <cell r="F1466">
            <v>54688.88</v>
          </cell>
          <cell r="G1466">
            <v>8750.2207999999991</v>
          </cell>
          <cell r="H1466">
            <v>63439</v>
          </cell>
        </row>
        <row r="1467">
          <cell r="B1467" t="str">
            <v>TUBERÍA DE CONCRETO SIN REFUERZO - CLASE 2 L=1.25 m  D 14"</v>
          </cell>
          <cell r="C1467" t="str">
            <v>m</v>
          </cell>
          <cell r="D1467">
            <v>70641</v>
          </cell>
          <cell r="E1467">
            <v>2119.23</v>
          </cell>
          <cell r="F1467">
            <v>72760.23</v>
          </cell>
          <cell r="G1467">
            <v>11641.6368</v>
          </cell>
          <cell r="H1467">
            <v>84402</v>
          </cell>
        </row>
        <row r="1468">
          <cell r="B1468" t="str">
            <v>TUBERÍA DE CONCRETO SIN REFUERZO - CLASE 2 L=1.25 m  D 16"</v>
          </cell>
          <cell r="C1468" t="str">
            <v>m</v>
          </cell>
          <cell r="D1468">
            <v>92010</v>
          </cell>
          <cell r="E1468">
            <v>2760.2999999999997</v>
          </cell>
          <cell r="F1468">
            <v>94770.3</v>
          </cell>
          <cell r="G1468">
            <v>15163.248000000001</v>
          </cell>
          <cell r="H1468">
            <v>109934</v>
          </cell>
        </row>
        <row r="1469">
          <cell r="B1469" t="str">
            <v>TUBERÍA DE CONCRETO SIN REFUERZO - CLASE 2 L=1.25 m  D 18"</v>
          </cell>
          <cell r="C1469" t="str">
            <v>m</v>
          </cell>
          <cell r="D1469">
            <v>124047</v>
          </cell>
          <cell r="E1469">
            <v>3721.41</v>
          </cell>
          <cell r="F1469">
            <v>127768.41</v>
          </cell>
          <cell r="G1469">
            <v>20442.945600000003</v>
          </cell>
          <cell r="H1469">
            <v>148211</v>
          </cell>
        </row>
        <row r="1470">
          <cell r="B1470" t="str">
            <v>TUBERÍA DE CONCRETO SIN REFUERZO - CLASE 2 L=1.25 m  D 20"</v>
          </cell>
          <cell r="C1470" t="str">
            <v>m</v>
          </cell>
          <cell r="D1470">
            <v>148758</v>
          </cell>
          <cell r="E1470">
            <v>4462.74</v>
          </cell>
          <cell r="F1470">
            <v>153220.74</v>
          </cell>
          <cell r="G1470">
            <v>24515.3184</v>
          </cell>
          <cell r="H1470">
            <v>177736</v>
          </cell>
        </row>
        <row r="1471">
          <cell r="B1471" t="str">
            <v>TUBERÍA DE CONCRETO SIN REFUERZO - CLASE 2 L=2.50 m  D 24"</v>
          </cell>
          <cell r="C1471" t="str">
            <v>m</v>
          </cell>
          <cell r="D1471">
            <v>213604</v>
          </cell>
          <cell r="E1471">
            <v>6408.12</v>
          </cell>
          <cell r="F1471">
            <v>220012.12</v>
          </cell>
          <cell r="G1471">
            <v>35201.939200000001</v>
          </cell>
          <cell r="H1471">
            <v>255214</v>
          </cell>
        </row>
        <row r="1472">
          <cell r="B1472" t="str">
            <v>TUBERÍA DE CONCRETO REFORZADO PARA ALCANTARILLADO</v>
          </cell>
        </row>
        <row r="1473">
          <cell r="B1473" t="str">
            <v>TUBERÍA DE CONCRETO REFORZADA - CLASE 1 L=2.50 m  D 24"</v>
          </cell>
          <cell r="C1473" t="str">
            <v>m</v>
          </cell>
          <cell r="D1473">
            <v>219081.60000000001</v>
          </cell>
          <cell r="E1473">
            <v>6572.4480000000003</v>
          </cell>
          <cell r="F1473">
            <v>225654.04800000001</v>
          </cell>
          <cell r="G1473">
            <v>36104.647680000002</v>
          </cell>
          <cell r="H1473">
            <v>261759</v>
          </cell>
        </row>
        <row r="1474">
          <cell r="B1474" t="str">
            <v>TUBERÍA DE CONCRETO REFORZADA - CLASE 1 L=2.50 m  D 27"</v>
          </cell>
          <cell r="C1474" t="str">
            <v>m</v>
          </cell>
          <cell r="D1474">
            <v>267081.59999999998</v>
          </cell>
          <cell r="E1474">
            <v>8012.4479999999994</v>
          </cell>
          <cell r="F1474">
            <v>275094.04799999995</v>
          </cell>
          <cell r="G1474">
            <v>44015.047679999996</v>
          </cell>
          <cell r="H1474">
            <v>319109</v>
          </cell>
        </row>
        <row r="1475">
          <cell r="B1475" t="str">
            <v>TUBERÍA DE CONCRETO REFORZADA - CLASE 1 L=2.50 m  D 30"</v>
          </cell>
          <cell r="C1475" t="str">
            <v>m</v>
          </cell>
          <cell r="D1475">
            <v>333542.40000000002</v>
          </cell>
          <cell r="E1475">
            <v>10006.272000000001</v>
          </cell>
          <cell r="F1475">
            <v>343548.67200000002</v>
          </cell>
          <cell r="G1475">
            <v>54967.787520000005</v>
          </cell>
          <cell r="H1475">
            <v>398516</v>
          </cell>
        </row>
        <row r="1476">
          <cell r="B1476" t="str">
            <v>TUBERÍA DE CONCRETO REFORZADA - CLASE 1 L=2.50 m  D 36"</v>
          </cell>
          <cell r="C1476" t="str">
            <v>m</v>
          </cell>
          <cell r="D1476">
            <v>419697.6</v>
          </cell>
          <cell r="E1476">
            <v>12590.927999999998</v>
          </cell>
          <cell r="F1476">
            <v>432288.52799999999</v>
          </cell>
          <cell r="G1476">
            <v>69166.164480000007</v>
          </cell>
          <cell r="H1476">
            <v>501455</v>
          </cell>
        </row>
        <row r="1477">
          <cell r="B1477" t="str">
            <v>TUBERÍA DE CONCRETO REFORZADA - CLASE 1 L=2.50 m  D 40"</v>
          </cell>
          <cell r="C1477" t="str">
            <v>m</v>
          </cell>
          <cell r="D1477">
            <v>524928</v>
          </cell>
          <cell r="E1477">
            <v>15747.84</v>
          </cell>
          <cell r="F1477">
            <v>540675.83999999997</v>
          </cell>
          <cell r="G1477">
            <v>86508.134399999995</v>
          </cell>
          <cell r="H1477">
            <v>627184</v>
          </cell>
        </row>
        <row r="1478">
          <cell r="B1478" t="str">
            <v>TUBERÍA DE CONCRETO REFORZADA - CLASE 1 L=2.50 m  D 44"</v>
          </cell>
          <cell r="C1478" t="str">
            <v>m</v>
          </cell>
          <cell r="D1478">
            <v>590769.6</v>
          </cell>
          <cell r="E1478">
            <v>17723.088</v>
          </cell>
          <cell r="F1478">
            <v>608492.68799999997</v>
          </cell>
          <cell r="G1478">
            <v>97358.83008</v>
          </cell>
          <cell r="H1478">
            <v>705852</v>
          </cell>
        </row>
        <row r="1479">
          <cell r="B1479" t="str">
            <v>TUBERÍA DE CONCRETO REFORZADA - CLASE 1 L=2.50 m  D 48"</v>
          </cell>
          <cell r="C1479" t="str">
            <v>m</v>
          </cell>
          <cell r="D1479">
            <v>689232</v>
          </cell>
          <cell r="E1479">
            <v>20676.96</v>
          </cell>
          <cell r="F1479">
            <v>709908.96</v>
          </cell>
          <cell r="G1479">
            <v>113585.43359999999</v>
          </cell>
          <cell r="H1479">
            <v>823494</v>
          </cell>
        </row>
        <row r="1480">
          <cell r="B1480" t="str">
            <v>TUBERÍA DE CONCRETO REFORZADA - CLASE 1 L=2.50 m  D 52"</v>
          </cell>
          <cell r="C1480" t="str">
            <v>m</v>
          </cell>
          <cell r="D1480">
            <v>763080</v>
          </cell>
          <cell r="E1480">
            <v>22892.399999999998</v>
          </cell>
          <cell r="F1480">
            <v>785972.4</v>
          </cell>
          <cell r="G1480">
            <v>125755.584</v>
          </cell>
          <cell r="H1480">
            <v>911728</v>
          </cell>
        </row>
        <row r="1481">
          <cell r="B1481" t="str">
            <v>TUBERÍA DE CONCRETO REFORZADA - CLASE 1 L=2.50 m  D 56"</v>
          </cell>
          <cell r="C1481" t="str">
            <v>m</v>
          </cell>
          <cell r="D1481">
            <v>857851.2</v>
          </cell>
          <cell r="E1481">
            <v>25735.535999999996</v>
          </cell>
          <cell r="F1481">
            <v>883586.73599999992</v>
          </cell>
          <cell r="G1481">
            <v>141373.87776</v>
          </cell>
          <cell r="H1481">
            <v>1024961</v>
          </cell>
        </row>
        <row r="1482">
          <cell r="B1482" t="str">
            <v>TUBERÍA DE CONCRETO REFORZADA - CLASE 1 L=2.50 m  D 60"</v>
          </cell>
          <cell r="C1482" t="str">
            <v>m</v>
          </cell>
          <cell r="D1482">
            <v>952003.2</v>
          </cell>
          <cell r="E1482">
            <v>28560.095999999998</v>
          </cell>
          <cell r="F1482">
            <v>980563.29599999997</v>
          </cell>
          <cell r="G1482">
            <v>156890.12736000001</v>
          </cell>
          <cell r="H1482">
            <v>1137453</v>
          </cell>
        </row>
        <row r="1483">
          <cell r="B1483" t="str">
            <v>TUBERÍA DE CONCRETO REFORZADA - CLASE 1 L=2.50 m  D 64"</v>
          </cell>
          <cell r="C1483" t="str">
            <v>m</v>
          </cell>
          <cell r="D1483">
            <v>1076923.2</v>
          </cell>
          <cell r="E1483">
            <v>32307.695999999996</v>
          </cell>
          <cell r="F1483">
            <v>1109230.8959999999</v>
          </cell>
          <cell r="G1483">
            <v>177476.94336</v>
          </cell>
          <cell r="H1483">
            <v>1286708</v>
          </cell>
        </row>
        <row r="1484">
          <cell r="B1484" t="str">
            <v>TUBERÍA DE CONCRETO REFORZADA - CLASE 1 L=2.50 m  D 68"</v>
          </cell>
          <cell r="C1484" t="str">
            <v>m</v>
          </cell>
          <cell r="D1484">
            <v>1217232</v>
          </cell>
          <cell r="E1484">
            <v>36516.959999999999</v>
          </cell>
          <cell r="F1484">
            <v>1253748.96</v>
          </cell>
          <cell r="G1484">
            <v>200599.83360000001</v>
          </cell>
          <cell r="H1484">
            <v>1454349</v>
          </cell>
        </row>
        <row r="1485">
          <cell r="B1485" t="str">
            <v>TUBERÍA DE CONCRETO REFORZADA - CLASE 1 L=2.50 m  D 72"</v>
          </cell>
          <cell r="C1485" t="str">
            <v>m</v>
          </cell>
          <cell r="D1485">
            <v>1373544</v>
          </cell>
          <cell r="E1485">
            <v>41206.32</v>
          </cell>
          <cell r="F1485">
            <v>1414750.32</v>
          </cell>
          <cell r="G1485">
            <v>226360.05120000002</v>
          </cell>
          <cell r="H1485">
            <v>1641110</v>
          </cell>
        </row>
        <row r="1486">
          <cell r="B1486" t="str">
            <v>TUBERÍA DE CONCRETO REFORZADA - CLASE 1 L=2.50 m  D 80"</v>
          </cell>
          <cell r="C1486" t="str">
            <v>m</v>
          </cell>
          <cell r="D1486">
            <v>1727385.6000000001</v>
          </cell>
          <cell r="E1486">
            <v>51821.567999999999</v>
          </cell>
          <cell r="F1486">
            <v>1779207.1680000001</v>
          </cell>
          <cell r="G1486">
            <v>284673.14688000001</v>
          </cell>
          <cell r="H1486">
            <v>2063880</v>
          </cell>
        </row>
        <row r="1487">
          <cell r="B1487" t="str">
            <v>TUBERÍA DE CONCRETO REFORZADA - CLASE 1 L=2.50 m  D 86"</v>
          </cell>
          <cell r="C1487" t="str">
            <v>m</v>
          </cell>
          <cell r="D1487">
            <v>1949539.2</v>
          </cell>
          <cell r="E1487">
            <v>58486.175999999999</v>
          </cell>
          <cell r="F1487">
            <v>2008025.3759999999</v>
          </cell>
          <cell r="G1487">
            <v>321284.06015999999</v>
          </cell>
          <cell r="H1487">
            <v>2329309</v>
          </cell>
        </row>
        <row r="1488">
          <cell r="B1488" t="str">
            <v>TUBERÍA DE CONCRETO REFORZADA - CLASE 1 L=2.50 m  D 92"</v>
          </cell>
          <cell r="C1488" t="str">
            <v>m</v>
          </cell>
          <cell r="D1488">
            <v>2194464</v>
          </cell>
          <cell r="E1488">
            <v>65833.919999999998</v>
          </cell>
          <cell r="F1488">
            <v>2260297.92</v>
          </cell>
          <cell r="G1488">
            <v>361647.66719999997</v>
          </cell>
          <cell r="H1488">
            <v>2621946</v>
          </cell>
        </row>
        <row r="1489">
          <cell r="B1489" t="str">
            <v>TUBERÍA DE CONCRETO REFORZADA - CLASE 1 L=2.50 m  D 98"</v>
          </cell>
          <cell r="C1489" t="str">
            <v>m</v>
          </cell>
          <cell r="D1489">
            <v>2792616</v>
          </cell>
          <cell r="E1489">
            <v>83778.48</v>
          </cell>
          <cell r="F1489">
            <v>2876394.48</v>
          </cell>
          <cell r="G1489">
            <v>460223.11680000002</v>
          </cell>
          <cell r="H1489">
            <v>3336618</v>
          </cell>
        </row>
        <row r="1490">
          <cell r="B1490" t="str">
            <v>TUBERÍA DE CONCRETO REFORZADA - CLASE 1 L=2.50 m  D 110"</v>
          </cell>
          <cell r="C1490" t="str">
            <v>m</v>
          </cell>
          <cell r="D1490">
            <v>3446150.4</v>
          </cell>
          <cell r="E1490">
            <v>103384.51199999999</v>
          </cell>
          <cell r="F1490">
            <v>3549534.912</v>
          </cell>
          <cell r="G1490">
            <v>567925.58591999998</v>
          </cell>
          <cell r="H1490">
            <v>4117460</v>
          </cell>
        </row>
        <row r="1491">
          <cell r="B1491" t="str">
            <v>TUBERÍA DE CONCRETO REFORZADA - CLASE 2 L=2.50 m  D 24"</v>
          </cell>
          <cell r="C1491" t="str">
            <v>m</v>
          </cell>
          <cell r="D1491">
            <v>219081.60000000001</v>
          </cell>
          <cell r="E1491">
            <v>6572.4480000000003</v>
          </cell>
          <cell r="F1491">
            <v>225654.04800000001</v>
          </cell>
          <cell r="G1491">
            <v>36104.647680000002</v>
          </cell>
          <cell r="H1491">
            <v>261759</v>
          </cell>
        </row>
        <row r="1492">
          <cell r="B1492" t="str">
            <v>TUBERÍA DE CONCRETO REFORZADA - CLASE 2 L=2.50 m  D 27"</v>
          </cell>
          <cell r="C1492" t="str">
            <v>m</v>
          </cell>
          <cell r="D1492">
            <v>275078.40000000002</v>
          </cell>
          <cell r="E1492">
            <v>8252.3520000000008</v>
          </cell>
          <cell r="F1492">
            <v>283330.75200000004</v>
          </cell>
          <cell r="G1492">
            <v>45332.920320000005</v>
          </cell>
          <cell r="H1492">
            <v>328664</v>
          </cell>
        </row>
        <row r="1493">
          <cell r="B1493" t="str">
            <v>TUBERÍA DE CONCRETO REFORZADA - CLASE 2 L=2.50 m  D 30"</v>
          </cell>
          <cell r="C1493" t="str">
            <v>m</v>
          </cell>
          <cell r="D1493">
            <v>343387.2</v>
          </cell>
          <cell r="E1493">
            <v>10301.616</v>
          </cell>
          <cell r="F1493">
            <v>353688.81599999999</v>
          </cell>
          <cell r="G1493">
            <v>56590.21056</v>
          </cell>
          <cell r="H1493">
            <v>410279</v>
          </cell>
        </row>
        <row r="1494">
          <cell r="B1494" t="str">
            <v>TUBERÍA DE CONCRETO REFORZADA - CLASE 2 L=2.50 m  D 36"</v>
          </cell>
          <cell r="C1494" t="str">
            <v>m</v>
          </cell>
          <cell r="D1494">
            <v>430771.20000000001</v>
          </cell>
          <cell r="E1494">
            <v>12923.136</v>
          </cell>
          <cell r="F1494">
            <v>443694.33600000001</v>
          </cell>
          <cell r="G1494">
            <v>70991.093760000003</v>
          </cell>
          <cell r="H1494">
            <v>514685</v>
          </cell>
        </row>
        <row r="1495">
          <cell r="B1495" t="str">
            <v>TUBERÍA DE CONCRETO REFORZADA - CLASE 2 L=2.50 m  D 40"</v>
          </cell>
          <cell r="C1495" t="str">
            <v>m</v>
          </cell>
          <cell r="D1495">
            <v>539078.40000000002</v>
          </cell>
          <cell r="E1495">
            <v>16172.352000000001</v>
          </cell>
          <cell r="F1495">
            <v>555250.75199999998</v>
          </cell>
          <cell r="G1495">
            <v>88840.120320000002</v>
          </cell>
          <cell r="H1495">
            <v>644091</v>
          </cell>
        </row>
        <row r="1496">
          <cell r="B1496" t="str">
            <v>TUBERÍA DE CONCRETO REFORZADA - CLASE 2 L=2.50 m  D 44"</v>
          </cell>
          <cell r="C1496" t="str">
            <v>m</v>
          </cell>
          <cell r="D1496">
            <v>603700.80000000005</v>
          </cell>
          <cell r="E1496">
            <v>18111.024000000001</v>
          </cell>
          <cell r="F1496">
            <v>621811.82400000002</v>
          </cell>
          <cell r="G1496">
            <v>99489.891840000011</v>
          </cell>
          <cell r="H1496">
            <v>721302</v>
          </cell>
        </row>
        <row r="1497">
          <cell r="B1497" t="str">
            <v>TUBERÍA DE CONCRETO REFORZADA - CLASE 2 L=2.50 m  D 48"</v>
          </cell>
          <cell r="C1497" t="str">
            <v>m</v>
          </cell>
          <cell r="D1497">
            <v>707692.8</v>
          </cell>
          <cell r="E1497">
            <v>21230.784</v>
          </cell>
          <cell r="F1497">
            <v>728923.58400000003</v>
          </cell>
          <cell r="G1497">
            <v>116627.77344</v>
          </cell>
          <cell r="H1497">
            <v>845551</v>
          </cell>
        </row>
        <row r="1498">
          <cell r="B1498" t="str">
            <v>TUBERÍA DE CONCRETO REFORZADA - CLASE 2 L=2.50 m  D 52"</v>
          </cell>
          <cell r="C1498" t="str">
            <v>m</v>
          </cell>
          <cell r="D1498">
            <v>785232</v>
          </cell>
          <cell r="E1498">
            <v>23556.959999999999</v>
          </cell>
          <cell r="F1498">
            <v>808788.96</v>
          </cell>
          <cell r="G1498">
            <v>129406.23359999999</v>
          </cell>
          <cell r="H1498">
            <v>938195</v>
          </cell>
        </row>
        <row r="1499">
          <cell r="B1499" t="str">
            <v>TUBERÍA DE CONCRETO REFORZADA - CLASE 2 L=2.50 m  D 56"</v>
          </cell>
          <cell r="C1499" t="str">
            <v>m</v>
          </cell>
          <cell r="D1499">
            <v>870772.8</v>
          </cell>
          <cell r="E1499">
            <v>26123.184000000001</v>
          </cell>
          <cell r="F1499">
            <v>896895.98400000005</v>
          </cell>
          <cell r="G1499">
            <v>143503.35744000002</v>
          </cell>
          <cell r="H1499">
            <v>1040399</v>
          </cell>
        </row>
        <row r="1500">
          <cell r="B1500" t="str">
            <v>TUBERÍA DE CONCRETO REFORZADA - CLASE 2 L=2.50 m  D 60"</v>
          </cell>
          <cell r="C1500" t="str">
            <v>m</v>
          </cell>
          <cell r="D1500">
            <v>972307.2</v>
          </cell>
          <cell r="E1500">
            <v>29169.215999999997</v>
          </cell>
          <cell r="F1500">
            <v>1001476.416</v>
          </cell>
          <cell r="G1500">
            <v>160236.22656000001</v>
          </cell>
          <cell r="H1500">
            <v>1161713</v>
          </cell>
        </row>
        <row r="1501">
          <cell r="B1501" t="str">
            <v>TUBERÍA DE CONCRETO REFORZADA - CLASE 2 L=2.50 m  D 64"</v>
          </cell>
          <cell r="C1501" t="str">
            <v>m</v>
          </cell>
          <cell r="D1501">
            <v>1105233.6000000001</v>
          </cell>
          <cell r="E1501">
            <v>33157.008000000002</v>
          </cell>
          <cell r="F1501">
            <v>1138390.608</v>
          </cell>
          <cell r="G1501">
            <v>182142.49728000001</v>
          </cell>
          <cell r="H1501">
            <v>1320533</v>
          </cell>
        </row>
        <row r="1502">
          <cell r="B1502" t="str">
            <v>TUBERÍA DE CONCRETO REFORZADA - CLASE 2 L=2.50 m  D 68"</v>
          </cell>
          <cell r="C1502" t="str">
            <v>m</v>
          </cell>
          <cell r="D1502">
            <v>1249233.6000000001</v>
          </cell>
          <cell r="E1502">
            <v>37477.008000000002</v>
          </cell>
          <cell r="F1502">
            <v>1286710.608</v>
          </cell>
          <cell r="G1502">
            <v>205873.69727999999</v>
          </cell>
          <cell r="H1502">
            <v>1492584</v>
          </cell>
        </row>
        <row r="1503">
          <cell r="B1503" t="str">
            <v>TUBERÍA DE CONCRETO REFORZADA - CLASE 2 L=2.50 m  D 72"</v>
          </cell>
          <cell r="C1503" t="str">
            <v>m</v>
          </cell>
          <cell r="D1503">
            <v>1380312</v>
          </cell>
          <cell r="E1503">
            <v>41409.360000000001</v>
          </cell>
          <cell r="F1503">
            <v>1421721.36</v>
          </cell>
          <cell r="G1503">
            <v>227475.41760000002</v>
          </cell>
          <cell r="H1503">
            <v>1649197</v>
          </cell>
        </row>
        <row r="1504">
          <cell r="B1504" t="str">
            <v>TUBERÍA DE CONCRETO REFORZADA - CLASE 2 L=2.50 m  D 80"</v>
          </cell>
          <cell r="C1504" t="str">
            <v>m</v>
          </cell>
          <cell r="D1504">
            <v>1736006.4</v>
          </cell>
          <cell r="E1504">
            <v>52080.191999999995</v>
          </cell>
          <cell r="F1504">
            <v>1788086.5919999999</v>
          </cell>
          <cell r="G1504">
            <v>286093.85472</v>
          </cell>
          <cell r="H1504">
            <v>2074180</v>
          </cell>
        </row>
        <row r="1505">
          <cell r="B1505" t="str">
            <v>TUBERÍA DE CONCRETO REFORZADA - CLASE 2 L=2.50 m  D 86"</v>
          </cell>
          <cell r="C1505" t="str">
            <v>m</v>
          </cell>
          <cell r="D1505">
            <v>1982774.4</v>
          </cell>
          <cell r="E1505">
            <v>59483.231999999996</v>
          </cell>
          <cell r="F1505">
            <v>2042257.632</v>
          </cell>
          <cell r="G1505">
            <v>326761.22112</v>
          </cell>
          <cell r="H1505">
            <v>2369019</v>
          </cell>
        </row>
        <row r="1506">
          <cell r="B1506" t="str">
            <v>TUBERÍA DE CONCRETO REFORZADA - CLASE 2 L=2.50 m  D 92"</v>
          </cell>
          <cell r="C1506" t="str">
            <v>m</v>
          </cell>
          <cell r="D1506">
            <v>2231385.6</v>
          </cell>
          <cell r="E1506">
            <v>66941.567999999999</v>
          </cell>
          <cell r="F1506">
            <v>2298327.1680000001</v>
          </cell>
          <cell r="G1506">
            <v>367732.34688000003</v>
          </cell>
          <cell r="H1506">
            <v>2666060</v>
          </cell>
        </row>
        <row r="1507">
          <cell r="B1507" t="str">
            <v>TUBERÍA DE CONCRETO REFORZADA - CLASE 2 L=2.50 m  D 98"</v>
          </cell>
          <cell r="C1507" t="str">
            <v>m</v>
          </cell>
          <cell r="D1507">
            <v>2840001.6</v>
          </cell>
          <cell r="E1507">
            <v>85200.047999999995</v>
          </cell>
          <cell r="F1507">
            <v>2925201.648</v>
          </cell>
          <cell r="G1507">
            <v>468032.26368000003</v>
          </cell>
          <cell r="H1507">
            <v>3393234</v>
          </cell>
        </row>
        <row r="1508">
          <cell r="B1508" t="str">
            <v>TUBERÍA DE CONCRETO REFORZADA - CLASE 2 L=2.50 m  D 110"</v>
          </cell>
          <cell r="C1508" t="str">
            <v>m</v>
          </cell>
          <cell r="D1508">
            <v>3503385.6</v>
          </cell>
          <cell r="E1508">
            <v>105101.568</v>
          </cell>
          <cell r="F1508">
            <v>3608487.1680000001</v>
          </cell>
          <cell r="G1508">
            <v>577357.94688000006</v>
          </cell>
          <cell r="H1508">
            <v>4185845</v>
          </cell>
        </row>
        <row r="1509">
          <cell r="B1509" t="str">
            <v>TUBERÍA DE CONCRETO REFORZADA - CLASE 3 L=2.50 m  D 24"</v>
          </cell>
          <cell r="C1509" t="str">
            <v>m</v>
          </cell>
          <cell r="D1509">
            <v>219081.60000000001</v>
          </cell>
          <cell r="E1509">
            <v>6572.4480000000003</v>
          </cell>
          <cell r="F1509">
            <v>225654.04800000001</v>
          </cell>
          <cell r="G1509">
            <v>36104.647680000002</v>
          </cell>
          <cell r="H1509">
            <v>261759</v>
          </cell>
        </row>
        <row r="1510">
          <cell r="B1510" t="str">
            <v>TUBERÍA DE CONCRETO REFORZADA - CLASE 3 L=2.50 m  D 27"</v>
          </cell>
          <cell r="C1510" t="str">
            <v>m</v>
          </cell>
          <cell r="D1510">
            <v>291696</v>
          </cell>
          <cell r="E1510">
            <v>8750.8799999999992</v>
          </cell>
          <cell r="F1510">
            <v>300446.88</v>
          </cell>
          <cell r="G1510">
            <v>48071.500800000002</v>
          </cell>
          <cell r="H1510">
            <v>348518</v>
          </cell>
        </row>
        <row r="1511">
          <cell r="B1511" t="str">
            <v>TUBERÍA DE CONCRETO REFORZADA - CLASE 3 L=2.50 m  D 30"</v>
          </cell>
          <cell r="C1511" t="str">
            <v>m</v>
          </cell>
          <cell r="D1511">
            <v>363700.8</v>
          </cell>
          <cell r="E1511">
            <v>10911.023999999999</v>
          </cell>
          <cell r="F1511">
            <v>374611.82399999996</v>
          </cell>
          <cell r="G1511">
            <v>59937.891839999997</v>
          </cell>
          <cell r="H1511">
            <v>434550</v>
          </cell>
        </row>
        <row r="1512">
          <cell r="B1512" t="str">
            <v>TUBERÍA DE CONCRETO REFORZADA - CLASE 3 L=2.50 m  D 36"</v>
          </cell>
          <cell r="C1512" t="str">
            <v>m</v>
          </cell>
          <cell r="D1512">
            <v>456004.8</v>
          </cell>
          <cell r="E1512">
            <v>13680.143999999998</v>
          </cell>
          <cell r="F1512">
            <v>469684.94399999996</v>
          </cell>
          <cell r="G1512">
            <v>75149.591039999999</v>
          </cell>
          <cell r="H1512">
            <v>544835</v>
          </cell>
        </row>
        <row r="1513">
          <cell r="B1513" t="str">
            <v>TUBERÍA DE CONCRETO REFORZADA - CLASE 3 L=2.50 m  D 40"</v>
          </cell>
          <cell r="C1513" t="str">
            <v>m</v>
          </cell>
          <cell r="D1513">
            <v>571694.4</v>
          </cell>
          <cell r="E1513">
            <v>17150.831999999999</v>
          </cell>
          <cell r="F1513">
            <v>588845.23200000008</v>
          </cell>
          <cell r="G1513">
            <v>94215.23712000002</v>
          </cell>
          <cell r="H1513">
            <v>683060</v>
          </cell>
        </row>
        <row r="1514">
          <cell r="B1514" t="str">
            <v>TUBERÍA DE CONCRETO REFORZADA - CLASE 3 L=2.50 m  D 44"</v>
          </cell>
          <cell r="C1514" t="str">
            <v>m</v>
          </cell>
          <cell r="D1514">
            <v>639388.80000000005</v>
          </cell>
          <cell r="E1514">
            <v>19181.664000000001</v>
          </cell>
          <cell r="F1514">
            <v>658570.46400000004</v>
          </cell>
          <cell r="G1514">
            <v>105371.27424000001</v>
          </cell>
          <cell r="H1514">
            <v>763942</v>
          </cell>
        </row>
        <row r="1515">
          <cell r="B1515" t="str">
            <v>TUBERÍA DE CONCRETO REFORZADA - CLASE 3 L=2.50 m  D 48"</v>
          </cell>
          <cell r="C1515" t="str">
            <v>m</v>
          </cell>
          <cell r="D1515">
            <v>750153.6</v>
          </cell>
          <cell r="E1515">
            <v>22504.608</v>
          </cell>
          <cell r="F1515">
            <v>772658.20799999998</v>
          </cell>
          <cell r="G1515">
            <v>123625.31328</v>
          </cell>
          <cell r="H1515">
            <v>896284</v>
          </cell>
        </row>
        <row r="1516">
          <cell r="B1516" t="str">
            <v>TUBERÍA DE CONCRETO REFORZADA - CLASE 3 L=2.50 m  D 52"</v>
          </cell>
          <cell r="C1516" t="str">
            <v>m</v>
          </cell>
          <cell r="D1516">
            <v>832003.2</v>
          </cell>
          <cell r="E1516">
            <v>24960.095999999998</v>
          </cell>
          <cell r="F1516">
            <v>856963.29599999997</v>
          </cell>
          <cell r="G1516">
            <v>137114.12735999998</v>
          </cell>
          <cell r="H1516">
            <v>994077</v>
          </cell>
        </row>
        <row r="1517">
          <cell r="B1517" t="str">
            <v>TUBERÍA DE CONCRETO REFORZADA - CLASE 3 L=2.50 m  D 56"</v>
          </cell>
          <cell r="C1517" t="str">
            <v>m</v>
          </cell>
          <cell r="D1517">
            <v>921235.2</v>
          </cell>
          <cell r="E1517">
            <v>27637.055999999997</v>
          </cell>
          <cell r="F1517">
            <v>948872.25599999994</v>
          </cell>
          <cell r="G1517">
            <v>151819.56096</v>
          </cell>
          <cell r="H1517">
            <v>1100692</v>
          </cell>
        </row>
        <row r="1518">
          <cell r="B1518" t="str">
            <v>TUBERÍA DE CONCRETO REFORZADA - CLASE 3 L=2.50 m  D 60"</v>
          </cell>
          <cell r="C1518" t="str">
            <v>m</v>
          </cell>
          <cell r="D1518">
            <v>1099694.3999999999</v>
          </cell>
          <cell r="E1518">
            <v>32990.831999999995</v>
          </cell>
          <cell r="F1518">
            <v>1132685.2319999998</v>
          </cell>
          <cell r="G1518">
            <v>181229.63711999997</v>
          </cell>
          <cell r="H1518">
            <v>1313915</v>
          </cell>
        </row>
        <row r="1519">
          <cell r="B1519" t="str">
            <v>TUBERÍA DE CONCRETO REFORZADA - CLASE 3 L=2.50 m  D 64"</v>
          </cell>
          <cell r="C1519" t="str">
            <v>m</v>
          </cell>
          <cell r="D1519">
            <v>1156310.3999999999</v>
          </cell>
          <cell r="E1519">
            <v>34689.311999999998</v>
          </cell>
          <cell r="F1519">
            <v>1190999.7119999998</v>
          </cell>
          <cell r="G1519">
            <v>190559.95391999997</v>
          </cell>
          <cell r="H1519">
            <v>1381560</v>
          </cell>
        </row>
        <row r="1520">
          <cell r="B1520" t="str">
            <v>TUBERÍA DE CONCRETO REFORZADA - CLASE 3 L=2.50 m  D 68"</v>
          </cell>
          <cell r="C1520" t="str">
            <v>m</v>
          </cell>
          <cell r="D1520">
            <v>1307697.6000000001</v>
          </cell>
          <cell r="E1520">
            <v>39230.928</v>
          </cell>
          <cell r="F1520">
            <v>1346928.5280000002</v>
          </cell>
          <cell r="G1520">
            <v>215508.56448000003</v>
          </cell>
          <cell r="H1520">
            <v>1562437</v>
          </cell>
        </row>
        <row r="1521">
          <cell r="B1521" t="str">
            <v>TUBERÍA DE CONCRETO REFORZADA - CLASE 3 L=2.50 m  D 72"</v>
          </cell>
          <cell r="C1521" t="str">
            <v>m</v>
          </cell>
          <cell r="D1521">
            <v>1528617.6</v>
          </cell>
          <cell r="E1521">
            <v>45858.527999999998</v>
          </cell>
          <cell r="F1521">
            <v>1574476.128</v>
          </cell>
          <cell r="G1521">
            <v>251916.18048000001</v>
          </cell>
          <cell r="H1521">
            <v>1826392</v>
          </cell>
        </row>
        <row r="1522">
          <cell r="B1522" t="str">
            <v>TUBERÍA DE CONCRETO REFORZADA - CLASE 3 L=2.50 m  D 80"</v>
          </cell>
          <cell r="C1522" t="str">
            <v>m</v>
          </cell>
          <cell r="D1522">
            <v>1814155.2</v>
          </cell>
          <cell r="E1522">
            <v>54424.655999999995</v>
          </cell>
          <cell r="F1522">
            <v>1868579.8559999999</v>
          </cell>
          <cell r="G1522">
            <v>298972.77695999999</v>
          </cell>
          <cell r="H1522">
            <v>2167553</v>
          </cell>
        </row>
        <row r="1523">
          <cell r="B1523" t="str">
            <v>TUBERÍA DE CONCRETO REFORZADA - CLASE 3 L=2.50 m  D 86"</v>
          </cell>
          <cell r="C1523" t="str">
            <v>m</v>
          </cell>
          <cell r="D1523">
            <v>2036308.8</v>
          </cell>
          <cell r="E1523">
            <v>61089.263999999996</v>
          </cell>
          <cell r="F1523">
            <v>2097398.0640000002</v>
          </cell>
          <cell r="G1523">
            <v>335583.69024000003</v>
          </cell>
          <cell r="H1523">
            <v>2432982</v>
          </cell>
        </row>
        <row r="1524">
          <cell r="B1524" t="str">
            <v>TUBERÍA DE CONCRETO REFORZADA - CLASE 3 L=2.50 m  D 92"</v>
          </cell>
          <cell r="C1524" t="str">
            <v>m</v>
          </cell>
          <cell r="D1524">
            <v>2271388.7999999998</v>
          </cell>
          <cell r="E1524">
            <v>68141.66399999999</v>
          </cell>
          <cell r="F1524">
            <v>2339530.4639999997</v>
          </cell>
          <cell r="G1524">
            <v>374324.87423999998</v>
          </cell>
          <cell r="H1524">
            <v>2713855</v>
          </cell>
        </row>
        <row r="1525">
          <cell r="B1525" t="str">
            <v>TUBERÍA DE CONCRETO REFORZADA - CLASE 3 L=2.50 m  D 98"</v>
          </cell>
          <cell r="C1525" t="str">
            <v>m</v>
          </cell>
          <cell r="D1525">
            <v>2891078.4</v>
          </cell>
          <cell r="E1525">
            <v>86732.351999999999</v>
          </cell>
          <cell r="F1525">
            <v>2977810.7519999999</v>
          </cell>
          <cell r="G1525">
            <v>476449.72031999996</v>
          </cell>
          <cell r="H1525">
            <v>3454260</v>
          </cell>
        </row>
        <row r="1526">
          <cell r="B1526" t="str">
            <v>TUBERÍA DE CONCRETO REFORZADA - CLASE 3 L=2.50 m  D 110"</v>
          </cell>
          <cell r="C1526" t="str">
            <v>m</v>
          </cell>
          <cell r="D1526">
            <v>3567384</v>
          </cell>
          <cell r="E1526">
            <v>107021.51999999999</v>
          </cell>
          <cell r="F1526">
            <v>3674405.52</v>
          </cell>
          <cell r="G1526">
            <v>587904.88320000004</v>
          </cell>
          <cell r="H1526">
            <v>4262310</v>
          </cell>
        </row>
        <row r="1527">
          <cell r="B1527" t="str">
            <v>TUBERÍA DE CONCRETO REFORZADA - CLASE 4 L=2.50 m  D 24"</v>
          </cell>
          <cell r="C1527" t="str">
            <v>m</v>
          </cell>
          <cell r="D1527">
            <v>249235.20000000001</v>
          </cell>
          <cell r="E1527">
            <v>7477.0560000000005</v>
          </cell>
          <cell r="F1527">
            <v>256712.25600000002</v>
          </cell>
          <cell r="G1527">
            <v>41073.960960000004</v>
          </cell>
          <cell r="H1527">
            <v>297786</v>
          </cell>
        </row>
        <row r="1528">
          <cell r="B1528" t="str">
            <v>TUBERÍA DE CONCRETO REFORZADA - CLASE 4 L=2.50 m  D 27"</v>
          </cell>
          <cell r="C1528" t="str">
            <v>m</v>
          </cell>
          <cell r="D1528">
            <v>332928</v>
          </cell>
          <cell r="E1528">
            <v>9987.84</v>
          </cell>
          <cell r="F1528">
            <v>342915.84000000003</v>
          </cell>
          <cell r="G1528">
            <v>54866.534400000004</v>
          </cell>
          <cell r="H1528">
            <v>397782</v>
          </cell>
        </row>
        <row r="1529">
          <cell r="B1529" t="str">
            <v>TUBERÍA DE CONCRETO REFORZADA - CLASE 4 L=2.50 m  D 30"</v>
          </cell>
          <cell r="C1529" t="str">
            <v>m</v>
          </cell>
          <cell r="D1529">
            <v>417235.20000000001</v>
          </cell>
          <cell r="E1529">
            <v>12517.056</v>
          </cell>
          <cell r="F1529">
            <v>429752.25599999999</v>
          </cell>
          <cell r="G1529">
            <v>68760.360960000005</v>
          </cell>
          <cell r="H1529">
            <v>498513</v>
          </cell>
        </row>
        <row r="1530">
          <cell r="B1530" t="str">
            <v>TUBERÍA DE CONCRETO REFORZADA - CLASE 4 L=2.50 m  D 36"</v>
          </cell>
          <cell r="C1530" t="str">
            <v>m</v>
          </cell>
          <cell r="D1530">
            <v>523080</v>
          </cell>
          <cell r="E1530">
            <v>15692.4</v>
          </cell>
          <cell r="F1530">
            <v>538772.4</v>
          </cell>
          <cell r="G1530">
            <v>86203.584000000003</v>
          </cell>
          <cell r="H1530">
            <v>624976</v>
          </cell>
        </row>
        <row r="1531">
          <cell r="B1531" t="str">
            <v>TUBERÍA DE CONCRETO REFORZADA - CLASE 4 L=2.50 m  D 40"</v>
          </cell>
          <cell r="C1531" t="str">
            <v>m</v>
          </cell>
          <cell r="D1531">
            <v>654772.80000000005</v>
          </cell>
          <cell r="E1531">
            <v>19643.184000000001</v>
          </cell>
          <cell r="F1531">
            <v>674415.98400000005</v>
          </cell>
          <cell r="G1531">
            <v>107906.55744</v>
          </cell>
          <cell r="H1531">
            <v>782323</v>
          </cell>
        </row>
        <row r="1532">
          <cell r="B1532" t="str">
            <v>TUBERÍA DE CONCRETO REFORZADA - CLASE 4 L=2.50 m  D 44"</v>
          </cell>
          <cell r="C1532" t="str">
            <v>m</v>
          </cell>
          <cell r="D1532">
            <v>732931.2</v>
          </cell>
          <cell r="E1532">
            <v>21987.935999999998</v>
          </cell>
          <cell r="F1532">
            <v>754919.13599999994</v>
          </cell>
          <cell r="G1532">
            <v>120787.06176</v>
          </cell>
          <cell r="H1532">
            <v>875706</v>
          </cell>
        </row>
        <row r="1533">
          <cell r="B1533" t="str">
            <v>TUBERÍA DE CONCRETO REFORZADA - CLASE 4 L=2.50 m  D 48"</v>
          </cell>
          <cell r="C1533" t="str">
            <v>m</v>
          </cell>
          <cell r="D1533">
            <v>859694.4</v>
          </cell>
          <cell r="E1533">
            <v>25790.831999999999</v>
          </cell>
          <cell r="F1533">
            <v>885485.23200000008</v>
          </cell>
          <cell r="G1533">
            <v>141677.63712000003</v>
          </cell>
          <cell r="H1533">
            <v>1027163</v>
          </cell>
        </row>
        <row r="1534">
          <cell r="B1534" t="str">
            <v>TUBERÍA DE CONCRETO REFORZADA - CLASE 4 L=2.50 m  D 52"</v>
          </cell>
          <cell r="C1534" t="str">
            <v>m</v>
          </cell>
          <cell r="D1534">
            <v>961238.4</v>
          </cell>
          <cell r="E1534">
            <v>28837.151999999998</v>
          </cell>
          <cell r="F1534">
            <v>990075.55200000003</v>
          </cell>
          <cell r="G1534">
            <v>158412.08832000001</v>
          </cell>
          <cell r="H1534">
            <v>1148488</v>
          </cell>
        </row>
        <row r="1535">
          <cell r="B1535" t="str">
            <v>TUBERÍA DE CONCRETO REFORZADA - CLASE 4 L=2.50 m  D 56"</v>
          </cell>
          <cell r="C1535" t="str">
            <v>m</v>
          </cell>
          <cell r="D1535">
            <v>1018464</v>
          </cell>
          <cell r="E1535">
            <v>30553.919999999998</v>
          </cell>
          <cell r="F1535">
            <v>1049017.92</v>
          </cell>
          <cell r="G1535">
            <v>167842.86719999998</v>
          </cell>
          <cell r="H1535">
            <v>1216861</v>
          </cell>
        </row>
        <row r="1536">
          <cell r="B1536" t="str">
            <v>TUBERÍA DE CONCRETO REFORZADA - CLASE 4 L=2.50 m  D 60"</v>
          </cell>
          <cell r="C1536" t="str">
            <v>m</v>
          </cell>
          <cell r="D1536">
            <v>1166774.3999999999</v>
          </cell>
          <cell r="E1536">
            <v>35003.231999999996</v>
          </cell>
          <cell r="F1536">
            <v>1201777.632</v>
          </cell>
          <cell r="G1536">
            <v>192284.42112000001</v>
          </cell>
          <cell r="H1536">
            <v>1394062</v>
          </cell>
        </row>
        <row r="1537">
          <cell r="B1537" t="str">
            <v>TUBERÍA DE CONCRETO REFORZADA - CLASE 4 L=2.50 m  D 64"</v>
          </cell>
          <cell r="C1537" t="str">
            <v>m</v>
          </cell>
          <cell r="D1537">
            <v>1326772.8</v>
          </cell>
          <cell r="E1537">
            <v>39803.184000000001</v>
          </cell>
          <cell r="F1537">
            <v>1366575.9839999999</v>
          </cell>
          <cell r="G1537">
            <v>218652.15743999998</v>
          </cell>
          <cell r="H1537">
            <v>1585228</v>
          </cell>
        </row>
        <row r="1538">
          <cell r="B1538" t="str">
            <v>TUBERÍA DE CONCRETO REFORZADA - CLASE 4 L=2.50 m  D 68"</v>
          </cell>
          <cell r="C1538" t="str">
            <v>m</v>
          </cell>
          <cell r="D1538">
            <v>1501540.8</v>
          </cell>
          <cell r="E1538">
            <v>45046.224000000002</v>
          </cell>
          <cell r="F1538">
            <v>1546587.024</v>
          </cell>
          <cell r="G1538">
            <v>247453.92384</v>
          </cell>
          <cell r="H1538">
            <v>1794041</v>
          </cell>
        </row>
        <row r="1539">
          <cell r="B1539" t="str">
            <v>TUBERÍA DE CONCRETO REFORZADA - CLASE 4 L=2.50 m  D 72"</v>
          </cell>
          <cell r="C1539" t="str">
            <v>m</v>
          </cell>
          <cell r="D1539">
            <v>1678771.2</v>
          </cell>
          <cell r="E1539">
            <v>50363.135999999999</v>
          </cell>
          <cell r="F1539">
            <v>1729134.3359999999</v>
          </cell>
          <cell r="G1539">
            <v>276661.49375999998</v>
          </cell>
          <cell r="H1539">
            <v>2005796</v>
          </cell>
        </row>
        <row r="1540">
          <cell r="B1540" t="str">
            <v>TUBERÍA DE CONCRETO REFORZADA - CLASE 4 L=2.50 m  D 80"</v>
          </cell>
          <cell r="C1540" t="str">
            <v>m</v>
          </cell>
          <cell r="D1540">
            <v>2081236.8</v>
          </cell>
          <cell r="E1540">
            <v>62437.103999999999</v>
          </cell>
          <cell r="F1540">
            <v>2143673.9040000001</v>
          </cell>
          <cell r="G1540">
            <v>342987.82464000001</v>
          </cell>
          <cell r="H1540">
            <v>2486662</v>
          </cell>
        </row>
        <row r="1541">
          <cell r="B1541" t="str">
            <v>TUBERÍA DE CONCRETO REFORZADA - CLASE 4 L=2.50 m  D 86"</v>
          </cell>
          <cell r="C1541" t="str">
            <v>m</v>
          </cell>
          <cell r="D1541">
            <v>2499081.6</v>
          </cell>
          <cell r="E1541">
            <v>74972.448000000004</v>
          </cell>
          <cell r="F1541">
            <v>2574054.048</v>
          </cell>
          <cell r="G1541">
            <v>411848.64767999999</v>
          </cell>
          <cell r="H1541">
            <v>2985903</v>
          </cell>
        </row>
        <row r="1542">
          <cell r="B1542" t="str">
            <v>TUBERÍA DE CONCRETO REFORZADA - CLASE 4 L=2.50 m  D 92"</v>
          </cell>
          <cell r="C1542" t="str">
            <v>m</v>
          </cell>
          <cell r="D1542">
            <v>2729232</v>
          </cell>
          <cell r="E1542">
            <v>81876.959999999992</v>
          </cell>
          <cell r="F1542">
            <v>2811108.96</v>
          </cell>
          <cell r="G1542">
            <v>449777.43359999999</v>
          </cell>
          <cell r="H1542">
            <v>3260886</v>
          </cell>
        </row>
        <row r="1543">
          <cell r="B1543" t="str">
            <v>TUBERÍA DE CONCRETO REFORZADA - CLASE 4 L=2.50 m  D 98"</v>
          </cell>
          <cell r="C1543" t="str">
            <v>m</v>
          </cell>
          <cell r="D1543">
            <v>3473846.4</v>
          </cell>
          <cell r="E1543">
            <v>104215.39199999999</v>
          </cell>
          <cell r="F1543">
            <v>3578061.7919999999</v>
          </cell>
          <cell r="G1543">
            <v>572489.88671999995</v>
          </cell>
          <cell r="H1543">
            <v>4150552</v>
          </cell>
        </row>
        <row r="1544">
          <cell r="B1544" t="str">
            <v>TUBERÍA DE CONCRETO REFORZADA - CLASE 4 L=2.50 m  D 110"</v>
          </cell>
          <cell r="C1544" t="str">
            <v>m</v>
          </cell>
          <cell r="D1544">
            <v>4284926.4000000004</v>
          </cell>
          <cell r="E1544">
            <v>128547.792</v>
          </cell>
          <cell r="F1544">
            <v>4413474.1920000007</v>
          </cell>
          <cell r="G1544">
            <v>706155.87072000012</v>
          </cell>
          <cell r="H1544">
            <v>5119630</v>
          </cell>
        </row>
        <row r="1545">
          <cell r="B1545" t="str">
            <v>SUMINISTRO TUBERÍA PVC PARA DRENAJES</v>
          </cell>
        </row>
        <row r="1546">
          <cell r="B1546" t="str">
            <v>TUBERÍA PVC PARA DRENAJE D 65  mm</v>
          </cell>
          <cell r="C1546" t="str">
            <v>m</v>
          </cell>
          <cell r="D1546">
            <v>10924</v>
          </cell>
          <cell r="E1546">
            <v>327.71999999999997</v>
          </cell>
          <cell r="F1546">
            <v>11251.72</v>
          </cell>
          <cell r="G1546">
            <v>1800.2752</v>
          </cell>
          <cell r="H1546">
            <v>13052</v>
          </cell>
        </row>
        <row r="1547">
          <cell r="B1547" t="str">
            <v>TUBERÍA PVC PARA DRENAJE D 100  mm</v>
          </cell>
          <cell r="C1547" t="str">
            <v>m</v>
          </cell>
          <cell r="D1547">
            <v>18814.8</v>
          </cell>
          <cell r="E1547">
            <v>564.44399999999996</v>
          </cell>
          <cell r="F1547">
            <v>19379.243999999999</v>
          </cell>
          <cell r="G1547">
            <v>3100.67904</v>
          </cell>
          <cell r="H1547">
            <v>22480</v>
          </cell>
        </row>
        <row r="1548">
          <cell r="B1548" t="str">
            <v>TUBERÍA PVC PARA DRENAJE D 160  mm</v>
          </cell>
          <cell r="C1548" t="str">
            <v>m</v>
          </cell>
          <cell r="D1548">
            <v>46294.8</v>
          </cell>
          <cell r="E1548">
            <v>1388.8440000000001</v>
          </cell>
          <cell r="F1548">
            <v>47683.644</v>
          </cell>
          <cell r="G1548">
            <v>7629.3830400000006</v>
          </cell>
          <cell r="H1548">
            <v>55313</v>
          </cell>
        </row>
        <row r="1549">
          <cell r="B1549" t="str">
            <v>TUBERÍA PVC PARA DRENAJE D 200  mm</v>
          </cell>
          <cell r="C1549" t="str">
            <v>m</v>
          </cell>
          <cell r="D1549">
            <v>61076.6</v>
          </cell>
          <cell r="E1549">
            <v>1832.298</v>
          </cell>
          <cell r="F1549">
            <v>62908.898000000001</v>
          </cell>
          <cell r="G1549">
            <v>10065.42368</v>
          </cell>
          <cell r="H1549">
            <v>72974</v>
          </cell>
        </row>
        <row r="1550">
          <cell r="B1550" t="str">
            <v>INSTALACIÓN TUBERÍA PVC PARA DRENAJES - VER PRESUPUESTO DE OBRA</v>
          </cell>
        </row>
        <row r="1551">
          <cell r="B1551" t="str">
            <v>SUMINISTRO TUBERÍA Y ACCESORIOS PVC SANITARIA</v>
          </cell>
        </row>
        <row r="1552">
          <cell r="B1552" t="str">
            <v>SUMINISTRO TUBERÍA PVC SANITARIA</v>
          </cell>
        </row>
        <row r="1553">
          <cell r="B1553" t="str">
            <v>TUBERÍA PVC SANITARIA D 1 1/2"</v>
          </cell>
          <cell r="C1553" t="str">
            <v>m</v>
          </cell>
          <cell r="D1553">
            <v>5711.666666666667</v>
          </cell>
          <cell r="E1553">
            <v>171.35</v>
          </cell>
          <cell r="F1553">
            <v>5883.0166666666673</v>
          </cell>
          <cell r="G1553">
            <v>941.28266666666684</v>
          </cell>
          <cell r="H1553">
            <v>6824</v>
          </cell>
        </row>
        <row r="1554">
          <cell r="B1554" t="str">
            <v>TUBERÍA PVC SANITARIA D 2"</v>
          </cell>
          <cell r="C1554" t="str">
            <v>m</v>
          </cell>
          <cell r="D1554">
            <v>7081</v>
          </cell>
          <cell r="E1554">
            <v>212.42999999999998</v>
          </cell>
          <cell r="F1554">
            <v>7293.43</v>
          </cell>
          <cell r="G1554">
            <v>1166.9488000000001</v>
          </cell>
          <cell r="H1554">
            <v>8460</v>
          </cell>
        </row>
        <row r="1555">
          <cell r="B1555" t="str">
            <v>TUBERÍA PVC SANITARIA D 3"</v>
          </cell>
          <cell r="C1555" t="str">
            <v>m</v>
          </cell>
          <cell r="D1555">
            <v>10576.5</v>
          </cell>
          <cell r="E1555">
            <v>317.29500000000002</v>
          </cell>
          <cell r="F1555">
            <v>10893.795</v>
          </cell>
          <cell r="G1555">
            <v>1743.0072</v>
          </cell>
          <cell r="H1555">
            <v>12637</v>
          </cell>
        </row>
        <row r="1556">
          <cell r="B1556" t="str">
            <v>TUBERÍA PVC SANITARIA D 4"</v>
          </cell>
          <cell r="C1556" t="str">
            <v>m</v>
          </cell>
          <cell r="D1556">
            <v>14739.833333333334</v>
          </cell>
          <cell r="E1556">
            <v>442.19499999999999</v>
          </cell>
          <cell r="F1556">
            <v>15182.028333333334</v>
          </cell>
          <cell r="G1556">
            <v>2429.1245333333336</v>
          </cell>
          <cell r="H1556">
            <v>17611</v>
          </cell>
        </row>
        <row r="1557">
          <cell r="B1557" t="str">
            <v>TUBERÍA PVC SANITARIA D 6"</v>
          </cell>
          <cell r="C1557" t="str">
            <v>m</v>
          </cell>
          <cell r="D1557">
            <v>31213.833333333332</v>
          </cell>
          <cell r="E1557">
            <v>936.41499999999996</v>
          </cell>
          <cell r="F1557">
            <v>32150.248333333333</v>
          </cell>
          <cell r="G1557">
            <v>5144.0397333333331</v>
          </cell>
          <cell r="H1557">
            <v>37294</v>
          </cell>
        </row>
        <row r="1558">
          <cell r="B1558" t="str">
            <v>TUBERÍA PVC SANITARIA D 8"</v>
          </cell>
          <cell r="C1558" t="str">
            <v>m</v>
          </cell>
          <cell r="D1558">
            <v>55150.833333333336</v>
          </cell>
          <cell r="E1558">
            <v>1654.5250000000001</v>
          </cell>
          <cell r="F1558">
            <v>56805.358333333337</v>
          </cell>
          <cell r="G1558">
            <v>9088.8573333333334</v>
          </cell>
          <cell r="H1558">
            <v>65894</v>
          </cell>
        </row>
        <row r="1559">
          <cell r="B1559" t="str">
            <v>TUBERÍA PVC SANITARIA D 10"</v>
          </cell>
          <cell r="C1559" t="str">
            <v>m</v>
          </cell>
          <cell r="D1559">
            <v>86143.833333333328</v>
          </cell>
          <cell r="E1559">
            <v>2584.3149999999996</v>
          </cell>
          <cell r="F1559">
            <v>88728.148333333331</v>
          </cell>
          <cell r="G1559">
            <v>14196.503733333333</v>
          </cell>
          <cell r="H1559">
            <v>102925</v>
          </cell>
        </row>
        <row r="1560">
          <cell r="B1560" t="str">
            <v>SUMINISTRO TUBERÍA PVC SANITARIA NOVATEC</v>
          </cell>
        </row>
        <row r="1561">
          <cell r="B1561" t="str">
            <v>TUBERÍA PVC SANITARIA NOVATEC D 2"</v>
          </cell>
          <cell r="C1561" t="str">
            <v>m</v>
          </cell>
          <cell r="D1561">
            <v>7081</v>
          </cell>
          <cell r="E1561">
            <v>212.42999999999998</v>
          </cell>
          <cell r="F1561">
            <v>7293.43</v>
          </cell>
          <cell r="G1561">
            <v>1166.9488000000001</v>
          </cell>
          <cell r="H1561">
            <v>8460</v>
          </cell>
        </row>
        <row r="1562">
          <cell r="B1562" t="str">
            <v>TUBERÍA PVC SANITARIA NOVATEC D 3"</v>
          </cell>
          <cell r="C1562" t="str">
            <v>m</v>
          </cell>
          <cell r="D1562">
            <v>10576.5</v>
          </cell>
          <cell r="E1562">
            <v>317.29500000000002</v>
          </cell>
          <cell r="F1562">
            <v>10893.795</v>
          </cell>
          <cell r="G1562">
            <v>1743.0072</v>
          </cell>
          <cell r="H1562">
            <v>12637</v>
          </cell>
        </row>
        <row r="1563">
          <cell r="B1563" t="str">
            <v>TUBERÍA PVC SANITARIA NOVATEC D 4"</v>
          </cell>
          <cell r="C1563" t="str">
            <v>m</v>
          </cell>
          <cell r="D1563">
            <v>14739.833333333334</v>
          </cell>
          <cell r="E1563">
            <v>442.19499999999999</v>
          </cell>
          <cell r="F1563">
            <v>15182.028333333334</v>
          </cell>
          <cell r="G1563">
            <v>2429.1245333333336</v>
          </cell>
          <cell r="H1563">
            <v>17611</v>
          </cell>
        </row>
        <row r="1564">
          <cell r="B1564" t="str">
            <v>TUBERÍA PVC SANITARIA NOVATEC D 6"</v>
          </cell>
          <cell r="C1564" t="str">
            <v>m</v>
          </cell>
          <cell r="D1564">
            <v>31213.833333333332</v>
          </cell>
          <cell r="E1564">
            <v>936.41499999999996</v>
          </cell>
          <cell r="F1564">
            <v>32150.248333333333</v>
          </cell>
          <cell r="G1564">
            <v>5144.0397333333331</v>
          </cell>
          <cell r="H1564">
            <v>37294</v>
          </cell>
        </row>
        <row r="1565">
          <cell r="B1565" t="str">
            <v>SUMINISTRO TUBERÍA PVC VENTILACIÓN</v>
          </cell>
        </row>
        <row r="1566">
          <cell r="B1566" t="str">
            <v>TUBERÍA PVC VENTILACIÓN D 1 1/2"</v>
          </cell>
          <cell r="C1566" t="str">
            <v>m</v>
          </cell>
          <cell r="D1566">
            <v>3148.6666666666665</v>
          </cell>
          <cell r="E1566">
            <v>94.46</v>
          </cell>
          <cell r="F1566">
            <v>3243.1266666666666</v>
          </cell>
          <cell r="G1566">
            <v>518.90026666666665</v>
          </cell>
          <cell r="H1566">
            <v>3762</v>
          </cell>
        </row>
        <row r="1567">
          <cell r="B1567" t="str">
            <v>TUBERÍA PVC VENTILACIÓN D 2"</v>
          </cell>
          <cell r="C1567" t="str">
            <v>m</v>
          </cell>
          <cell r="D1567">
            <v>4552.166666666667</v>
          </cell>
          <cell r="E1567">
            <v>136.565</v>
          </cell>
          <cell r="F1567">
            <v>4688.7316666666666</v>
          </cell>
          <cell r="G1567">
            <v>750.19706666666661</v>
          </cell>
          <cell r="H1567">
            <v>5439</v>
          </cell>
        </row>
        <row r="1568">
          <cell r="B1568" t="str">
            <v>TUBERÍA PVC VENTILACIÓN D 3"</v>
          </cell>
          <cell r="C1568" t="str">
            <v>m</v>
          </cell>
          <cell r="D1568">
            <v>6075.5</v>
          </cell>
          <cell r="E1568">
            <v>182.26499999999999</v>
          </cell>
          <cell r="F1568">
            <v>6257.7650000000003</v>
          </cell>
          <cell r="G1568">
            <v>1001.2424000000001</v>
          </cell>
          <cell r="H1568">
            <v>7259</v>
          </cell>
        </row>
        <row r="1569">
          <cell r="B1569" t="str">
            <v>TUBERÍA PVC VENTILACIÓN D 4"</v>
          </cell>
          <cell r="C1569" t="str">
            <v>m</v>
          </cell>
          <cell r="D1569">
            <v>10476.666666666666</v>
          </cell>
          <cell r="E1569">
            <v>314.29999999999995</v>
          </cell>
          <cell r="F1569">
            <v>10790.966666666665</v>
          </cell>
          <cell r="G1569">
            <v>1726.5546666666664</v>
          </cell>
          <cell r="H1569">
            <v>12518</v>
          </cell>
        </row>
        <row r="1570">
          <cell r="B1570" t="str">
            <v>SUMINISTRO ACCESORIOS PVC SANITARIA</v>
          </cell>
        </row>
        <row r="1571">
          <cell r="B1571" t="str">
            <v>SUMINISTRO CODOS 90 1/4 CXC PVC SANITARIA</v>
          </cell>
        </row>
        <row r="1572">
          <cell r="B1572" t="str">
            <v>CODO 90 1/4 CXC PVC  D 1 1/2"</v>
          </cell>
          <cell r="C1572" t="str">
            <v>un</v>
          </cell>
          <cell r="D1572">
            <v>1594</v>
          </cell>
          <cell r="E1572">
            <v>47.82</v>
          </cell>
          <cell r="F1572">
            <v>1641.82</v>
          </cell>
          <cell r="G1572">
            <v>262.69119999999998</v>
          </cell>
          <cell r="H1572">
            <v>1905</v>
          </cell>
        </row>
        <row r="1573">
          <cell r="B1573" t="str">
            <v>CODO 90 1/4 CXC PVC  D 2"</v>
          </cell>
          <cell r="C1573" t="str">
            <v>un</v>
          </cell>
          <cell r="D1573">
            <v>1869</v>
          </cell>
          <cell r="E1573">
            <v>56.07</v>
          </cell>
          <cell r="F1573">
            <v>1925.07</v>
          </cell>
          <cell r="G1573">
            <v>308.01119999999997</v>
          </cell>
          <cell r="H1573">
            <v>2233</v>
          </cell>
        </row>
        <row r="1574">
          <cell r="B1574" t="str">
            <v>CODO 90 1/4 CXC PVC  D 3"</v>
          </cell>
          <cell r="C1574" t="str">
            <v>un</v>
          </cell>
          <cell r="D1574">
            <v>4330</v>
          </cell>
          <cell r="E1574">
            <v>129.9</v>
          </cell>
          <cell r="F1574">
            <v>4459.8999999999996</v>
          </cell>
          <cell r="G1574">
            <v>713.58399999999995</v>
          </cell>
          <cell r="H1574">
            <v>5173</v>
          </cell>
        </row>
        <row r="1575">
          <cell r="B1575" t="str">
            <v>CODO 90 1/4 CXC PVC  D 4"</v>
          </cell>
          <cell r="C1575" t="str">
            <v>un</v>
          </cell>
          <cell r="D1575">
            <v>7461</v>
          </cell>
          <cell r="E1575">
            <v>223.82999999999998</v>
          </cell>
          <cell r="F1575">
            <v>7684.83</v>
          </cell>
          <cell r="G1575">
            <v>1229.5727999999999</v>
          </cell>
          <cell r="H1575">
            <v>8914</v>
          </cell>
        </row>
        <row r="1576">
          <cell r="B1576" t="str">
            <v>CODO 90 1/4 CXC PVC  D 6"</v>
          </cell>
          <cell r="C1576" t="str">
            <v>un</v>
          </cell>
          <cell r="D1576">
            <v>63724</v>
          </cell>
          <cell r="E1576">
            <v>1911.72</v>
          </cell>
          <cell r="F1576">
            <v>65635.72</v>
          </cell>
          <cell r="G1576">
            <v>10501.715200000001</v>
          </cell>
          <cell r="H1576">
            <v>76137</v>
          </cell>
        </row>
        <row r="1577">
          <cell r="B1577" t="str">
            <v>CODO 90 1/4 CXC PVC  D 8"</v>
          </cell>
          <cell r="C1577" t="str">
            <v>un</v>
          </cell>
          <cell r="D1577">
            <v>101362</v>
          </cell>
          <cell r="E1577">
            <v>3040.8599999999997</v>
          </cell>
          <cell r="F1577">
            <v>104402.86</v>
          </cell>
          <cell r="G1577">
            <v>16704.457600000002</v>
          </cell>
          <cell r="H1577">
            <v>121107</v>
          </cell>
        </row>
        <row r="1578">
          <cell r="B1578" t="str">
            <v>CODO 90 1/4 CXC PVC  D 10"</v>
          </cell>
          <cell r="C1578" t="str">
            <v>un</v>
          </cell>
          <cell r="D1578">
            <v>312133</v>
          </cell>
          <cell r="E1578">
            <v>9363.99</v>
          </cell>
          <cell r="F1578">
            <v>321496.99</v>
          </cell>
          <cell r="G1578">
            <v>51439.518400000001</v>
          </cell>
          <cell r="H1578">
            <v>372937</v>
          </cell>
        </row>
        <row r="1579">
          <cell r="B1579" t="str">
            <v>SUMINISTRO CODOS 90 1/4 CXE PVC SANITARIA</v>
          </cell>
        </row>
        <row r="1580">
          <cell r="B1580" t="str">
            <v>CODO 90 1/4 CXE PVC  D 1 1/2"</v>
          </cell>
          <cell r="C1580" t="str">
            <v>un</v>
          </cell>
          <cell r="D1580">
            <v>1948</v>
          </cell>
          <cell r="E1580">
            <v>58.44</v>
          </cell>
          <cell r="F1580">
            <v>2006.44</v>
          </cell>
          <cell r="G1580">
            <v>321.03040000000004</v>
          </cell>
          <cell r="H1580">
            <v>2327</v>
          </cell>
        </row>
        <row r="1581">
          <cell r="B1581" t="str">
            <v>CODO 90 1/4 CXE PVC  D 2"</v>
          </cell>
          <cell r="C1581" t="str">
            <v>un</v>
          </cell>
          <cell r="D1581">
            <v>2305</v>
          </cell>
          <cell r="E1581">
            <v>69.149999999999991</v>
          </cell>
          <cell r="F1581">
            <v>2374.15</v>
          </cell>
          <cell r="G1581">
            <v>379.86400000000003</v>
          </cell>
          <cell r="H1581">
            <v>2754</v>
          </cell>
        </row>
        <row r="1582">
          <cell r="B1582" t="str">
            <v>CODO 90 1/4 CXE PVC  D 3"</v>
          </cell>
          <cell r="C1582" t="str">
            <v>un</v>
          </cell>
          <cell r="D1582">
            <v>5012</v>
          </cell>
          <cell r="E1582">
            <v>150.35999999999999</v>
          </cell>
          <cell r="F1582">
            <v>5162.3599999999997</v>
          </cell>
          <cell r="G1582">
            <v>825.97759999999994</v>
          </cell>
          <cell r="H1582">
            <v>5988</v>
          </cell>
        </row>
        <row r="1583">
          <cell r="B1583" t="str">
            <v>CODO 90 1/4 CXE PVC  D 4"</v>
          </cell>
          <cell r="C1583" t="str">
            <v>un</v>
          </cell>
          <cell r="D1583">
            <v>9197</v>
          </cell>
          <cell r="E1583">
            <v>275.90999999999997</v>
          </cell>
          <cell r="F1583">
            <v>9472.91</v>
          </cell>
          <cell r="G1583">
            <v>1515.6656</v>
          </cell>
          <cell r="H1583">
            <v>10989</v>
          </cell>
        </row>
        <row r="1584">
          <cell r="B1584" t="str">
            <v>CODO 90 1/4 CXE PVC  D 6"</v>
          </cell>
          <cell r="C1584" t="str">
            <v>un</v>
          </cell>
          <cell r="D1584">
            <v>63724</v>
          </cell>
          <cell r="E1584">
            <v>1911.72</v>
          </cell>
          <cell r="F1584">
            <v>65635.72</v>
          </cell>
          <cell r="G1584">
            <v>10501.715200000001</v>
          </cell>
          <cell r="H1584">
            <v>76137</v>
          </cell>
        </row>
        <row r="1585">
          <cell r="B1585" t="str">
            <v>SUMINISTRO CODOS 45 1/8 CXC PVC SANITARIA</v>
          </cell>
        </row>
        <row r="1586">
          <cell r="B1586" t="str">
            <v>CODO 45 1/8 CXC PVC  D 1 1/2"</v>
          </cell>
          <cell r="C1586" t="str">
            <v>un</v>
          </cell>
          <cell r="D1586">
            <v>1843</v>
          </cell>
          <cell r="E1586">
            <v>55.29</v>
          </cell>
          <cell r="F1586">
            <v>1898.29</v>
          </cell>
          <cell r="G1586">
            <v>303.72640000000001</v>
          </cell>
          <cell r="H1586">
            <v>2202</v>
          </cell>
        </row>
        <row r="1587">
          <cell r="B1587" t="str">
            <v>CODO 45 1/8 CXC PVC  D 2"</v>
          </cell>
          <cell r="C1587" t="str">
            <v>un</v>
          </cell>
          <cell r="D1587">
            <v>2238</v>
          </cell>
          <cell r="E1587">
            <v>67.14</v>
          </cell>
          <cell r="F1587">
            <v>2305.14</v>
          </cell>
          <cell r="G1587">
            <v>368.82239999999996</v>
          </cell>
          <cell r="H1587">
            <v>2674</v>
          </cell>
        </row>
        <row r="1588">
          <cell r="B1588" t="str">
            <v>CODO 45 1/8 CXC PVC  D 3"</v>
          </cell>
          <cell r="C1588" t="str">
            <v>un</v>
          </cell>
          <cell r="D1588">
            <v>4809</v>
          </cell>
          <cell r="E1588">
            <v>144.26999999999998</v>
          </cell>
          <cell r="F1588">
            <v>4953.2700000000004</v>
          </cell>
          <cell r="G1588">
            <v>792.52320000000009</v>
          </cell>
          <cell r="H1588">
            <v>5746</v>
          </cell>
        </row>
        <row r="1589">
          <cell r="B1589" t="str">
            <v>CODO 45 1/8 CXC PVC  D 4"</v>
          </cell>
          <cell r="C1589" t="str">
            <v>un</v>
          </cell>
          <cell r="D1589">
            <v>8392</v>
          </cell>
          <cell r="E1589">
            <v>251.76</v>
          </cell>
          <cell r="F1589">
            <v>8643.76</v>
          </cell>
          <cell r="G1589">
            <v>1383.0016000000001</v>
          </cell>
          <cell r="H1589">
            <v>10027</v>
          </cell>
        </row>
        <row r="1590">
          <cell r="B1590" t="str">
            <v>CODO 45 1/8 CXC PVC  D 6"</v>
          </cell>
          <cell r="C1590" t="str">
            <v>un</v>
          </cell>
          <cell r="D1590">
            <v>30801</v>
          </cell>
          <cell r="E1590">
            <v>924.03</v>
          </cell>
          <cell r="F1590">
            <v>31725.03</v>
          </cell>
          <cell r="G1590">
            <v>5076.0047999999997</v>
          </cell>
          <cell r="H1590">
            <v>36801</v>
          </cell>
        </row>
        <row r="1591">
          <cell r="B1591" t="str">
            <v>CODO 45 1/8 CXC PVC  D 8"</v>
          </cell>
          <cell r="C1591" t="str">
            <v>un</v>
          </cell>
          <cell r="D1591">
            <v>96529</v>
          </cell>
          <cell r="E1591">
            <v>2895.87</v>
          </cell>
          <cell r="F1591">
            <v>99424.87</v>
          </cell>
          <cell r="G1591">
            <v>15907.9792</v>
          </cell>
          <cell r="H1591">
            <v>115333</v>
          </cell>
        </row>
        <row r="1592">
          <cell r="B1592" t="str">
            <v>CODO 45 1/8 CXC PVC  D 10"</v>
          </cell>
          <cell r="C1592" t="str">
            <v>un</v>
          </cell>
          <cell r="D1592">
            <v>277754</v>
          </cell>
          <cell r="E1592">
            <v>8332.619999999999</v>
          </cell>
          <cell r="F1592">
            <v>286086.62</v>
          </cell>
          <cell r="G1592">
            <v>45773.859199999999</v>
          </cell>
          <cell r="H1592">
            <v>331860</v>
          </cell>
        </row>
        <row r="1593">
          <cell r="B1593" t="str">
            <v>SUMINISTRO CODOS 45 1/8 CXE PVC SANITARIA</v>
          </cell>
        </row>
        <row r="1594">
          <cell r="B1594" t="str">
            <v>CODO 45 1/8 CXE PVC  D 1 1/2"</v>
          </cell>
          <cell r="C1594" t="str">
            <v>un</v>
          </cell>
          <cell r="D1594">
            <v>1843</v>
          </cell>
          <cell r="E1594">
            <v>55.29</v>
          </cell>
          <cell r="F1594">
            <v>1898.29</v>
          </cell>
          <cell r="G1594">
            <v>303.72640000000001</v>
          </cell>
          <cell r="H1594">
            <v>2202</v>
          </cell>
        </row>
        <row r="1595">
          <cell r="B1595" t="str">
            <v>CODO 45 1/8 CXE PVC  D 2"</v>
          </cell>
          <cell r="C1595" t="str">
            <v>un</v>
          </cell>
          <cell r="D1595">
            <v>2238</v>
          </cell>
          <cell r="E1595">
            <v>67.14</v>
          </cell>
          <cell r="F1595">
            <v>2305.14</v>
          </cell>
          <cell r="G1595">
            <v>368.82239999999996</v>
          </cell>
          <cell r="H1595">
            <v>2674</v>
          </cell>
        </row>
        <row r="1596">
          <cell r="B1596" t="str">
            <v>CODO 45 1/8 CXE PVC  D 3"</v>
          </cell>
          <cell r="C1596" t="str">
            <v>un</v>
          </cell>
          <cell r="D1596">
            <v>4809</v>
          </cell>
          <cell r="E1596">
            <v>144.26999999999998</v>
          </cell>
          <cell r="F1596">
            <v>4953.2700000000004</v>
          </cell>
          <cell r="G1596">
            <v>792.52320000000009</v>
          </cell>
          <cell r="H1596">
            <v>5746</v>
          </cell>
        </row>
        <row r="1597">
          <cell r="B1597" t="str">
            <v>CODO 45 1/8 CXE PVC  D 4"</v>
          </cell>
          <cell r="C1597" t="str">
            <v>un</v>
          </cell>
          <cell r="D1597">
            <v>8392</v>
          </cell>
          <cell r="E1597">
            <v>251.76</v>
          </cell>
          <cell r="F1597">
            <v>8643.76</v>
          </cell>
          <cell r="G1597">
            <v>1383.0016000000001</v>
          </cell>
          <cell r="H1597">
            <v>10027</v>
          </cell>
        </row>
        <row r="1598">
          <cell r="B1598" t="str">
            <v>CODO 45 1/8 CXE PVC  D 6"</v>
          </cell>
          <cell r="C1598" t="str">
            <v>un</v>
          </cell>
          <cell r="D1598">
            <v>30801</v>
          </cell>
          <cell r="E1598">
            <v>924.03</v>
          </cell>
          <cell r="F1598">
            <v>31725.03</v>
          </cell>
          <cell r="G1598">
            <v>5076.0047999999997</v>
          </cell>
          <cell r="H1598">
            <v>36801</v>
          </cell>
        </row>
        <row r="1599">
          <cell r="B1599" t="str">
            <v>CODO 45 1/8 CXE PVC  D 8"</v>
          </cell>
          <cell r="C1599" t="str">
            <v>un</v>
          </cell>
          <cell r="D1599">
            <v>98837</v>
          </cell>
          <cell r="E1599">
            <v>2965.1099999999997</v>
          </cell>
          <cell r="F1599">
            <v>101802.11</v>
          </cell>
          <cell r="G1599">
            <v>16288.337600000001</v>
          </cell>
          <cell r="H1599">
            <v>118090</v>
          </cell>
        </row>
        <row r="1600">
          <cell r="B1600" t="str">
            <v>CODO 45 1/8 CXE PVC  D 10"</v>
          </cell>
          <cell r="C1600" t="str">
            <v>un</v>
          </cell>
          <cell r="D1600">
            <v>262157</v>
          </cell>
          <cell r="E1600">
            <v>7864.71</v>
          </cell>
          <cell r="F1600">
            <v>270021.71000000002</v>
          </cell>
          <cell r="G1600">
            <v>43203.473600000005</v>
          </cell>
          <cell r="H1600">
            <v>313225</v>
          </cell>
        </row>
        <row r="1601">
          <cell r="B1601" t="str">
            <v>SUMINISTRO CODOS 22 1/16 CXC PVC SANITARIA</v>
          </cell>
        </row>
        <row r="1602">
          <cell r="B1602" t="str">
            <v>CODO 45 1/8 CXC PVC  D 2"</v>
          </cell>
          <cell r="C1602" t="str">
            <v>un</v>
          </cell>
          <cell r="D1602">
            <v>2603</v>
          </cell>
          <cell r="E1602">
            <v>78.09</v>
          </cell>
          <cell r="F1602">
            <v>2681.09</v>
          </cell>
          <cell r="G1602">
            <v>428.97440000000006</v>
          </cell>
          <cell r="H1602">
            <v>3110</v>
          </cell>
        </row>
        <row r="1603">
          <cell r="B1603" t="str">
            <v>CODO 45 1/8 CXC PVC  D 3"</v>
          </cell>
          <cell r="C1603" t="str">
            <v>un</v>
          </cell>
          <cell r="D1603">
            <v>4952</v>
          </cell>
          <cell r="E1603">
            <v>148.56</v>
          </cell>
          <cell r="F1603">
            <v>5100.5600000000004</v>
          </cell>
          <cell r="G1603">
            <v>816.08960000000013</v>
          </cell>
          <cell r="H1603">
            <v>5917</v>
          </cell>
        </row>
        <row r="1604">
          <cell r="B1604" t="str">
            <v>CODO 45 1/8 CXC PVC  D 4"</v>
          </cell>
          <cell r="C1604" t="str">
            <v>un</v>
          </cell>
          <cell r="D1604">
            <v>8142</v>
          </cell>
          <cell r="E1604">
            <v>244.26</v>
          </cell>
          <cell r="F1604">
            <v>8386.26</v>
          </cell>
          <cell r="G1604">
            <v>1341.8016</v>
          </cell>
          <cell r="H1604">
            <v>9728</v>
          </cell>
        </row>
        <row r="1605">
          <cell r="B1605" t="str">
            <v>CODO 45 1/8 CXC PVC  D 6"</v>
          </cell>
          <cell r="C1605" t="str">
            <v>un</v>
          </cell>
          <cell r="D1605">
            <v>78967</v>
          </cell>
          <cell r="E1605">
            <v>2369.0099999999998</v>
          </cell>
          <cell r="F1605">
            <v>81336.009999999995</v>
          </cell>
          <cell r="G1605">
            <v>13013.7616</v>
          </cell>
          <cell r="H1605">
            <v>94350</v>
          </cell>
        </row>
        <row r="1606">
          <cell r="B1606" t="str">
            <v>CODO 45 1/8 CXC PVC  D 8"</v>
          </cell>
          <cell r="C1606" t="str">
            <v>un</v>
          </cell>
          <cell r="D1606">
            <v>135951</v>
          </cell>
          <cell r="E1606">
            <v>4078.5299999999997</v>
          </cell>
          <cell r="F1606">
            <v>140029.53</v>
          </cell>
          <cell r="G1606">
            <v>22404.7248</v>
          </cell>
          <cell r="H1606">
            <v>162434</v>
          </cell>
        </row>
        <row r="1607">
          <cell r="B1607" t="str">
            <v>CODO 45 1/8 CXC PVC  D 10"</v>
          </cell>
          <cell r="C1607" t="str">
            <v>un</v>
          </cell>
          <cell r="D1607">
            <v>251045</v>
          </cell>
          <cell r="E1607">
            <v>7531.3499999999995</v>
          </cell>
          <cell r="F1607">
            <v>258576.35</v>
          </cell>
          <cell r="G1607">
            <v>41372.216</v>
          </cell>
          <cell r="H1607">
            <v>299949</v>
          </cell>
        </row>
        <row r="1608">
          <cell r="B1608" t="str">
            <v>SUMINISTRO CODOS 22 1/16 CXE PVC SANITARIA</v>
          </cell>
        </row>
        <row r="1609">
          <cell r="B1609" t="str">
            <v>CODO 45 1/8 CXE PVC  D 2"</v>
          </cell>
          <cell r="C1609" t="str">
            <v>un</v>
          </cell>
          <cell r="D1609">
            <v>2603</v>
          </cell>
          <cell r="E1609">
            <v>78.09</v>
          </cell>
          <cell r="F1609">
            <v>2681.09</v>
          </cell>
          <cell r="G1609">
            <v>428.97440000000006</v>
          </cell>
          <cell r="H1609">
            <v>3110</v>
          </cell>
        </row>
        <row r="1610">
          <cell r="B1610" t="str">
            <v>CODO 45 1/8 CXE PVC  D 3"</v>
          </cell>
          <cell r="C1610" t="str">
            <v>un</v>
          </cell>
          <cell r="D1610">
            <v>4952</v>
          </cell>
          <cell r="E1610">
            <v>148.56</v>
          </cell>
          <cell r="F1610">
            <v>5100.5600000000004</v>
          </cell>
          <cell r="G1610">
            <v>816.08960000000013</v>
          </cell>
          <cell r="H1610">
            <v>5917</v>
          </cell>
        </row>
        <row r="1611">
          <cell r="B1611" t="str">
            <v>CODO 45 1/8 CXE PVC  D 4"</v>
          </cell>
          <cell r="C1611" t="str">
            <v>un</v>
          </cell>
          <cell r="D1611">
            <v>8142</v>
          </cell>
          <cell r="E1611">
            <v>244.26</v>
          </cell>
          <cell r="F1611">
            <v>8386.26</v>
          </cell>
          <cell r="G1611">
            <v>1341.8016</v>
          </cell>
          <cell r="H1611">
            <v>9728</v>
          </cell>
        </row>
        <row r="1612">
          <cell r="B1612" t="str">
            <v>SUMINISTRO CODOS REVENTILADOS PVC SANITARIA</v>
          </cell>
        </row>
        <row r="1613">
          <cell r="B1613" t="str">
            <v>CODO PVC REVENTILADO D 3" X 2"</v>
          </cell>
          <cell r="C1613" t="str">
            <v>un</v>
          </cell>
          <cell r="D1613">
            <v>13229</v>
          </cell>
          <cell r="E1613">
            <v>396.87</v>
          </cell>
          <cell r="F1613">
            <v>13625.87</v>
          </cell>
          <cell r="G1613">
            <v>2180.1392000000001</v>
          </cell>
          <cell r="H1613">
            <v>15806</v>
          </cell>
        </row>
        <row r="1614">
          <cell r="B1614" t="str">
            <v>CODO PVC REVENTILADO D 4" X 2"</v>
          </cell>
          <cell r="C1614" t="str">
            <v>un</v>
          </cell>
          <cell r="D1614">
            <v>17552</v>
          </cell>
          <cell r="E1614">
            <v>526.55999999999995</v>
          </cell>
          <cell r="F1614">
            <v>18078.560000000001</v>
          </cell>
          <cell r="G1614">
            <v>2892.5696000000003</v>
          </cell>
          <cell r="H1614">
            <v>20971</v>
          </cell>
        </row>
        <row r="1615">
          <cell r="B1615" t="str">
            <v>SUMINISTRO TEES PVC SANITARIA</v>
          </cell>
        </row>
        <row r="1616">
          <cell r="B1616" t="str">
            <v>TEE PVC SANITARIA D 1 1/2"</v>
          </cell>
          <cell r="C1616" t="str">
            <v>un</v>
          </cell>
          <cell r="D1616">
            <v>3327</v>
          </cell>
          <cell r="E1616">
            <v>99.81</v>
          </cell>
          <cell r="F1616">
            <v>3426.81</v>
          </cell>
          <cell r="G1616">
            <v>548.28959999999995</v>
          </cell>
          <cell r="H1616">
            <v>3975</v>
          </cell>
        </row>
        <row r="1617">
          <cell r="B1617" t="str">
            <v>TEE PVC SANITARIA D 2"</v>
          </cell>
          <cell r="C1617" t="str">
            <v>un</v>
          </cell>
          <cell r="D1617">
            <v>3813</v>
          </cell>
          <cell r="E1617">
            <v>114.39</v>
          </cell>
          <cell r="F1617">
            <v>3927.39</v>
          </cell>
          <cell r="G1617">
            <v>628.38239999999996</v>
          </cell>
          <cell r="H1617">
            <v>4556</v>
          </cell>
        </row>
        <row r="1618">
          <cell r="B1618" t="str">
            <v>TEE PVC SANITARIA D 3"</v>
          </cell>
          <cell r="C1618" t="str">
            <v>un</v>
          </cell>
          <cell r="D1618">
            <v>4785</v>
          </cell>
          <cell r="E1618">
            <v>143.54999999999998</v>
          </cell>
          <cell r="F1618">
            <v>4928.55</v>
          </cell>
          <cell r="G1618">
            <v>788.5680000000001</v>
          </cell>
          <cell r="H1618">
            <v>5717</v>
          </cell>
        </row>
        <row r="1619">
          <cell r="B1619" t="str">
            <v>TEE PVC SANITARIA D 4"</v>
          </cell>
          <cell r="C1619" t="str">
            <v>un</v>
          </cell>
          <cell r="D1619">
            <v>9880</v>
          </cell>
          <cell r="E1619">
            <v>296.39999999999998</v>
          </cell>
          <cell r="F1619">
            <v>10176.4</v>
          </cell>
          <cell r="G1619">
            <v>1628.2239999999999</v>
          </cell>
          <cell r="H1619">
            <v>11805</v>
          </cell>
        </row>
        <row r="1620">
          <cell r="B1620" t="str">
            <v>TEE PVC SANITARIA D 6"</v>
          </cell>
          <cell r="C1620" t="str">
            <v>un</v>
          </cell>
          <cell r="D1620">
            <v>90550</v>
          </cell>
          <cell r="E1620">
            <v>2716.5</v>
          </cell>
          <cell r="F1620">
            <v>93266.5</v>
          </cell>
          <cell r="G1620">
            <v>14922.64</v>
          </cell>
          <cell r="H1620">
            <v>108189</v>
          </cell>
        </row>
        <row r="1621">
          <cell r="B1621" t="str">
            <v>TEE PVC SANITARIA D 8"</v>
          </cell>
          <cell r="C1621" t="str">
            <v>un</v>
          </cell>
          <cell r="D1621">
            <v>241778</v>
          </cell>
          <cell r="E1621">
            <v>7253.34</v>
          </cell>
          <cell r="F1621">
            <v>249031.34</v>
          </cell>
          <cell r="G1621">
            <v>39845.0144</v>
          </cell>
          <cell r="H1621">
            <v>288876</v>
          </cell>
        </row>
        <row r="1622">
          <cell r="B1622" t="str">
            <v>TEE PVC SANITARIA D 10"</v>
          </cell>
          <cell r="C1622" t="str">
            <v>un</v>
          </cell>
          <cell r="D1622">
            <v>381372</v>
          </cell>
          <cell r="E1622">
            <v>11441.16</v>
          </cell>
          <cell r="F1622">
            <v>392813.16</v>
          </cell>
          <cell r="G1622">
            <v>62850.105599999995</v>
          </cell>
          <cell r="H1622">
            <v>455663</v>
          </cell>
        </row>
        <row r="1623">
          <cell r="B1623" t="str">
            <v>SUMINISTRO TEES REDUCIDAS PVC SANITARIA</v>
          </cell>
        </row>
        <row r="1624">
          <cell r="B1624" t="str">
            <v>TEE PVC SANITARIA REDUCIDA D 2" X 1 1/2"</v>
          </cell>
          <cell r="C1624" t="str">
            <v>un</v>
          </cell>
          <cell r="D1624">
            <v>3501</v>
          </cell>
          <cell r="E1624">
            <v>105.03</v>
          </cell>
          <cell r="F1624">
            <v>3606.03</v>
          </cell>
          <cell r="G1624">
            <v>576.96480000000008</v>
          </cell>
          <cell r="H1624">
            <v>4183</v>
          </cell>
        </row>
        <row r="1625">
          <cell r="B1625" t="str">
            <v>TEE PVC SANITARIA REDUCIDA D 3" X 2"</v>
          </cell>
          <cell r="C1625" t="str">
            <v>un</v>
          </cell>
          <cell r="D1625">
            <v>9187</v>
          </cell>
          <cell r="E1625">
            <v>275.61</v>
          </cell>
          <cell r="F1625">
            <v>9462.61</v>
          </cell>
          <cell r="G1625">
            <v>1514.0176000000001</v>
          </cell>
          <cell r="H1625">
            <v>10977</v>
          </cell>
        </row>
        <row r="1626">
          <cell r="B1626" t="str">
            <v>TEE PVC SANITARIA REDUCIDA D 4" X 2"</v>
          </cell>
          <cell r="C1626" t="str">
            <v>un</v>
          </cell>
          <cell r="D1626">
            <v>15878</v>
          </cell>
          <cell r="E1626">
            <v>476.34</v>
          </cell>
          <cell r="F1626">
            <v>16354.34</v>
          </cell>
          <cell r="G1626">
            <v>2616.6943999999999</v>
          </cell>
          <cell r="H1626">
            <v>18971</v>
          </cell>
        </row>
        <row r="1627">
          <cell r="B1627" t="str">
            <v>TEE PVC SANITARIA REDUCIDA D 4" X 3"</v>
          </cell>
          <cell r="C1627" t="str">
            <v>un</v>
          </cell>
          <cell r="D1627">
            <v>15878</v>
          </cell>
          <cell r="E1627">
            <v>476.34</v>
          </cell>
          <cell r="F1627">
            <v>16354.34</v>
          </cell>
          <cell r="G1627">
            <v>2616.6943999999999</v>
          </cell>
          <cell r="H1627">
            <v>18971</v>
          </cell>
        </row>
        <row r="1628">
          <cell r="B1628" t="str">
            <v>TEE PVC SANITARIA REDUCIDA D 6" X 4"</v>
          </cell>
          <cell r="C1628" t="str">
            <v>un</v>
          </cell>
          <cell r="D1628">
            <v>90550</v>
          </cell>
          <cell r="E1628">
            <v>2716.5</v>
          </cell>
          <cell r="F1628">
            <v>93266.5</v>
          </cell>
          <cell r="G1628">
            <v>14922.64</v>
          </cell>
          <cell r="H1628">
            <v>108189</v>
          </cell>
        </row>
        <row r="1629">
          <cell r="B1629" t="str">
            <v>SUMINISTRO TEES DOBLES PVC SANITARIA</v>
          </cell>
        </row>
        <row r="1630">
          <cell r="B1630" t="str">
            <v>TEE PVC SANITARIA DOBLE D 1 1/2"</v>
          </cell>
          <cell r="C1630" t="str">
            <v>un</v>
          </cell>
          <cell r="D1630">
            <v>6007</v>
          </cell>
          <cell r="E1630">
            <v>180.20999999999998</v>
          </cell>
          <cell r="F1630">
            <v>6187.21</v>
          </cell>
          <cell r="G1630">
            <v>989.95360000000005</v>
          </cell>
          <cell r="H1630">
            <v>7177</v>
          </cell>
        </row>
        <row r="1631">
          <cell r="B1631" t="str">
            <v>TEE PVC SANITARIA DOBLE D 2"</v>
          </cell>
          <cell r="C1631" t="str">
            <v>un</v>
          </cell>
          <cell r="D1631">
            <v>7169</v>
          </cell>
          <cell r="E1631">
            <v>215.07</v>
          </cell>
          <cell r="F1631">
            <v>7384.07</v>
          </cell>
          <cell r="G1631">
            <v>1181.4512</v>
          </cell>
          <cell r="H1631">
            <v>8566</v>
          </cell>
        </row>
        <row r="1632">
          <cell r="B1632" t="str">
            <v>TEE PVC SANITARIA DOBLE D 3"</v>
          </cell>
          <cell r="C1632" t="str">
            <v>un</v>
          </cell>
          <cell r="D1632">
            <v>16262</v>
          </cell>
          <cell r="E1632">
            <v>487.85999999999996</v>
          </cell>
          <cell r="F1632">
            <v>16749.86</v>
          </cell>
          <cell r="G1632">
            <v>2679.9776000000002</v>
          </cell>
          <cell r="H1632">
            <v>19430</v>
          </cell>
        </row>
        <row r="1633">
          <cell r="B1633" t="str">
            <v>TEE PVC SANITARIA DOBLE D 4"</v>
          </cell>
          <cell r="C1633" t="str">
            <v>un</v>
          </cell>
          <cell r="D1633">
            <v>25624</v>
          </cell>
          <cell r="E1633">
            <v>768.72</v>
          </cell>
          <cell r="F1633">
            <v>26392.720000000001</v>
          </cell>
          <cell r="G1633">
            <v>4222.8352000000004</v>
          </cell>
          <cell r="H1633">
            <v>30616</v>
          </cell>
        </row>
        <row r="1634">
          <cell r="B1634" t="str">
            <v>SUMINISTRO TEES DOBLES REDUCIDAS PVC SANITARIA</v>
          </cell>
        </row>
        <row r="1635">
          <cell r="B1635" t="str">
            <v>TEE PVC SANITARIA DOBLE REDUCIDA D 2" X 1 1/2"</v>
          </cell>
          <cell r="C1635" t="str">
            <v>un</v>
          </cell>
          <cell r="D1635">
            <v>5462</v>
          </cell>
          <cell r="E1635">
            <v>163.85999999999999</v>
          </cell>
          <cell r="F1635">
            <v>5625.86</v>
          </cell>
          <cell r="G1635">
            <v>900.13760000000002</v>
          </cell>
          <cell r="H1635">
            <v>6526</v>
          </cell>
        </row>
        <row r="1636">
          <cell r="B1636" t="str">
            <v>TEE PVC SANITARIA DOBLE REDUCIDA D 3" X 2"</v>
          </cell>
          <cell r="C1636" t="str">
            <v>un</v>
          </cell>
          <cell r="D1636">
            <v>11108</v>
          </cell>
          <cell r="E1636">
            <v>333.24</v>
          </cell>
          <cell r="F1636">
            <v>11441.24</v>
          </cell>
          <cell r="G1636">
            <v>1830.5984000000001</v>
          </cell>
          <cell r="H1636">
            <v>13272</v>
          </cell>
        </row>
        <row r="1637">
          <cell r="B1637" t="str">
            <v>TEE PVC SANITARIA DOBLE REDUCIDA D 4" X 2"</v>
          </cell>
          <cell r="C1637" t="str">
            <v>un</v>
          </cell>
          <cell r="D1637">
            <v>22986</v>
          </cell>
          <cell r="E1637">
            <v>689.57999999999993</v>
          </cell>
          <cell r="F1637">
            <v>23675.58</v>
          </cell>
          <cell r="G1637">
            <v>3788.0928000000004</v>
          </cell>
          <cell r="H1637">
            <v>27464</v>
          </cell>
        </row>
        <row r="1638">
          <cell r="B1638" t="str">
            <v>TEE PVC SANITARIA DOBLE REDUCIDA D 4" X 3"</v>
          </cell>
          <cell r="C1638" t="str">
            <v>un</v>
          </cell>
          <cell r="D1638">
            <v>22986</v>
          </cell>
          <cell r="E1638">
            <v>689.57999999999993</v>
          </cell>
          <cell r="F1638">
            <v>23675.58</v>
          </cell>
          <cell r="G1638">
            <v>3788.0928000000004</v>
          </cell>
          <cell r="H1638">
            <v>27464</v>
          </cell>
        </row>
        <row r="1639">
          <cell r="B1639" t="str">
            <v>SUMINISTRO YEES PVC SANITARIA</v>
          </cell>
        </row>
        <row r="1640">
          <cell r="B1640" t="str">
            <v>YEE PVC SANITARIA D 2"</v>
          </cell>
          <cell r="C1640" t="str">
            <v>un</v>
          </cell>
          <cell r="D1640">
            <v>4288</v>
          </cell>
          <cell r="E1640">
            <v>128.63999999999999</v>
          </cell>
          <cell r="F1640">
            <v>4416.6400000000003</v>
          </cell>
          <cell r="G1640">
            <v>706.66240000000005</v>
          </cell>
          <cell r="H1640">
            <v>5123</v>
          </cell>
        </row>
        <row r="1641">
          <cell r="B1641" t="str">
            <v>YEE PVC SANITARIA D 3"</v>
          </cell>
          <cell r="C1641" t="str">
            <v>un</v>
          </cell>
          <cell r="D1641">
            <v>8807</v>
          </cell>
          <cell r="E1641">
            <v>264.20999999999998</v>
          </cell>
          <cell r="F1641">
            <v>9071.2099999999991</v>
          </cell>
          <cell r="G1641">
            <v>1451.3935999999999</v>
          </cell>
          <cell r="H1641">
            <v>10523</v>
          </cell>
        </row>
        <row r="1642">
          <cell r="B1642" t="str">
            <v>YEE PVC SANITARIA D 4"</v>
          </cell>
          <cell r="C1642" t="str">
            <v>un</v>
          </cell>
          <cell r="D1642">
            <v>15186</v>
          </cell>
          <cell r="E1642">
            <v>455.58</v>
          </cell>
          <cell r="F1642">
            <v>15641.58</v>
          </cell>
          <cell r="G1642">
            <v>2502.6527999999998</v>
          </cell>
          <cell r="H1642">
            <v>18144</v>
          </cell>
        </row>
        <row r="1643">
          <cell r="B1643" t="str">
            <v>YEE PVC SANITARIA D 6"</v>
          </cell>
          <cell r="C1643" t="str">
            <v>un</v>
          </cell>
          <cell r="D1643">
            <v>72518</v>
          </cell>
          <cell r="E1643">
            <v>2175.54</v>
          </cell>
          <cell r="F1643">
            <v>74693.539999999994</v>
          </cell>
          <cell r="G1643">
            <v>11950.966399999999</v>
          </cell>
          <cell r="H1643">
            <v>86645</v>
          </cell>
        </row>
        <row r="1644">
          <cell r="B1644" t="str">
            <v>YEE PVC SANITARIA D 8"</v>
          </cell>
          <cell r="C1644" t="str">
            <v>un</v>
          </cell>
          <cell r="D1644">
            <v>174008</v>
          </cell>
          <cell r="E1644">
            <v>5220.24</v>
          </cell>
          <cell r="F1644">
            <v>179228.24</v>
          </cell>
          <cell r="G1644">
            <v>28676.518400000001</v>
          </cell>
          <cell r="H1644">
            <v>207905</v>
          </cell>
        </row>
        <row r="1645">
          <cell r="B1645" t="str">
            <v>YEE PVC SANITARIA D 10"</v>
          </cell>
          <cell r="C1645" t="str">
            <v>un</v>
          </cell>
          <cell r="D1645">
            <v>495772</v>
          </cell>
          <cell r="E1645">
            <v>14873.16</v>
          </cell>
          <cell r="F1645">
            <v>510645.16</v>
          </cell>
          <cell r="G1645">
            <v>81703.225599999991</v>
          </cell>
          <cell r="H1645">
            <v>592348</v>
          </cell>
        </row>
        <row r="1646">
          <cell r="B1646" t="str">
            <v>SUMINISTRO YEES REDUCIDAS PVC SANITARIA</v>
          </cell>
        </row>
        <row r="1647">
          <cell r="B1647" t="str">
            <v>YEE PVC SANITARIA REDUCIDA D 3" X 2"</v>
          </cell>
          <cell r="C1647" t="str">
            <v>un</v>
          </cell>
          <cell r="D1647">
            <v>8319</v>
          </cell>
          <cell r="E1647">
            <v>249.57</v>
          </cell>
          <cell r="F1647">
            <v>8568.57</v>
          </cell>
          <cell r="G1647">
            <v>1370.9712</v>
          </cell>
          <cell r="H1647">
            <v>9940</v>
          </cell>
        </row>
        <row r="1648">
          <cell r="B1648" t="str">
            <v>YEE PVC SANITARIA REDUCIDA D 4" X 2"</v>
          </cell>
          <cell r="C1648" t="str">
            <v>un</v>
          </cell>
          <cell r="D1648">
            <v>13036</v>
          </cell>
          <cell r="E1648">
            <v>391.08</v>
          </cell>
          <cell r="F1648">
            <v>13427.08</v>
          </cell>
          <cell r="G1648">
            <v>2148.3328000000001</v>
          </cell>
          <cell r="H1648">
            <v>15575</v>
          </cell>
        </row>
        <row r="1649">
          <cell r="B1649" t="str">
            <v>YEE PVC SANITARIA REDUCIDA D 4" X 3"</v>
          </cell>
          <cell r="C1649" t="str">
            <v>un</v>
          </cell>
          <cell r="D1649">
            <v>13036</v>
          </cell>
          <cell r="E1649">
            <v>391.08</v>
          </cell>
          <cell r="F1649">
            <v>13427.08</v>
          </cell>
          <cell r="G1649">
            <v>2148.3328000000001</v>
          </cell>
          <cell r="H1649">
            <v>15575</v>
          </cell>
        </row>
        <row r="1650">
          <cell r="B1650" t="str">
            <v>YEE PVC SANITARIA REDUCIDA D 6" X 4"</v>
          </cell>
          <cell r="C1650" t="str">
            <v>un</v>
          </cell>
          <cell r="D1650">
            <v>69064</v>
          </cell>
          <cell r="E1650">
            <v>2071.92</v>
          </cell>
          <cell r="F1650">
            <v>71135.92</v>
          </cell>
          <cell r="G1650">
            <v>11381.7472</v>
          </cell>
          <cell r="H1650">
            <v>82518</v>
          </cell>
        </row>
        <row r="1651">
          <cell r="B1651" t="str">
            <v>YEE PVC SANITARIA REDUCIDA D 8" X 4"</v>
          </cell>
          <cell r="C1651" t="str">
            <v>un</v>
          </cell>
          <cell r="D1651">
            <v>135130</v>
          </cell>
          <cell r="E1651">
            <v>4053.8999999999996</v>
          </cell>
          <cell r="F1651">
            <v>139183.9</v>
          </cell>
          <cell r="G1651">
            <v>22269.423999999999</v>
          </cell>
          <cell r="H1651">
            <v>161453</v>
          </cell>
        </row>
        <row r="1652">
          <cell r="B1652" t="str">
            <v>YEE PVC SANITARIA REDUCIDA D 8" X 6"</v>
          </cell>
          <cell r="C1652" t="str">
            <v>un</v>
          </cell>
          <cell r="D1652">
            <v>131372</v>
          </cell>
          <cell r="E1652">
            <v>3941.16</v>
          </cell>
          <cell r="F1652">
            <v>135313.16</v>
          </cell>
          <cell r="G1652">
            <v>21650.105600000003</v>
          </cell>
          <cell r="H1652">
            <v>156963</v>
          </cell>
        </row>
        <row r="1653">
          <cell r="B1653" t="str">
            <v>YEE PVC SANITARIA REDUCIDA D 10" X 4"</v>
          </cell>
          <cell r="C1653" t="str">
            <v>un</v>
          </cell>
          <cell r="D1653">
            <v>269028</v>
          </cell>
          <cell r="E1653">
            <v>8070.84</v>
          </cell>
          <cell r="F1653">
            <v>277098.84000000003</v>
          </cell>
          <cell r="G1653">
            <v>44335.814400000003</v>
          </cell>
          <cell r="H1653">
            <v>321435</v>
          </cell>
        </row>
        <row r="1654">
          <cell r="B1654" t="str">
            <v>YEE PVC SANITARIA REDUCIDA D 10" X 6"</v>
          </cell>
          <cell r="C1654" t="str">
            <v>un</v>
          </cell>
          <cell r="D1654">
            <v>348955</v>
          </cell>
          <cell r="E1654">
            <v>10468.65</v>
          </cell>
          <cell r="F1654">
            <v>359423.65</v>
          </cell>
          <cell r="G1654">
            <v>57507.784000000007</v>
          </cell>
          <cell r="H1654">
            <v>416931</v>
          </cell>
        </row>
        <row r="1655">
          <cell r="B1655" t="str">
            <v>YEE PVC SANITARIA REDUCIDA D 10" X 8"</v>
          </cell>
          <cell r="C1655" t="str">
            <v>un</v>
          </cell>
          <cell r="D1655">
            <v>412967</v>
          </cell>
          <cell r="E1655">
            <v>12389.01</v>
          </cell>
          <cell r="F1655">
            <v>425356.01</v>
          </cell>
          <cell r="G1655">
            <v>68056.96160000001</v>
          </cell>
          <cell r="H1655">
            <v>493413</v>
          </cell>
        </row>
        <row r="1656">
          <cell r="B1656" t="str">
            <v>SUMINISTRO YEES DOBLES PVC SANITARIA</v>
          </cell>
        </row>
        <row r="1657">
          <cell r="B1657" t="str">
            <v>YEE PVC SANITARIA DOBLE D 2"</v>
          </cell>
          <cell r="C1657" t="str">
            <v>un</v>
          </cell>
          <cell r="D1657">
            <v>6859</v>
          </cell>
          <cell r="E1657">
            <v>205.76999999999998</v>
          </cell>
          <cell r="F1657">
            <v>7064.77</v>
          </cell>
          <cell r="G1657">
            <v>1130.3632</v>
          </cell>
          <cell r="H1657">
            <v>8195</v>
          </cell>
        </row>
        <row r="1658">
          <cell r="B1658" t="str">
            <v>YEE PVC SANITARIA DOBLE D 3"</v>
          </cell>
          <cell r="C1658" t="str">
            <v>un</v>
          </cell>
          <cell r="D1658">
            <v>16792</v>
          </cell>
          <cell r="E1658">
            <v>503.76</v>
          </cell>
          <cell r="F1658">
            <v>17295.759999999998</v>
          </cell>
          <cell r="G1658">
            <v>2767.3215999999998</v>
          </cell>
          <cell r="H1658">
            <v>20063</v>
          </cell>
        </row>
        <row r="1659">
          <cell r="B1659" t="str">
            <v>YEE PVC SANITARIA DOBLE D 4"</v>
          </cell>
          <cell r="C1659" t="str">
            <v>un</v>
          </cell>
          <cell r="D1659">
            <v>26769</v>
          </cell>
          <cell r="E1659">
            <v>803.06999999999994</v>
          </cell>
          <cell r="F1659">
            <v>27572.07</v>
          </cell>
          <cell r="G1659">
            <v>4411.5312000000004</v>
          </cell>
          <cell r="H1659">
            <v>31984</v>
          </cell>
        </row>
        <row r="1660">
          <cell r="B1660" t="str">
            <v>SUMINISTRO YEES DOBLES REDUCIDAS PVC SANITARIA</v>
          </cell>
        </row>
        <row r="1661">
          <cell r="B1661" t="str">
            <v>YEE PVC SANITARIA DOBLE REDUCIDA D 2" X 3" X 2"</v>
          </cell>
          <cell r="C1661" t="str">
            <v>un</v>
          </cell>
          <cell r="D1661">
            <v>14150</v>
          </cell>
          <cell r="E1661">
            <v>424.5</v>
          </cell>
          <cell r="F1661">
            <v>14574.5</v>
          </cell>
          <cell r="G1661">
            <v>2331.92</v>
          </cell>
          <cell r="H1661">
            <v>16906</v>
          </cell>
        </row>
        <row r="1662">
          <cell r="B1662" t="str">
            <v>YEE PVC SANITARIA DOBLE REDUCIDA D 2" X 4" X 2"</v>
          </cell>
          <cell r="C1662" t="str">
            <v>un</v>
          </cell>
          <cell r="D1662">
            <v>17260</v>
          </cell>
          <cell r="E1662">
            <v>517.79999999999995</v>
          </cell>
          <cell r="F1662">
            <v>17777.8</v>
          </cell>
          <cell r="G1662">
            <v>2844.4479999999999</v>
          </cell>
          <cell r="H1662">
            <v>20622</v>
          </cell>
        </row>
        <row r="1663">
          <cell r="B1663" t="str">
            <v>YEE PVC SANITARIA DOBLE REDUCIDA D 3" X 4" X 3"</v>
          </cell>
          <cell r="C1663" t="str">
            <v>un</v>
          </cell>
          <cell r="D1663">
            <v>21633</v>
          </cell>
          <cell r="E1663">
            <v>648.99</v>
          </cell>
          <cell r="F1663">
            <v>22281.99</v>
          </cell>
          <cell r="G1663">
            <v>3565.1184000000003</v>
          </cell>
          <cell r="H1663">
            <v>25847</v>
          </cell>
        </row>
        <row r="1664">
          <cell r="B1664" t="str">
            <v>SUMINISTRO UNIONES PVC SANITARIA</v>
          </cell>
        </row>
        <row r="1665">
          <cell r="B1665" t="str">
            <v>UNIÓN PVC SANITARIA D 1 1/2"</v>
          </cell>
          <cell r="C1665" t="str">
            <v>un</v>
          </cell>
          <cell r="D1665">
            <v>1317</v>
          </cell>
          <cell r="E1665">
            <v>39.51</v>
          </cell>
          <cell r="F1665">
            <v>1356.51</v>
          </cell>
          <cell r="G1665">
            <v>217.04160000000002</v>
          </cell>
          <cell r="H1665">
            <v>1574</v>
          </cell>
        </row>
        <row r="1666">
          <cell r="B1666" t="str">
            <v>UNIÓN PVC SANITARIA D 2"</v>
          </cell>
          <cell r="C1666" t="str">
            <v>un</v>
          </cell>
          <cell r="D1666">
            <v>1507</v>
          </cell>
          <cell r="E1666">
            <v>45.21</v>
          </cell>
          <cell r="F1666">
            <v>1552.21</v>
          </cell>
          <cell r="G1666">
            <v>248.3536</v>
          </cell>
          <cell r="H1666">
            <v>1801</v>
          </cell>
        </row>
        <row r="1667">
          <cell r="B1667" t="str">
            <v>UNIÓN PVC SANITARIA D 3"</v>
          </cell>
          <cell r="C1667" t="str">
            <v>un</v>
          </cell>
          <cell r="D1667">
            <v>2176</v>
          </cell>
          <cell r="E1667">
            <v>65.28</v>
          </cell>
          <cell r="F1667">
            <v>2241.2800000000002</v>
          </cell>
          <cell r="G1667">
            <v>358.60480000000001</v>
          </cell>
          <cell r="H1667">
            <v>2600</v>
          </cell>
        </row>
        <row r="1668">
          <cell r="B1668" t="str">
            <v>UNIÓN PVC SANITARIA D 4"</v>
          </cell>
          <cell r="C1668" t="str">
            <v>un</v>
          </cell>
          <cell r="D1668">
            <v>4346</v>
          </cell>
          <cell r="E1668">
            <v>130.38</v>
          </cell>
          <cell r="F1668">
            <v>4476.38</v>
          </cell>
          <cell r="G1668">
            <v>716.22080000000005</v>
          </cell>
          <cell r="H1668">
            <v>5193</v>
          </cell>
        </row>
        <row r="1669">
          <cell r="B1669" t="str">
            <v>UNIÓN PVC SANITARIA D 6"</v>
          </cell>
          <cell r="C1669" t="str">
            <v>un</v>
          </cell>
          <cell r="D1669">
            <v>19053</v>
          </cell>
          <cell r="E1669">
            <v>571.59</v>
          </cell>
          <cell r="F1669">
            <v>19624.59</v>
          </cell>
          <cell r="G1669">
            <v>3139.9344000000001</v>
          </cell>
          <cell r="H1669">
            <v>22765</v>
          </cell>
        </row>
        <row r="1670">
          <cell r="B1670" t="str">
            <v>UNIÓN PVC SANITARIA D 8"</v>
          </cell>
          <cell r="C1670" t="str">
            <v>un</v>
          </cell>
          <cell r="D1670">
            <v>49095</v>
          </cell>
          <cell r="E1670">
            <v>1472.85</v>
          </cell>
          <cell r="F1670">
            <v>50567.85</v>
          </cell>
          <cell r="G1670">
            <v>8090.8559999999998</v>
          </cell>
          <cell r="H1670">
            <v>58659</v>
          </cell>
        </row>
        <row r="1671">
          <cell r="B1671" t="str">
            <v>UNIÓN PVC SANITARIA D 10"</v>
          </cell>
          <cell r="C1671" t="str">
            <v>un</v>
          </cell>
          <cell r="D1671">
            <v>115222</v>
          </cell>
          <cell r="E1671">
            <v>3456.66</v>
          </cell>
          <cell r="F1671">
            <v>118678.66</v>
          </cell>
          <cell r="G1671">
            <v>18988.585600000002</v>
          </cell>
          <cell r="H1671">
            <v>137667</v>
          </cell>
        </row>
        <row r="1672">
          <cell r="B1672" t="str">
            <v>SUMINISTRO BUJES SOLDADOS PVC SANITARIA</v>
          </cell>
        </row>
        <row r="1673">
          <cell r="B1673" t="str">
            <v>BUJE SOLDADO PVC SANITARIO D 2" X 1 1/2"</v>
          </cell>
          <cell r="C1673" t="str">
            <v>un</v>
          </cell>
          <cell r="D1673">
            <v>1462</v>
          </cell>
          <cell r="E1673">
            <v>43.86</v>
          </cell>
          <cell r="F1673">
            <v>1505.86</v>
          </cell>
          <cell r="G1673">
            <v>240.93759999999997</v>
          </cell>
          <cell r="H1673">
            <v>1747</v>
          </cell>
        </row>
        <row r="1674">
          <cell r="B1674" t="str">
            <v>BUJE SOLDADO PVC SANITARIO D 3" X 1 1/2"</v>
          </cell>
          <cell r="C1674" t="str">
            <v>un</v>
          </cell>
          <cell r="D1674">
            <v>3366</v>
          </cell>
          <cell r="E1674">
            <v>100.97999999999999</v>
          </cell>
          <cell r="F1674">
            <v>3466.98</v>
          </cell>
          <cell r="G1674">
            <v>554.71680000000003</v>
          </cell>
          <cell r="H1674">
            <v>4022</v>
          </cell>
        </row>
        <row r="1675">
          <cell r="B1675" t="str">
            <v>BUJE SOLDADO PVC SANITARIO D 3" X 2"</v>
          </cell>
          <cell r="C1675" t="str">
            <v>un</v>
          </cell>
          <cell r="D1675">
            <v>3175</v>
          </cell>
          <cell r="E1675">
            <v>95.25</v>
          </cell>
          <cell r="F1675">
            <v>3270.25</v>
          </cell>
          <cell r="G1675">
            <v>523.24</v>
          </cell>
          <cell r="H1675">
            <v>3793</v>
          </cell>
        </row>
        <row r="1676">
          <cell r="B1676" t="str">
            <v>BUJE SOLDADO PVC SANITARIO D 4" X 2"</v>
          </cell>
          <cell r="C1676" t="str">
            <v>un</v>
          </cell>
          <cell r="D1676">
            <v>5542</v>
          </cell>
          <cell r="E1676">
            <v>166.26</v>
          </cell>
          <cell r="F1676">
            <v>5708.26</v>
          </cell>
          <cell r="G1676">
            <v>913.3216000000001</v>
          </cell>
          <cell r="H1676">
            <v>6622</v>
          </cell>
        </row>
        <row r="1677">
          <cell r="B1677" t="str">
            <v>BUJE SOLDADO PVC SANITARIO D 4" X 3"</v>
          </cell>
          <cell r="C1677" t="str">
            <v>un</v>
          </cell>
          <cell r="D1677">
            <v>5542</v>
          </cell>
          <cell r="E1677">
            <v>166.26</v>
          </cell>
          <cell r="F1677">
            <v>5708.26</v>
          </cell>
          <cell r="G1677">
            <v>913.3216000000001</v>
          </cell>
          <cell r="H1677">
            <v>6622</v>
          </cell>
        </row>
        <row r="1678">
          <cell r="B1678" t="str">
            <v>BUJE SOLDADO PVC SANITARIO D 6" X 4"</v>
          </cell>
          <cell r="C1678" t="str">
            <v>un</v>
          </cell>
          <cell r="D1678">
            <v>21029</v>
          </cell>
          <cell r="E1678">
            <v>630.87</v>
          </cell>
          <cell r="F1678">
            <v>21659.87</v>
          </cell>
          <cell r="G1678">
            <v>3465.5792000000001</v>
          </cell>
          <cell r="H1678">
            <v>25125</v>
          </cell>
        </row>
        <row r="1679">
          <cell r="B1679" t="str">
            <v>BUJE SOLDADO PVC SANITARIO D 8" X 4"</v>
          </cell>
          <cell r="C1679" t="str">
            <v>un</v>
          </cell>
          <cell r="D1679">
            <v>72293</v>
          </cell>
          <cell r="E1679">
            <v>2168.79</v>
          </cell>
          <cell r="F1679">
            <v>74461.789999999994</v>
          </cell>
          <cell r="G1679">
            <v>11913.886399999999</v>
          </cell>
          <cell r="H1679">
            <v>86376</v>
          </cell>
        </row>
        <row r="1680">
          <cell r="B1680" t="str">
            <v>BUJE SOLDADO PVC SANITARIO D 8" X 6"</v>
          </cell>
          <cell r="C1680" t="str">
            <v>un</v>
          </cell>
          <cell r="D1680">
            <v>64012</v>
          </cell>
          <cell r="E1680">
            <v>1920.36</v>
          </cell>
          <cell r="F1680">
            <v>65932.36</v>
          </cell>
          <cell r="G1680">
            <v>10549.177600000001</v>
          </cell>
          <cell r="H1680">
            <v>76482</v>
          </cell>
        </row>
        <row r="1681">
          <cell r="B1681" t="str">
            <v>BUJE SOLDADO PVC SANITARIO D 10" X 6"</v>
          </cell>
          <cell r="C1681" t="str">
            <v>un</v>
          </cell>
          <cell r="D1681">
            <v>219404</v>
          </cell>
          <cell r="E1681">
            <v>6582.12</v>
          </cell>
          <cell r="F1681">
            <v>225986.12</v>
          </cell>
          <cell r="G1681">
            <v>36157.779199999997</v>
          </cell>
          <cell r="H1681">
            <v>262144</v>
          </cell>
        </row>
        <row r="1682">
          <cell r="B1682" t="str">
            <v>BUJE SOLDADO PVC SANITARIO D 10" X 8"</v>
          </cell>
          <cell r="C1682" t="str">
            <v>un</v>
          </cell>
          <cell r="D1682">
            <v>243188</v>
          </cell>
          <cell r="E1682">
            <v>7295.6399999999994</v>
          </cell>
          <cell r="F1682">
            <v>250483.64</v>
          </cell>
          <cell r="G1682">
            <v>40077.382400000002</v>
          </cell>
          <cell r="H1682">
            <v>290561</v>
          </cell>
        </row>
        <row r="1683">
          <cell r="B1683" t="str">
            <v>SUMINISTRO JUNTAS DE EXPANSIÓN PVC SANITARIA</v>
          </cell>
        </row>
        <row r="1684">
          <cell r="B1684" t="str">
            <v>JUNTA DE EXPANSIÓN PVC SANITARIA D 3"</v>
          </cell>
          <cell r="C1684" t="str">
            <v>un</v>
          </cell>
          <cell r="D1684">
            <v>19250</v>
          </cell>
          <cell r="E1684">
            <v>577.5</v>
          </cell>
          <cell r="F1684">
            <v>19827.5</v>
          </cell>
          <cell r="G1684">
            <v>3172.4</v>
          </cell>
          <cell r="H1684">
            <v>23000</v>
          </cell>
        </row>
        <row r="1685">
          <cell r="B1685" t="str">
            <v>JUNTA DE EXPANSIÓN PVC SANITARIA D 4"</v>
          </cell>
          <cell r="C1685" t="str">
            <v>un</v>
          </cell>
          <cell r="D1685">
            <v>21778</v>
          </cell>
          <cell r="E1685">
            <v>653.34</v>
          </cell>
          <cell r="F1685">
            <v>22431.34</v>
          </cell>
          <cell r="G1685">
            <v>3589.0144</v>
          </cell>
          <cell r="H1685">
            <v>26020</v>
          </cell>
        </row>
        <row r="1686">
          <cell r="B1686" t="str">
            <v>JUNTA DE EXPANSIÓN PVC SANITARIA D 6"</v>
          </cell>
          <cell r="C1686" t="str">
            <v>un</v>
          </cell>
          <cell r="D1686">
            <v>42130</v>
          </cell>
          <cell r="E1686">
            <v>1263.8999999999999</v>
          </cell>
          <cell r="F1686">
            <v>43393.9</v>
          </cell>
          <cell r="G1686">
            <v>6943.0240000000003</v>
          </cell>
          <cell r="H1686">
            <v>50337</v>
          </cell>
        </row>
        <row r="1687">
          <cell r="B1687" t="str">
            <v>SUMINISTRO ADAPTADORES DE LIMPIEZA PVC SANITARIA</v>
          </cell>
        </row>
        <row r="1688">
          <cell r="B1688" t="str">
            <v>ADAPTADOR DE LIMPIEZA PVC SANITARIO D 2"</v>
          </cell>
          <cell r="C1688" t="str">
            <v>un</v>
          </cell>
          <cell r="D1688">
            <v>3907</v>
          </cell>
          <cell r="E1688">
            <v>117.21</v>
          </cell>
          <cell r="F1688">
            <v>4024.21</v>
          </cell>
          <cell r="G1688">
            <v>643.87360000000001</v>
          </cell>
          <cell r="H1688">
            <v>4668</v>
          </cell>
        </row>
        <row r="1689">
          <cell r="B1689" t="str">
            <v>ADAPTADOR DE LIMPIEZA PVC SANITARIO D 3"</v>
          </cell>
          <cell r="C1689" t="str">
            <v>un</v>
          </cell>
          <cell r="D1689">
            <v>8405</v>
          </cell>
          <cell r="E1689">
            <v>252.14999999999998</v>
          </cell>
          <cell r="F1689">
            <v>8657.15</v>
          </cell>
          <cell r="G1689">
            <v>1385.144</v>
          </cell>
          <cell r="H1689">
            <v>10042</v>
          </cell>
        </row>
        <row r="1690">
          <cell r="B1690" t="str">
            <v>ADAPTADOR DE LIMPIEZA PVC SANITARIO D 4"</v>
          </cell>
          <cell r="C1690" t="str">
            <v>un</v>
          </cell>
          <cell r="D1690">
            <v>12381</v>
          </cell>
          <cell r="E1690">
            <v>371.43</v>
          </cell>
          <cell r="F1690">
            <v>12752.43</v>
          </cell>
          <cell r="G1690">
            <v>2040.3888000000002</v>
          </cell>
          <cell r="H1690">
            <v>14793</v>
          </cell>
        </row>
        <row r="1691">
          <cell r="B1691" t="str">
            <v>ADAPTADOR DE LIMPIEZA PVC SANITARIO D 6"</v>
          </cell>
          <cell r="C1691" t="str">
            <v>un</v>
          </cell>
          <cell r="D1691">
            <v>32525</v>
          </cell>
          <cell r="E1691">
            <v>975.75</v>
          </cell>
          <cell r="F1691">
            <v>33500.75</v>
          </cell>
          <cell r="G1691">
            <v>5360.12</v>
          </cell>
          <cell r="H1691">
            <v>38861</v>
          </cell>
        </row>
        <row r="1692">
          <cell r="B1692" t="str">
            <v>SUMINISTRO TAPONES DE PRUEBA PVC SANITARIA</v>
          </cell>
        </row>
        <row r="1693">
          <cell r="B1693" t="str">
            <v>TAPÓN DE PRUEBA PVC SANITARIO D 1 1/2"</v>
          </cell>
          <cell r="C1693" t="str">
            <v>un</v>
          </cell>
          <cell r="D1693">
            <v>529</v>
          </cell>
          <cell r="E1693">
            <v>15.87</v>
          </cell>
          <cell r="F1693">
            <v>544.87</v>
          </cell>
          <cell r="G1693">
            <v>87.179200000000009</v>
          </cell>
          <cell r="H1693">
            <v>632</v>
          </cell>
        </row>
        <row r="1694">
          <cell r="B1694" t="str">
            <v>TAPÓN DE PRUEBA PVC SANITARIO D 2"</v>
          </cell>
          <cell r="C1694" t="str">
            <v>un</v>
          </cell>
          <cell r="D1694">
            <v>692</v>
          </cell>
          <cell r="E1694">
            <v>20.759999999999998</v>
          </cell>
          <cell r="F1694">
            <v>712.76</v>
          </cell>
          <cell r="G1694">
            <v>114.0416</v>
          </cell>
          <cell r="H1694">
            <v>827</v>
          </cell>
        </row>
        <row r="1695">
          <cell r="B1695" t="str">
            <v>TAPÓN DE PRUEBA PVC SANITARIO D 3"</v>
          </cell>
          <cell r="C1695" t="str">
            <v>un</v>
          </cell>
          <cell r="D1695">
            <v>878</v>
          </cell>
          <cell r="E1695">
            <v>26.34</v>
          </cell>
          <cell r="F1695">
            <v>904.34</v>
          </cell>
          <cell r="G1695">
            <v>144.6944</v>
          </cell>
          <cell r="H1695">
            <v>1049</v>
          </cell>
        </row>
        <row r="1696">
          <cell r="B1696" t="str">
            <v>TAPÓN DE PRUEBA PVC SANITARIO D 4"</v>
          </cell>
          <cell r="C1696" t="str">
            <v>un</v>
          </cell>
          <cell r="D1696">
            <v>1727</v>
          </cell>
          <cell r="E1696">
            <v>51.809999999999995</v>
          </cell>
          <cell r="F1696">
            <v>1778.81</v>
          </cell>
          <cell r="G1696">
            <v>284.6096</v>
          </cell>
          <cell r="H1696">
            <v>2063</v>
          </cell>
        </row>
        <row r="1697">
          <cell r="B1697" t="str">
            <v>TAPÓN DE PRUEBA PVC SANITARIO D 6"</v>
          </cell>
          <cell r="C1697" t="str">
            <v>un</v>
          </cell>
          <cell r="D1697">
            <v>7844</v>
          </cell>
          <cell r="E1697">
            <v>235.32</v>
          </cell>
          <cell r="F1697">
            <v>8079.32</v>
          </cell>
          <cell r="G1697">
            <v>1292.6912</v>
          </cell>
          <cell r="H1697">
            <v>9372</v>
          </cell>
        </row>
        <row r="1698">
          <cell r="B1698" t="str">
            <v>TAPÓN PVC SANITARIO D 8"</v>
          </cell>
          <cell r="C1698" t="str">
            <v>un</v>
          </cell>
          <cell r="D1698">
            <v>119686</v>
          </cell>
          <cell r="E1698">
            <v>3590.58</v>
          </cell>
          <cell r="F1698">
            <v>123276.58</v>
          </cell>
          <cell r="G1698">
            <v>19724.252800000002</v>
          </cell>
          <cell r="H1698">
            <v>143001</v>
          </cell>
        </row>
        <row r="1699">
          <cell r="B1699" t="str">
            <v>TAPÓN PVC SANITARIO D 10"</v>
          </cell>
          <cell r="C1699" t="str">
            <v>un</v>
          </cell>
          <cell r="D1699">
            <v>168135</v>
          </cell>
          <cell r="E1699">
            <v>5044.05</v>
          </cell>
          <cell r="F1699">
            <v>173179.05</v>
          </cell>
          <cell r="G1699">
            <v>27708.647999999997</v>
          </cell>
          <cell r="H1699">
            <v>200888</v>
          </cell>
        </row>
        <row r="1700">
          <cell r="B1700" t="str">
            <v xml:space="preserve">INSTALACIÓN TUBERÍA Y ACCESORIOS PVC PARA TUBERÍA SANITARIA </v>
          </cell>
        </row>
        <row r="1701">
          <cell r="B1701" t="str">
            <v xml:space="preserve">SUMINISTRO OTROS ACCESORIOS PVC PARA TUBERÍA SANITARIA </v>
          </cell>
        </row>
        <row r="1702">
          <cell r="B1702" t="str">
            <v>VÁLVULA ANTI_RETORNO 4"</v>
          </cell>
          <cell r="C1702" t="str">
            <v>un</v>
          </cell>
          <cell r="D1702">
            <v>165171</v>
          </cell>
          <cell r="E1702">
            <v>4955.13</v>
          </cell>
          <cell r="F1702">
            <v>170126.13</v>
          </cell>
          <cell r="G1702">
            <v>27220.180800000002</v>
          </cell>
          <cell r="H1702">
            <v>197346</v>
          </cell>
        </row>
        <row r="1703">
          <cell r="B1703" t="str">
            <v>HIDROSELLO NOVAFORT D = 110  mm S8</v>
          </cell>
          <cell r="C1703" t="str">
            <v>un</v>
          </cell>
          <cell r="D1703">
            <v>1350</v>
          </cell>
          <cell r="E1703">
            <v>40.5</v>
          </cell>
          <cell r="F1703">
            <v>1390.5</v>
          </cell>
          <cell r="G1703">
            <v>222.48000000000002</v>
          </cell>
          <cell r="H1703">
            <v>1613</v>
          </cell>
        </row>
        <row r="1704">
          <cell r="B1704" t="str">
            <v>HIDROSELLO NOVAFORT D = 160  mm S8</v>
          </cell>
          <cell r="C1704" t="str">
            <v>un</v>
          </cell>
          <cell r="D1704">
            <v>2192</v>
          </cell>
          <cell r="E1704">
            <v>65.759999999999991</v>
          </cell>
          <cell r="F1704">
            <v>2257.7600000000002</v>
          </cell>
          <cell r="G1704">
            <v>361.24160000000006</v>
          </cell>
          <cell r="H1704">
            <v>2619</v>
          </cell>
        </row>
        <row r="1705">
          <cell r="B1705" t="str">
            <v>HIDROSELLO NOVAFORT D = 200  mm S8</v>
          </cell>
          <cell r="C1705" t="str">
            <v>un</v>
          </cell>
          <cell r="D1705">
            <v>3962</v>
          </cell>
          <cell r="E1705">
            <v>118.86</v>
          </cell>
          <cell r="F1705">
            <v>4080.86</v>
          </cell>
          <cell r="G1705">
            <v>652.93760000000009</v>
          </cell>
          <cell r="H1705">
            <v>4734</v>
          </cell>
        </row>
        <row r="1706">
          <cell r="B1706" t="str">
            <v>HIDROSELLO NOVAFORT D = 250  mm S8</v>
          </cell>
          <cell r="C1706" t="str">
            <v>un</v>
          </cell>
          <cell r="D1706">
            <v>7192</v>
          </cell>
          <cell r="E1706">
            <v>215.76</v>
          </cell>
          <cell r="F1706">
            <v>7407.76</v>
          </cell>
          <cell r="G1706">
            <v>1185.2416000000001</v>
          </cell>
          <cell r="H1706">
            <v>8593</v>
          </cell>
        </row>
        <row r="1707">
          <cell r="B1707" t="str">
            <v>HIDROSELLO NOVAFORT D = 315  mm S8</v>
          </cell>
          <cell r="C1707" t="str">
            <v>un</v>
          </cell>
          <cell r="D1707">
            <v>14514</v>
          </cell>
          <cell r="E1707">
            <v>435.41999999999996</v>
          </cell>
          <cell r="F1707">
            <v>14949.42</v>
          </cell>
          <cell r="G1707">
            <v>2391.9072000000001</v>
          </cell>
          <cell r="H1707">
            <v>17341</v>
          </cell>
        </row>
        <row r="1708">
          <cell r="B1708" t="str">
            <v>HIDROSELLO NOVAFORT D = 355  mm S8</v>
          </cell>
          <cell r="C1708" t="str">
            <v>un</v>
          </cell>
          <cell r="D1708">
            <v>15237</v>
          </cell>
          <cell r="E1708">
            <v>457.10999999999996</v>
          </cell>
          <cell r="F1708">
            <v>15694.11</v>
          </cell>
          <cell r="G1708">
            <v>2511.0576000000001</v>
          </cell>
          <cell r="H1708">
            <v>18205</v>
          </cell>
        </row>
        <row r="1709">
          <cell r="B1709" t="str">
            <v>HIDROSELLO NOVAFORT D = 400  mm S8</v>
          </cell>
          <cell r="C1709" t="str">
            <v>un</v>
          </cell>
          <cell r="D1709">
            <v>29558</v>
          </cell>
          <cell r="E1709">
            <v>886.74</v>
          </cell>
          <cell r="F1709">
            <v>30444.74</v>
          </cell>
          <cell r="G1709">
            <v>4871.1584000000003</v>
          </cell>
          <cell r="H1709">
            <v>35316</v>
          </cell>
        </row>
        <row r="1710">
          <cell r="B1710" t="str">
            <v>HIDROSELLO NOVAFORT D = 450  mm S8</v>
          </cell>
          <cell r="C1710" t="str">
            <v>un</v>
          </cell>
          <cell r="D1710">
            <v>42725</v>
          </cell>
          <cell r="E1710">
            <v>1281.75</v>
          </cell>
          <cell r="F1710">
            <v>44006.75</v>
          </cell>
          <cell r="G1710">
            <v>7041.08</v>
          </cell>
          <cell r="H1710">
            <v>51048</v>
          </cell>
        </row>
        <row r="1711">
          <cell r="B1711" t="str">
            <v>HIDROSELLO NOVAFORT D = 500  mm S8</v>
          </cell>
          <cell r="C1711" t="str">
            <v>un</v>
          </cell>
          <cell r="D1711">
            <v>48066</v>
          </cell>
          <cell r="E1711">
            <v>1441.98</v>
          </cell>
          <cell r="F1711">
            <v>49507.98</v>
          </cell>
          <cell r="G1711">
            <v>7921.2768000000005</v>
          </cell>
          <cell r="H1711">
            <v>57429</v>
          </cell>
        </row>
      </sheetData>
      <sheetData sheetId="17">
        <row r="2">
          <cell r="B2" t="str">
            <v>"COSTOS MANO DE OBRA -  CASCO URBANO - MUNICIPIO DE PITALITO</v>
          </cell>
        </row>
        <row r="3">
          <cell r="B3" t="str">
            <v>MANO DE OBRA</v>
          </cell>
          <cell r="C3" t="str">
            <v>JORNAL</v>
          </cell>
          <cell r="D3" t="str">
            <v>FACTOR VALOR 
REAL SALARIO</v>
          </cell>
          <cell r="E3" t="str">
            <v>JORNAL TOTAL</v>
          </cell>
        </row>
        <row r="4">
          <cell r="B4" t="str">
            <v>AYUDANTE</v>
          </cell>
          <cell r="C4">
            <v>20818.518518518522</v>
          </cell>
          <cell r="D4">
            <v>2.0417646957549742</v>
          </cell>
          <cell r="E4">
            <v>42506.516129032265</v>
          </cell>
        </row>
        <row r="5">
          <cell r="B5" t="str">
            <v>AYUDANTE COMPRESOR</v>
          </cell>
          <cell r="C5">
            <v>26023.148148148153</v>
          </cell>
          <cell r="D5">
            <v>2.0417646957549742</v>
          </cell>
          <cell r="E5">
            <v>53133.145161290333</v>
          </cell>
        </row>
        <row r="6">
          <cell r="B6" t="str">
            <v>OFICIAL</v>
          </cell>
          <cell r="C6">
            <v>41637.037037037036</v>
          </cell>
          <cell r="D6">
            <v>1.83829076447194</v>
          </cell>
          <cell r="E6">
            <v>76540.980645161297</v>
          </cell>
        </row>
        <row r="7">
          <cell r="B7" t="str">
            <v>OFICIAL ESPECIALIZADO</v>
          </cell>
          <cell r="C7">
            <v>52046.296296296299</v>
          </cell>
          <cell r="D7">
            <v>1.83829076447194</v>
          </cell>
          <cell r="E7">
            <v>95676.225806451621</v>
          </cell>
        </row>
        <row r="8">
          <cell r="B8" t="str">
            <v>TÉCNICO EN ROTURA</v>
          </cell>
          <cell r="C8">
            <v>104092.5925925926</v>
          </cell>
          <cell r="D8">
            <v>1.83829076447194</v>
          </cell>
          <cell r="E8">
            <v>191352.45161290324</v>
          </cell>
        </row>
        <row r="9">
          <cell r="B9" t="str">
            <v>TÉCNICO TERMOFUSIÓN</v>
          </cell>
          <cell r="C9">
            <v>56210.000000000007</v>
          </cell>
          <cell r="D9">
            <v>1.83829076447194</v>
          </cell>
          <cell r="E9">
            <v>103330.32387096775</v>
          </cell>
        </row>
      </sheetData>
      <sheetData sheetId="18">
        <row r="65">
          <cell r="F65">
            <v>0.1665011390123417</v>
          </cell>
        </row>
        <row r="66">
          <cell r="F66">
            <v>2.5000000000000001E-2</v>
          </cell>
        </row>
        <row r="67">
          <cell r="F67">
            <v>5.8500000000000003E-2</v>
          </cell>
        </row>
      </sheetData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2">
          <cell r="K62">
            <v>242.35200000000003</v>
          </cell>
        </row>
        <row r="63">
          <cell r="K63">
            <v>141.37200000000001</v>
          </cell>
        </row>
        <row r="64">
          <cell r="K64">
            <v>20.196000000000002</v>
          </cell>
        </row>
        <row r="67">
          <cell r="K67">
            <v>204</v>
          </cell>
        </row>
        <row r="70">
          <cell r="K70">
            <v>179.52</v>
          </cell>
        </row>
        <row r="71">
          <cell r="K71">
            <v>201.96</v>
          </cell>
        </row>
        <row r="72">
          <cell r="K72">
            <v>33.660000000000004</v>
          </cell>
        </row>
        <row r="76">
          <cell r="K76">
            <v>204</v>
          </cell>
        </row>
      </sheetData>
      <sheetData sheetId="10"/>
      <sheetData sheetId="11"/>
      <sheetData sheetId="12"/>
      <sheetData sheetId="13"/>
      <sheetData sheetId="14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5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.Materiales"/>
      <sheetName val="Insum"/>
      <sheetName val="Col. La Primavera"/>
      <sheetName val="FORMATO"/>
      <sheetName val="H006"/>
      <sheetName val="H133"/>
      <sheetName val="H019"/>
      <sheetName val="H023"/>
      <sheetName val="H120"/>
      <sheetName val="H021"/>
      <sheetName val="H090"/>
      <sheetName val="H093"/>
      <sheetName val="H015"/>
      <sheetName val="H049"/>
      <sheetName val="H039"/>
      <sheetName val="H077"/>
      <sheetName val="H115"/>
      <sheetName val="H123"/>
      <sheetName val="H048"/>
      <sheetName val="H111"/>
      <sheetName val="H106A"/>
      <sheetName val="H060"/>
      <sheetName val="H140"/>
      <sheetName val="H067"/>
      <sheetName val="H107"/>
      <sheetName val="H061"/>
      <sheetName val="H033"/>
      <sheetName val="H024"/>
      <sheetName val="H087"/>
      <sheetName val="H085"/>
      <sheetName val="H002"/>
      <sheetName val="H003"/>
      <sheetName val="H016"/>
      <sheetName val="H017"/>
      <sheetName val="H014"/>
      <sheetName val="H007"/>
      <sheetName val="H001"/>
      <sheetName val="H013"/>
      <sheetName val="H109"/>
      <sheetName val="H018"/>
      <sheetName val="H020"/>
      <sheetName val="H051"/>
      <sheetName val="H042"/>
      <sheetName val="H066"/>
      <sheetName val="H056"/>
      <sheetName val="H047"/>
      <sheetName val="H141"/>
      <sheetName val="H004"/>
      <sheetName val="H005"/>
      <sheetName val="H008"/>
      <sheetName val="H009"/>
      <sheetName val="H010"/>
      <sheetName val="H011"/>
      <sheetName val="H012"/>
      <sheetName val="H022"/>
      <sheetName val="H025"/>
      <sheetName val="H026"/>
      <sheetName val="H027"/>
      <sheetName val="H028"/>
      <sheetName val="H029"/>
      <sheetName val="H030"/>
      <sheetName val="H031"/>
      <sheetName val="H032"/>
      <sheetName val="H034"/>
      <sheetName val="H035"/>
      <sheetName val="H035A"/>
      <sheetName val="H036"/>
      <sheetName val="H037"/>
      <sheetName val="H038"/>
      <sheetName val="H040"/>
      <sheetName val="H041"/>
      <sheetName val="H043"/>
      <sheetName val="H044"/>
      <sheetName val="H045"/>
      <sheetName val="H046"/>
      <sheetName val="H050"/>
      <sheetName val="H052"/>
      <sheetName val="H053"/>
      <sheetName val="H054"/>
      <sheetName val="H055"/>
      <sheetName val="H057"/>
      <sheetName val="H058"/>
      <sheetName val="H059"/>
      <sheetName val="H062"/>
      <sheetName val="H063"/>
      <sheetName val="H064"/>
      <sheetName val="H065"/>
      <sheetName val="H068"/>
      <sheetName val="H069"/>
      <sheetName val="H070"/>
      <sheetName val="H071"/>
      <sheetName val="H072"/>
      <sheetName val="H073"/>
      <sheetName val="H074"/>
      <sheetName val="H075"/>
      <sheetName val="H076"/>
      <sheetName val="H078"/>
      <sheetName val="H079"/>
      <sheetName val="H080"/>
      <sheetName val="H081"/>
      <sheetName val="H082"/>
      <sheetName val="H083"/>
      <sheetName val="H084"/>
      <sheetName val="H086"/>
      <sheetName val="H088"/>
      <sheetName val="H089"/>
      <sheetName val="H091"/>
      <sheetName val="H092"/>
      <sheetName val="H094"/>
      <sheetName val="H095"/>
      <sheetName val="H096"/>
      <sheetName val="H097"/>
      <sheetName val="H098"/>
      <sheetName val="H099"/>
      <sheetName val="H100"/>
      <sheetName val="H101"/>
      <sheetName val="H102"/>
      <sheetName val="H103"/>
      <sheetName val="H104"/>
      <sheetName val="H105"/>
      <sheetName val="H106"/>
      <sheetName val="H108"/>
      <sheetName val="H110"/>
      <sheetName val="H112"/>
      <sheetName val="H113"/>
      <sheetName val="H114"/>
      <sheetName val="H116"/>
      <sheetName val="H117"/>
      <sheetName val="H118"/>
      <sheetName val="H119"/>
      <sheetName val="H121"/>
      <sheetName val="H122"/>
      <sheetName val="H124"/>
      <sheetName val="H125"/>
      <sheetName val="H126"/>
      <sheetName val="H127"/>
      <sheetName val="H128"/>
      <sheetName val="H129"/>
      <sheetName val="H130"/>
      <sheetName val="H131"/>
      <sheetName val="H132"/>
      <sheetName val="H134"/>
      <sheetName val="H135"/>
      <sheetName val="H136"/>
      <sheetName val="H137"/>
      <sheetName val="H138"/>
      <sheetName val="H139"/>
      <sheetName val="H142"/>
      <sheetName val="Prueba"/>
    </sheetNames>
    <sheetDataSet>
      <sheetData sheetId="0"/>
      <sheetData sheetId="1">
        <row r="281">
          <cell r="C281" t="str">
            <v>MANO DE OBRA</v>
          </cell>
        </row>
        <row r="283">
          <cell r="C283" t="str">
            <v>CODIGO</v>
          </cell>
          <cell r="D283" t="str">
            <v>DESCRIPCION</v>
          </cell>
          <cell r="F283" t="str">
            <v>V/r TOTAL HORA</v>
          </cell>
          <cell r="G283">
            <v>8</v>
          </cell>
          <cell r="H283" t="str">
            <v>Jornal diario</v>
          </cell>
        </row>
        <row r="284">
          <cell r="C284" t="str">
            <v>O000</v>
          </cell>
          <cell r="D284" t="str">
            <v>AA (Cuadrilla Albañilería)</v>
          </cell>
          <cell r="F284">
            <v>7925</v>
          </cell>
          <cell r="H284">
            <v>63401.8</v>
          </cell>
        </row>
        <row r="285">
          <cell r="C285" t="str">
            <v>O003</v>
          </cell>
          <cell r="D285" t="str">
            <v>AYUDANTE ALBAÑILERIA</v>
          </cell>
          <cell r="F285">
            <v>2882</v>
          </cell>
          <cell r="H285">
            <v>23055.199999999997</v>
          </cell>
        </row>
        <row r="286">
          <cell r="C286" t="str">
            <v>O006</v>
          </cell>
          <cell r="D286" t="str">
            <v>OFICIAL ALBAÑILERIA</v>
          </cell>
          <cell r="F286">
            <v>5043</v>
          </cell>
          <cell r="H286">
            <v>40346.6</v>
          </cell>
        </row>
        <row r="287">
          <cell r="C287" t="str">
            <v>O009</v>
          </cell>
          <cell r="D287" t="str">
            <v>BB (Cuadrilla Instalaciones)</v>
          </cell>
          <cell r="F287">
            <v>8718</v>
          </cell>
          <cell r="H287">
            <v>69741.98</v>
          </cell>
        </row>
        <row r="288">
          <cell r="C288" t="str">
            <v>O012</v>
          </cell>
          <cell r="D288" t="str">
            <v>AYUDANTE INSTALACIONES</v>
          </cell>
          <cell r="F288">
            <v>3170</v>
          </cell>
          <cell r="H288">
            <v>25360.720000000001</v>
          </cell>
        </row>
        <row r="289">
          <cell r="C289" t="str">
            <v>O015</v>
          </cell>
          <cell r="D289" t="str">
            <v>OFICIAL INSTALACIONES</v>
          </cell>
          <cell r="F289">
            <v>5548</v>
          </cell>
          <cell r="H289">
            <v>44381.260000000009</v>
          </cell>
        </row>
        <row r="290">
          <cell r="C290" t="str">
            <v>O018</v>
          </cell>
          <cell r="D290" t="str">
            <v>CC (Cuadrilla Pintura)</v>
          </cell>
          <cell r="F290">
            <v>9114</v>
          </cell>
          <cell r="H290">
            <v>72912.070000000007</v>
          </cell>
        </row>
        <row r="291">
          <cell r="C291" t="str">
            <v>O021</v>
          </cell>
          <cell r="D291" t="str">
            <v>AYUDANTE PINTURA</v>
          </cell>
          <cell r="F291">
            <v>3314</v>
          </cell>
          <cell r="H291">
            <v>26513.48</v>
          </cell>
        </row>
        <row r="292">
          <cell r="C292" t="str">
            <v>O024</v>
          </cell>
          <cell r="D292" t="str">
            <v>OFICIAL PINTURA</v>
          </cell>
          <cell r="F292">
            <v>5800</v>
          </cell>
          <cell r="H292">
            <v>46398.59</v>
          </cell>
        </row>
        <row r="293">
          <cell r="C293" t="str">
            <v>O027</v>
          </cell>
          <cell r="D293" t="str">
            <v>DD (Cuadrilla Carpinterías)</v>
          </cell>
          <cell r="F293">
            <v>9510</v>
          </cell>
          <cell r="H293">
            <v>76082.16</v>
          </cell>
        </row>
        <row r="294">
          <cell r="C294" t="str">
            <v>O030</v>
          </cell>
          <cell r="D294" t="str">
            <v>AYUDANTE CARPINTERIA</v>
          </cell>
          <cell r="F294">
            <v>3458</v>
          </cell>
          <cell r="H294">
            <v>27666.239999999998</v>
          </cell>
        </row>
        <row r="295">
          <cell r="C295" t="str">
            <v>O033</v>
          </cell>
          <cell r="D295" t="str">
            <v>OFICIAL CARPINTERIA</v>
          </cell>
          <cell r="F295">
            <v>6052</v>
          </cell>
          <cell r="H295">
            <v>48415.92</v>
          </cell>
        </row>
        <row r="296">
          <cell r="C296" t="str">
            <v>O034</v>
          </cell>
          <cell r="D296" t="str">
            <v>EE (Cuadrilla Cableado Est.)</v>
          </cell>
          <cell r="F296">
            <v>10303</v>
          </cell>
          <cell r="H296">
            <v>82422.34</v>
          </cell>
        </row>
        <row r="297">
          <cell r="C297" t="str">
            <v>O035</v>
          </cell>
          <cell r="D297" t="str">
            <v>AYUDANTE Cableado Est.</v>
          </cell>
          <cell r="F297">
            <v>3746</v>
          </cell>
          <cell r="H297">
            <v>29971.760000000002</v>
          </cell>
        </row>
        <row r="298">
          <cell r="C298" t="str">
            <v>O036</v>
          </cell>
          <cell r="D298" t="str">
            <v>OFICIAL Cableado Est</v>
          </cell>
          <cell r="F298">
            <v>6556</v>
          </cell>
          <cell r="H298">
            <v>52450.58</v>
          </cell>
        </row>
        <row r="299">
          <cell r="C299" t="str">
            <v>O037</v>
          </cell>
          <cell r="D299" t="str">
            <v>MAESTRO GENERAL</v>
          </cell>
          <cell r="F299">
            <v>7205</v>
          </cell>
          <cell r="H299">
            <v>57638</v>
          </cell>
        </row>
        <row r="300">
          <cell r="C300" t="str">
            <v>O039</v>
          </cell>
          <cell r="D300" t="str">
            <v>INGENIERO RESIDENTE</v>
          </cell>
          <cell r="F300">
            <v>9606</v>
          </cell>
          <cell r="H300">
            <v>76850.666666666672</v>
          </cell>
        </row>
        <row r="301">
          <cell r="C301" t="str">
            <v>O040</v>
          </cell>
          <cell r="D301" t="str">
            <v>INGENIERO ELECTRICO</v>
          </cell>
          <cell r="F301">
            <v>9606</v>
          </cell>
          <cell r="H301">
            <v>76850.666666666672</v>
          </cell>
        </row>
        <row r="302">
          <cell r="C302" t="str">
            <v>O042</v>
          </cell>
          <cell r="D302" t="str">
            <v>ALMACENISTA</v>
          </cell>
          <cell r="F302">
            <v>6004</v>
          </cell>
          <cell r="H302">
            <v>48031.666666666664</v>
          </cell>
        </row>
        <row r="303">
          <cell r="C303" t="str">
            <v>O045</v>
          </cell>
          <cell r="D303" t="str">
            <v>CELADOR</v>
          </cell>
          <cell r="F303">
            <v>2402</v>
          </cell>
          <cell r="H303">
            <v>19212.666666666668</v>
          </cell>
        </row>
        <row r="304">
          <cell r="C304" t="str">
            <v>O048</v>
          </cell>
          <cell r="D304" t="str">
            <v>COMISION DE TOPOGRAFIA</v>
          </cell>
          <cell r="F304">
            <v>15130</v>
          </cell>
          <cell r="H304">
            <v>121039.79999999999</v>
          </cell>
        </row>
        <row r="305">
          <cell r="C305" t="str">
            <v>O9999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ACTIVIDADES"/>
      <sheetName val="DATOS DE ENTRADA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BD DEPOSITOS Y FERRETE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A</v>
          </cell>
        </row>
        <row r="4">
          <cell r="A4" t="str">
            <v>Agua</v>
          </cell>
        </row>
        <row r="5">
          <cell r="A5" t="str">
            <v>Acero de refuerzo 60000 PSI</v>
          </cell>
        </row>
        <row r="6">
          <cell r="A6" t="str">
            <v>Acido Muriatico</v>
          </cell>
        </row>
        <row r="7">
          <cell r="A7" t="str">
            <v>Aditivo Desmoldante</v>
          </cell>
        </row>
        <row r="8">
          <cell r="A8" t="str">
            <v>Alambre negro Cal. 18</v>
          </cell>
        </row>
        <row r="9">
          <cell r="A9" t="str">
            <v>Angulo Blanco 0.66*0.39</v>
          </cell>
        </row>
        <row r="10">
          <cell r="A10" t="str">
            <v>Angulo metálico 2x1/4"</v>
          </cell>
        </row>
        <row r="11">
          <cell r="A11" t="str">
            <v>ángulo en hierro 1-1/4" x 3/16"</v>
          </cell>
        </row>
        <row r="12">
          <cell r="A12" t="str">
            <v>Angulo para cielo raso 2,5x2,5 cal 26 L:2,44</v>
          </cell>
        </row>
        <row r="13">
          <cell r="A13" t="str">
            <v>Arena de rio</v>
          </cell>
        </row>
        <row r="14">
          <cell r="A14" t="str">
            <v>B</v>
          </cell>
        </row>
        <row r="15">
          <cell r="A15" t="str">
            <v>Baldosin cerámico pared  de 20 x 20 blanco primera</v>
          </cell>
        </row>
        <row r="16">
          <cell r="A16" t="str">
            <v>Barra Granito pulido Negro absoluto a=  0.50 m e= 0.02 m (incluye pedestales)</v>
          </cell>
        </row>
        <row r="17">
          <cell r="A17" t="str">
            <v>Bisagra de parche</v>
          </cell>
        </row>
        <row r="18">
          <cell r="A18" t="str">
            <v>Bisagra en acero inoxidable 3"*1.5</v>
          </cell>
        </row>
        <row r="19">
          <cell r="A19" t="str">
            <v>Bisagras 3"x3" hierro bronceado</v>
          </cell>
        </row>
        <row r="20">
          <cell r="A20" t="str">
            <v>Bisagras 3"x3" hierro bronceado</v>
          </cell>
        </row>
        <row r="21">
          <cell r="A21" t="str">
            <v>Bloque No 5 (30*20*12)</v>
          </cell>
        </row>
        <row r="22">
          <cell r="A22" t="str">
            <v>Boloque No 4 (30*20*9)</v>
          </cell>
        </row>
        <row r="23">
          <cell r="A23" t="str">
            <v xml:space="preserve">Boquilla concolor </v>
          </cell>
        </row>
        <row r="24">
          <cell r="A24" t="str">
            <v>C</v>
          </cell>
        </row>
        <row r="25">
          <cell r="A25" t="str">
            <v>Cable encauchetado 2x16+16t awg</v>
          </cell>
        </row>
        <row r="26">
          <cell r="A26" t="str">
            <v>Canal B9 x 2.44 Cal. 26</v>
          </cell>
        </row>
        <row r="27">
          <cell r="A27" t="str">
            <v>Canal en L metálico 89mm 2 1/2"</v>
          </cell>
        </row>
        <row r="28">
          <cell r="A28" t="str">
            <v>Canal Metálico 92.1 mm 3 5/8</v>
          </cell>
        </row>
        <row r="29">
          <cell r="A29" t="str">
            <v>Cemento Blanco Kilo</v>
          </cell>
        </row>
        <row r="30">
          <cell r="A30" t="str">
            <v>Cemento Gris</v>
          </cell>
        </row>
        <row r="31">
          <cell r="A31" t="str">
            <v>Cerradura Cerrojo doble llave multipunto YALE</v>
          </cell>
        </row>
        <row r="32">
          <cell r="A32" t="str">
            <v>Cerradura Cerrojo doble llave multipunto YALE</v>
          </cell>
        </row>
        <row r="33">
          <cell r="A33" t="str">
            <v>Chazo expansivo de 3/8</v>
          </cell>
        </row>
        <row r="34">
          <cell r="A34" t="str">
            <v>Cieo raso HD Bandeja CLIP perforada ALUZINC</v>
          </cell>
        </row>
        <row r="35">
          <cell r="A35" t="str">
            <v>Cinta Cellante teflon 1 pulg * 10m</v>
          </cell>
        </row>
        <row r="36">
          <cell r="A36" t="str">
            <v xml:space="preserve">Cinta malla de fibra de vidrio (90 m.) </v>
          </cell>
        </row>
        <row r="37">
          <cell r="A37" t="str">
            <v>Cinta metálica topex rollo x 30 m</v>
          </cell>
        </row>
        <row r="38">
          <cell r="A38" t="str">
            <v xml:space="preserve">Cinta papel rollo  (75 m.) </v>
          </cell>
        </row>
        <row r="39">
          <cell r="A39" t="str">
            <v>Clavija (enchufe) 3 patas</v>
          </cell>
        </row>
        <row r="40">
          <cell r="A40" t="str">
            <v>Concreto 3000 psi</v>
          </cell>
        </row>
        <row r="41">
          <cell r="A41" t="str">
            <v>Concreto 2500 psi</v>
          </cell>
        </row>
        <row r="42">
          <cell r="A42" t="str">
            <v xml:space="preserve">Condensadora refrigerante variable  220v/3f/60hz de capacidad 240 KBTU/H arnu42gtma2 marca LG ELECTRONICS o similar, REFRIGERANTE ECOLÓGICO r410 a </v>
          </cell>
        </row>
        <row r="43">
          <cell r="A43" t="str">
            <v>Conector tornillo 3 líneas</v>
          </cell>
        </row>
        <row r="44">
          <cell r="A44" t="str">
            <v xml:space="preserve">D </v>
          </cell>
        </row>
        <row r="45">
          <cell r="A45" t="str">
            <v>Desencofrante Rheofinish 255 cast-off o similar.</v>
          </cell>
        </row>
        <row r="46">
          <cell r="A46" t="str">
            <v>Desencofrante Rheofinish 255 cast-off o similar.</v>
          </cell>
        </row>
        <row r="47">
          <cell r="A47" t="str">
            <v>Dilatación Metalica en U Aluminio</v>
          </cell>
        </row>
        <row r="48">
          <cell r="A48" t="str">
            <v>Dilataciòn plastica L:2,4m</v>
          </cell>
        </row>
        <row r="49">
          <cell r="A49" t="str">
            <v>Dilatación en bronce 5mmx 3Mts</v>
          </cell>
        </row>
        <row r="50">
          <cell r="A50" t="str">
            <v>Dilatación en bronce 5mmx 3Mts</v>
          </cell>
        </row>
        <row r="51">
          <cell r="A51" t="str">
            <v>Dispensador para jabon liquido marca bobrick</v>
          </cell>
        </row>
        <row r="52">
          <cell r="A52" t="str">
            <v>Disolvente</v>
          </cell>
        </row>
        <row r="53">
          <cell r="A53" t="str">
            <v>E</v>
          </cell>
        </row>
        <row r="54">
          <cell r="A54" t="str">
            <v>Enchape pared macedonia blanco brillante 25*43</v>
          </cell>
        </row>
        <row r="55">
          <cell r="A55" t="str">
            <v>Esmalte</v>
          </cell>
        </row>
        <row r="56">
          <cell r="A56" t="str">
            <v xml:space="preserve">Estuco plastico </v>
          </cell>
        </row>
        <row r="57">
          <cell r="A57" t="str">
            <v>Extractor FUTURE 150</v>
          </cell>
        </row>
        <row r="58">
          <cell r="A58" t="str">
            <v>F</v>
          </cell>
        </row>
        <row r="59">
          <cell r="A59" t="str">
            <v>G</v>
          </cell>
        </row>
        <row r="60">
          <cell r="A60" t="str">
            <v>Gancho s paea teja</v>
          </cell>
        </row>
        <row r="61">
          <cell r="A61" t="str">
            <v>Gravilla mona Nº 2</v>
          </cell>
        </row>
        <row r="62">
          <cell r="A62" t="str">
            <v>Gravilla No 2</v>
          </cell>
        </row>
        <row r="63">
          <cell r="A63" t="str">
            <v xml:space="preserve">Grifería lavamanos tipo push individual </v>
          </cell>
        </row>
        <row r="64">
          <cell r="A64" t="str">
            <v>Grifería lavaplatos</v>
          </cell>
        </row>
        <row r="65">
          <cell r="A65" t="str">
            <v>Grifería lavamanos  con sensor de agua fria  metálico cromado, AyA</v>
          </cell>
        </row>
        <row r="66">
          <cell r="A66" t="str">
            <v>H</v>
          </cell>
        </row>
        <row r="67">
          <cell r="A67" t="str">
            <v>I</v>
          </cell>
        </row>
        <row r="68">
          <cell r="A68" t="str">
            <v>J</v>
          </cell>
        </row>
        <row r="69">
          <cell r="A69" t="str">
            <v>K</v>
          </cell>
        </row>
        <row r="70">
          <cell r="A70" t="str">
            <v xml:space="preserve">Kit accesorios Satinado en acero inxidable </v>
          </cell>
        </row>
        <row r="71">
          <cell r="A71" t="str">
            <v xml:space="preserve">L </v>
          </cell>
        </row>
        <row r="72">
          <cell r="A72" t="str">
            <v>Ladrillo prensado Santa Fe</v>
          </cell>
        </row>
        <row r="73">
          <cell r="A73" t="str">
            <v>Lamina de acero inoxidable  (1,22x2,44m)Cal.18  Acabado satinado 1 cara.</v>
          </cell>
        </row>
        <row r="74">
          <cell r="A74" t="str">
            <v>Lamina mueble Formica BT CTF6</v>
          </cell>
        </row>
        <row r="75">
          <cell r="A75" t="str">
            <v>Lamina superboard fibrocemento 10 mm 1.22 x 2.44</v>
          </cell>
        </row>
        <row r="76">
          <cell r="A76" t="str">
            <v>Lámpara de emergencia leed 2x12v / carga 90 minutos</v>
          </cell>
        </row>
        <row r="77">
          <cell r="A77" t="str">
            <v>Laterales base de entre paños</v>
          </cell>
        </row>
        <row r="78">
          <cell r="A78" t="str">
            <v>Lavaplatos redondo Acero inoxidable</v>
          </cell>
        </row>
        <row r="79">
          <cell r="A79" t="str">
            <v>Lija 150</v>
          </cell>
        </row>
        <row r="80">
          <cell r="A80" t="str">
            <v>Llave tipo jardin</v>
          </cell>
        </row>
        <row r="81">
          <cell r="A81" t="str">
            <v xml:space="preserve">M </v>
          </cell>
        </row>
        <row r="82">
          <cell r="A82" t="str">
            <v>Madera seca 0.19*3.96*0.033</v>
          </cell>
        </row>
        <row r="83">
          <cell r="A83" t="str">
            <v>Manija Peralm 0.9 m de 0.15mm</v>
          </cell>
        </row>
        <row r="84">
          <cell r="A84" t="str">
            <v>manijas en acero Inoxidable</v>
          </cell>
        </row>
        <row r="85">
          <cell r="A85" t="str">
            <v>Malla electrosoldada 2.35x6 (18.73Kg)</v>
          </cell>
        </row>
        <row r="86">
          <cell r="A86" t="str">
            <v>Marco de puerta en madera e=,003m, A=,10m, h=2,10m</v>
          </cell>
        </row>
        <row r="87">
          <cell r="A87" t="str">
            <v>Marco de puerta en madera e=,003m, A=,10m, h=2,10m</v>
          </cell>
        </row>
        <row r="88">
          <cell r="A88" t="str">
            <v>Masilla supermastico</v>
          </cell>
        </row>
        <row r="89">
          <cell r="A89" t="str">
            <v>Meson acero inoxidable</v>
          </cell>
        </row>
        <row r="90">
          <cell r="A90" t="str">
            <v>meson Cocina en acero inoxidable 1.20*0.6 m</v>
          </cell>
        </row>
        <row r="91">
          <cell r="A91" t="str">
            <v>Meson granito pulido negro mate a:0.6</v>
          </cell>
        </row>
        <row r="92">
          <cell r="A92" t="str">
            <v>Mortero 1:3</v>
          </cell>
        </row>
        <row r="93">
          <cell r="A93" t="str">
            <v>Morteo 1:4 Impermeabilizado</v>
          </cell>
        </row>
        <row r="94">
          <cell r="A94" t="str">
            <v>Mortero 1:4</v>
          </cell>
        </row>
        <row r="95">
          <cell r="A95" t="str">
            <v>N</v>
          </cell>
        </row>
        <row r="96">
          <cell r="A96" t="str">
            <v>Niples AG de 1/2" para conección</v>
          </cell>
        </row>
        <row r="97">
          <cell r="A97" t="str">
            <v>O</v>
          </cell>
        </row>
        <row r="98">
          <cell r="A98" t="str">
            <v>P</v>
          </cell>
        </row>
        <row r="99">
          <cell r="A99" t="str">
            <v>Paral B9 x 2.44 Cal. 26</v>
          </cell>
        </row>
        <row r="100">
          <cell r="A100" t="str">
            <v>Pared verona blanco 30*60</v>
          </cell>
        </row>
        <row r="101">
          <cell r="A101" t="str">
            <v>Pata en acero inoxidable</v>
          </cell>
        </row>
        <row r="102">
          <cell r="A102" t="str">
            <v>Pavimento conductivo de acuerdo con la norma DIN 51953</v>
          </cell>
        </row>
        <row r="103">
          <cell r="A103" t="str">
            <v>Pegante porcelanico x 25Kg</v>
          </cell>
        </row>
        <row r="104">
          <cell r="A104" t="str">
            <v>Pegante Stonmix latex  (bolsa 25Kg)</v>
          </cell>
        </row>
        <row r="105">
          <cell r="A105" t="str">
            <v>Perfil Omega calibre 26 X 2,44m</v>
          </cell>
        </row>
        <row r="106">
          <cell r="A106" t="str">
            <v>Perfileria cielo raso en aluminio Tee blanca</v>
          </cell>
        </row>
        <row r="107">
          <cell r="A107" t="str">
            <v>Perno de Fijación disparo cod. verde</v>
          </cell>
        </row>
        <row r="108">
          <cell r="A108" t="str">
            <v>Perno ref. 1508</v>
          </cell>
        </row>
        <row r="109">
          <cell r="A109" t="str">
            <v>Piedra Natural china (60x60)Multicolor</v>
          </cell>
        </row>
        <row r="110">
          <cell r="A110" t="str">
            <v>Pintura Exterior Tipo Koraza</v>
          </cell>
        </row>
        <row r="111">
          <cell r="A111" t="str">
            <v>Pintura Vinilo Tipo I</v>
          </cell>
        </row>
        <row r="112">
          <cell r="A112" t="str">
            <v>Pintura Vinilo Tipo III</v>
          </cell>
        </row>
        <row r="113">
          <cell r="A113" t="str">
            <v>Pintura anticorrosiva</v>
          </cell>
        </row>
        <row r="114">
          <cell r="A114" t="str">
            <v>Piso pared 20*20 blanco</v>
          </cell>
        </row>
        <row r="115">
          <cell r="A115" t="str">
            <v>Piso Antiestático Sobre puesto plastico</v>
          </cell>
        </row>
        <row r="116">
          <cell r="A116" t="str">
            <v>Placa Dry Wall de 1/2" de 1.22x2.44</v>
          </cell>
        </row>
        <row r="117">
          <cell r="A117" t="str">
            <v>Placa Dry Wall RH de 1/2" de 1.22x2.44</v>
          </cell>
        </row>
        <row r="118">
          <cell r="A118" t="str">
            <v xml:space="preserve">Placa steel deck 2" GRADO 40 .94x 6.1 </v>
          </cell>
        </row>
        <row r="119">
          <cell r="A119" t="str">
            <v>Poceta en acero Inoxidable</v>
          </cell>
        </row>
        <row r="120">
          <cell r="A120" t="str">
            <v>Porcelanato Avenue gris 60*60</v>
          </cell>
        </row>
        <row r="121">
          <cell r="A121" t="str">
            <v>Porcelanato beige mate plano 60x60</v>
          </cell>
        </row>
        <row r="122">
          <cell r="A122" t="str">
            <v>Porcelanato Doble trafico urban gris 49*49</v>
          </cell>
        </row>
        <row r="123">
          <cell r="A123" t="str">
            <v>Porcelanato doble trafico urban perla corona 49*49</v>
          </cell>
        </row>
        <row r="124">
          <cell r="A124" t="str">
            <v>Porcelanato gran formato beige mate plano 1,00x3,00</v>
          </cell>
        </row>
        <row r="125">
          <cell r="A125" t="str">
            <v>Porcelanato Linex negro 60*60</v>
          </cell>
        </row>
        <row r="126">
          <cell r="A126" t="str">
            <v>Porcelanato linex negro corona 28.2*56.4</v>
          </cell>
        </row>
        <row r="127">
          <cell r="A127" t="str">
            <v>Porcelanato Urban GrIs 60*60</v>
          </cell>
        </row>
        <row r="128">
          <cell r="A128" t="str">
            <v>Puerta Batiente en Vidrio templado 10mm (0,75x2,09m)Pivotes inferior y superior, cerradura especial.(incluye pelicula polarizado tipo sandblasting)</v>
          </cell>
        </row>
        <row r="129">
          <cell r="A129" t="str">
            <v>Puerta con marco en madera, entamborada lisa (1,00x2,10m)</v>
          </cell>
        </row>
        <row r="130">
          <cell r="A130" t="str">
            <v>Puerta de dos hojas batiente, de 2,09 mts x 1.50 mts, en vidrio templado de 10 mm incoloro con pelicula de polarizado tipo sandblasting, pivotes en la parte superior e inferior</v>
          </cell>
        </row>
        <row r="131">
          <cell r="A131" t="str">
            <v>Puerta de dos hojas batiente, de 2,75 mts x 1.47 mts, en vidrio templado de 10 mm incoloro con pelicula de polarizado tipo sandblasting, pivotes en la parte superior e inferior</v>
          </cell>
        </row>
        <row r="132">
          <cell r="A132" t="str">
            <v>Puerta de dos hojas batiente, de 2,86 mts x 1.90 mts, en vidrio templado de 10 mm incoloro con pelicula de polarizado tipo sandblasting, pivotes en la parte superior e inferior</v>
          </cell>
        </row>
        <row r="133">
          <cell r="A133" t="str">
            <v xml:space="preserve">Puerta de una hoja batiente según diseño, de 2,09 x 0,90mts en  vidrio templado10 mm  incoloro con pelicula de polarizado tipo sandblasting, pivotes en la parte superior e inferior </v>
          </cell>
        </row>
        <row r="134">
          <cell r="A134" t="str">
            <v xml:space="preserve">Puerta de una hoja batiente según diseño, de 2,86 x 0,90mts en  vidrio templado10 mm  incoloro con pelicula de polarizado tipo sandblasting, pivotes en la parte superior e inferior </v>
          </cell>
        </row>
        <row r="135">
          <cell r="A135" t="str">
            <v xml:space="preserve">Puerta de una hoja batiente según diseño, de 2,40 x 0,90mts en  vidrio templado10 mm  incoloro con pelicula de polarizado tipo sandblasting, pivotes en la parte superior e inferior </v>
          </cell>
        </row>
        <row r="136">
          <cell r="A136" t="str">
            <v xml:space="preserve">Puerta Madera </v>
          </cell>
        </row>
        <row r="137">
          <cell r="A137" t="str">
            <v>Puerta Tablemac Salvaje</v>
          </cell>
        </row>
        <row r="138">
          <cell r="A138" t="str">
            <v>Puntilla con cabeza 3/8"</v>
          </cell>
        </row>
        <row r="139">
          <cell r="A139" t="str">
            <v>Q</v>
          </cell>
        </row>
        <row r="140">
          <cell r="A140" t="str">
            <v>R</v>
          </cell>
        </row>
        <row r="141">
          <cell r="A141" t="str">
            <v>Repisa madera ordinario (0,08x0,04x3,00m)</v>
          </cell>
        </row>
        <row r="142">
          <cell r="A142" t="str">
            <v>S</v>
          </cell>
        </row>
        <row r="143">
          <cell r="A143" t="str">
            <v>Salpicadero</v>
          </cell>
        </row>
        <row r="144">
          <cell r="A144" t="str">
            <v>Secador eléctrico para manos tipo manos libres, Turbo</v>
          </cell>
        </row>
        <row r="145">
          <cell r="A145" t="str">
            <v>sellador Baños *300 ml y cocinas</v>
          </cell>
        </row>
        <row r="146">
          <cell r="A146" t="str">
            <v>Sellador FILA MP/90 (gl 5Lt)</v>
          </cell>
        </row>
        <row r="147">
          <cell r="A147" t="str">
            <v>Silicona Vidrios y Aluminio x 50 ml</v>
          </cell>
        </row>
        <row r="148">
          <cell r="A148" t="str">
            <v>Soporte para tv plasma lcd 26" - 55" con brazo extensible</v>
          </cell>
        </row>
        <row r="149">
          <cell r="A149" t="str">
            <v>Stonmix Boquilla latex caja 5Kg</v>
          </cell>
        </row>
        <row r="150">
          <cell r="A150" t="str">
            <v>Suministro e instalación de Cielo raso en fibra mineral lamina recedido 61 x 61 Hunterdouglas</v>
          </cell>
        </row>
        <row r="151">
          <cell r="A151" t="str">
            <v>Suministro e instalacion de Vidrio templado de 10mm (Incluye estructura y herrajes en acero)</v>
          </cell>
        </row>
        <row r="152">
          <cell r="A152" t="str">
            <v>Suministro e instalacion de Vidrio templado h: 2,20m de 10mm (Incluye perfil en u)</v>
          </cell>
        </row>
        <row r="153">
          <cell r="A153" t="str">
            <v>Suministro e instalcion de Pórtico de acceso (h:2,34x2,00m)en acero Inoxidable, (seccion de 0,25x1,00)acabado satinado una cara cal.18, Según diseño. Incluye estructura y elementos de anclaje y soporte.</v>
          </cell>
        </row>
        <row r="154">
          <cell r="A154" t="str">
            <v>T</v>
          </cell>
        </row>
        <row r="155">
          <cell r="A155" t="str">
            <v>Tapa de caja de inspección incluye concreto y acero</v>
          </cell>
        </row>
        <row r="156">
          <cell r="A156" t="str">
            <v>Tapete con basse en vinilo</v>
          </cell>
        </row>
        <row r="157">
          <cell r="A157" t="str">
            <v>Teja ETERNIT #4 fibrocemennto  gris perfil 7</v>
          </cell>
        </row>
        <row r="158">
          <cell r="A158" t="str">
            <v>Tiner</v>
          </cell>
        </row>
        <row r="159">
          <cell r="A159" t="str">
            <v>Tornillo  6 x 1 lamina</v>
          </cell>
        </row>
        <row r="160">
          <cell r="A160" t="str">
            <v>Tornillo  7 X 7/16 estructura</v>
          </cell>
        </row>
        <row r="161">
          <cell r="A161" t="str">
            <v>Tornillo de 3/8 incluye arandela</v>
          </cell>
        </row>
        <row r="162">
          <cell r="A162" t="str">
            <v>Tuberia Acero galvanizada 2 1/2"</v>
          </cell>
        </row>
        <row r="163">
          <cell r="A163" t="str">
            <v>U</v>
          </cell>
        </row>
        <row r="164">
          <cell r="A164" t="str">
            <v xml:space="preserve">Unidad de aire acondicionado tipo cassette de 4 vías  de capacidad 24.000 BTU/H, marca LG ELECTRONICS o equivalente, 220V/3F/60HZ  REFRIGERANTE R22 </v>
          </cell>
        </row>
        <row r="165">
          <cell r="A165" t="str">
            <v>V</v>
          </cell>
        </row>
        <row r="166">
          <cell r="A166" t="str">
            <v>Vidrio laminado de 10 mm con pelicula UV azul (0.6*3.60)</v>
          </cell>
        </row>
        <row r="167">
          <cell r="A167" t="str">
            <v>Vidrio laminado de 10 mm con pelicula UV azul (0.6*2.92)</v>
          </cell>
        </row>
        <row r="168">
          <cell r="A168" t="str">
            <v>Vidrio laminado de 10 mm con pelicula UV hielo</v>
          </cell>
        </row>
        <row r="169">
          <cell r="A169" t="str">
            <v>Vidrio laminado de 10 mm con pelicula UV cristal</v>
          </cell>
        </row>
        <row r="170">
          <cell r="A170" t="str">
            <v>Vidrio color blanco coco</v>
          </cell>
        </row>
        <row r="171">
          <cell r="A171" t="str">
            <v>Vidrio crudo ventana</v>
          </cell>
        </row>
        <row r="172">
          <cell r="A172" t="str">
            <v>Vigueta cielo raso Drywall Cal.26</v>
          </cell>
        </row>
        <row r="173">
          <cell r="A173" t="str">
            <v>W</v>
          </cell>
        </row>
        <row r="174">
          <cell r="A174" t="str">
            <v>X</v>
          </cell>
        </row>
        <row r="175">
          <cell r="A175" t="str">
            <v>Y</v>
          </cell>
        </row>
        <row r="176">
          <cell r="A176" t="str">
            <v>Yeso</v>
          </cell>
        </row>
        <row r="177">
          <cell r="A177" t="str">
            <v>Z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Cant. Adxn 1"/>
      <sheetName val="Hoja1 (2)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2" t="str">
            <v>X</v>
          </cell>
          <cell r="D2" t="str">
            <v>Y</v>
          </cell>
        </row>
        <row r="3">
          <cell r="C3">
            <v>0</v>
          </cell>
          <cell r="D3">
            <v>1865.5963999999999</v>
          </cell>
        </row>
        <row r="4">
          <cell r="C4">
            <v>23.5001</v>
          </cell>
          <cell r="D4">
            <v>1865.3829000000001</v>
          </cell>
        </row>
        <row r="5">
          <cell r="C5">
            <v>28.035</v>
          </cell>
          <cell r="D5">
            <v>1864.2577000000001</v>
          </cell>
        </row>
        <row r="6">
          <cell r="C6">
            <v>29.739000000000001</v>
          </cell>
          <cell r="D6">
            <v>1863.8562999999999</v>
          </cell>
        </row>
        <row r="7">
          <cell r="C7">
            <v>29.761600000000001</v>
          </cell>
          <cell r="D7">
            <v>1863.8572999999999</v>
          </cell>
        </row>
        <row r="8">
          <cell r="C8">
            <v>42.292999999999999</v>
          </cell>
          <cell r="D8">
            <v>1864.6083000000001</v>
          </cell>
        </row>
        <row r="9">
          <cell r="C9">
            <v>44.198</v>
          </cell>
          <cell r="D9">
            <v>1864.0510999999999</v>
          </cell>
        </row>
        <row r="10">
          <cell r="C10">
            <v>50.884099999999997</v>
          </cell>
          <cell r="D10">
            <v>1864.2571</v>
          </cell>
        </row>
        <row r="11">
          <cell r="C11">
            <v>55.155299999999997</v>
          </cell>
          <cell r="D11">
            <v>1864.1202000000001</v>
          </cell>
        </row>
        <row r="12">
          <cell r="C12">
            <v>56.846899999999998</v>
          </cell>
          <cell r="D12">
            <v>1864.6348</v>
          </cell>
        </row>
        <row r="13">
          <cell r="C13">
            <v>57.636400000000002</v>
          </cell>
          <cell r="D13">
            <v>1864.4749999999999</v>
          </cell>
        </row>
        <row r="14">
          <cell r="C14">
            <v>57.698</v>
          </cell>
          <cell r="D14">
            <v>1864.4583</v>
          </cell>
        </row>
        <row r="15">
          <cell r="C15">
            <v>60.669899999999998</v>
          </cell>
          <cell r="D15">
            <v>1864.2217000000001</v>
          </cell>
        </row>
        <row r="16">
          <cell r="C16">
            <v>62.110199999999999</v>
          </cell>
          <cell r="D16">
            <v>1864.7262000000001</v>
          </cell>
        </row>
        <row r="17">
          <cell r="C17">
            <v>72.321399999999997</v>
          </cell>
          <cell r="D17">
            <v>1863.6257000000001</v>
          </cell>
        </row>
        <row r="18">
          <cell r="C18">
            <v>73.619399999999999</v>
          </cell>
          <cell r="D18">
            <v>1863.7014999999999</v>
          </cell>
        </row>
        <row r="19">
          <cell r="C19">
            <v>74.415400000000005</v>
          </cell>
          <cell r="D19">
            <v>1863.6255000000001</v>
          </cell>
        </row>
        <row r="20">
          <cell r="C20">
            <v>81.636399999999995</v>
          </cell>
          <cell r="D20">
            <v>1864.5329999999999</v>
          </cell>
        </row>
        <row r="21">
          <cell r="C21">
            <v>84.018000000000001</v>
          </cell>
          <cell r="D21">
            <v>1863.9386</v>
          </cell>
        </row>
        <row r="22">
          <cell r="C22">
            <v>92.616900000000001</v>
          </cell>
          <cell r="D22">
            <v>1863.4083000000001</v>
          </cell>
        </row>
        <row r="23">
          <cell r="C23">
            <v>94.817499999999995</v>
          </cell>
          <cell r="D23">
            <v>1863.9232999999999</v>
          </cell>
        </row>
        <row r="24">
          <cell r="C24">
            <v>101.1407</v>
          </cell>
          <cell r="D24">
            <v>1862.9586999999999</v>
          </cell>
        </row>
        <row r="25">
          <cell r="C25">
            <v>103.2803</v>
          </cell>
          <cell r="D25">
            <v>1862.9635000000001</v>
          </cell>
        </row>
        <row r="26">
          <cell r="C26">
            <v>106.24720000000001</v>
          </cell>
          <cell r="D26">
            <v>1862.8487</v>
          </cell>
        </row>
        <row r="27">
          <cell r="C27">
            <v>107.9858</v>
          </cell>
          <cell r="D27">
            <v>1863.1463000000001</v>
          </cell>
        </row>
        <row r="28">
          <cell r="C28">
            <v>109.04649999999999</v>
          </cell>
          <cell r="D28">
            <v>1863.0518999999999</v>
          </cell>
        </row>
        <row r="29">
          <cell r="C29">
            <v>110.41679999999999</v>
          </cell>
          <cell r="D29">
            <v>1862.7541000000001</v>
          </cell>
        </row>
        <row r="30">
          <cell r="C30">
            <v>111.1508</v>
          </cell>
          <cell r="D30">
            <v>1862.5773999999999</v>
          </cell>
        </row>
        <row r="31">
          <cell r="C31">
            <v>112.2371</v>
          </cell>
          <cell r="D31">
            <v>1862.587</v>
          </cell>
        </row>
        <row r="32">
          <cell r="C32">
            <v>115.8878</v>
          </cell>
          <cell r="D32">
            <v>1860.9648</v>
          </cell>
        </row>
        <row r="33">
          <cell r="C33">
            <v>116.30410000000001</v>
          </cell>
          <cell r="D33">
            <v>1860.9949999999999</v>
          </cell>
        </row>
        <row r="34">
          <cell r="C34">
            <v>120.75490000000001</v>
          </cell>
          <cell r="D34">
            <v>1861.4354000000001</v>
          </cell>
        </row>
        <row r="35">
          <cell r="C35">
            <v>121.8528</v>
          </cell>
          <cell r="D35">
            <v>1861.3280999999999</v>
          </cell>
        </row>
        <row r="36">
          <cell r="C36">
            <v>127.068</v>
          </cell>
          <cell r="D36">
            <v>1860.769</v>
          </cell>
        </row>
        <row r="37">
          <cell r="C37">
            <v>127.2881</v>
          </cell>
          <cell r="D37">
            <v>1860.7292</v>
          </cell>
        </row>
        <row r="38">
          <cell r="C38">
            <v>128.9462</v>
          </cell>
          <cell r="D38">
            <v>1861.4927</v>
          </cell>
        </row>
        <row r="39">
          <cell r="C39">
            <v>131.57499999999999</v>
          </cell>
          <cell r="D39">
            <v>1860.9817</v>
          </cell>
        </row>
        <row r="40">
          <cell r="C40">
            <v>137.5915</v>
          </cell>
          <cell r="D40">
            <v>1859.9232999999999</v>
          </cell>
        </row>
        <row r="41">
          <cell r="C41">
            <v>138.714</v>
          </cell>
          <cell r="D41">
            <v>1859.7055</v>
          </cell>
        </row>
        <row r="42">
          <cell r="C42">
            <v>138.78729999999999</v>
          </cell>
          <cell r="D42">
            <v>1859.6629</v>
          </cell>
        </row>
        <row r="43">
          <cell r="C43">
            <v>139.8963</v>
          </cell>
          <cell r="D43">
            <v>1859.6817000000001</v>
          </cell>
        </row>
        <row r="44">
          <cell r="C44">
            <v>143.9152</v>
          </cell>
          <cell r="D44">
            <v>1859.8151</v>
          </cell>
        </row>
        <row r="45">
          <cell r="C45">
            <v>147.28729999999999</v>
          </cell>
          <cell r="D45">
            <v>1859.3597</v>
          </cell>
        </row>
        <row r="46">
          <cell r="C46">
            <v>147.29179999999999</v>
          </cell>
          <cell r="D46">
            <v>1859.3633</v>
          </cell>
        </row>
        <row r="47">
          <cell r="C47">
            <v>149.42840000000001</v>
          </cell>
          <cell r="D47">
            <v>1859.3141000000001</v>
          </cell>
        </row>
        <row r="48">
          <cell r="C48">
            <v>155.18709999999999</v>
          </cell>
          <cell r="D48">
            <v>1859.6613</v>
          </cell>
        </row>
        <row r="49">
          <cell r="C49">
            <v>155.43600000000001</v>
          </cell>
          <cell r="D49">
            <v>1859.6613</v>
          </cell>
        </row>
        <row r="50">
          <cell r="C50">
            <v>157.46610000000001</v>
          </cell>
          <cell r="D50">
            <v>1859.2375999999999</v>
          </cell>
        </row>
        <row r="51">
          <cell r="C51">
            <v>158.53790000000001</v>
          </cell>
          <cell r="D51">
            <v>1859.2986000000001</v>
          </cell>
        </row>
        <row r="52">
          <cell r="C52">
            <v>162.5951</v>
          </cell>
          <cell r="D52">
            <v>1859.6983</v>
          </cell>
        </row>
        <row r="53">
          <cell r="C53">
            <v>173.27180000000001</v>
          </cell>
          <cell r="D53">
            <v>1859.1493</v>
          </cell>
        </row>
        <row r="54">
          <cell r="C54">
            <v>174.08590000000001</v>
          </cell>
          <cell r="D54">
            <v>1859.346</v>
          </cell>
        </row>
        <row r="55">
          <cell r="C55">
            <v>175.8681</v>
          </cell>
          <cell r="D55">
            <v>1858.2431999999999</v>
          </cell>
        </row>
        <row r="56">
          <cell r="C56">
            <v>178.10050000000001</v>
          </cell>
          <cell r="D56">
            <v>1857.6505999999999</v>
          </cell>
        </row>
        <row r="57">
          <cell r="C57">
            <v>183.02359999999999</v>
          </cell>
          <cell r="D57">
            <v>1856.7175999999999</v>
          </cell>
        </row>
        <row r="58">
          <cell r="C58">
            <v>185.2449</v>
          </cell>
          <cell r="D58">
            <v>1855.9897000000001</v>
          </cell>
        </row>
        <row r="59">
          <cell r="C59">
            <v>185.49119999999999</v>
          </cell>
          <cell r="D59">
            <v>1855.7925</v>
          </cell>
        </row>
        <row r="60">
          <cell r="C60">
            <v>190.82669999999999</v>
          </cell>
          <cell r="D60">
            <v>1855.4929999999999</v>
          </cell>
        </row>
        <row r="61">
          <cell r="C61">
            <v>193.3828</v>
          </cell>
          <cell r="D61">
            <v>1854.1704999999999</v>
          </cell>
        </row>
        <row r="62">
          <cell r="C62">
            <v>193.7578</v>
          </cell>
          <cell r="D62">
            <v>1854.2562</v>
          </cell>
        </row>
        <row r="63">
          <cell r="C63">
            <v>198.85400000000001</v>
          </cell>
          <cell r="D63">
            <v>1854.7073</v>
          </cell>
        </row>
        <row r="64">
          <cell r="C64">
            <v>200.6944</v>
          </cell>
          <cell r="D64">
            <v>1854.2509</v>
          </cell>
        </row>
        <row r="65">
          <cell r="C65">
            <v>202.53659999999999</v>
          </cell>
          <cell r="D65">
            <v>1854.5782999999999</v>
          </cell>
        </row>
        <row r="66">
          <cell r="C66">
            <v>207.95930000000001</v>
          </cell>
          <cell r="D66">
            <v>1853.3027999999999</v>
          </cell>
        </row>
        <row r="67">
          <cell r="C67">
            <v>208.7295</v>
          </cell>
          <cell r="D67">
            <v>1853.2852</v>
          </cell>
        </row>
        <row r="68">
          <cell r="C68">
            <v>209.76060000000001</v>
          </cell>
          <cell r="D68">
            <v>1853.3267000000001</v>
          </cell>
        </row>
        <row r="69">
          <cell r="C69">
            <v>211.63829999999999</v>
          </cell>
          <cell r="D69">
            <v>1853.2304999999999</v>
          </cell>
        </row>
        <row r="70">
          <cell r="C70">
            <v>217.0703</v>
          </cell>
          <cell r="D70">
            <v>1852.3543</v>
          </cell>
        </row>
        <row r="71">
          <cell r="C71">
            <v>219.41650000000001</v>
          </cell>
          <cell r="D71">
            <v>1852.5373</v>
          </cell>
        </row>
        <row r="72">
          <cell r="C72">
            <v>220.14750000000001</v>
          </cell>
          <cell r="D72">
            <v>1852.4557</v>
          </cell>
        </row>
        <row r="73">
          <cell r="C73">
            <v>0</v>
          </cell>
          <cell r="D73">
            <v>0</v>
          </cell>
        </row>
        <row r="74">
          <cell r="C74">
            <v>220.66470000000001</v>
          </cell>
          <cell r="D74">
            <v>1852.2751000000001</v>
          </cell>
        </row>
        <row r="75">
          <cell r="C75">
            <v>224.4751</v>
          </cell>
          <cell r="D75">
            <v>1852.3255999999999</v>
          </cell>
        </row>
        <row r="76">
          <cell r="C76">
            <v>224.5582</v>
          </cell>
          <cell r="D76">
            <v>1852.3233</v>
          </cell>
        </row>
        <row r="77">
          <cell r="C77">
            <v>224.62629999999999</v>
          </cell>
          <cell r="D77">
            <v>1852.2831000000001</v>
          </cell>
        </row>
        <row r="78">
          <cell r="C78">
            <v>225.6232</v>
          </cell>
          <cell r="D78">
            <v>1851.4751000000001</v>
          </cell>
        </row>
        <row r="79">
          <cell r="C79">
            <v>0</v>
          </cell>
          <cell r="D79">
            <v>0</v>
          </cell>
        </row>
        <row r="80">
          <cell r="C80">
            <v>227.67699999999999</v>
          </cell>
          <cell r="D80">
            <v>1850.9567</v>
          </cell>
        </row>
        <row r="81">
          <cell r="C81">
            <v>229.22989999999999</v>
          </cell>
          <cell r="D81">
            <v>1850.3975</v>
          </cell>
        </row>
        <row r="82">
          <cell r="C82">
            <v>233.91309999999999</v>
          </cell>
          <cell r="D82">
            <v>1850.626</v>
          </cell>
        </row>
        <row r="83">
          <cell r="C83">
            <v>234.14169999999999</v>
          </cell>
          <cell r="D83">
            <v>1850.7012999999999</v>
          </cell>
        </row>
        <row r="84">
          <cell r="C84">
            <v>239.29570000000001</v>
          </cell>
          <cell r="D84">
            <v>1850.2419</v>
          </cell>
        </row>
        <row r="85">
          <cell r="C85">
            <v>240.2398</v>
          </cell>
          <cell r="D85">
            <v>1850.3458000000001</v>
          </cell>
        </row>
        <row r="86">
          <cell r="C86">
            <v>240.37389999999999</v>
          </cell>
          <cell r="D86">
            <v>1850.3702000000001</v>
          </cell>
        </row>
        <row r="87">
          <cell r="C87">
            <v>241.22309999999999</v>
          </cell>
          <cell r="D87">
            <v>1850.2037</v>
          </cell>
        </row>
        <row r="88">
          <cell r="C88">
            <v>241.3741</v>
          </cell>
          <cell r="D88">
            <v>1850.1166000000001</v>
          </cell>
        </row>
        <row r="89">
          <cell r="C89">
            <v>244.40799999999999</v>
          </cell>
          <cell r="D89">
            <v>1849.6293000000001</v>
          </cell>
        </row>
        <row r="90">
          <cell r="C90">
            <v>244.4092</v>
          </cell>
          <cell r="D90">
            <v>1849.6291000000001</v>
          </cell>
        </row>
        <row r="91">
          <cell r="C91">
            <v>247.18559999999999</v>
          </cell>
          <cell r="D91">
            <v>1849.3405</v>
          </cell>
        </row>
        <row r="92">
          <cell r="C92">
            <v>251.07689999999999</v>
          </cell>
          <cell r="D92">
            <v>1849.5553</v>
          </cell>
        </row>
        <row r="93">
          <cell r="C93">
            <v>252.8725</v>
          </cell>
          <cell r="D93">
            <v>1849.415</v>
          </cell>
        </row>
        <row r="94">
          <cell r="C94">
            <v>253.1927</v>
          </cell>
          <cell r="D94">
            <v>1848.5225</v>
          </cell>
        </row>
        <row r="95">
          <cell r="C95">
            <v>254.64400000000001</v>
          </cell>
          <cell r="D95">
            <v>1848.172</v>
          </cell>
        </row>
        <row r="96">
          <cell r="C96">
            <v>257.17660000000001</v>
          </cell>
          <cell r="D96">
            <v>1848.5793000000001</v>
          </cell>
        </row>
        <row r="97">
          <cell r="C97">
            <v>263.2783</v>
          </cell>
          <cell r="D97">
            <v>1849.1547</v>
          </cell>
        </row>
        <row r="98">
          <cell r="C98">
            <v>271.41309999999999</v>
          </cell>
          <cell r="D98">
            <v>1848.1419000000001</v>
          </cell>
        </row>
        <row r="99">
          <cell r="C99">
            <v>273.05669999999998</v>
          </cell>
          <cell r="D99">
            <v>1848.6529</v>
          </cell>
        </row>
        <row r="100">
          <cell r="C100">
            <v>275.28410000000002</v>
          </cell>
          <cell r="D100">
            <v>1848.1323</v>
          </cell>
        </row>
        <row r="101">
          <cell r="C101">
            <v>278.57740000000001</v>
          </cell>
          <cell r="D101">
            <v>1849.0815</v>
          </cell>
        </row>
        <row r="102">
          <cell r="C102">
            <v>279.346</v>
          </cell>
          <cell r="D102">
            <v>1848.4893</v>
          </cell>
        </row>
        <row r="103">
          <cell r="C103">
            <v>279.87759999999997</v>
          </cell>
          <cell r="D103">
            <v>1848.6657</v>
          </cell>
        </row>
        <row r="104">
          <cell r="C104">
            <v>287.12029999999999</v>
          </cell>
          <cell r="D104">
            <v>1848.69</v>
          </cell>
        </row>
        <row r="105">
          <cell r="C105">
            <v>288.45420000000001</v>
          </cell>
          <cell r="D105">
            <v>1848.6692</v>
          </cell>
        </row>
        <row r="106">
          <cell r="C106">
            <v>292.76100000000002</v>
          </cell>
          <cell r="D106">
            <v>1849.1270999999999</v>
          </cell>
        </row>
        <row r="107">
          <cell r="C107">
            <v>296.80459999999999</v>
          </cell>
          <cell r="D107">
            <v>1848.6396999999999</v>
          </cell>
        </row>
        <row r="108">
          <cell r="C108">
            <v>297.19869999999997</v>
          </cell>
          <cell r="D108">
            <v>1848.8507999999999</v>
          </cell>
        </row>
        <row r="109">
          <cell r="C109">
            <v>300.54129999999998</v>
          </cell>
          <cell r="D109">
            <v>1848.6038000000001</v>
          </cell>
        </row>
        <row r="110">
          <cell r="C110">
            <v>302.37380000000002</v>
          </cell>
          <cell r="D110">
            <v>1848.8486</v>
          </cell>
        </row>
        <row r="111">
          <cell r="C111">
            <v>303.95800000000003</v>
          </cell>
          <cell r="D111">
            <v>1847.4249</v>
          </cell>
        </row>
        <row r="112">
          <cell r="C112">
            <v>310.58569999999997</v>
          </cell>
          <cell r="D112">
            <v>1847.2415000000001</v>
          </cell>
        </row>
        <row r="113">
          <cell r="C113">
            <v>310.84719999999999</v>
          </cell>
          <cell r="D113">
            <v>1847.2172</v>
          </cell>
        </row>
        <row r="114">
          <cell r="C114">
            <v>314.59350000000001</v>
          </cell>
          <cell r="D114">
            <v>1845.8985</v>
          </cell>
        </row>
        <row r="115">
          <cell r="C115">
            <v>320.35610000000003</v>
          </cell>
          <cell r="D115">
            <v>1845.4421</v>
          </cell>
        </row>
        <row r="116">
          <cell r="C116">
            <v>323.62849999999997</v>
          </cell>
          <cell r="D116">
            <v>1845.3158000000001</v>
          </cell>
        </row>
        <row r="117">
          <cell r="C117">
            <v>324.46480000000003</v>
          </cell>
          <cell r="D117">
            <v>1845.2717</v>
          </cell>
        </row>
        <row r="118">
          <cell r="C118">
            <v>324.8134</v>
          </cell>
          <cell r="D118">
            <v>1845.1005</v>
          </cell>
        </row>
        <row r="119">
          <cell r="C119">
            <v>325.93819999999999</v>
          </cell>
          <cell r="D119">
            <v>1844.5834</v>
          </cell>
        </row>
        <row r="120">
          <cell r="C120">
            <v>327.89280000000002</v>
          </cell>
          <cell r="D120">
            <v>1843.0213000000001</v>
          </cell>
        </row>
        <row r="121">
          <cell r="C121">
            <v>328.37040000000002</v>
          </cell>
          <cell r="D121">
            <v>1842.9843000000001</v>
          </cell>
        </row>
        <row r="122">
          <cell r="C122">
            <v>328.48410000000001</v>
          </cell>
          <cell r="D122">
            <v>1842.9822999999999</v>
          </cell>
        </row>
        <row r="123">
          <cell r="C123">
            <v>328.76049999999998</v>
          </cell>
          <cell r="D123">
            <v>1842.9716000000001</v>
          </cell>
        </row>
        <row r="124">
          <cell r="C124">
            <v>328.81920000000002</v>
          </cell>
          <cell r="D124">
            <v>1842.9965999999999</v>
          </cell>
        </row>
        <row r="125">
          <cell r="C125">
            <v>331.35789999999997</v>
          </cell>
          <cell r="D125">
            <v>1845.2487000000001</v>
          </cell>
        </row>
        <row r="126">
          <cell r="C126">
            <v>331.66219999999998</v>
          </cell>
          <cell r="D126">
            <v>1845.5225</v>
          </cell>
        </row>
        <row r="127">
          <cell r="C127">
            <v>331.75729999999999</v>
          </cell>
          <cell r="D127">
            <v>1845.6347000000001</v>
          </cell>
        </row>
        <row r="128">
          <cell r="C128">
            <v>332.89339999999999</v>
          </cell>
          <cell r="D128">
            <v>1845.7242000000001</v>
          </cell>
        </row>
        <row r="129">
          <cell r="C129">
            <v>334.85680000000002</v>
          </cell>
          <cell r="D129">
            <v>1845.7673</v>
          </cell>
        </row>
        <row r="130">
          <cell r="C130">
            <v>335.42129999999997</v>
          </cell>
          <cell r="D130">
            <v>1845.7253000000001</v>
          </cell>
        </row>
        <row r="131">
          <cell r="C131">
            <v>339.48009999999999</v>
          </cell>
          <cell r="D131">
            <v>1845.2634</v>
          </cell>
        </row>
        <row r="132">
          <cell r="C132">
            <v>339.53660000000002</v>
          </cell>
          <cell r="D132">
            <v>1845.2692</v>
          </cell>
        </row>
        <row r="133">
          <cell r="C133">
            <v>342.79390000000001</v>
          </cell>
          <cell r="D133">
            <v>1844.855</v>
          </cell>
        </row>
        <row r="134">
          <cell r="C134">
            <v>343.93560000000002</v>
          </cell>
          <cell r="D134">
            <v>1845.2193</v>
          </cell>
        </row>
        <row r="135">
          <cell r="C135">
            <v>345.31529999999998</v>
          </cell>
          <cell r="D135">
            <v>1844.4438</v>
          </cell>
        </row>
        <row r="136">
          <cell r="C136">
            <v>346.81139999999999</v>
          </cell>
          <cell r="D136">
            <v>1844.8809000000001</v>
          </cell>
        </row>
        <row r="137">
          <cell r="C137">
            <v>347.1893</v>
          </cell>
          <cell r="D137">
            <v>1844.8475000000001</v>
          </cell>
        </row>
        <row r="138">
          <cell r="C138">
            <v>349.12029999999999</v>
          </cell>
          <cell r="D138">
            <v>1844.6660999999999</v>
          </cell>
        </row>
        <row r="139">
          <cell r="C139">
            <v>349.78579999999999</v>
          </cell>
          <cell r="D139">
            <v>1845.1427000000001</v>
          </cell>
        </row>
        <row r="140">
          <cell r="C140">
            <v>353.72359999999998</v>
          </cell>
          <cell r="D140">
            <v>1844.5914</v>
          </cell>
        </row>
        <row r="141">
          <cell r="C141">
            <v>357.7217</v>
          </cell>
          <cell r="D141">
            <v>1844.6348</v>
          </cell>
        </row>
        <row r="142">
          <cell r="C142">
            <v>359.11320000000001</v>
          </cell>
          <cell r="D142">
            <v>1844.4534000000001</v>
          </cell>
        </row>
        <row r="143">
          <cell r="C143">
            <v>359.2758</v>
          </cell>
          <cell r="D143">
            <v>1844.5182</v>
          </cell>
        </row>
        <row r="144">
          <cell r="C144">
            <v>360.66719999999998</v>
          </cell>
          <cell r="D144">
            <v>1845.0453</v>
          </cell>
        </row>
        <row r="145">
          <cell r="C145">
            <v>367.72190000000001</v>
          </cell>
          <cell r="D145">
            <v>1844.7406000000001</v>
          </cell>
        </row>
        <row r="146">
          <cell r="C146">
            <v>373.27530000000002</v>
          </cell>
          <cell r="D146">
            <v>1843.8985</v>
          </cell>
        </row>
        <row r="147">
          <cell r="C147">
            <v>377.61959999999999</v>
          </cell>
          <cell r="D147">
            <v>1843.2664</v>
          </cell>
        </row>
        <row r="148">
          <cell r="C148">
            <v>379.62869999999998</v>
          </cell>
          <cell r="D148">
            <v>1843.0491</v>
          </cell>
        </row>
        <row r="149">
          <cell r="C149">
            <v>380.59339999999997</v>
          </cell>
          <cell r="D149">
            <v>1842.9119000000001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4">
          <cell r="F4" t="str">
            <v>Zona Verde</v>
          </cell>
        </row>
      </sheetData>
      <sheetData sheetId="17">
        <row r="6">
          <cell r="P6" t="str">
            <v>Tramo Nuevo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X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BASE DE DATOS"/>
      <sheetName val="INICIO"/>
      <sheetName val="CAJA DOMICILIARIA"/>
      <sheetName val="ACOMETIDAS"/>
      <sheetName val="CAMARA DE CAIDA"/>
      <sheetName val="SUMIDEROS"/>
      <sheetName val="POZOS DE INSPECCION PREFABRICAD"/>
      <sheetName val="POZOS DE INSPECCION MAMPOSTERIA"/>
      <sheetName val="TUBERIA"/>
      <sheetName val="TIPO DE VIA"/>
      <sheetName val="TABLA DE RESULTADOS TUBERIA"/>
      <sheetName val="INFORMACION POZOS"/>
      <sheetName val="POZOS DE INSPECCION PREFABR (2"/>
      <sheetName val="CALCULOS CANTIDADES SANITARIO C"/>
    </sheetNames>
    <sheetDataSet>
      <sheetData sheetId="0">
        <row r="2">
          <cell r="A2" t="str">
            <v>DIAMETRO (")</v>
          </cell>
          <cell r="B2" t="str">
            <v>ANCHO MÍNIMO DE ZANJA (m)</v>
          </cell>
          <cell r="D2" t="str">
            <v>DIAMETRO (")</v>
          </cell>
          <cell r="E2" t="str">
            <v>ANCHO MÍNIMO DE ZANJA (m)</v>
          </cell>
        </row>
        <row r="3">
          <cell r="A3">
            <v>4</v>
          </cell>
          <cell r="B3">
            <v>0.5</v>
          </cell>
          <cell r="D3">
            <v>4</v>
          </cell>
          <cell r="E3">
            <v>0</v>
          </cell>
        </row>
        <row r="4">
          <cell r="A4">
            <v>6</v>
          </cell>
          <cell r="B4">
            <v>0.55000000000000004</v>
          </cell>
          <cell r="D4">
            <v>6</v>
          </cell>
          <cell r="E4">
            <v>0</v>
          </cell>
        </row>
        <row r="5">
          <cell r="A5">
            <v>8</v>
          </cell>
          <cell r="B5">
            <v>0.6</v>
          </cell>
          <cell r="D5">
            <v>8</v>
          </cell>
          <cell r="E5">
            <v>0</v>
          </cell>
        </row>
        <row r="6">
          <cell r="A6">
            <v>10</v>
          </cell>
          <cell r="B6">
            <v>0.7</v>
          </cell>
          <cell r="D6">
            <v>10</v>
          </cell>
          <cell r="E6">
            <v>0</v>
          </cell>
        </row>
        <row r="7">
          <cell r="A7">
            <v>12</v>
          </cell>
          <cell r="B7">
            <v>0.75</v>
          </cell>
          <cell r="D7">
            <v>12</v>
          </cell>
          <cell r="E7">
            <v>0</v>
          </cell>
        </row>
        <row r="8">
          <cell r="A8">
            <v>15</v>
          </cell>
          <cell r="B8">
            <v>0.85</v>
          </cell>
          <cell r="D8">
            <v>14</v>
          </cell>
          <cell r="E8">
            <v>0</v>
          </cell>
        </row>
        <row r="9">
          <cell r="A9">
            <v>18</v>
          </cell>
          <cell r="B9">
            <v>1</v>
          </cell>
          <cell r="D9">
            <v>16</v>
          </cell>
          <cell r="E9">
            <v>0</v>
          </cell>
        </row>
        <row r="10">
          <cell r="A10">
            <v>24</v>
          </cell>
          <cell r="B10">
            <v>1.2</v>
          </cell>
          <cell r="D10">
            <v>18</v>
          </cell>
          <cell r="E10">
            <v>0</v>
          </cell>
        </row>
        <row r="11">
          <cell r="D11">
            <v>20</v>
          </cell>
          <cell r="E11">
            <v>0</v>
          </cell>
        </row>
        <row r="12">
          <cell r="D12">
            <v>22</v>
          </cell>
          <cell r="E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>
            <v>0</v>
          </cell>
          <cell r="B2">
            <v>0</v>
          </cell>
          <cell r="C2" t="str">
            <v>FLEXIBLE</v>
          </cell>
          <cell r="D2" t="str">
            <v>ARTICULADO</v>
          </cell>
          <cell r="E2" t="str">
            <v>RIGIDO</v>
          </cell>
          <cell r="F2" t="str">
            <v>CICLOPEO</v>
          </cell>
          <cell r="G2" t="str">
            <v>CONFORMACIÓN SUBRASANTE</v>
          </cell>
          <cell r="H2" t="str">
            <v>ZONA VERDE (m)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</row>
        <row r="3">
          <cell r="A3" t="str">
            <v>T6</v>
          </cell>
          <cell r="B3">
            <v>16.910381000000001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16.910381000000001</v>
          </cell>
          <cell r="I3" t="str">
            <v>ZONA VERDE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0</v>
          </cell>
        </row>
        <row r="4">
          <cell r="A4" t="str">
            <v>T5</v>
          </cell>
          <cell r="B4">
            <v>39.960591999999998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39.960591999999998</v>
          </cell>
          <cell r="I4" t="str">
            <v>ZONA VERDE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</row>
        <row r="5">
          <cell r="A5" t="str">
            <v>T4</v>
          </cell>
          <cell r="B5">
            <v>41.176796000000003</v>
          </cell>
          <cell r="C5">
            <v>3.6311930000000001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37.545603</v>
          </cell>
          <cell r="I5" t="str">
            <v>COMBINADO</v>
          </cell>
          <cell r="J5">
            <v>8.8185418797518872E-2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0.91181458120248104</v>
          </cell>
          <cell r="P5">
            <v>8.8185418797518872E-2</v>
          </cell>
        </row>
        <row r="6">
          <cell r="A6" t="str">
            <v>T1</v>
          </cell>
          <cell r="B6">
            <v>4.4515169999999999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4.4515169999999999</v>
          </cell>
          <cell r="I6" t="str">
            <v>ZONA VERDE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</row>
        <row r="7">
          <cell r="A7" t="str">
            <v>T2</v>
          </cell>
          <cell r="B7">
            <v>85.610761999999994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48.336204000000002</v>
          </cell>
          <cell r="H7">
            <v>37.274557999999992</v>
          </cell>
          <cell r="I7" t="str">
            <v>COMBINADO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0.56460429589448113</v>
          </cell>
          <cell r="O7">
            <v>0.43539570410551881</v>
          </cell>
          <cell r="P7">
            <v>0.56460429589448113</v>
          </cell>
        </row>
        <row r="8">
          <cell r="A8" t="str">
            <v>T12</v>
          </cell>
          <cell r="B8">
            <v>25.376888999999998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24.039152000000001</v>
          </cell>
          <cell r="H8">
            <v>1.3377369999999971</v>
          </cell>
          <cell r="I8" t="str">
            <v>COMBINADO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0.94728522475706156</v>
          </cell>
          <cell r="O8">
            <v>5.2714775242938453E-2</v>
          </cell>
          <cell r="P8">
            <v>0.94728522475706156</v>
          </cell>
        </row>
        <row r="9">
          <cell r="A9" t="str">
            <v>T13</v>
          </cell>
          <cell r="B9">
            <v>40.683269000000003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36.886764999999997</v>
          </cell>
          <cell r="H9">
            <v>3.7965040000000059</v>
          </cell>
          <cell r="I9" t="str">
            <v>COMBINADO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0.90668144194607359</v>
          </cell>
          <cell r="O9">
            <v>9.3318558053926429E-2</v>
          </cell>
          <cell r="P9">
            <v>0.90668144194607359</v>
          </cell>
        </row>
        <row r="10">
          <cell r="A10" t="str">
            <v>T14</v>
          </cell>
          <cell r="B10">
            <v>33.230764000000001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33.230764000000001</v>
          </cell>
          <cell r="H10">
            <v>0</v>
          </cell>
          <cell r="I10" t="str">
            <v>VIA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1</v>
          </cell>
        </row>
        <row r="11">
          <cell r="A11" t="str">
            <v>T375</v>
          </cell>
          <cell r="B11">
            <v>15.387219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15.387219</v>
          </cell>
          <cell r="H11">
            <v>0</v>
          </cell>
          <cell r="I11" t="str">
            <v>VIA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</row>
        <row r="12">
          <cell r="A12" t="str">
            <v>T15</v>
          </cell>
          <cell r="B12">
            <v>38.069580999999999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33.800896999999999</v>
          </cell>
          <cell r="H12">
            <v>4.2686840000000004</v>
          </cell>
          <cell r="I12" t="str">
            <v>COMBINADO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0.88787152661333468</v>
          </cell>
          <cell r="O12">
            <v>0.11212847338666534</v>
          </cell>
          <cell r="P12">
            <v>0.88787152661333468</v>
          </cell>
        </row>
        <row r="13">
          <cell r="A13" t="str">
            <v>T16</v>
          </cell>
          <cell r="B13">
            <v>28.872160000000001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28.378820000000001</v>
          </cell>
          <cell r="H13">
            <v>0.49333999999999989</v>
          </cell>
          <cell r="I13" t="str">
            <v>COMBINADO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0.98291295143834057</v>
          </cell>
          <cell r="O13">
            <v>1.7087048561659393E-2</v>
          </cell>
          <cell r="P13">
            <v>0.98291295143834057</v>
          </cell>
        </row>
        <row r="14">
          <cell r="A14" t="str">
            <v>T112</v>
          </cell>
          <cell r="B14">
            <v>32.217154000000001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2.1545459999999999</v>
          </cell>
          <cell r="H14">
            <v>30.062608000000001</v>
          </cell>
          <cell r="I14" t="str">
            <v>COMBINADO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6.6875739551668645E-2</v>
          </cell>
          <cell r="O14">
            <v>0.9331242604483313</v>
          </cell>
          <cell r="P14">
            <v>6.6875739551668645E-2</v>
          </cell>
        </row>
        <row r="15">
          <cell r="A15" t="str">
            <v>T121</v>
          </cell>
          <cell r="B15">
            <v>40.684004000000002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40.684004000000002</v>
          </cell>
          <cell r="I15" t="str">
            <v>ZONA VERDE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</row>
        <row r="16">
          <cell r="A16" t="str">
            <v>T122</v>
          </cell>
          <cell r="B16">
            <v>45.852522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45.852522</v>
          </cell>
          <cell r="I16" t="str">
            <v>ZONA VERDE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</row>
        <row r="17">
          <cell r="A17" t="str">
            <v>T123</v>
          </cell>
          <cell r="B17">
            <v>53.894387000000002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53.894387000000002</v>
          </cell>
          <cell r="I17" t="str">
            <v>ZONA VERDE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</row>
        <row r="18">
          <cell r="A18" t="str">
            <v>T118</v>
          </cell>
          <cell r="B18">
            <v>49.983502999999999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49.983502999999999</v>
          </cell>
          <cell r="I18" t="str">
            <v>ZONA VERDE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0</v>
          </cell>
        </row>
        <row r="19">
          <cell r="A19" t="str">
            <v>T124</v>
          </cell>
          <cell r="B19">
            <v>51.533169999999998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51.533169999999998</v>
          </cell>
          <cell r="I19" t="str">
            <v>ZONA VERDE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</row>
        <row r="20">
          <cell r="A20" t="str">
            <v>T125</v>
          </cell>
          <cell r="B20">
            <v>16.147445999999999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3.7123840000000001</v>
          </cell>
          <cell r="H20">
            <v>12.435061999999999</v>
          </cell>
          <cell r="I20" t="str">
            <v>COMBINADO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0.2299053361132157</v>
          </cell>
          <cell r="O20">
            <v>0.77009466388678427</v>
          </cell>
          <cell r="P20">
            <v>0.2299053361132157</v>
          </cell>
        </row>
        <row r="21">
          <cell r="A21" t="str">
            <v>T173</v>
          </cell>
          <cell r="B21">
            <v>12.070069999999999</v>
          </cell>
          <cell r="C21">
            <v>11.828340000000001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0.24172999999999867</v>
          </cell>
          <cell r="I21" t="str">
            <v>COMBINADO</v>
          </cell>
          <cell r="J21">
            <v>0.97997277563427565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2.0027224365724364E-2</v>
          </cell>
          <cell r="P21">
            <v>0.97997277563427565</v>
          </cell>
        </row>
        <row r="22">
          <cell r="A22" t="str">
            <v>T174</v>
          </cell>
          <cell r="B22">
            <v>68.874229999999997</v>
          </cell>
          <cell r="C22">
            <v>61.337045000000003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7.5371849999999938</v>
          </cell>
          <cell r="I22" t="str">
            <v>COMBINADO</v>
          </cell>
          <cell r="J22">
            <v>0.89056596349607109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0.10943403650392888</v>
          </cell>
          <cell r="P22">
            <v>0.89056596349607109</v>
          </cell>
        </row>
        <row r="23">
          <cell r="A23" t="str">
            <v>T130</v>
          </cell>
          <cell r="B23">
            <v>66.530117000000004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4.082897</v>
          </cell>
          <cell r="H23">
            <v>62.447220000000002</v>
          </cell>
          <cell r="I23" t="str">
            <v>COMBINADO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6.1369154062963692E-2</v>
          </cell>
          <cell r="O23">
            <v>0.93863084593703627</v>
          </cell>
          <cell r="P23">
            <v>6.1369154062963692E-2</v>
          </cell>
        </row>
        <row r="24">
          <cell r="A24" t="str">
            <v>T68</v>
          </cell>
          <cell r="B24">
            <v>8.9821270000000002</v>
          </cell>
          <cell r="C24">
            <v>7.5597560000000001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1.4223710000000001</v>
          </cell>
          <cell r="I24" t="str">
            <v>COMBINADO</v>
          </cell>
          <cell r="J24">
            <v>0.84164430095455123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0.15835569904544883</v>
          </cell>
          <cell r="P24">
            <v>0.84164430095455123</v>
          </cell>
        </row>
        <row r="25">
          <cell r="A25" t="str">
            <v>T66</v>
          </cell>
          <cell r="B25">
            <v>8.6230510000000002</v>
          </cell>
          <cell r="C25">
            <v>8.6230510000000002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VIA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</row>
        <row r="26">
          <cell r="A26" t="str">
            <v>T67</v>
          </cell>
          <cell r="B26">
            <v>33.974756999999997</v>
          </cell>
          <cell r="C26">
            <v>33.974756999999997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VIA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</row>
        <row r="27">
          <cell r="A27" t="str">
            <v>T63</v>
          </cell>
          <cell r="B27">
            <v>18.884957</v>
          </cell>
          <cell r="C27">
            <v>18.884957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VIA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</v>
          </cell>
        </row>
        <row r="28">
          <cell r="A28" t="str">
            <v>T64</v>
          </cell>
          <cell r="B28">
            <v>35.089972000000003</v>
          </cell>
          <cell r="C28">
            <v>35.089972000000003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VIA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</row>
        <row r="29">
          <cell r="A29" t="str">
            <v>T57</v>
          </cell>
          <cell r="B29">
            <v>27.533695999999999</v>
          </cell>
          <cell r="C29">
            <v>27.533695999999999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VIA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</row>
        <row r="30">
          <cell r="A30" t="str">
            <v>T54</v>
          </cell>
          <cell r="B30">
            <v>28.683810000000001</v>
          </cell>
          <cell r="C30">
            <v>28.683810000000001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VIA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</row>
        <row r="31">
          <cell r="A31" t="str">
            <v>T50</v>
          </cell>
          <cell r="B31">
            <v>27.018929</v>
          </cell>
          <cell r="C31">
            <v>27.018929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VIA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</row>
        <row r="32">
          <cell r="A32" t="str">
            <v>T47</v>
          </cell>
          <cell r="B32">
            <v>15.032019</v>
          </cell>
          <cell r="C32">
            <v>13.811676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1.2203429999999997</v>
          </cell>
          <cell r="I32" t="str">
            <v>COMBINADO</v>
          </cell>
          <cell r="J32">
            <v>0.91881709303321135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8.1182906966788676E-2</v>
          </cell>
          <cell r="P32">
            <v>0.91881709303321135</v>
          </cell>
        </row>
        <row r="33">
          <cell r="A33" t="str">
            <v>T49</v>
          </cell>
          <cell r="B33">
            <v>25.193213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2.8486530000000001</v>
          </cell>
          <cell r="H33">
            <v>22.344560000000001</v>
          </cell>
          <cell r="I33" t="str">
            <v>COMBINADO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0.11307223893990814</v>
          </cell>
          <cell r="O33">
            <v>0.88692776106009186</v>
          </cell>
          <cell r="P33">
            <v>0.11307223893990814</v>
          </cell>
        </row>
        <row r="34">
          <cell r="A34" t="str">
            <v>T43</v>
          </cell>
          <cell r="B34">
            <v>51.033562000000003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51.033562000000003</v>
          </cell>
          <cell r="H34">
            <v>0</v>
          </cell>
          <cell r="I34" t="str">
            <v>VIA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1</v>
          </cell>
        </row>
        <row r="35">
          <cell r="A35" t="str">
            <v>T42</v>
          </cell>
          <cell r="B35">
            <v>23.416919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7.588565</v>
          </cell>
          <cell r="H35">
            <v>15.828354000000001</v>
          </cell>
          <cell r="I35" t="str">
            <v>COMBINADO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0.32406334069823617</v>
          </cell>
          <cell r="O35">
            <v>0.67593665930176383</v>
          </cell>
          <cell r="P35">
            <v>0.32406334069823617</v>
          </cell>
        </row>
        <row r="36">
          <cell r="A36" t="str">
            <v>T41</v>
          </cell>
          <cell r="B36">
            <v>35.980397000000004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35.980397000000004</v>
          </cell>
          <cell r="I36" t="str">
            <v>ZONA VERDE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</row>
        <row r="37">
          <cell r="A37" t="str">
            <v>T40</v>
          </cell>
          <cell r="B37">
            <v>47.136955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6.647456</v>
          </cell>
          <cell r="H37">
            <v>40.489499000000002</v>
          </cell>
          <cell r="I37" t="str">
            <v>COMBINADO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0.14102429823903559</v>
          </cell>
          <cell r="O37">
            <v>0.85897570176096449</v>
          </cell>
          <cell r="P37">
            <v>0.14102429823903559</v>
          </cell>
        </row>
        <row r="38">
          <cell r="A38" t="str">
            <v>T37</v>
          </cell>
          <cell r="B38">
            <v>90.191351999999995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68.166065000000003</v>
          </cell>
          <cell r="H38">
            <v>22.025286999999992</v>
          </cell>
          <cell r="I38" t="str">
            <v>COMBINADO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0.75579380382278782</v>
          </cell>
          <cell r="O38">
            <v>0.24420619617721212</v>
          </cell>
          <cell r="P38">
            <v>0.75579380382278782</v>
          </cell>
        </row>
        <row r="39">
          <cell r="A39" t="str">
            <v>T83</v>
          </cell>
          <cell r="B39">
            <v>59.744047000000002</v>
          </cell>
          <cell r="C39">
            <v>0</v>
          </cell>
          <cell r="D39">
            <v>0</v>
          </cell>
          <cell r="E39">
            <v>59.744047000000002</v>
          </cell>
          <cell r="F39">
            <v>0</v>
          </cell>
          <cell r="G39">
            <v>0</v>
          </cell>
          <cell r="H39">
            <v>0</v>
          </cell>
          <cell r="I39" t="str">
            <v>VIA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</row>
        <row r="40">
          <cell r="A40" t="str">
            <v>T84</v>
          </cell>
          <cell r="B40">
            <v>22.023244999999999</v>
          </cell>
          <cell r="C40">
            <v>0</v>
          </cell>
          <cell r="D40">
            <v>0</v>
          </cell>
          <cell r="E40">
            <v>22.023150000000001</v>
          </cell>
          <cell r="F40">
            <v>0</v>
          </cell>
          <cell r="G40">
            <v>0</v>
          </cell>
          <cell r="H40">
            <v>9.4999999998179874E-5</v>
          </cell>
          <cell r="I40" t="str">
            <v>COMBINADO</v>
          </cell>
          <cell r="J40">
            <v>0</v>
          </cell>
          <cell r="K40">
            <v>0</v>
          </cell>
          <cell r="L40">
            <v>0.99999568637591785</v>
          </cell>
          <cell r="M40">
            <v>0</v>
          </cell>
          <cell r="N40">
            <v>0</v>
          </cell>
          <cell r="O40">
            <v>4.3136240821086934E-6</v>
          </cell>
          <cell r="P40">
            <v>0.99999568637591785</v>
          </cell>
        </row>
        <row r="41">
          <cell r="A41" t="str">
            <v>T85</v>
          </cell>
          <cell r="B41">
            <v>136.294254</v>
          </cell>
          <cell r="C41">
            <v>0</v>
          </cell>
          <cell r="D41">
            <v>0</v>
          </cell>
          <cell r="E41">
            <v>13.773531</v>
          </cell>
          <cell r="F41">
            <v>0</v>
          </cell>
          <cell r="G41">
            <v>0</v>
          </cell>
          <cell r="H41">
            <v>122.52072299999999</v>
          </cell>
          <cell r="I41" t="str">
            <v>COMBINADO</v>
          </cell>
          <cell r="J41">
            <v>0</v>
          </cell>
          <cell r="K41">
            <v>0</v>
          </cell>
          <cell r="L41">
            <v>0.10105731236476044</v>
          </cell>
          <cell r="M41">
            <v>0</v>
          </cell>
          <cell r="N41">
            <v>0</v>
          </cell>
          <cell r="O41">
            <v>0.89894268763523955</v>
          </cell>
          <cell r="P41">
            <v>0.10105731236476044</v>
          </cell>
        </row>
        <row r="42">
          <cell r="A42" t="str">
            <v>T318</v>
          </cell>
          <cell r="B42">
            <v>96.958890999999994</v>
          </cell>
          <cell r="C42">
            <v>0</v>
          </cell>
          <cell r="D42">
            <v>88.994003000000006</v>
          </cell>
          <cell r="E42">
            <v>0</v>
          </cell>
          <cell r="F42">
            <v>0</v>
          </cell>
          <cell r="G42">
            <v>0</v>
          </cell>
          <cell r="H42">
            <v>7.9648879999999878</v>
          </cell>
          <cell r="I42" t="str">
            <v>COMBINADO</v>
          </cell>
          <cell r="J42">
            <v>0</v>
          </cell>
          <cell r="K42">
            <v>0.91785293831382631</v>
          </cell>
          <cell r="L42">
            <v>0</v>
          </cell>
          <cell r="M42">
            <v>0</v>
          </cell>
          <cell r="N42">
            <v>0</v>
          </cell>
          <cell r="O42">
            <v>8.2147061686173667E-2</v>
          </cell>
          <cell r="P42">
            <v>0.91785293831382631</v>
          </cell>
        </row>
        <row r="43">
          <cell r="A43" t="str">
            <v>T180</v>
          </cell>
          <cell r="B43">
            <v>5.013941</v>
          </cell>
          <cell r="C43">
            <v>0</v>
          </cell>
          <cell r="D43">
            <v>0</v>
          </cell>
          <cell r="E43">
            <v>5.013941</v>
          </cell>
          <cell r="F43">
            <v>0</v>
          </cell>
          <cell r="G43">
            <v>0</v>
          </cell>
          <cell r="H43">
            <v>0</v>
          </cell>
          <cell r="I43" t="str">
            <v>VIA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</row>
        <row r="44">
          <cell r="A44" t="str">
            <v>T181</v>
          </cell>
          <cell r="B44">
            <v>58.353577000000001</v>
          </cell>
          <cell r="C44">
            <v>0</v>
          </cell>
          <cell r="D44">
            <v>0.78666400000000003</v>
          </cell>
          <cell r="E44">
            <v>0</v>
          </cell>
          <cell r="F44">
            <v>0</v>
          </cell>
          <cell r="G44">
            <v>0</v>
          </cell>
          <cell r="H44">
            <v>57.566913</v>
          </cell>
          <cell r="I44" t="str">
            <v>COMBINADO</v>
          </cell>
          <cell r="J44">
            <v>0</v>
          </cell>
          <cell r="K44">
            <v>1.3480990205621842E-2</v>
          </cell>
          <cell r="L44">
            <v>0</v>
          </cell>
          <cell r="M44">
            <v>0</v>
          </cell>
          <cell r="N44">
            <v>0</v>
          </cell>
          <cell r="O44">
            <v>0.98651900979437812</v>
          </cell>
          <cell r="P44">
            <v>1.3480990205621842E-2</v>
          </cell>
        </row>
        <row r="45">
          <cell r="A45" t="str">
            <v>T183</v>
          </cell>
          <cell r="B45">
            <v>30.230478000000002</v>
          </cell>
          <cell r="C45">
            <v>0</v>
          </cell>
          <cell r="D45">
            <v>0</v>
          </cell>
          <cell r="E45">
            <v>27.114376</v>
          </cell>
          <cell r="F45">
            <v>0</v>
          </cell>
          <cell r="G45">
            <v>0</v>
          </cell>
          <cell r="H45">
            <v>3.1161020000000015</v>
          </cell>
          <cell r="I45" t="str">
            <v>COMBINADO</v>
          </cell>
          <cell r="J45">
            <v>0</v>
          </cell>
          <cell r="K45">
            <v>0</v>
          </cell>
          <cell r="L45">
            <v>0.89692184159311006</v>
          </cell>
          <cell r="M45">
            <v>0</v>
          </cell>
          <cell r="N45">
            <v>0</v>
          </cell>
          <cell r="O45">
            <v>0.10307815840688994</v>
          </cell>
          <cell r="P45">
            <v>0.89692184159311006</v>
          </cell>
        </row>
        <row r="46">
          <cell r="A46" t="str">
            <v>T182</v>
          </cell>
          <cell r="B46">
            <v>21.102062</v>
          </cell>
          <cell r="C46">
            <v>0</v>
          </cell>
          <cell r="D46">
            <v>0</v>
          </cell>
          <cell r="E46">
            <v>21.102062</v>
          </cell>
          <cell r="F46">
            <v>0</v>
          </cell>
          <cell r="G46">
            <v>0</v>
          </cell>
          <cell r="H46">
            <v>0</v>
          </cell>
          <cell r="I46" t="str">
            <v>VIA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</row>
        <row r="47">
          <cell r="A47" t="str">
            <v>T202</v>
          </cell>
          <cell r="B47">
            <v>5.7619530000000001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0.11252</v>
          </cell>
          <cell r="H47">
            <v>5.6494330000000001</v>
          </cell>
          <cell r="I47" t="str">
            <v>COMBINADO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1.952810097548522E-2</v>
          </cell>
          <cell r="O47">
            <v>0.98047189902451481</v>
          </cell>
          <cell r="P47">
            <v>1.952810097548522E-2</v>
          </cell>
        </row>
        <row r="48">
          <cell r="A48" t="str">
            <v>T201</v>
          </cell>
          <cell r="B48">
            <v>35.231946000000001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35.231946000000001</v>
          </cell>
          <cell r="H48">
            <v>0</v>
          </cell>
          <cell r="I48" t="str">
            <v>VIA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1</v>
          </cell>
        </row>
        <row r="49">
          <cell r="A49" t="str">
            <v>TN266</v>
          </cell>
          <cell r="B49">
            <v>6.7741049999999996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6.7741049999999996</v>
          </cell>
          <cell r="H49">
            <v>0</v>
          </cell>
          <cell r="I49" t="str">
            <v>VIA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1</v>
          </cell>
        </row>
        <row r="50">
          <cell r="A50" t="str">
            <v>T268</v>
          </cell>
          <cell r="B50">
            <v>16.118328000000002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16.118328000000002</v>
          </cell>
          <cell r="I50" t="str">
            <v>ZONA VERDE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</row>
        <row r="51">
          <cell r="A51" t="str">
            <v>T269</v>
          </cell>
          <cell r="B51">
            <v>9.6804959999999998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9.6804959999999998</v>
          </cell>
          <cell r="I51" t="str">
            <v>ZONA VERDE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</row>
        <row r="52">
          <cell r="A52" t="str">
            <v>T270</v>
          </cell>
          <cell r="B52">
            <v>15.339325000000001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15.339325000000001</v>
          </cell>
          <cell r="I52" t="str">
            <v>ZONA VERDE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</row>
        <row r="53">
          <cell r="A53" t="str">
            <v>T271</v>
          </cell>
          <cell r="B53">
            <v>57.343983999999999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57.343983999999999</v>
          </cell>
          <cell r="I53" t="str">
            <v>ZONA VERDE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</row>
        <row r="54">
          <cell r="A54" t="str">
            <v>T272</v>
          </cell>
          <cell r="B54">
            <v>26.655252999999998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26.655252999999998</v>
          </cell>
          <cell r="I54" t="str">
            <v>ZONA VERDE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</row>
        <row r="55">
          <cell r="A55" t="str">
            <v>T273</v>
          </cell>
          <cell r="B55">
            <v>16.561889999999998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16.561889999999998</v>
          </cell>
          <cell r="I55" t="str">
            <v>ZONA VERDE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</row>
        <row r="56">
          <cell r="A56" t="str">
            <v>T274</v>
          </cell>
          <cell r="B56">
            <v>17.719920999999999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17.719920999999999</v>
          </cell>
          <cell r="I56" t="str">
            <v>ZONA VERDE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</row>
        <row r="57">
          <cell r="A57" t="str">
            <v>T275</v>
          </cell>
          <cell r="B57">
            <v>8.0996050000000004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8.0996050000000004</v>
          </cell>
          <cell r="I57" t="str">
            <v>ZONA VERDE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</v>
          </cell>
          <cell r="P57">
            <v>0</v>
          </cell>
        </row>
        <row r="58">
          <cell r="A58" t="str">
            <v>T276</v>
          </cell>
          <cell r="B58">
            <v>9.0135290000000001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9.0135290000000001</v>
          </cell>
          <cell r="I58" t="str">
            <v>ZONA VERDE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</row>
        <row r="59">
          <cell r="A59" t="str">
            <v>T297</v>
          </cell>
          <cell r="B59">
            <v>13.366199999999999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13.366199999999999</v>
          </cell>
          <cell r="I59" t="str">
            <v>ZONA VERDE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</row>
        <row r="60">
          <cell r="A60" t="str">
            <v>T298</v>
          </cell>
          <cell r="B60">
            <v>11.950138000000001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11.950138000000001</v>
          </cell>
          <cell r="I60" t="str">
            <v>ZONA VERDE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</row>
        <row r="61">
          <cell r="A61" t="str">
            <v>T299</v>
          </cell>
          <cell r="B61">
            <v>26.084543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26.084543</v>
          </cell>
          <cell r="I61" t="str">
            <v>ZONA VERDE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</row>
        <row r="62">
          <cell r="A62" t="str">
            <v>T300</v>
          </cell>
          <cell r="B62">
            <v>14.918462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14.918462</v>
          </cell>
          <cell r="I62" t="str">
            <v>ZONA VERDE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</v>
          </cell>
          <cell r="P62">
            <v>0</v>
          </cell>
        </row>
        <row r="63">
          <cell r="A63" t="str">
            <v>T301</v>
          </cell>
          <cell r="B63">
            <v>10.83192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10.83192</v>
          </cell>
          <cell r="I63" t="str">
            <v>ZONA VERDE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</row>
        <row r="64">
          <cell r="A64" t="str">
            <v>T302</v>
          </cell>
          <cell r="B64">
            <v>31.728114999999999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31.728114999999999</v>
          </cell>
          <cell r="I64" t="str">
            <v>ZONA VERDE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</row>
        <row r="65">
          <cell r="A65" t="str">
            <v>T303</v>
          </cell>
          <cell r="B65">
            <v>18.775251999999998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18.775251999999998</v>
          </cell>
          <cell r="I65" t="str">
            <v>ZONA VERDE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</row>
        <row r="66">
          <cell r="A66" t="str">
            <v>T304</v>
          </cell>
          <cell r="B66">
            <v>24.066859000000001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24.066859000000001</v>
          </cell>
          <cell r="I66" t="str">
            <v>ZONA VERDE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</v>
          </cell>
          <cell r="P66">
            <v>0</v>
          </cell>
        </row>
        <row r="67">
          <cell r="A67" t="str">
            <v>T305</v>
          </cell>
          <cell r="B67">
            <v>12.070961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12.070961</v>
          </cell>
          <cell r="I67" t="str">
            <v>ZONA VERDE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</row>
        <row r="68">
          <cell r="A68" t="str">
            <v>T306</v>
          </cell>
          <cell r="B68">
            <v>17.462858000000001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17.462858000000001</v>
          </cell>
          <cell r="I68" t="str">
            <v>ZONA VERDE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</row>
        <row r="69">
          <cell r="A69" t="str">
            <v>T307</v>
          </cell>
          <cell r="B69">
            <v>9.0086739999999992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9.0086739999999992</v>
          </cell>
          <cell r="I69" t="str">
            <v>ZONA VERDE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</row>
        <row r="70">
          <cell r="A70" t="str">
            <v>T308</v>
          </cell>
          <cell r="B70">
            <v>24.248258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24.248258</v>
          </cell>
          <cell r="I70" t="str">
            <v>ZONA VERDE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</row>
        <row r="71">
          <cell r="A71" t="str">
            <v>T309</v>
          </cell>
          <cell r="B71">
            <v>12.675425000000001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12.675425000000001</v>
          </cell>
          <cell r="I71" t="str">
            <v>ZONA VERDE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</v>
          </cell>
          <cell r="P71">
            <v>0</v>
          </cell>
        </row>
        <row r="72">
          <cell r="A72" t="str">
            <v>T310</v>
          </cell>
          <cell r="B72">
            <v>15.301987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15.301987</v>
          </cell>
          <cell r="I72" t="str">
            <v>ZONA VERDE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0</v>
          </cell>
        </row>
        <row r="73">
          <cell r="A73" t="str">
            <v>T311</v>
          </cell>
          <cell r="B73">
            <v>18.323111000000001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18.323111000000001</v>
          </cell>
          <cell r="I73" t="str">
            <v>ZONA VERDE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0</v>
          </cell>
        </row>
        <row r="74">
          <cell r="A74" t="str">
            <v>T235</v>
          </cell>
          <cell r="B74">
            <v>18.891428999999999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18.891428999999999</v>
          </cell>
          <cell r="I74" t="str">
            <v>ZONA VERDE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</row>
        <row r="75">
          <cell r="A75" t="str">
            <v>T234</v>
          </cell>
          <cell r="B75">
            <v>9.1287509999999994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9.1287509999999994</v>
          </cell>
          <cell r="I75" t="str">
            <v>ZONA VERDE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</row>
        <row r="76">
          <cell r="A76" t="str">
            <v>T233</v>
          </cell>
          <cell r="B76">
            <v>37.111702999999999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37.111702999999999</v>
          </cell>
          <cell r="I76" t="str">
            <v>ZONA VERDE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</row>
        <row r="77">
          <cell r="A77" t="str">
            <v>T232</v>
          </cell>
          <cell r="B77">
            <v>23.500510999999999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23.500510999999999</v>
          </cell>
          <cell r="I77" t="str">
            <v>ZONA VERDE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</v>
          </cell>
          <cell r="P77">
            <v>0</v>
          </cell>
        </row>
        <row r="78">
          <cell r="A78" t="str">
            <v>T231</v>
          </cell>
          <cell r="B78">
            <v>9.4300479999999993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9.4300479999999993</v>
          </cell>
          <cell r="I78" t="str">
            <v>ZONA VERDE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</v>
          </cell>
          <cell r="P78">
            <v>0</v>
          </cell>
        </row>
        <row r="79">
          <cell r="A79" t="str">
            <v>T230</v>
          </cell>
          <cell r="B79">
            <v>43.840367000000001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43.840367000000001</v>
          </cell>
          <cell r="I79" t="str">
            <v>ZONA VERDE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</row>
        <row r="80">
          <cell r="A80" t="str">
            <v>T229</v>
          </cell>
          <cell r="B80">
            <v>12.283078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12.283078</v>
          </cell>
          <cell r="I80" t="str">
            <v>ZONA VERDE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</v>
          </cell>
          <cell r="P80">
            <v>0</v>
          </cell>
        </row>
        <row r="81">
          <cell r="A81" t="str">
            <v>T228</v>
          </cell>
          <cell r="B81">
            <v>20.493535999999999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20.493535999999999</v>
          </cell>
          <cell r="I81" t="str">
            <v>ZONA VERDE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</v>
          </cell>
          <cell r="P81">
            <v>0</v>
          </cell>
        </row>
        <row r="82">
          <cell r="A82" t="str">
            <v>T227</v>
          </cell>
          <cell r="B82">
            <v>13.380440999999999</v>
          </cell>
          <cell r="C82">
            <v>0</v>
          </cell>
          <cell r="D82">
            <v>0</v>
          </cell>
          <cell r="E82">
            <v>6.9728159999999999</v>
          </cell>
          <cell r="F82">
            <v>0</v>
          </cell>
          <cell r="G82">
            <v>0</v>
          </cell>
          <cell r="H82">
            <v>6.4076249999999995</v>
          </cell>
          <cell r="I82" t="str">
            <v>COMBINADO</v>
          </cell>
          <cell r="J82">
            <v>0</v>
          </cell>
          <cell r="K82">
            <v>0</v>
          </cell>
          <cell r="L82">
            <v>0.52112004380124688</v>
          </cell>
          <cell r="M82">
            <v>0</v>
          </cell>
          <cell r="N82">
            <v>0</v>
          </cell>
          <cell r="O82">
            <v>0.47887995619875307</v>
          </cell>
          <cell r="P82">
            <v>0.52112004380124688</v>
          </cell>
        </row>
        <row r="83">
          <cell r="A83" t="str">
            <v>T226</v>
          </cell>
          <cell r="B83">
            <v>27.640812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27.640812</v>
          </cell>
          <cell r="I83" t="str">
            <v>ZONA VERDE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</v>
          </cell>
          <cell r="P83">
            <v>0</v>
          </cell>
        </row>
        <row r="84">
          <cell r="A84" t="str">
            <v>T279</v>
          </cell>
          <cell r="B84">
            <v>21.573633999999998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21.573633999999998</v>
          </cell>
          <cell r="I84" t="str">
            <v>ZONA VERDE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</row>
        <row r="85">
          <cell r="A85" t="str">
            <v>T280</v>
          </cell>
          <cell r="B85">
            <v>22.137346000000001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22.137346000000001</v>
          </cell>
          <cell r="I85" t="str">
            <v>ZONA VERDE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  <cell r="P85">
            <v>0</v>
          </cell>
        </row>
        <row r="86">
          <cell r="A86" t="str">
            <v>T281</v>
          </cell>
          <cell r="B86">
            <v>22.066445000000002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22.066445000000002</v>
          </cell>
          <cell r="I86" t="str">
            <v>ZONA VERDE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</v>
          </cell>
          <cell r="P86">
            <v>0</v>
          </cell>
        </row>
        <row r="87">
          <cell r="A87" t="str">
            <v>T282</v>
          </cell>
          <cell r="B87">
            <v>16.946023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16.946023</v>
          </cell>
          <cell r="I87" t="str">
            <v>ZONA VERDE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</v>
          </cell>
          <cell r="P87">
            <v>0</v>
          </cell>
        </row>
        <row r="88">
          <cell r="A88" t="str">
            <v>T283</v>
          </cell>
          <cell r="B88">
            <v>12.763071999999999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12.763071999999999</v>
          </cell>
          <cell r="I88" t="str">
            <v>ZONA VERDE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</row>
        <row r="89">
          <cell r="A89" t="str">
            <v>T284</v>
          </cell>
          <cell r="B89">
            <v>30.876026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30.876026</v>
          </cell>
          <cell r="I89" t="str">
            <v>ZONA VERDE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</v>
          </cell>
          <cell r="P89">
            <v>0</v>
          </cell>
        </row>
        <row r="90">
          <cell r="A90" t="str">
            <v>T285</v>
          </cell>
          <cell r="B90">
            <v>68.665194999999997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68.665194999999997</v>
          </cell>
          <cell r="I90" t="str">
            <v>ZONA VERDE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</v>
          </cell>
          <cell r="P90">
            <v>0</v>
          </cell>
        </row>
        <row r="91">
          <cell r="A91" t="str">
            <v>T286</v>
          </cell>
          <cell r="B91">
            <v>27.858212000000002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27.858212000000002</v>
          </cell>
          <cell r="I91" t="str">
            <v>ZONA VERDE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</v>
          </cell>
          <cell r="P91">
            <v>0</v>
          </cell>
        </row>
        <row r="92">
          <cell r="A92" t="str">
            <v>T287</v>
          </cell>
          <cell r="B92">
            <v>62.477077999999999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62.477077999999999</v>
          </cell>
          <cell r="I92" t="str">
            <v>ZONA VERDE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</v>
          </cell>
          <cell r="P92">
            <v>0</v>
          </cell>
        </row>
        <row r="93">
          <cell r="A93" t="str">
            <v>T288</v>
          </cell>
          <cell r="B93">
            <v>15.049704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15.049704</v>
          </cell>
          <cell r="I93" t="str">
            <v>ZONA VERDE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</row>
        <row r="94">
          <cell r="A94" t="str">
            <v>T289</v>
          </cell>
          <cell r="B94">
            <v>16.974136000000001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16.974136000000001</v>
          </cell>
          <cell r="I94" t="str">
            <v>ZONA VERDE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0</v>
          </cell>
        </row>
        <row r="95">
          <cell r="A95" t="str">
            <v>T290</v>
          </cell>
          <cell r="B95">
            <v>53.046528000000002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53.046528000000002</v>
          </cell>
          <cell r="I95" t="str">
            <v>ZONA VERDE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</v>
          </cell>
          <cell r="P95">
            <v>0</v>
          </cell>
        </row>
        <row r="96">
          <cell r="A96" t="str">
            <v>T291</v>
          </cell>
          <cell r="B96">
            <v>50.940719999999999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50.940719999999999</v>
          </cell>
          <cell r="I96" t="str">
            <v>ZONA VERDE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</v>
          </cell>
          <cell r="P96">
            <v>0</v>
          </cell>
        </row>
        <row r="97">
          <cell r="A97" t="str">
            <v>T292</v>
          </cell>
          <cell r="B97">
            <v>84.819826000000006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84.819826000000006</v>
          </cell>
          <cell r="I97" t="str">
            <v>ZONA VERDE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</row>
        <row r="98">
          <cell r="A98" t="str">
            <v>T342</v>
          </cell>
          <cell r="B98">
            <v>33.243541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33.243541</v>
          </cell>
          <cell r="I98" t="str">
            <v>ZONA VERDE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</v>
          </cell>
          <cell r="P98">
            <v>0</v>
          </cell>
        </row>
        <row r="99">
          <cell r="A99" t="str">
            <v>T293</v>
          </cell>
          <cell r="B99">
            <v>22.384927999999999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22.384927999999999</v>
          </cell>
          <cell r="I99" t="str">
            <v>ZONA VERDE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</v>
          </cell>
          <cell r="P99">
            <v>0</v>
          </cell>
        </row>
        <row r="100">
          <cell r="A100" t="str">
            <v>T294</v>
          </cell>
          <cell r="B100">
            <v>66.965225000000004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66.965225000000004</v>
          </cell>
          <cell r="I100" t="str">
            <v>ZONA VERDE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</v>
          </cell>
          <cell r="P100">
            <v>0</v>
          </cell>
        </row>
        <row r="101">
          <cell r="A101" t="str">
            <v>T295</v>
          </cell>
          <cell r="B101">
            <v>62.188034999999999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62.188034999999999</v>
          </cell>
          <cell r="I101" t="str">
            <v>ZONA VERDE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</v>
          </cell>
          <cell r="P101">
            <v>0</v>
          </cell>
        </row>
        <row r="102">
          <cell r="A102" t="str">
            <v>T296</v>
          </cell>
          <cell r="B102">
            <v>10.977658999999999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10.977658999999999</v>
          </cell>
          <cell r="I102" t="str">
            <v>ZONA VERDE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</v>
          </cell>
          <cell r="P102">
            <v>0</v>
          </cell>
        </row>
        <row r="103">
          <cell r="A103" t="str">
            <v>T3</v>
          </cell>
          <cell r="B103">
            <v>8.3555489999999999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8.3555489999999999</v>
          </cell>
          <cell r="I103" t="str">
            <v>ZONA VERDE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0</v>
          </cell>
        </row>
        <row r="104">
          <cell r="A104" t="str">
            <v>T9</v>
          </cell>
          <cell r="B104">
            <v>54.088532000000001</v>
          </cell>
          <cell r="C104">
            <v>42.883319999999998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11.205212000000003</v>
          </cell>
          <cell r="I104" t="str">
            <v>COMBINADO</v>
          </cell>
          <cell r="J104">
            <v>0.79283571608118331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0.20716428391881672</v>
          </cell>
          <cell r="P104">
            <v>0.79283571608118331</v>
          </cell>
        </row>
        <row r="105">
          <cell r="A105" t="str">
            <v>T8</v>
          </cell>
          <cell r="B105">
            <v>53.216234999999998</v>
          </cell>
          <cell r="C105">
            <v>53.216234999999998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 t="str">
            <v>VIA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</v>
          </cell>
        </row>
        <row r="106">
          <cell r="A106" t="str">
            <v>T7</v>
          </cell>
          <cell r="B106">
            <v>54.218980000000002</v>
          </cell>
          <cell r="C106">
            <v>52.353012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1.8659680000000023</v>
          </cell>
          <cell r="I106" t="str">
            <v>COMBINADO</v>
          </cell>
          <cell r="J106">
            <v>0.96558459786591333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3.4415402134086663E-2</v>
          </cell>
          <cell r="P106">
            <v>0.96558459786591333</v>
          </cell>
        </row>
        <row r="107">
          <cell r="A107" t="str">
            <v>T10</v>
          </cell>
          <cell r="B107">
            <v>54.603783999999997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51.622548999999999</v>
          </cell>
          <cell r="H107">
            <v>2.9812349999999981</v>
          </cell>
          <cell r="I107" t="str">
            <v>COMBINADO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0.94540241020658933</v>
          </cell>
          <cell r="O107">
            <v>5.4597589793410624E-2</v>
          </cell>
          <cell r="P107">
            <v>0.94540241020658933</v>
          </cell>
        </row>
        <row r="108">
          <cell r="A108" t="str">
            <v>T11</v>
          </cell>
          <cell r="B108">
            <v>101.67867099999999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98.802835000000002</v>
          </cell>
          <cell r="H108">
            <v>2.8758359999999925</v>
          </cell>
          <cell r="I108" t="str">
            <v>COMBINADO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0.97171642811893177</v>
          </cell>
          <cell r="O108">
            <v>2.8283571881068278E-2</v>
          </cell>
          <cell r="P108">
            <v>0.97171642811893177</v>
          </cell>
        </row>
        <row r="109">
          <cell r="A109" t="str">
            <v>T364</v>
          </cell>
          <cell r="B109">
            <v>10.048368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8.1563429999999997</v>
          </cell>
          <cell r="H109">
            <v>1.8920250000000003</v>
          </cell>
          <cell r="I109" t="str">
            <v>COMBINADO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0.81170822963490186</v>
          </cell>
          <cell r="O109">
            <v>0.18829177036509812</v>
          </cell>
          <cell r="P109">
            <v>0.81170822963490186</v>
          </cell>
        </row>
        <row r="110">
          <cell r="A110" t="str">
            <v>T96</v>
          </cell>
          <cell r="B110">
            <v>53.565251000000004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53.565251000000004</v>
          </cell>
          <cell r="I110" t="str">
            <v>ZONA VERDE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</v>
          </cell>
          <cell r="P110">
            <v>0</v>
          </cell>
        </row>
        <row r="111">
          <cell r="A111" t="str">
            <v>T18</v>
          </cell>
          <cell r="B111">
            <v>31.700151000000002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20.277260999999999</v>
          </cell>
          <cell r="H111">
            <v>11.422890000000002</v>
          </cell>
          <cell r="I111" t="str">
            <v>COMBINADO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0.6396581833316819</v>
          </cell>
          <cell r="O111">
            <v>0.36034181666831816</v>
          </cell>
          <cell r="P111">
            <v>0.6396581833316819</v>
          </cell>
        </row>
        <row r="112">
          <cell r="A112" t="str">
            <v>T17</v>
          </cell>
          <cell r="B112">
            <v>85.709339999999997</v>
          </cell>
          <cell r="C112">
            <v>0</v>
          </cell>
          <cell r="D112">
            <v>0</v>
          </cell>
          <cell r="E112">
            <v>0</v>
          </cell>
          <cell r="F112">
            <v>82.783715000000001</v>
          </cell>
          <cell r="G112">
            <v>0</v>
          </cell>
          <cell r="H112">
            <v>2.9256249999999966</v>
          </cell>
          <cell r="I112" t="str">
            <v>COMBINADO</v>
          </cell>
          <cell r="J112">
            <v>0</v>
          </cell>
          <cell r="K112">
            <v>0</v>
          </cell>
          <cell r="L112">
            <v>0</v>
          </cell>
          <cell r="M112">
            <v>0.96586573878646131</v>
          </cell>
          <cell r="N112">
            <v>0</v>
          </cell>
          <cell r="O112">
            <v>3.4134261213538651E-2</v>
          </cell>
          <cell r="P112">
            <v>0.96586573878646131</v>
          </cell>
        </row>
        <row r="113">
          <cell r="A113" t="str">
            <v>T25</v>
          </cell>
          <cell r="B113">
            <v>105.96687799999999</v>
          </cell>
          <cell r="C113">
            <v>0</v>
          </cell>
          <cell r="D113">
            <v>0</v>
          </cell>
          <cell r="E113">
            <v>0</v>
          </cell>
          <cell r="F113">
            <v>88.791702000000001</v>
          </cell>
          <cell r="G113">
            <v>0</v>
          </cell>
          <cell r="H113">
            <v>17.175175999999993</v>
          </cell>
          <cell r="I113" t="str">
            <v>COMBINADO</v>
          </cell>
          <cell r="J113">
            <v>0</v>
          </cell>
          <cell r="K113">
            <v>0</v>
          </cell>
          <cell r="L113">
            <v>0</v>
          </cell>
          <cell r="M113">
            <v>0.83791939213307776</v>
          </cell>
          <cell r="N113">
            <v>0</v>
          </cell>
          <cell r="O113">
            <v>0.1620806078669223</v>
          </cell>
          <cell r="P113">
            <v>0.83791939213307776</v>
          </cell>
        </row>
        <row r="114">
          <cell r="A114" t="str">
            <v>T29</v>
          </cell>
          <cell r="B114">
            <v>89.135435000000001</v>
          </cell>
          <cell r="C114">
            <v>0</v>
          </cell>
          <cell r="D114">
            <v>0</v>
          </cell>
          <cell r="E114">
            <v>0</v>
          </cell>
          <cell r="F114">
            <v>36.104025</v>
          </cell>
          <cell r="G114">
            <v>0</v>
          </cell>
          <cell r="H114">
            <v>53.031410000000001</v>
          </cell>
          <cell r="I114" t="str">
            <v>COMBINADO</v>
          </cell>
          <cell r="J114">
            <v>0</v>
          </cell>
          <cell r="K114">
            <v>0</v>
          </cell>
          <cell r="L114">
            <v>0</v>
          </cell>
          <cell r="M114">
            <v>0.40504682565356864</v>
          </cell>
          <cell r="N114">
            <v>0</v>
          </cell>
          <cell r="O114">
            <v>0.59495317434643136</v>
          </cell>
          <cell r="P114">
            <v>0.40504682565356864</v>
          </cell>
        </row>
        <row r="115">
          <cell r="A115" t="str">
            <v>T144</v>
          </cell>
          <cell r="B115">
            <v>31.675353000000001</v>
          </cell>
          <cell r="C115">
            <v>0</v>
          </cell>
          <cell r="D115">
            <v>0</v>
          </cell>
          <cell r="E115">
            <v>0</v>
          </cell>
          <cell r="F115">
            <v>31.675353000000001</v>
          </cell>
          <cell r="G115">
            <v>0</v>
          </cell>
          <cell r="H115">
            <v>0</v>
          </cell>
          <cell r="I115" t="str">
            <v>VIA</v>
          </cell>
          <cell r="J115">
            <v>0</v>
          </cell>
          <cell r="K115">
            <v>0</v>
          </cell>
          <cell r="L115">
            <v>0</v>
          </cell>
          <cell r="M115">
            <v>1</v>
          </cell>
          <cell r="N115">
            <v>0</v>
          </cell>
          <cell r="O115">
            <v>0</v>
          </cell>
          <cell r="P115">
            <v>1</v>
          </cell>
        </row>
        <row r="116">
          <cell r="A116" t="str">
            <v>T139</v>
          </cell>
          <cell r="B116">
            <v>44.094903000000002</v>
          </cell>
          <cell r="C116">
            <v>0</v>
          </cell>
          <cell r="D116">
            <v>0</v>
          </cell>
          <cell r="E116">
            <v>0</v>
          </cell>
          <cell r="F116">
            <v>44.094903000000002</v>
          </cell>
          <cell r="G116">
            <v>0</v>
          </cell>
          <cell r="H116">
            <v>0</v>
          </cell>
          <cell r="I116" t="str">
            <v>VIA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0</v>
          </cell>
          <cell r="O116">
            <v>0</v>
          </cell>
          <cell r="P116">
            <v>1</v>
          </cell>
        </row>
        <row r="117">
          <cell r="A117" t="str">
            <v>T138</v>
          </cell>
          <cell r="B117">
            <v>18.983281999999999</v>
          </cell>
          <cell r="C117">
            <v>0</v>
          </cell>
          <cell r="D117">
            <v>0</v>
          </cell>
          <cell r="E117">
            <v>3.190229</v>
          </cell>
          <cell r="F117">
            <v>0</v>
          </cell>
          <cell r="G117">
            <v>0</v>
          </cell>
          <cell r="H117">
            <v>15.793052999999999</v>
          </cell>
          <cell r="I117" t="str">
            <v>COMBINADO</v>
          </cell>
          <cell r="J117">
            <v>0</v>
          </cell>
          <cell r="K117">
            <v>0</v>
          </cell>
          <cell r="L117">
            <v>0.16805465988441831</v>
          </cell>
          <cell r="M117">
            <v>0</v>
          </cell>
          <cell r="N117">
            <v>0</v>
          </cell>
          <cell r="O117">
            <v>0.83194534011558163</v>
          </cell>
          <cell r="P117">
            <v>0.16805465988441831</v>
          </cell>
        </row>
        <row r="118">
          <cell r="A118" t="str">
            <v>T135</v>
          </cell>
          <cell r="B118">
            <v>56.224921999999999</v>
          </cell>
          <cell r="C118">
            <v>0</v>
          </cell>
          <cell r="D118">
            <v>0</v>
          </cell>
          <cell r="E118">
            <v>56.224921999999999</v>
          </cell>
          <cell r="F118">
            <v>0</v>
          </cell>
          <cell r="G118">
            <v>0</v>
          </cell>
          <cell r="H118">
            <v>0</v>
          </cell>
          <cell r="I118" t="str">
            <v>VIA</v>
          </cell>
          <cell r="J118">
            <v>0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1</v>
          </cell>
        </row>
        <row r="119">
          <cell r="A119" t="str">
            <v>T134</v>
          </cell>
          <cell r="B119">
            <v>27.613130999999999</v>
          </cell>
          <cell r="C119">
            <v>0</v>
          </cell>
          <cell r="D119">
            <v>0</v>
          </cell>
          <cell r="E119">
            <v>27.613130999999999</v>
          </cell>
          <cell r="F119">
            <v>0</v>
          </cell>
          <cell r="G119">
            <v>0</v>
          </cell>
          <cell r="H119">
            <v>0</v>
          </cell>
          <cell r="I119" t="str">
            <v>VIA</v>
          </cell>
          <cell r="J119">
            <v>0</v>
          </cell>
          <cell r="K119">
            <v>0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</row>
        <row r="120">
          <cell r="A120" t="str">
            <v>T88</v>
          </cell>
          <cell r="B120">
            <v>41.862490000000001</v>
          </cell>
          <cell r="C120">
            <v>0</v>
          </cell>
          <cell r="D120">
            <v>0</v>
          </cell>
          <cell r="E120">
            <v>41.862490000000001</v>
          </cell>
          <cell r="F120">
            <v>0</v>
          </cell>
          <cell r="G120">
            <v>0</v>
          </cell>
          <cell r="H120">
            <v>0</v>
          </cell>
          <cell r="I120" t="str">
            <v>VIA</v>
          </cell>
          <cell r="J120">
            <v>0</v>
          </cell>
          <cell r="K120">
            <v>0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1</v>
          </cell>
        </row>
        <row r="121">
          <cell r="A121" t="str">
            <v>T87</v>
          </cell>
          <cell r="B121">
            <v>29.070838999999999</v>
          </cell>
          <cell r="C121">
            <v>0</v>
          </cell>
          <cell r="D121">
            <v>0</v>
          </cell>
          <cell r="E121">
            <v>29.070838999999999</v>
          </cell>
          <cell r="F121">
            <v>0</v>
          </cell>
          <cell r="G121">
            <v>0</v>
          </cell>
          <cell r="H121">
            <v>0</v>
          </cell>
          <cell r="I121" t="str">
            <v>VIA</v>
          </cell>
          <cell r="J121">
            <v>0</v>
          </cell>
          <cell r="K121">
            <v>0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</row>
        <row r="122">
          <cell r="A122" t="str">
            <v>T86</v>
          </cell>
          <cell r="B122">
            <v>32.533284000000002</v>
          </cell>
          <cell r="C122">
            <v>0</v>
          </cell>
          <cell r="D122">
            <v>0</v>
          </cell>
          <cell r="E122">
            <v>3.1679740000000001</v>
          </cell>
          <cell r="F122">
            <v>0</v>
          </cell>
          <cell r="G122">
            <v>0</v>
          </cell>
          <cell r="H122">
            <v>29.365310000000001</v>
          </cell>
          <cell r="I122" t="str">
            <v>COMBINADO</v>
          </cell>
          <cell r="J122">
            <v>0</v>
          </cell>
          <cell r="K122">
            <v>0</v>
          </cell>
          <cell r="L122">
            <v>9.7376397660930869E-2</v>
          </cell>
          <cell r="M122">
            <v>0</v>
          </cell>
          <cell r="N122">
            <v>0</v>
          </cell>
          <cell r="O122">
            <v>0.90262360233906913</v>
          </cell>
          <cell r="P122">
            <v>9.7376397660930869E-2</v>
          </cell>
        </row>
        <row r="123">
          <cell r="A123" t="str">
            <v>T337</v>
          </cell>
          <cell r="B123">
            <v>23.005054000000001</v>
          </cell>
          <cell r="C123">
            <v>0</v>
          </cell>
          <cell r="D123">
            <v>17.388828</v>
          </cell>
          <cell r="E123">
            <v>0</v>
          </cell>
          <cell r="F123">
            <v>0</v>
          </cell>
          <cell r="G123">
            <v>0</v>
          </cell>
          <cell r="H123">
            <v>5.6162260000000011</v>
          </cell>
          <cell r="I123" t="str">
            <v>COMBINADO</v>
          </cell>
          <cell r="J123">
            <v>0</v>
          </cell>
          <cell r="K123">
            <v>0.75586990580417679</v>
          </cell>
          <cell r="L123">
            <v>0</v>
          </cell>
          <cell r="M123">
            <v>0</v>
          </cell>
          <cell r="N123">
            <v>0</v>
          </cell>
          <cell r="O123">
            <v>0.24413009419582327</v>
          </cell>
          <cell r="P123">
            <v>0.75586990580417679</v>
          </cell>
        </row>
        <row r="124">
          <cell r="A124" t="str">
            <v>T338</v>
          </cell>
          <cell r="B124">
            <v>36.296033000000001</v>
          </cell>
          <cell r="C124">
            <v>0</v>
          </cell>
          <cell r="D124">
            <v>0</v>
          </cell>
          <cell r="E124">
            <v>10.333888999999999</v>
          </cell>
          <cell r="F124">
            <v>0</v>
          </cell>
          <cell r="G124">
            <v>0</v>
          </cell>
          <cell r="H124">
            <v>25.962144000000002</v>
          </cell>
          <cell r="I124" t="str">
            <v>COMBINADO</v>
          </cell>
          <cell r="J124">
            <v>0</v>
          </cell>
          <cell r="K124">
            <v>0</v>
          </cell>
          <cell r="L124">
            <v>0.28471125205335795</v>
          </cell>
          <cell r="M124">
            <v>0</v>
          </cell>
          <cell r="N124">
            <v>0</v>
          </cell>
          <cell r="O124">
            <v>0.71528874794664199</v>
          </cell>
          <cell r="P124">
            <v>0.28471125205335795</v>
          </cell>
        </row>
        <row r="125">
          <cell r="A125" t="str">
            <v>T339</v>
          </cell>
          <cell r="B125">
            <v>67.987194000000002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10.236386</v>
          </cell>
          <cell r="H125">
            <v>57.750808000000006</v>
          </cell>
          <cell r="I125" t="str">
            <v>COMBINADO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0.15056344287425658</v>
          </cell>
          <cell r="O125">
            <v>0.84943655712574351</v>
          </cell>
          <cell r="P125">
            <v>0.15056344287425658</v>
          </cell>
        </row>
        <row r="126">
          <cell r="A126" t="str">
            <v>T340</v>
          </cell>
          <cell r="B126">
            <v>14.049231000000001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1.6526700000000001</v>
          </cell>
          <cell r="H126">
            <v>12.396561</v>
          </cell>
          <cell r="I126" t="str">
            <v>COMBINADO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0.1176341964908969</v>
          </cell>
          <cell r="O126">
            <v>0.8823658035091031</v>
          </cell>
          <cell r="P126">
            <v>0.1176341964908969</v>
          </cell>
        </row>
        <row r="127">
          <cell r="A127" t="str">
            <v>T243</v>
          </cell>
          <cell r="B127">
            <v>10.177058000000001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10.177058000000001</v>
          </cell>
          <cell r="I127" t="str">
            <v>ZONA VERDE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</row>
        <row r="128">
          <cell r="A128" t="str">
            <v>T244</v>
          </cell>
          <cell r="B128">
            <v>41.578119000000001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41.578119000000001</v>
          </cell>
          <cell r="I128" t="str">
            <v>ZONA VERDE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</row>
        <row r="129">
          <cell r="A129" t="str">
            <v>T246</v>
          </cell>
          <cell r="B129">
            <v>48.467453999999996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48.467453999999996</v>
          </cell>
          <cell r="I129" t="str">
            <v>ZONA VERDE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0</v>
          </cell>
        </row>
        <row r="130">
          <cell r="A130" t="str">
            <v>T247</v>
          </cell>
          <cell r="B130">
            <v>25.510563999999999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25.510563999999999</v>
          </cell>
          <cell r="I130" t="str">
            <v>ZONA VERDE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</v>
          </cell>
          <cell r="P130">
            <v>0</v>
          </cell>
        </row>
        <row r="131">
          <cell r="A131" t="str">
            <v>T248</v>
          </cell>
          <cell r="B131">
            <v>16.738769000000001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16.738769000000001</v>
          </cell>
          <cell r="I131" t="str">
            <v>ZONA VERDE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</row>
        <row r="132">
          <cell r="A132" t="str">
            <v>T249</v>
          </cell>
          <cell r="B132">
            <v>12.304881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12.304881</v>
          </cell>
          <cell r="I132" t="str">
            <v>ZONA VERDE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0</v>
          </cell>
        </row>
        <row r="133">
          <cell r="A133" t="str">
            <v>T250</v>
          </cell>
          <cell r="B133">
            <v>16.535471000000001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16.535471000000001</v>
          </cell>
          <cell r="I133" t="str">
            <v>ZONA VERDE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</v>
          </cell>
          <cell r="P133">
            <v>0</v>
          </cell>
        </row>
        <row r="134">
          <cell r="A134" t="str">
            <v>T251</v>
          </cell>
          <cell r="B134">
            <v>83.457341999999997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83.457341999999997</v>
          </cell>
          <cell r="I134" t="str">
            <v>ZONA VERDE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0</v>
          </cell>
        </row>
        <row r="135">
          <cell r="A135" t="str">
            <v>T277</v>
          </cell>
          <cell r="B135">
            <v>88.439308999999994</v>
          </cell>
          <cell r="C135">
            <v>0</v>
          </cell>
          <cell r="D135">
            <v>0</v>
          </cell>
          <cell r="E135">
            <v>1.094962</v>
          </cell>
          <cell r="F135">
            <v>0</v>
          </cell>
          <cell r="G135">
            <v>0</v>
          </cell>
          <cell r="H135">
            <v>87.344346999999999</v>
          </cell>
          <cell r="I135" t="str">
            <v>COMBINADO</v>
          </cell>
          <cell r="J135">
            <v>0</v>
          </cell>
          <cell r="K135">
            <v>0</v>
          </cell>
          <cell r="L135">
            <v>1.2380942506007143E-2</v>
          </cell>
          <cell r="M135">
            <v>0</v>
          </cell>
          <cell r="N135">
            <v>0</v>
          </cell>
          <cell r="O135">
            <v>0.98761905749399292</v>
          </cell>
          <cell r="P135">
            <v>1.2380942506007143E-2</v>
          </cell>
        </row>
        <row r="136">
          <cell r="A136" t="str">
            <v>T19</v>
          </cell>
          <cell r="B136">
            <v>12.260477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12.260477</v>
          </cell>
          <cell r="I136" t="str">
            <v>ZONA VERDE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0</v>
          </cell>
        </row>
        <row r="137">
          <cell r="A137" t="str">
            <v>T22</v>
          </cell>
          <cell r="B137">
            <v>34.038797000000002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34.038797000000002</v>
          </cell>
          <cell r="I137" t="str">
            <v>ZONA VERDE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</v>
          </cell>
          <cell r="P137">
            <v>0</v>
          </cell>
        </row>
        <row r="138">
          <cell r="A138" t="str">
            <v>T21</v>
          </cell>
          <cell r="B138">
            <v>15.071512999999999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15.071512999999999</v>
          </cell>
          <cell r="I138" t="str">
            <v>ZONA VERDE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</v>
          </cell>
          <cell r="P138">
            <v>0</v>
          </cell>
        </row>
        <row r="139">
          <cell r="A139" t="str">
            <v>T20</v>
          </cell>
          <cell r="B139">
            <v>24.496244999999998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7.6828019999999997</v>
          </cell>
          <cell r="H139">
            <v>16.813442999999999</v>
          </cell>
          <cell r="I139" t="str">
            <v>COMBINADO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0.3136318239795528</v>
          </cell>
          <cell r="O139">
            <v>0.6863681760204472</v>
          </cell>
          <cell r="P139">
            <v>0.3136318239795528</v>
          </cell>
        </row>
        <row r="140">
          <cell r="A140" t="str">
            <v>T36</v>
          </cell>
          <cell r="B140">
            <v>31.348616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31.348616</v>
          </cell>
          <cell r="H140">
            <v>0</v>
          </cell>
          <cell r="I140" t="str">
            <v>VIA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1</v>
          </cell>
        </row>
        <row r="141">
          <cell r="A141" t="str">
            <v>T91</v>
          </cell>
          <cell r="B141">
            <v>47.868048999999999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2.1277240000000002</v>
          </cell>
          <cell r="H141">
            <v>45.740324999999999</v>
          </cell>
          <cell r="I141" t="str">
            <v>COMBINADO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4.4449774838326919E-2</v>
          </cell>
          <cell r="O141">
            <v>0.95555022516167309</v>
          </cell>
          <cell r="P141">
            <v>4.4449774838326919E-2</v>
          </cell>
        </row>
        <row r="142">
          <cell r="A142" t="str">
            <v>T32</v>
          </cell>
          <cell r="B142">
            <v>23.014206000000001</v>
          </cell>
          <cell r="C142">
            <v>0</v>
          </cell>
          <cell r="D142">
            <v>20.779038</v>
          </cell>
          <cell r="E142">
            <v>0</v>
          </cell>
          <cell r="F142">
            <v>0</v>
          </cell>
          <cell r="G142">
            <v>0</v>
          </cell>
          <cell r="H142">
            <v>2.2351680000000016</v>
          </cell>
          <cell r="I142" t="str">
            <v>COMBINADO</v>
          </cell>
          <cell r="J142">
            <v>0</v>
          </cell>
          <cell r="K142">
            <v>0.90287876974769399</v>
          </cell>
          <cell r="L142">
            <v>0</v>
          </cell>
          <cell r="M142">
            <v>0</v>
          </cell>
          <cell r="N142">
            <v>0</v>
          </cell>
          <cell r="O142">
            <v>9.7121230252305971E-2</v>
          </cell>
          <cell r="P142">
            <v>0.90287876974769399</v>
          </cell>
        </row>
        <row r="143">
          <cell r="A143" t="str">
            <v>T92</v>
          </cell>
          <cell r="B143">
            <v>37.284140999999998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37.284140999999998</v>
          </cell>
          <cell r="I143" t="str">
            <v>ZONA VERDE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</v>
          </cell>
          <cell r="P143">
            <v>0</v>
          </cell>
        </row>
        <row r="144">
          <cell r="A144" t="str">
            <v>T94</v>
          </cell>
          <cell r="B144">
            <v>38.681181000000002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2.3108309999999999</v>
          </cell>
          <cell r="H144">
            <v>36.370350000000002</v>
          </cell>
          <cell r="I144" t="str">
            <v>COMBINADO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5.97404458772859E-2</v>
          </cell>
          <cell r="O144">
            <v>0.94025955412271411</v>
          </cell>
          <cell r="P144">
            <v>5.97404458772859E-2</v>
          </cell>
        </row>
        <row r="145">
          <cell r="A145" t="str">
            <v>T95</v>
          </cell>
          <cell r="B145">
            <v>53.795673999999998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53.795673999999998</v>
          </cell>
          <cell r="I145" t="str">
            <v>ZONA VERDE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</v>
          </cell>
          <cell r="P145">
            <v>0</v>
          </cell>
        </row>
        <row r="146">
          <cell r="A146" t="str">
            <v>T153</v>
          </cell>
          <cell r="B146">
            <v>18.339815000000002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6.266362</v>
          </cell>
          <cell r="H146">
            <v>12.073453000000001</v>
          </cell>
          <cell r="I146" t="str">
            <v>COMBINADO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0.34168076395536157</v>
          </cell>
          <cell r="O146">
            <v>0.65831923604463838</v>
          </cell>
          <cell r="P146">
            <v>0.34168076395536157</v>
          </cell>
        </row>
        <row r="147">
          <cell r="A147" t="str">
            <v>T152</v>
          </cell>
          <cell r="B147">
            <v>35.587515000000003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35.587515000000003</v>
          </cell>
          <cell r="H147">
            <v>0</v>
          </cell>
          <cell r="I147" t="str">
            <v>VIA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1</v>
          </cell>
        </row>
        <row r="148">
          <cell r="A148" t="str">
            <v>T154</v>
          </cell>
          <cell r="B148">
            <v>69.855273999999994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24.318431</v>
          </cell>
          <cell r="H148">
            <v>45.53684299999999</v>
          </cell>
          <cell r="I148" t="str">
            <v>COMBINADO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0.34812591244005431</v>
          </cell>
          <cell r="O148">
            <v>0.65187408755994569</v>
          </cell>
          <cell r="P148">
            <v>0.34812591244005431</v>
          </cell>
        </row>
        <row r="149">
          <cell r="A149" t="str">
            <v>T372</v>
          </cell>
          <cell r="B149">
            <v>32.529283999999997</v>
          </cell>
          <cell r="C149">
            <v>6.0227620000000002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26.506521999999997</v>
          </cell>
          <cell r="I149" t="str">
            <v>COMBINADO</v>
          </cell>
          <cell r="J149">
            <v>0.18514892611838615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0.81485107388161382</v>
          </cell>
          <cell r="P149">
            <v>0.18514892611838615</v>
          </cell>
        </row>
        <row r="150">
          <cell r="A150" t="str">
            <v>T373</v>
          </cell>
          <cell r="B150">
            <v>41.159196999999999</v>
          </cell>
          <cell r="C150">
            <v>1.173686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39.985511000000002</v>
          </cell>
          <cell r="I150" t="str">
            <v>COMBINADO</v>
          </cell>
          <cell r="J150">
            <v>2.8515765261406825E-2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0.97148423473859324</v>
          </cell>
          <cell r="P150">
            <v>2.8515765261406825E-2</v>
          </cell>
        </row>
        <row r="151">
          <cell r="A151" t="str">
            <v>T374</v>
          </cell>
          <cell r="B151">
            <v>74.756893000000005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0.85888900000000001</v>
          </cell>
          <cell r="H151">
            <v>73.898004</v>
          </cell>
          <cell r="I151" t="str">
            <v>COMBINADO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1.148909439026579E-2</v>
          </cell>
          <cell r="O151">
            <v>0.98851090560973409</v>
          </cell>
          <cell r="P151">
            <v>1.148909439026579E-2</v>
          </cell>
        </row>
        <row r="152">
          <cell r="A152" t="str">
            <v>T24</v>
          </cell>
          <cell r="B152">
            <v>68.912036999999998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68.912036999999998</v>
          </cell>
          <cell r="I152" t="str">
            <v>ZONA VERDE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</v>
          </cell>
          <cell r="P152">
            <v>0</v>
          </cell>
        </row>
        <row r="153">
          <cell r="A153" t="str">
            <v>T93</v>
          </cell>
          <cell r="B153">
            <v>31.959052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31.959052</v>
          </cell>
          <cell r="I153" t="str">
            <v>ZONA VERDE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</v>
          </cell>
          <cell r="P153">
            <v>0</v>
          </cell>
        </row>
        <row r="154">
          <cell r="A154" t="str">
            <v>T23</v>
          </cell>
          <cell r="B154">
            <v>26.544740999999998</v>
          </cell>
          <cell r="C154">
            <v>0</v>
          </cell>
          <cell r="D154">
            <v>0</v>
          </cell>
          <cell r="E154">
            <v>6.7849159999999999</v>
          </cell>
          <cell r="F154">
            <v>0</v>
          </cell>
          <cell r="G154">
            <v>0</v>
          </cell>
          <cell r="H154">
            <v>19.759824999999999</v>
          </cell>
          <cell r="I154" t="str">
            <v>COMBINADO</v>
          </cell>
          <cell r="J154">
            <v>0</v>
          </cell>
          <cell r="K154">
            <v>0</v>
          </cell>
          <cell r="L154">
            <v>0.25560302132915896</v>
          </cell>
          <cell r="M154">
            <v>0</v>
          </cell>
          <cell r="N154">
            <v>0</v>
          </cell>
          <cell r="O154">
            <v>0.74439697867084109</v>
          </cell>
          <cell r="P154">
            <v>0.25560302132915896</v>
          </cell>
        </row>
        <row r="155">
          <cell r="A155" t="str">
            <v>T35</v>
          </cell>
          <cell r="B155">
            <v>27.150002000000001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27.150002000000001</v>
          </cell>
          <cell r="I155" t="str">
            <v>ZONA VERDE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</v>
          </cell>
          <cell r="P155">
            <v>0</v>
          </cell>
        </row>
        <row r="156">
          <cell r="A156" t="str">
            <v>T33</v>
          </cell>
          <cell r="B156">
            <v>6.3900079999999999</v>
          </cell>
          <cell r="C156">
            <v>0</v>
          </cell>
          <cell r="D156">
            <v>5.2134E-2</v>
          </cell>
          <cell r="E156">
            <v>0</v>
          </cell>
          <cell r="F156">
            <v>0</v>
          </cell>
          <cell r="G156">
            <v>0</v>
          </cell>
          <cell r="H156">
            <v>6.3378740000000002</v>
          </cell>
          <cell r="I156" t="str">
            <v>COMBINADO</v>
          </cell>
          <cell r="J156">
            <v>0</v>
          </cell>
          <cell r="K156">
            <v>8.1586752317055009E-3</v>
          </cell>
          <cell r="L156">
            <v>0</v>
          </cell>
          <cell r="M156">
            <v>0</v>
          </cell>
          <cell r="N156">
            <v>0</v>
          </cell>
          <cell r="O156">
            <v>0.99184132476829456</v>
          </cell>
          <cell r="P156">
            <v>8.1586752317055009E-3</v>
          </cell>
        </row>
        <row r="157">
          <cell r="A157" t="str">
            <v>T97</v>
          </cell>
          <cell r="B157">
            <v>49.112020000000001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49.112020000000001</v>
          </cell>
          <cell r="H157">
            <v>0</v>
          </cell>
          <cell r="I157" t="str">
            <v>VIA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1</v>
          </cell>
        </row>
        <row r="158">
          <cell r="A158" t="str">
            <v>T26</v>
          </cell>
          <cell r="B158">
            <v>59.089385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58.400663999999999</v>
          </cell>
          <cell r="H158">
            <v>0.68872100000000103</v>
          </cell>
          <cell r="I158" t="str">
            <v>COMBINADO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0.9883444209141794</v>
          </cell>
          <cell r="O158">
            <v>1.1655579085820593E-2</v>
          </cell>
          <cell r="P158">
            <v>0.9883444209141794</v>
          </cell>
        </row>
        <row r="159">
          <cell r="A159" t="str">
            <v>T105</v>
          </cell>
          <cell r="B159">
            <v>40.037174999999998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1.3862779999999999</v>
          </cell>
          <cell r="H159">
            <v>38.650897000000001</v>
          </cell>
          <cell r="I159" t="str">
            <v>COMBINADO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3.4624770603820076E-2</v>
          </cell>
          <cell r="O159">
            <v>0.96537522939618003</v>
          </cell>
          <cell r="P159">
            <v>3.4624770603820076E-2</v>
          </cell>
        </row>
        <row r="160">
          <cell r="A160" t="str">
            <v>T100</v>
          </cell>
          <cell r="B160">
            <v>5.7154699999999998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5.7154699999999998</v>
          </cell>
          <cell r="H160">
            <v>0</v>
          </cell>
          <cell r="I160" t="str">
            <v>VIA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</v>
          </cell>
          <cell r="O160">
            <v>0</v>
          </cell>
          <cell r="P160">
            <v>1</v>
          </cell>
        </row>
        <row r="161">
          <cell r="A161" t="str">
            <v>T101</v>
          </cell>
          <cell r="B161">
            <v>17.613130999999999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17.613130999999999</v>
          </cell>
          <cell r="H161">
            <v>0</v>
          </cell>
          <cell r="I161" t="str">
            <v>VIA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0</v>
          </cell>
          <cell r="P161">
            <v>1</v>
          </cell>
        </row>
        <row r="162">
          <cell r="A162" t="str">
            <v>T103</v>
          </cell>
          <cell r="B162">
            <v>38.707234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7.2493359999999996</v>
          </cell>
          <cell r="H162">
            <v>31.457898</v>
          </cell>
          <cell r="I162" t="str">
            <v>COMBINADO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0.18728633515895246</v>
          </cell>
          <cell r="O162">
            <v>0.81271366484104757</v>
          </cell>
          <cell r="P162">
            <v>0.18728633515895246</v>
          </cell>
        </row>
        <row r="163">
          <cell r="A163" t="str">
            <v>T27</v>
          </cell>
          <cell r="B163">
            <v>38.165875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38.165875</v>
          </cell>
          <cell r="H163">
            <v>0</v>
          </cell>
          <cell r="I163" t="str">
            <v>VIA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0</v>
          </cell>
          <cell r="P163">
            <v>1</v>
          </cell>
        </row>
        <row r="164">
          <cell r="A164" t="str">
            <v>T28</v>
          </cell>
          <cell r="B164">
            <v>36.660563000000003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36.660563000000003</v>
          </cell>
          <cell r="H164">
            <v>0</v>
          </cell>
          <cell r="I164" t="str">
            <v>VIA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</v>
          </cell>
          <cell r="O164">
            <v>0</v>
          </cell>
          <cell r="P164">
            <v>1</v>
          </cell>
        </row>
        <row r="165">
          <cell r="A165" t="str">
            <v>T98</v>
          </cell>
          <cell r="B165">
            <v>37.473323999999998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37.473323999999998</v>
          </cell>
          <cell r="H165">
            <v>0</v>
          </cell>
          <cell r="I165" t="str">
            <v>VIA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0</v>
          </cell>
          <cell r="P165">
            <v>1</v>
          </cell>
        </row>
        <row r="166">
          <cell r="A166" t="str">
            <v>T99</v>
          </cell>
          <cell r="B166">
            <v>17.607399000000001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17.607399000000001</v>
          </cell>
          <cell r="H166">
            <v>0</v>
          </cell>
          <cell r="I166" t="str">
            <v>VIA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</v>
          </cell>
          <cell r="O166">
            <v>0</v>
          </cell>
          <cell r="P166">
            <v>1</v>
          </cell>
        </row>
        <row r="167">
          <cell r="A167" t="str">
            <v>T30</v>
          </cell>
          <cell r="B167">
            <v>27.080210000000001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21.78801</v>
          </cell>
          <cell r="H167">
            <v>5.2922000000000011</v>
          </cell>
          <cell r="I167" t="str">
            <v>COMBINADO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0.80457315508262306</v>
          </cell>
          <cell r="O167">
            <v>0.19542684491737697</v>
          </cell>
          <cell r="P167">
            <v>0.80457315508262306</v>
          </cell>
        </row>
        <row r="168">
          <cell r="A168" t="str">
            <v>T31</v>
          </cell>
          <cell r="B168">
            <v>88.873177999999996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2.0549539999999999</v>
          </cell>
          <cell r="H168">
            <v>86.818224000000001</v>
          </cell>
          <cell r="I168" t="str">
            <v>COMBINADO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2.3122319312132621E-2</v>
          </cell>
          <cell r="O168">
            <v>0.9768776806878674</v>
          </cell>
          <cell r="P168">
            <v>2.3122319312132621E-2</v>
          </cell>
        </row>
        <row r="169">
          <cell r="A169" t="str">
            <v>T107</v>
          </cell>
          <cell r="B169">
            <v>66.163799999999995</v>
          </cell>
          <cell r="C169">
            <v>0</v>
          </cell>
          <cell r="D169">
            <v>0</v>
          </cell>
          <cell r="E169">
            <v>63.127357000000003</v>
          </cell>
          <cell r="F169">
            <v>0</v>
          </cell>
          <cell r="G169">
            <v>0</v>
          </cell>
          <cell r="H169">
            <v>3.0364429999999913</v>
          </cell>
          <cell r="I169" t="str">
            <v>COMBINADO</v>
          </cell>
          <cell r="J169">
            <v>0</v>
          </cell>
          <cell r="K169">
            <v>0</v>
          </cell>
          <cell r="L169">
            <v>0.95410718550022833</v>
          </cell>
          <cell r="M169">
            <v>0</v>
          </cell>
          <cell r="N169">
            <v>0</v>
          </cell>
          <cell r="O169">
            <v>4.5892814499771652E-2</v>
          </cell>
          <cell r="P169">
            <v>0.95410718550022833</v>
          </cell>
        </row>
        <row r="170">
          <cell r="A170" t="str">
            <v>T143</v>
          </cell>
          <cell r="B170">
            <v>25.673090999999999</v>
          </cell>
          <cell r="C170">
            <v>0</v>
          </cell>
          <cell r="D170">
            <v>0</v>
          </cell>
          <cell r="E170">
            <v>0</v>
          </cell>
          <cell r="F170">
            <v>25.673090999999999</v>
          </cell>
          <cell r="G170">
            <v>0</v>
          </cell>
          <cell r="H170">
            <v>0</v>
          </cell>
          <cell r="I170" t="str">
            <v>VIA</v>
          </cell>
          <cell r="J170">
            <v>0</v>
          </cell>
          <cell r="K170">
            <v>0</v>
          </cell>
          <cell r="L170">
            <v>0</v>
          </cell>
          <cell r="M170">
            <v>1</v>
          </cell>
          <cell r="N170">
            <v>0</v>
          </cell>
          <cell r="O170">
            <v>0</v>
          </cell>
          <cell r="P170">
            <v>1</v>
          </cell>
        </row>
        <row r="171">
          <cell r="A171" t="str">
            <v>T140</v>
          </cell>
          <cell r="B171">
            <v>55.395296999999999</v>
          </cell>
          <cell r="C171">
            <v>41.652729000000001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13.742567999999999</v>
          </cell>
          <cell r="I171" t="str">
            <v>COMBINADO</v>
          </cell>
          <cell r="J171">
            <v>0.75191814568662751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0.24808185431337246</v>
          </cell>
          <cell r="P171">
            <v>0.75191814568662751</v>
          </cell>
        </row>
        <row r="172">
          <cell r="A172" t="str">
            <v>T324</v>
          </cell>
          <cell r="B172">
            <v>46.948048999999997</v>
          </cell>
          <cell r="C172">
            <v>43.843232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3.1048169999999971</v>
          </cell>
          <cell r="I172" t="str">
            <v>COMBINADO</v>
          </cell>
          <cell r="J172">
            <v>0.93386696431197813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6.6133035688021827E-2</v>
          </cell>
          <cell r="P172">
            <v>0.93386696431197813</v>
          </cell>
        </row>
        <row r="173">
          <cell r="A173" t="str">
            <v>T325</v>
          </cell>
          <cell r="B173">
            <v>45.137205999999999</v>
          </cell>
          <cell r="C173">
            <v>37.153834000000003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7.9833719999999957</v>
          </cell>
          <cell r="I173" t="str">
            <v>COMBINADO</v>
          </cell>
          <cell r="J173">
            <v>0.8231310108117903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0.17686898918820973</v>
          </cell>
          <cell r="P173">
            <v>0.8231310108117903</v>
          </cell>
        </row>
        <row r="174">
          <cell r="A174" t="str">
            <v>TN162</v>
          </cell>
          <cell r="B174">
            <v>32.495887000000003</v>
          </cell>
          <cell r="C174">
            <v>0</v>
          </cell>
          <cell r="D174">
            <v>0</v>
          </cell>
          <cell r="E174">
            <v>5.8106609999999996</v>
          </cell>
          <cell r="F174">
            <v>0</v>
          </cell>
          <cell r="G174">
            <v>0</v>
          </cell>
          <cell r="H174">
            <v>26.685226000000004</v>
          </cell>
          <cell r="I174" t="str">
            <v>COMBINADO</v>
          </cell>
          <cell r="J174">
            <v>0</v>
          </cell>
          <cell r="K174">
            <v>0</v>
          </cell>
          <cell r="L174">
            <v>0.17881219860224154</v>
          </cell>
          <cell r="M174">
            <v>0</v>
          </cell>
          <cell r="N174">
            <v>0</v>
          </cell>
          <cell r="O174">
            <v>0.82118780139775849</v>
          </cell>
          <cell r="P174">
            <v>0.17881219860224154</v>
          </cell>
        </row>
        <row r="175">
          <cell r="A175" t="str">
            <v>T146</v>
          </cell>
          <cell r="B175">
            <v>95.291494</v>
          </cell>
          <cell r="C175">
            <v>86.502844999999994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8.7886490000000066</v>
          </cell>
          <cell r="I175" t="str">
            <v>COMBINADO</v>
          </cell>
          <cell r="J175">
            <v>0.90777089715898451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9.2229102841015445E-2</v>
          </cell>
          <cell r="P175">
            <v>0.90777089715898451</v>
          </cell>
        </row>
        <row r="176">
          <cell r="A176" t="str">
            <v>T81</v>
          </cell>
          <cell r="B176">
            <v>17.186278999999999</v>
          </cell>
          <cell r="C176">
            <v>0</v>
          </cell>
          <cell r="D176">
            <v>6.4915010000000004</v>
          </cell>
          <cell r="E176">
            <v>0</v>
          </cell>
          <cell r="F176">
            <v>0</v>
          </cell>
          <cell r="G176">
            <v>0</v>
          </cell>
          <cell r="H176">
            <v>10.694777999999999</v>
          </cell>
          <cell r="I176" t="str">
            <v>COMBINADO</v>
          </cell>
          <cell r="J176">
            <v>0</v>
          </cell>
          <cell r="K176">
            <v>0.37771416372328187</v>
          </cell>
          <cell r="L176">
            <v>0</v>
          </cell>
          <cell r="M176">
            <v>0</v>
          </cell>
          <cell r="N176">
            <v>0</v>
          </cell>
          <cell r="O176">
            <v>0.62228583627671819</v>
          </cell>
          <cell r="P176">
            <v>0.37771416372328187</v>
          </cell>
        </row>
        <row r="177">
          <cell r="A177" t="str">
            <v>T82</v>
          </cell>
          <cell r="B177">
            <v>34.367731999999997</v>
          </cell>
          <cell r="C177">
            <v>0</v>
          </cell>
          <cell r="D177">
            <v>31.371587000000002</v>
          </cell>
          <cell r="E177">
            <v>0</v>
          </cell>
          <cell r="F177">
            <v>0</v>
          </cell>
          <cell r="G177">
            <v>0</v>
          </cell>
          <cell r="H177">
            <v>2.996144999999995</v>
          </cell>
          <cell r="I177" t="str">
            <v>COMBINADO</v>
          </cell>
          <cell r="J177">
            <v>0</v>
          </cell>
          <cell r="K177">
            <v>0.91282098568506076</v>
          </cell>
          <cell r="L177">
            <v>0</v>
          </cell>
          <cell r="M177">
            <v>0</v>
          </cell>
          <cell r="N177">
            <v>0</v>
          </cell>
          <cell r="O177">
            <v>8.717901431493924E-2</v>
          </cell>
          <cell r="P177">
            <v>0.91282098568506076</v>
          </cell>
        </row>
        <row r="178">
          <cell r="A178" t="str">
            <v>T34</v>
          </cell>
          <cell r="B178">
            <v>36.553600000000003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2.017795</v>
          </cell>
          <cell r="H178">
            <v>34.535805000000003</v>
          </cell>
          <cell r="I178" t="str">
            <v>COMBINADO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5.5200992515101105E-2</v>
          </cell>
          <cell r="O178">
            <v>0.94479900748489887</v>
          </cell>
          <cell r="P178">
            <v>5.5200992515101105E-2</v>
          </cell>
        </row>
        <row r="179">
          <cell r="A179" t="str">
            <v>T38</v>
          </cell>
          <cell r="B179">
            <v>38.551485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38.551485</v>
          </cell>
          <cell r="I179" t="str">
            <v>ZONA VERDE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</v>
          </cell>
          <cell r="P179">
            <v>0</v>
          </cell>
        </row>
        <row r="180">
          <cell r="A180" t="str">
            <v>T39</v>
          </cell>
          <cell r="B180">
            <v>12.143001999999999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5.1547400000000003</v>
          </cell>
          <cell r="H180">
            <v>6.9882619999999989</v>
          </cell>
          <cell r="I180" t="str">
            <v>COMBINADO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0.42450293592968202</v>
          </cell>
          <cell r="O180">
            <v>0.57549706407031798</v>
          </cell>
          <cell r="P180">
            <v>0.42450293592968202</v>
          </cell>
        </row>
        <row r="181">
          <cell r="A181" t="str">
            <v>T62</v>
          </cell>
          <cell r="B181">
            <v>81.625677999999994</v>
          </cell>
          <cell r="C181">
            <v>81.409520000000001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0.21615799999999297</v>
          </cell>
          <cell r="I181" t="str">
            <v>COMBINADO</v>
          </cell>
          <cell r="J181">
            <v>0.99735183822914164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2.6481617708583442E-3</v>
          </cell>
          <cell r="P181">
            <v>0.99735183822914164</v>
          </cell>
        </row>
        <row r="182">
          <cell r="A182" t="str">
            <v>T61</v>
          </cell>
          <cell r="B182">
            <v>54.906875999999997</v>
          </cell>
          <cell r="C182">
            <v>54.906875999999997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 t="str">
            <v>VIA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</v>
          </cell>
        </row>
        <row r="183">
          <cell r="A183" t="str">
            <v>T53</v>
          </cell>
          <cell r="B183">
            <v>18.466524</v>
          </cell>
          <cell r="C183">
            <v>10.670825000000001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7.795698999999999</v>
          </cell>
          <cell r="I183" t="str">
            <v>COMBINADO</v>
          </cell>
          <cell r="J183">
            <v>0.577846973258205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0.422153026741795</v>
          </cell>
          <cell r="P183">
            <v>0.577846973258205</v>
          </cell>
        </row>
        <row r="184">
          <cell r="A184" t="str">
            <v>T45</v>
          </cell>
          <cell r="B184">
            <v>18.939197</v>
          </cell>
          <cell r="C184">
            <v>18.939197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 t="str">
            <v>VIA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</v>
          </cell>
        </row>
        <row r="185">
          <cell r="A185" t="str">
            <v>T46</v>
          </cell>
          <cell r="B185">
            <v>13.714172</v>
          </cell>
          <cell r="C185">
            <v>12.201115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1.5130569999999999</v>
          </cell>
          <cell r="I185" t="str">
            <v>COMBINADO</v>
          </cell>
          <cell r="J185">
            <v>0.88967201228043513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0.11032798771956484</v>
          </cell>
          <cell r="P185">
            <v>0.88967201228043513</v>
          </cell>
        </row>
        <row r="186">
          <cell r="A186" t="str">
            <v>T51</v>
          </cell>
          <cell r="B186">
            <v>20.705895999999999</v>
          </cell>
          <cell r="C186">
            <v>3.0818880000000002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17.624008</v>
          </cell>
          <cell r="I186" t="str">
            <v>COMBINADO</v>
          </cell>
          <cell r="J186">
            <v>0.14884108371837665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0.85115891628162343</v>
          </cell>
          <cell r="P186">
            <v>0.14884108371837665</v>
          </cell>
        </row>
        <row r="187">
          <cell r="A187" t="str">
            <v>T52</v>
          </cell>
          <cell r="B187">
            <v>35.648361000000001</v>
          </cell>
          <cell r="C187">
            <v>2.30721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33.341151000000004</v>
          </cell>
          <cell r="I187" t="str">
            <v>COMBINADO</v>
          </cell>
          <cell r="J187">
            <v>6.4721348619646207E-2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0.93527865138035382</v>
          </cell>
          <cell r="P187">
            <v>6.4721348619646207E-2</v>
          </cell>
        </row>
        <row r="188">
          <cell r="A188" t="str">
            <v>T55</v>
          </cell>
          <cell r="B188">
            <v>33.868434999999998</v>
          </cell>
          <cell r="C188">
            <v>2.7731300000000001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31.095304999999996</v>
          </cell>
          <cell r="I188" t="str">
            <v>COMBINADO</v>
          </cell>
          <cell r="J188">
            <v>8.187948454069402E-2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0.91812051545930595</v>
          </cell>
          <cell r="P188">
            <v>8.187948454069402E-2</v>
          </cell>
        </row>
        <row r="189">
          <cell r="A189" t="str">
            <v>T56</v>
          </cell>
          <cell r="B189">
            <v>21.140059000000001</v>
          </cell>
          <cell r="C189">
            <v>2.1220840000000001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19.017975</v>
          </cell>
          <cell r="I189" t="str">
            <v>COMBINADO</v>
          </cell>
          <cell r="J189">
            <v>0.1003821228691935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0.89961787713080643</v>
          </cell>
          <cell r="P189">
            <v>0.1003821228691935</v>
          </cell>
        </row>
        <row r="190">
          <cell r="A190" t="str">
            <v>T58</v>
          </cell>
          <cell r="B190">
            <v>20.301079000000001</v>
          </cell>
          <cell r="C190">
            <v>2.927108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17.373971000000001</v>
          </cell>
          <cell r="I190" t="str">
            <v>COMBINADO</v>
          </cell>
          <cell r="J190">
            <v>0.14418484849992455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0.85581515150007548</v>
          </cell>
          <cell r="P190">
            <v>0.14418484849992455</v>
          </cell>
        </row>
        <row r="191">
          <cell r="A191" t="str">
            <v>T59</v>
          </cell>
          <cell r="B191">
            <v>29.156110999999999</v>
          </cell>
          <cell r="C191">
            <v>2.0646520000000002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27.091459</v>
          </cell>
          <cell r="I191" t="str">
            <v>COMBINADO</v>
          </cell>
          <cell r="J191">
            <v>7.0813696655222649E-2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0.92918630334477736</v>
          </cell>
          <cell r="P191">
            <v>7.0813696655222649E-2</v>
          </cell>
        </row>
        <row r="192">
          <cell r="A192" t="str">
            <v>T65</v>
          </cell>
          <cell r="B192">
            <v>22.461382</v>
          </cell>
          <cell r="C192">
            <v>5.6882549999999998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16.773127000000002</v>
          </cell>
          <cell r="I192" t="str">
            <v>COMBINADO</v>
          </cell>
          <cell r="J192">
            <v>0.25324599350120131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0.74675400649879875</v>
          </cell>
          <cell r="P192">
            <v>0.25324599350120131</v>
          </cell>
        </row>
        <row r="193">
          <cell r="A193" t="str">
            <v>T70</v>
          </cell>
          <cell r="B193">
            <v>18.922000000000001</v>
          </cell>
          <cell r="C193">
            <v>5.1232090000000001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13.798791000000001</v>
          </cell>
          <cell r="I193" t="str">
            <v>COMBINADO</v>
          </cell>
          <cell r="J193">
            <v>0.27075409576154741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0.72924590423845259</v>
          </cell>
          <cell r="P193">
            <v>0.27075409576154741</v>
          </cell>
        </row>
        <row r="194">
          <cell r="A194" t="str">
            <v>T72</v>
          </cell>
          <cell r="B194">
            <v>41.028041999999999</v>
          </cell>
          <cell r="C194">
            <v>0</v>
          </cell>
          <cell r="D194">
            <v>0</v>
          </cell>
          <cell r="E194">
            <v>3.1148959999999999</v>
          </cell>
          <cell r="F194">
            <v>0</v>
          </cell>
          <cell r="G194">
            <v>0</v>
          </cell>
          <cell r="H194">
            <v>37.913145999999998</v>
          </cell>
          <cell r="I194" t="str">
            <v>COMBINADO</v>
          </cell>
          <cell r="J194">
            <v>0</v>
          </cell>
          <cell r="K194">
            <v>0</v>
          </cell>
          <cell r="L194">
            <v>7.5921146809784387E-2</v>
          </cell>
          <cell r="M194">
            <v>0</v>
          </cell>
          <cell r="N194">
            <v>0</v>
          </cell>
          <cell r="O194">
            <v>0.92407885319021554</v>
          </cell>
          <cell r="P194">
            <v>7.5921146809784387E-2</v>
          </cell>
        </row>
        <row r="195">
          <cell r="A195" t="str">
            <v>T71</v>
          </cell>
          <cell r="B195">
            <v>54.315707000000003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22.587786999999999</v>
          </cell>
          <cell r="H195">
            <v>31.727920000000005</v>
          </cell>
          <cell r="I195" t="str">
            <v>COMBINADO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0.41586105102157644</v>
          </cell>
          <cell r="O195">
            <v>0.58413894897842356</v>
          </cell>
          <cell r="P195">
            <v>0.41586105102157644</v>
          </cell>
        </row>
        <row r="196">
          <cell r="A196" t="str">
            <v>T73</v>
          </cell>
          <cell r="B196">
            <v>39.570444999999999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39.263061999999998</v>
          </cell>
          <cell r="H196">
            <v>0.30738300000000152</v>
          </cell>
          <cell r="I196" t="str">
            <v>COMBINADO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0.99223200547782564</v>
          </cell>
          <cell r="O196">
            <v>7.7679945221743535E-3</v>
          </cell>
          <cell r="P196">
            <v>0.99223200547782564</v>
          </cell>
        </row>
        <row r="197">
          <cell r="A197" t="str">
            <v>T74</v>
          </cell>
          <cell r="B197">
            <v>65.287475999999998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59.384230000000002</v>
          </cell>
          <cell r="H197">
            <v>5.9032459999999958</v>
          </cell>
          <cell r="I197" t="str">
            <v>COMBINADO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0.90958072877560781</v>
          </cell>
          <cell r="O197">
            <v>9.0419271224392195E-2</v>
          </cell>
          <cell r="P197">
            <v>0.90958072877560781</v>
          </cell>
        </row>
        <row r="198">
          <cell r="A198" t="str">
            <v>T76</v>
          </cell>
          <cell r="B198">
            <v>20.001650000000001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20.001650000000001</v>
          </cell>
          <cell r="H198">
            <v>0</v>
          </cell>
          <cell r="I198" t="str">
            <v>VIA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</v>
          </cell>
          <cell r="O198">
            <v>0</v>
          </cell>
          <cell r="P198">
            <v>1</v>
          </cell>
        </row>
        <row r="199">
          <cell r="A199" t="str">
            <v>T77</v>
          </cell>
          <cell r="B199">
            <v>24.057269000000002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24.057269000000002</v>
          </cell>
          <cell r="H199">
            <v>0</v>
          </cell>
          <cell r="I199" t="str">
            <v>VIA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</v>
          </cell>
          <cell r="O199">
            <v>0</v>
          </cell>
          <cell r="P199">
            <v>1</v>
          </cell>
        </row>
        <row r="200">
          <cell r="A200" t="str">
            <v>T80</v>
          </cell>
          <cell r="B200">
            <v>16.868980000000001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14.671787</v>
          </cell>
          <cell r="H200">
            <v>2.1971930000000004</v>
          </cell>
          <cell r="I200" t="str">
            <v>COMBINADO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0.86974950471219958</v>
          </cell>
          <cell r="O200">
            <v>0.13025049528780047</v>
          </cell>
          <cell r="P200">
            <v>0.86974950471219958</v>
          </cell>
        </row>
        <row r="201">
          <cell r="A201" t="str">
            <v>T79</v>
          </cell>
          <cell r="B201">
            <v>18.432774999999999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18.432774999999999</v>
          </cell>
          <cell r="I201" t="str">
            <v>ZONA VERDE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</v>
          </cell>
          <cell r="P201">
            <v>0</v>
          </cell>
        </row>
        <row r="202">
          <cell r="A202" t="str">
            <v>T78</v>
          </cell>
          <cell r="B202">
            <v>23.2088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0.71350100000000005</v>
          </cell>
          <cell r="H202">
            <v>22.495298999999999</v>
          </cell>
          <cell r="I202" t="str">
            <v>COMBINADO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3.0742692427010446E-2</v>
          </cell>
          <cell r="O202">
            <v>0.96925730757298956</v>
          </cell>
          <cell r="P202">
            <v>3.0742692427010446E-2</v>
          </cell>
        </row>
        <row r="203">
          <cell r="A203" t="str">
            <v>T363</v>
          </cell>
          <cell r="B203">
            <v>65.855988999999994</v>
          </cell>
          <cell r="C203">
            <v>0</v>
          </cell>
          <cell r="D203">
            <v>1.904946</v>
          </cell>
          <cell r="E203">
            <v>0</v>
          </cell>
          <cell r="F203">
            <v>0</v>
          </cell>
          <cell r="G203">
            <v>0</v>
          </cell>
          <cell r="H203">
            <v>63.951042999999991</v>
          </cell>
          <cell r="I203" t="str">
            <v>COMBINADO</v>
          </cell>
          <cell r="J203">
            <v>0</v>
          </cell>
          <cell r="K203">
            <v>2.8925934131822092E-2</v>
          </cell>
          <cell r="L203">
            <v>0</v>
          </cell>
          <cell r="M203">
            <v>0</v>
          </cell>
          <cell r="N203">
            <v>0</v>
          </cell>
          <cell r="O203">
            <v>0.9710740658681779</v>
          </cell>
          <cell r="P203">
            <v>2.8925934131822092E-2</v>
          </cell>
        </row>
        <row r="204">
          <cell r="A204" t="str">
            <v>T89</v>
          </cell>
          <cell r="B204">
            <v>46.647539999999999</v>
          </cell>
          <cell r="C204">
            <v>0</v>
          </cell>
          <cell r="D204">
            <v>27.568206</v>
          </cell>
          <cell r="E204">
            <v>0</v>
          </cell>
          <cell r="F204">
            <v>0</v>
          </cell>
          <cell r="G204">
            <v>0</v>
          </cell>
          <cell r="H204">
            <v>19.079333999999999</v>
          </cell>
          <cell r="I204" t="str">
            <v>COMBINADO</v>
          </cell>
          <cell r="J204">
            <v>0</v>
          </cell>
          <cell r="K204">
            <v>0.59098949269350542</v>
          </cell>
          <cell r="L204">
            <v>0</v>
          </cell>
          <cell r="M204">
            <v>0</v>
          </cell>
          <cell r="N204">
            <v>0</v>
          </cell>
          <cell r="O204">
            <v>0.40901050730649463</v>
          </cell>
          <cell r="P204">
            <v>0.59098949269350542</v>
          </cell>
        </row>
        <row r="205">
          <cell r="A205" t="str">
            <v>T365</v>
          </cell>
          <cell r="B205">
            <v>76.641715000000005</v>
          </cell>
          <cell r="C205">
            <v>0</v>
          </cell>
          <cell r="D205">
            <v>0</v>
          </cell>
          <cell r="E205">
            <v>3.0847280000000001</v>
          </cell>
          <cell r="F205">
            <v>0</v>
          </cell>
          <cell r="G205">
            <v>0</v>
          </cell>
          <cell r="H205">
            <v>73.556987000000007</v>
          </cell>
          <cell r="I205" t="str">
            <v>COMBINADO</v>
          </cell>
          <cell r="J205">
            <v>0</v>
          </cell>
          <cell r="K205">
            <v>0</v>
          </cell>
          <cell r="L205">
            <v>4.0248681804680386E-2</v>
          </cell>
          <cell r="M205">
            <v>0</v>
          </cell>
          <cell r="N205">
            <v>0</v>
          </cell>
          <cell r="O205">
            <v>0.95975131819531967</v>
          </cell>
          <cell r="P205">
            <v>4.0248681804680386E-2</v>
          </cell>
        </row>
        <row r="206">
          <cell r="A206" t="str">
            <v>T380</v>
          </cell>
          <cell r="B206">
            <v>28.562366999999998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28.562366999999998</v>
          </cell>
          <cell r="I206" t="str">
            <v>ZONA VERDE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0</v>
          </cell>
        </row>
        <row r="207">
          <cell r="A207" t="str">
            <v>T131</v>
          </cell>
          <cell r="B207">
            <v>30.295670999999999</v>
          </cell>
          <cell r="C207">
            <v>0</v>
          </cell>
          <cell r="D207">
            <v>28.027687</v>
          </cell>
          <cell r="E207">
            <v>0</v>
          </cell>
          <cell r="F207">
            <v>0</v>
          </cell>
          <cell r="G207">
            <v>0</v>
          </cell>
          <cell r="H207">
            <v>2.2679839999999984</v>
          </cell>
          <cell r="I207" t="str">
            <v>COMBINADO</v>
          </cell>
          <cell r="J207">
            <v>0</v>
          </cell>
          <cell r="K207">
            <v>0.92513834732361599</v>
          </cell>
          <cell r="L207">
            <v>0</v>
          </cell>
          <cell r="M207">
            <v>0</v>
          </cell>
          <cell r="N207">
            <v>0</v>
          </cell>
          <cell r="O207">
            <v>7.4861652676383977E-2</v>
          </cell>
          <cell r="P207">
            <v>0.92513834732361599</v>
          </cell>
        </row>
        <row r="208">
          <cell r="A208" t="str">
            <v>T90</v>
          </cell>
          <cell r="B208">
            <v>41.171885000000003</v>
          </cell>
          <cell r="C208">
            <v>0</v>
          </cell>
          <cell r="D208">
            <v>25.117968000000001</v>
          </cell>
          <cell r="E208">
            <v>0</v>
          </cell>
          <cell r="F208">
            <v>0</v>
          </cell>
          <cell r="G208">
            <v>0</v>
          </cell>
          <cell r="H208">
            <v>16.053917000000002</v>
          </cell>
          <cell r="I208" t="str">
            <v>COMBINADO</v>
          </cell>
          <cell r="J208">
            <v>0</v>
          </cell>
          <cell r="K208">
            <v>0.61007573493416678</v>
          </cell>
          <cell r="L208">
            <v>0</v>
          </cell>
          <cell r="M208">
            <v>0</v>
          </cell>
          <cell r="N208">
            <v>0</v>
          </cell>
          <cell r="O208">
            <v>0.38992426506583316</v>
          </cell>
          <cell r="P208">
            <v>0.61007573493416678</v>
          </cell>
        </row>
        <row r="209">
          <cell r="A209" t="str">
            <v>T102</v>
          </cell>
          <cell r="B209">
            <v>9.3283059999999995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9.3283059999999995</v>
          </cell>
          <cell r="H209">
            <v>0</v>
          </cell>
          <cell r="I209" t="str">
            <v>VIA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1</v>
          </cell>
          <cell r="O209">
            <v>0</v>
          </cell>
          <cell r="P209">
            <v>1</v>
          </cell>
        </row>
        <row r="210">
          <cell r="A210" t="str">
            <v>T106</v>
          </cell>
          <cell r="B210">
            <v>54.316532000000002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54.316532000000002</v>
          </cell>
          <cell r="I210" t="str">
            <v>ZONA VERDE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</row>
        <row r="211">
          <cell r="A211" t="str">
            <v>T151</v>
          </cell>
          <cell r="B211">
            <v>30.467538000000001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30.467538000000001</v>
          </cell>
          <cell r="H211">
            <v>0</v>
          </cell>
          <cell r="I211" t="str">
            <v>VIA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1</v>
          </cell>
          <cell r="O211">
            <v>0</v>
          </cell>
          <cell r="P211">
            <v>1</v>
          </cell>
        </row>
        <row r="212">
          <cell r="A212" t="str">
            <v>T355</v>
          </cell>
          <cell r="B212">
            <v>51.666601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7.1015759999999997</v>
          </cell>
          <cell r="H212">
            <v>44.565024999999999</v>
          </cell>
          <cell r="I212" t="str">
            <v>COMBINADO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0.13745003275907389</v>
          </cell>
          <cell r="O212">
            <v>0.86254996724092603</v>
          </cell>
          <cell r="P212">
            <v>0.13745003275907389</v>
          </cell>
        </row>
        <row r="213">
          <cell r="A213" t="str">
            <v>T356</v>
          </cell>
          <cell r="B213">
            <v>85.856378000000007</v>
          </cell>
          <cell r="C213">
            <v>0</v>
          </cell>
          <cell r="D213">
            <v>0</v>
          </cell>
          <cell r="E213">
            <v>5.1433949999999999</v>
          </cell>
          <cell r="F213">
            <v>0</v>
          </cell>
          <cell r="G213">
            <v>0</v>
          </cell>
          <cell r="H213">
            <v>80.712983000000008</v>
          </cell>
          <cell r="I213" t="str">
            <v>COMBINADO</v>
          </cell>
          <cell r="J213">
            <v>0</v>
          </cell>
          <cell r="K213">
            <v>0</v>
          </cell>
          <cell r="L213">
            <v>5.9906964628766421E-2</v>
          </cell>
          <cell r="M213">
            <v>0</v>
          </cell>
          <cell r="N213">
            <v>0</v>
          </cell>
          <cell r="O213">
            <v>0.94009303537123357</v>
          </cell>
          <cell r="P213">
            <v>5.9906964628766421E-2</v>
          </cell>
        </row>
        <row r="214">
          <cell r="A214" t="str">
            <v>T108</v>
          </cell>
          <cell r="B214">
            <v>5.735163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1.6535260000000001</v>
          </cell>
          <cell r="H214">
            <v>4.0816369999999997</v>
          </cell>
          <cell r="I214" t="str">
            <v>COMBINADO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0.28831368873038132</v>
          </cell>
          <cell r="O214">
            <v>0.71168631126961857</v>
          </cell>
          <cell r="P214">
            <v>0.28831368873038132</v>
          </cell>
        </row>
        <row r="215">
          <cell r="A215" t="str">
            <v>T109</v>
          </cell>
          <cell r="B215">
            <v>12.53182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12.53182</v>
          </cell>
          <cell r="H215">
            <v>0</v>
          </cell>
          <cell r="I215" t="str">
            <v>VIA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0</v>
          </cell>
          <cell r="P215">
            <v>1</v>
          </cell>
        </row>
        <row r="216">
          <cell r="A216" t="str">
            <v>T110</v>
          </cell>
          <cell r="B216">
            <v>25.772738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25.772738</v>
          </cell>
          <cell r="H216">
            <v>0</v>
          </cell>
          <cell r="I216" t="str">
            <v>VIA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1</v>
          </cell>
          <cell r="O216">
            <v>0</v>
          </cell>
          <cell r="P216">
            <v>1</v>
          </cell>
        </row>
        <row r="217">
          <cell r="A217" t="str">
            <v>T111</v>
          </cell>
          <cell r="B217">
            <v>9.9050390000000004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3.9980669999999998</v>
          </cell>
          <cell r="H217">
            <v>5.9069720000000006</v>
          </cell>
          <cell r="I217" t="str">
            <v>COMBINADO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0.4036397029835016</v>
          </cell>
          <cell r="O217">
            <v>0.5963602970164984</v>
          </cell>
          <cell r="P217">
            <v>0.4036397029835016</v>
          </cell>
        </row>
        <row r="218">
          <cell r="A218" t="str">
            <v>T119</v>
          </cell>
          <cell r="B218">
            <v>37.946978999999999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37.946978999999999</v>
          </cell>
          <cell r="H218">
            <v>0</v>
          </cell>
          <cell r="I218" t="str">
            <v>VIA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1</v>
          </cell>
          <cell r="O218">
            <v>0</v>
          </cell>
          <cell r="P218">
            <v>1</v>
          </cell>
        </row>
        <row r="219">
          <cell r="A219" t="str">
            <v>T120</v>
          </cell>
          <cell r="B219">
            <v>22.472973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2.0468999999999999</v>
          </cell>
          <cell r="H219">
            <v>20.426072999999999</v>
          </cell>
          <cell r="I219" t="str">
            <v>COMBINADO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9.1082741922931157E-2</v>
          </cell>
          <cell r="O219">
            <v>0.9089172580770688</v>
          </cell>
          <cell r="P219">
            <v>9.1082741922931157E-2</v>
          </cell>
        </row>
        <row r="220">
          <cell r="A220" t="str">
            <v>T113</v>
          </cell>
          <cell r="B220">
            <v>6.765619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5.1869040000000002</v>
          </cell>
          <cell r="H220">
            <v>1.5787149999999999</v>
          </cell>
          <cell r="I220" t="str">
            <v>COMBINADO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0.76665623648035752</v>
          </cell>
          <cell r="O220">
            <v>0.23334376351964245</v>
          </cell>
          <cell r="P220">
            <v>0.76665623648035752</v>
          </cell>
        </row>
        <row r="221">
          <cell r="A221" t="str">
            <v>T114</v>
          </cell>
          <cell r="B221">
            <v>3.1016119999999998</v>
          </cell>
          <cell r="C221">
            <v>0</v>
          </cell>
          <cell r="D221">
            <v>0</v>
          </cell>
          <cell r="E221">
            <v>1.0570390000000001</v>
          </cell>
          <cell r="F221">
            <v>0</v>
          </cell>
          <cell r="G221">
            <v>0</v>
          </cell>
          <cell r="H221">
            <v>2.0445729999999998</v>
          </cell>
          <cell r="I221" t="str">
            <v>COMBINADO</v>
          </cell>
          <cell r="J221">
            <v>0</v>
          </cell>
          <cell r="K221">
            <v>0</v>
          </cell>
          <cell r="L221">
            <v>0.34080310496606286</v>
          </cell>
          <cell r="M221">
            <v>0</v>
          </cell>
          <cell r="N221">
            <v>0</v>
          </cell>
          <cell r="O221">
            <v>0.65919689503393719</v>
          </cell>
          <cell r="P221">
            <v>0.34080310496606286</v>
          </cell>
        </row>
        <row r="222">
          <cell r="A222" t="str">
            <v>T116</v>
          </cell>
          <cell r="B222">
            <v>29.533135999999999</v>
          </cell>
          <cell r="C222">
            <v>0</v>
          </cell>
          <cell r="D222">
            <v>0</v>
          </cell>
          <cell r="E222">
            <v>29.533135999999999</v>
          </cell>
          <cell r="F222">
            <v>0</v>
          </cell>
          <cell r="G222">
            <v>0</v>
          </cell>
          <cell r="H222">
            <v>0</v>
          </cell>
          <cell r="I222" t="str">
            <v>VIA</v>
          </cell>
          <cell r="J222">
            <v>0</v>
          </cell>
          <cell r="K222">
            <v>0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1</v>
          </cell>
        </row>
        <row r="223">
          <cell r="A223" t="str">
            <v>T127</v>
          </cell>
          <cell r="B223">
            <v>16.383921999999998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11.122876</v>
          </cell>
          <cell r="H223">
            <v>5.2610459999999986</v>
          </cell>
          <cell r="I223" t="str">
            <v>COMBINADO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0.67888970662824211</v>
          </cell>
          <cell r="O223">
            <v>0.32111029337175795</v>
          </cell>
          <cell r="P223">
            <v>0.67888970662824211</v>
          </cell>
        </row>
        <row r="224">
          <cell r="A224" t="str">
            <v>T126</v>
          </cell>
          <cell r="B224">
            <v>44.328935000000001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42.494439</v>
          </cell>
          <cell r="H224">
            <v>1.8344960000000015</v>
          </cell>
          <cell r="I224" t="str">
            <v>COMBINADO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0.95861628527732501</v>
          </cell>
          <cell r="O224">
            <v>4.1383714722674964E-2</v>
          </cell>
          <cell r="P224">
            <v>0.95861628527732501</v>
          </cell>
        </row>
        <row r="225">
          <cell r="A225" t="str">
            <v>T128</v>
          </cell>
          <cell r="B225">
            <v>54.214376000000001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54.214376000000001</v>
          </cell>
          <cell r="H225">
            <v>0</v>
          </cell>
          <cell r="I225" t="str">
            <v>VIA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0</v>
          </cell>
          <cell r="P225">
            <v>1</v>
          </cell>
        </row>
        <row r="226">
          <cell r="A226" t="str">
            <v>T129</v>
          </cell>
          <cell r="B226">
            <v>5.7210229999999997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2.952655</v>
          </cell>
          <cell r="H226">
            <v>2.7683679999999997</v>
          </cell>
          <cell r="I226" t="str">
            <v>COMBINADO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0.51610612297835545</v>
          </cell>
          <cell r="O226">
            <v>0.48389387702164455</v>
          </cell>
          <cell r="P226">
            <v>0.51610612297835545</v>
          </cell>
        </row>
        <row r="227">
          <cell r="A227" t="str">
            <v>T133</v>
          </cell>
          <cell r="B227">
            <v>31.426746999999999</v>
          </cell>
          <cell r="C227">
            <v>0</v>
          </cell>
          <cell r="D227">
            <v>0</v>
          </cell>
          <cell r="E227">
            <v>31.426746999999999</v>
          </cell>
          <cell r="F227">
            <v>0</v>
          </cell>
          <cell r="G227">
            <v>0</v>
          </cell>
          <cell r="H227">
            <v>0</v>
          </cell>
          <cell r="I227" t="str">
            <v>VIA</v>
          </cell>
          <cell r="J227">
            <v>0</v>
          </cell>
          <cell r="K227">
            <v>0</v>
          </cell>
          <cell r="L227">
            <v>1</v>
          </cell>
          <cell r="M227">
            <v>0</v>
          </cell>
          <cell r="N227">
            <v>0</v>
          </cell>
          <cell r="O227">
            <v>0</v>
          </cell>
          <cell r="P227">
            <v>1</v>
          </cell>
        </row>
        <row r="228">
          <cell r="A228" t="str">
            <v>T132</v>
          </cell>
          <cell r="B228">
            <v>30.066811999999999</v>
          </cell>
          <cell r="C228">
            <v>0</v>
          </cell>
          <cell r="D228">
            <v>25.124258000000001</v>
          </cell>
          <cell r="E228">
            <v>0</v>
          </cell>
          <cell r="F228">
            <v>0</v>
          </cell>
          <cell r="G228">
            <v>0</v>
          </cell>
          <cell r="H228">
            <v>4.9425539999999977</v>
          </cell>
          <cell r="I228" t="str">
            <v>COMBINADO</v>
          </cell>
          <cell r="J228">
            <v>0</v>
          </cell>
          <cell r="K228">
            <v>0.83561429791758446</v>
          </cell>
          <cell r="L228">
            <v>0</v>
          </cell>
          <cell r="M228">
            <v>0</v>
          </cell>
          <cell r="N228">
            <v>0</v>
          </cell>
          <cell r="O228">
            <v>0.1643857020824156</v>
          </cell>
          <cell r="P228">
            <v>0.83561429791758446</v>
          </cell>
        </row>
        <row r="229">
          <cell r="A229" t="str">
            <v>T137</v>
          </cell>
          <cell r="B229">
            <v>19.533176999999998</v>
          </cell>
          <cell r="C229">
            <v>0</v>
          </cell>
          <cell r="D229">
            <v>0</v>
          </cell>
          <cell r="E229">
            <v>19.533176999999998</v>
          </cell>
          <cell r="F229">
            <v>0</v>
          </cell>
          <cell r="G229">
            <v>0</v>
          </cell>
          <cell r="H229">
            <v>0</v>
          </cell>
          <cell r="I229" t="str">
            <v>VIA</v>
          </cell>
          <cell r="J229">
            <v>0</v>
          </cell>
          <cell r="K229">
            <v>0</v>
          </cell>
          <cell r="L229">
            <v>1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</row>
        <row r="230">
          <cell r="A230" t="str">
            <v>T136</v>
          </cell>
          <cell r="B230">
            <v>24.382397000000001</v>
          </cell>
          <cell r="C230">
            <v>0</v>
          </cell>
          <cell r="D230">
            <v>0</v>
          </cell>
          <cell r="E230">
            <v>24.382397000000001</v>
          </cell>
          <cell r="F230">
            <v>0</v>
          </cell>
          <cell r="G230">
            <v>0</v>
          </cell>
          <cell r="H230">
            <v>0</v>
          </cell>
          <cell r="I230" t="str">
            <v>VIA</v>
          </cell>
          <cell r="J230">
            <v>0</v>
          </cell>
          <cell r="K230">
            <v>0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</row>
        <row r="231">
          <cell r="A231" t="str">
            <v>T141</v>
          </cell>
          <cell r="B231">
            <v>24.098724000000001</v>
          </cell>
          <cell r="C231">
            <v>0.94309299999999996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23.155631</v>
          </cell>
          <cell r="I231" t="str">
            <v>COMBINADO</v>
          </cell>
          <cell r="J231">
            <v>3.9134561647330368E-2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0.96086543835266958</v>
          </cell>
          <cell r="P231">
            <v>3.9134561647330368E-2</v>
          </cell>
        </row>
        <row r="232">
          <cell r="A232" t="str">
            <v>T142</v>
          </cell>
          <cell r="B232">
            <v>11.915573999999999</v>
          </cell>
          <cell r="C232">
            <v>0</v>
          </cell>
          <cell r="D232">
            <v>0</v>
          </cell>
          <cell r="E232">
            <v>0</v>
          </cell>
          <cell r="F232">
            <v>3.5933090000000001</v>
          </cell>
          <cell r="G232">
            <v>0</v>
          </cell>
          <cell r="H232">
            <v>8.3222649999999998</v>
          </cell>
          <cell r="I232" t="str">
            <v>COMBINADO</v>
          </cell>
          <cell r="J232">
            <v>0</v>
          </cell>
          <cell r="K232">
            <v>0</v>
          </cell>
          <cell r="L232">
            <v>0</v>
          </cell>
          <cell r="M232">
            <v>0.3015640706859779</v>
          </cell>
          <cell r="N232">
            <v>0</v>
          </cell>
          <cell r="O232">
            <v>0.6984359293140221</v>
          </cell>
          <cell r="P232">
            <v>0.3015640706859779</v>
          </cell>
        </row>
        <row r="233">
          <cell r="A233" t="str">
            <v>T147</v>
          </cell>
          <cell r="B233">
            <v>16.616116000000002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16.616116000000002</v>
          </cell>
          <cell r="I233" t="str">
            <v>ZONA VERDE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0</v>
          </cell>
        </row>
        <row r="234">
          <cell r="A234" t="str">
            <v>T366</v>
          </cell>
          <cell r="B234">
            <v>24.802015999999998</v>
          </cell>
          <cell r="C234">
            <v>0</v>
          </cell>
          <cell r="D234">
            <v>0</v>
          </cell>
          <cell r="E234">
            <v>24.802015999999998</v>
          </cell>
          <cell r="F234">
            <v>0</v>
          </cell>
          <cell r="G234">
            <v>0</v>
          </cell>
          <cell r="H234">
            <v>0</v>
          </cell>
          <cell r="I234" t="str">
            <v>VIA</v>
          </cell>
          <cell r="J234">
            <v>0</v>
          </cell>
          <cell r="K234">
            <v>0</v>
          </cell>
          <cell r="L234">
            <v>1</v>
          </cell>
          <cell r="M234">
            <v>0</v>
          </cell>
          <cell r="N234">
            <v>0</v>
          </cell>
          <cell r="O234">
            <v>0</v>
          </cell>
          <cell r="P234">
            <v>1</v>
          </cell>
        </row>
        <row r="235">
          <cell r="A235" t="str">
            <v>T198</v>
          </cell>
          <cell r="B235">
            <v>22.693517</v>
          </cell>
          <cell r="C235">
            <v>0</v>
          </cell>
          <cell r="D235">
            <v>0</v>
          </cell>
          <cell r="E235">
            <v>22.693517</v>
          </cell>
          <cell r="F235">
            <v>0</v>
          </cell>
          <cell r="G235">
            <v>0</v>
          </cell>
          <cell r="H235">
            <v>0</v>
          </cell>
          <cell r="I235" t="str">
            <v>VIA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0</v>
          </cell>
          <cell r="P235">
            <v>1</v>
          </cell>
        </row>
        <row r="236">
          <cell r="A236" t="str">
            <v>T351</v>
          </cell>
          <cell r="B236">
            <v>18.204197000000001</v>
          </cell>
          <cell r="C236">
            <v>0</v>
          </cell>
          <cell r="D236">
            <v>0</v>
          </cell>
          <cell r="E236">
            <v>18.204197000000001</v>
          </cell>
          <cell r="F236">
            <v>0</v>
          </cell>
          <cell r="G236">
            <v>0</v>
          </cell>
          <cell r="H236">
            <v>0</v>
          </cell>
          <cell r="I236" t="str">
            <v>VIA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  <cell r="O236">
            <v>0</v>
          </cell>
          <cell r="P236">
            <v>1</v>
          </cell>
        </row>
        <row r="237">
          <cell r="A237" t="str">
            <v>TN239</v>
          </cell>
          <cell r="B237">
            <v>33.635393999999998</v>
          </cell>
          <cell r="C237">
            <v>23.65917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9.9762239999999984</v>
          </cell>
          <cell r="I237" t="str">
            <v>COMBINADO</v>
          </cell>
          <cell r="J237">
            <v>0.7034010066895604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0.29659899331043954</v>
          </cell>
          <cell r="P237">
            <v>0.7034010066895604</v>
          </cell>
        </row>
        <row r="238">
          <cell r="A238" t="str">
            <v>T329</v>
          </cell>
          <cell r="B238">
            <v>44.851396000000001</v>
          </cell>
          <cell r="C238">
            <v>37.238112999999998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7.6132830000000027</v>
          </cell>
          <cell r="I238" t="str">
            <v>COMBINADO</v>
          </cell>
          <cell r="J238">
            <v>0.83025538380120867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0.16974461619879128</v>
          </cell>
          <cell r="P238">
            <v>0.83025538380120867</v>
          </cell>
        </row>
        <row r="239">
          <cell r="A239" t="str">
            <v>T330</v>
          </cell>
          <cell r="B239">
            <v>56.698222999999999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56.698222999999999</v>
          </cell>
          <cell r="I239" t="str">
            <v>ZONA VERDE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</v>
          </cell>
          <cell r="P239">
            <v>0</v>
          </cell>
        </row>
        <row r="240">
          <cell r="A240" t="str">
            <v>T331</v>
          </cell>
          <cell r="B240">
            <v>42.426653000000002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42.426653000000002</v>
          </cell>
          <cell r="I240" t="str">
            <v>ZONA VERDE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0</v>
          </cell>
        </row>
        <row r="241">
          <cell r="A241" t="str">
            <v>T193</v>
          </cell>
          <cell r="B241">
            <v>55.077288000000003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55.077288000000003</v>
          </cell>
          <cell r="I241" t="str">
            <v>ZONA VERDE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</v>
          </cell>
          <cell r="P241">
            <v>0</v>
          </cell>
        </row>
        <row r="242">
          <cell r="A242" t="str">
            <v>T196</v>
          </cell>
          <cell r="B242">
            <v>42.542399000000003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42.542399000000003</v>
          </cell>
          <cell r="I242" t="str">
            <v>ZONA VERDE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</v>
          </cell>
          <cell r="P242">
            <v>0</v>
          </cell>
        </row>
        <row r="243">
          <cell r="A243" t="str">
            <v>T200</v>
          </cell>
          <cell r="B243">
            <v>50.171491000000003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6.7459110000000004</v>
          </cell>
          <cell r="H243">
            <v>43.425580000000004</v>
          </cell>
          <cell r="I243" t="str">
            <v>COMBINADO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0.13445705649848039</v>
          </cell>
          <cell r="O243">
            <v>0.86554294350151961</v>
          </cell>
          <cell r="P243">
            <v>0.13445705649848039</v>
          </cell>
        </row>
        <row r="244">
          <cell r="A244" t="str">
            <v>T332</v>
          </cell>
          <cell r="B244">
            <v>26.226127999999999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26.226127999999999</v>
          </cell>
          <cell r="I244" t="str">
            <v>ZONA VERDE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</v>
          </cell>
        </row>
        <row r="245">
          <cell r="A245" t="str">
            <v>T333</v>
          </cell>
          <cell r="B245">
            <v>25.326098999999999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25.326098999999999</v>
          </cell>
          <cell r="I245" t="str">
            <v>ZONA VERDE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</row>
        <row r="246">
          <cell r="A246" t="str">
            <v>T192</v>
          </cell>
          <cell r="B246">
            <v>15.687194999999999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15.687194999999999</v>
          </cell>
          <cell r="I246" t="str">
            <v>ZONA VERDE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</v>
          </cell>
          <cell r="P246">
            <v>0</v>
          </cell>
        </row>
        <row r="247">
          <cell r="A247" t="str">
            <v>T191</v>
          </cell>
          <cell r="B247">
            <v>20.191690999999999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20.191690999999999</v>
          </cell>
          <cell r="I247" t="str">
            <v>ZONA VERDE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</row>
        <row r="248">
          <cell r="A248" t="str">
            <v>T150</v>
          </cell>
          <cell r="B248">
            <v>31.295525000000001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31.295525000000001</v>
          </cell>
          <cell r="I248" t="str">
            <v>ZONA VERDE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</v>
          </cell>
          <cell r="P248">
            <v>0</v>
          </cell>
        </row>
        <row r="249">
          <cell r="A249" t="str">
            <v>T149</v>
          </cell>
          <cell r="B249">
            <v>1.0688530000000001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1.0688530000000001</v>
          </cell>
          <cell r="I249" t="str">
            <v>ZONA VERDE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</v>
          </cell>
          <cell r="P249">
            <v>0</v>
          </cell>
        </row>
        <row r="250">
          <cell r="A250" t="str">
            <v>T158</v>
          </cell>
          <cell r="B250">
            <v>10.409347</v>
          </cell>
          <cell r="C250">
            <v>0.63123200000000002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9.7781149999999997</v>
          </cell>
          <cell r="I250" t="str">
            <v>COMBINADO</v>
          </cell>
          <cell r="J250">
            <v>6.0640883621230032E-2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0.9393591163787699</v>
          </cell>
          <cell r="P250">
            <v>6.0640883621230032E-2</v>
          </cell>
        </row>
        <row r="251">
          <cell r="A251" t="str">
            <v>T350</v>
          </cell>
          <cell r="B251">
            <v>56.302371999999998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46.626176999999998</v>
          </cell>
          <cell r="H251">
            <v>9.6761949999999999</v>
          </cell>
          <cell r="I251" t="str">
            <v>COMBINADO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0.8281387682920357</v>
          </cell>
          <cell r="O251">
            <v>0.17186123170796427</v>
          </cell>
          <cell r="P251">
            <v>0.8281387682920357</v>
          </cell>
        </row>
        <row r="252">
          <cell r="A252" t="str">
            <v>T156</v>
          </cell>
          <cell r="B252">
            <v>8.0113979999999998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7.4367330000000003</v>
          </cell>
          <cell r="H252">
            <v>0.57466499999999954</v>
          </cell>
          <cell r="I252" t="str">
            <v>COMBINADO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0.92826907363733524</v>
          </cell>
          <cell r="O252">
            <v>7.1730926362664732E-2</v>
          </cell>
          <cell r="P252">
            <v>0.92826907363733524</v>
          </cell>
        </row>
        <row r="253">
          <cell r="A253" t="str">
            <v>T352</v>
          </cell>
          <cell r="B253">
            <v>51.425153999999999</v>
          </cell>
          <cell r="C253">
            <v>51.425153999999999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 t="str">
            <v>VIA</v>
          </cell>
          <cell r="J253">
            <v>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</v>
          </cell>
        </row>
        <row r="254">
          <cell r="A254" t="str">
            <v>T353</v>
          </cell>
          <cell r="B254">
            <v>50.715411000000003</v>
          </cell>
          <cell r="C254">
            <v>50.715411000000003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 t="str">
            <v>VIA</v>
          </cell>
          <cell r="J254">
            <v>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</v>
          </cell>
        </row>
        <row r="255">
          <cell r="A255" t="str">
            <v>T341</v>
          </cell>
          <cell r="B255">
            <v>39.865313</v>
          </cell>
          <cell r="C255">
            <v>39.865313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 t="str">
            <v>VIA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</v>
          </cell>
        </row>
        <row r="256">
          <cell r="A256" t="str">
            <v>T157</v>
          </cell>
          <cell r="B256">
            <v>32.120542999999998</v>
          </cell>
          <cell r="C256">
            <v>32.120542999999998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 t="str">
            <v>VIA</v>
          </cell>
          <cell r="J256">
            <v>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</row>
        <row r="257">
          <cell r="A257" t="str">
            <v>T159</v>
          </cell>
          <cell r="B257">
            <v>42.498471000000002</v>
          </cell>
          <cell r="C257">
            <v>42.498471000000002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 t="str">
            <v>VIA</v>
          </cell>
          <cell r="J257">
            <v>1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</row>
        <row r="258">
          <cell r="A258" t="str">
            <v>T328</v>
          </cell>
          <cell r="B258">
            <v>3.7677839999999998</v>
          </cell>
          <cell r="C258">
            <v>2.9135629999999999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0.8542209999999999</v>
          </cell>
          <cell r="I258" t="str">
            <v>COMBINADO</v>
          </cell>
          <cell r="J258">
            <v>0.77328291643045355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0.22671708356954642</v>
          </cell>
          <cell r="P258">
            <v>0.77328291643045355</v>
          </cell>
        </row>
        <row r="259">
          <cell r="A259" t="str">
            <v>T327</v>
          </cell>
          <cell r="B259">
            <v>61.688901000000001</v>
          </cell>
          <cell r="C259">
            <v>6.3475760000000001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55.341324999999998</v>
          </cell>
          <cell r="I259" t="str">
            <v>COMBINADO</v>
          </cell>
          <cell r="J259">
            <v>0.10289656481317441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0.89710343518682556</v>
          </cell>
          <cell r="P259">
            <v>0.10289656481317441</v>
          </cell>
        </row>
        <row r="260">
          <cell r="A260" t="str">
            <v>T164</v>
          </cell>
          <cell r="B260">
            <v>46.091458000000003</v>
          </cell>
          <cell r="C260">
            <v>1.309483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44.781975000000003</v>
          </cell>
          <cell r="I260" t="str">
            <v>COMBINADO</v>
          </cell>
          <cell r="J260">
            <v>2.841053541851507E-2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0.97158946458148487</v>
          </cell>
          <cell r="P260">
            <v>2.841053541851507E-2</v>
          </cell>
        </row>
        <row r="261">
          <cell r="A261" t="str">
            <v>T163</v>
          </cell>
          <cell r="B261">
            <v>5.8464780000000003</v>
          </cell>
          <cell r="C261">
            <v>5.8464780000000003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 t="str">
            <v>VIA</v>
          </cell>
          <cell r="J261">
            <v>1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</row>
        <row r="262">
          <cell r="A262" t="str">
            <v>T170</v>
          </cell>
          <cell r="B262">
            <v>45.890605999999998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45.890605999999998</v>
          </cell>
          <cell r="H262">
            <v>0</v>
          </cell>
          <cell r="I262" t="str">
            <v>VIA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0</v>
          </cell>
          <cell r="P262">
            <v>1</v>
          </cell>
        </row>
        <row r="263">
          <cell r="A263" t="str">
            <v>T165</v>
          </cell>
          <cell r="B263">
            <v>43.975670999999998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31.094756</v>
          </cell>
          <cell r="H263">
            <v>12.880914999999998</v>
          </cell>
          <cell r="I263" t="str">
            <v>COMBINADO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0.70708997254413697</v>
          </cell>
          <cell r="O263">
            <v>0.29291002745586303</v>
          </cell>
          <cell r="P263">
            <v>0.70708997254413697</v>
          </cell>
        </row>
        <row r="264">
          <cell r="A264" t="str">
            <v>T166</v>
          </cell>
          <cell r="B264">
            <v>32.895144000000002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32.895144000000002</v>
          </cell>
          <cell r="H264">
            <v>0</v>
          </cell>
          <cell r="I264" t="str">
            <v>VIA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0</v>
          </cell>
          <cell r="P264">
            <v>1</v>
          </cell>
        </row>
        <row r="265">
          <cell r="A265" t="str">
            <v>T167</v>
          </cell>
          <cell r="B265">
            <v>33.579782999999999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33.579782999999999</v>
          </cell>
          <cell r="H265">
            <v>0</v>
          </cell>
          <cell r="I265" t="str">
            <v>VIA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1</v>
          </cell>
        </row>
        <row r="266">
          <cell r="A266" t="str">
            <v>T254</v>
          </cell>
          <cell r="B266">
            <v>36.577283000000001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3.00474</v>
          </cell>
          <cell r="H266">
            <v>33.572543000000003</v>
          </cell>
          <cell r="I266" t="str">
            <v>COMBINADO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8.2147709002880279E-2</v>
          </cell>
          <cell r="O266">
            <v>0.91785229099711974</v>
          </cell>
          <cell r="P266">
            <v>8.2147709002880279E-2</v>
          </cell>
        </row>
        <row r="267">
          <cell r="A267" t="str">
            <v>T255</v>
          </cell>
          <cell r="B267">
            <v>29.830093999999999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29.830093999999999</v>
          </cell>
          <cell r="I267" t="str">
            <v>ZONA VERDE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</v>
          </cell>
          <cell r="P267">
            <v>0</v>
          </cell>
        </row>
        <row r="268">
          <cell r="A268" t="str">
            <v>T265</v>
          </cell>
          <cell r="B268">
            <v>32.828505999999997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32.828505999999997</v>
          </cell>
          <cell r="I268" t="str">
            <v>ZONA VERDE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</v>
          </cell>
          <cell r="P268">
            <v>0</v>
          </cell>
        </row>
        <row r="269">
          <cell r="A269" t="str">
            <v>T169</v>
          </cell>
          <cell r="B269">
            <v>60.990115000000003</v>
          </cell>
          <cell r="C269">
            <v>0</v>
          </cell>
          <cell r="D269">
            <v>0</v>
          </cell>
          <cell r="E269">
            <v>60.990115000000003</v>
          </cell>
          <cell r="F269">
            <v>0</v>
          </cell>
          <cell r="G269">
            <v>0</v>
          </cell>
          <cell r="H269">
            <v>0</v>
          </cell>
          <cell r="I269" t="str">
            <v>VIA</v>
          </cell>
          <cell r="J269">
            <v>0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1</v>
          </cell>
        </row>
        <row r="270">
          <cell r="A270" t="str">
            <v>T168</v>
          </cell>
          <cell r="B270">
            <v>24.376915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1.4672780000000001</v>
          </cell>
          <cell r="H270">
            <v>22.909637</v>
          </cell>
          <cell r="I270" t="str">
            <v>COMBINADO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6.0191291638010798E-2</v>
          </cell>
          <cell r="O270">
            <v>0.93980870836198915</v>
          </cell>
          <cell r="P270">
            <v>6.0191291638010798E-2</v>
          </cell>
        </row>
        <row r="271">
          <cell r="A271" t="str">
            <v>T172</v>
          </cell>
          <cell r="B271">
            <v>30.399132999999999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30.399132999999999</v>
          </cell>
          <cell r="I271" t="str">
            <v>ZONA VERDE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</v>
          </cell>
          <cell r="P271">
            <v>0</v>
          </cell>
        </row>
        <row r="272">
          <cell r="A272" t="str">
            <v>T171</v>
          </cell>
          <cell r="B272">
            <v>37.532685999999998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37.532685999999998</v>
          </cell>
          <cell r="I272" t="str">
            <v>ZONA VERDE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</v>
          </cell>
          <cell r="P272">
            <v>0</v>
          </cell>
        </row>
        <row r="273">
          <cell r="A273" t="str">
            <v>T175</v>
          </cell>
          <cell r="B273">
            <v>18.806182</v>
          </cell>
          <cell r="C273">
            <v>0</v>
          </cell>
          <cell r="D273">
            <v>0</v>
          </cell>
          <cell r="E273">
            <v>18.806182</v>
          </cell>
          <cell r="F273">
            <v>0</v>
          </cell>
          <cell r="G273">
            <v>0</v>
          </cell>
          <cell r="H273">
            <v>0</v>
          </cell>
          <cell r="I273" t="str">
            <v>VIA</v>
          </cell>
          <cell r="J273">
            <v>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</row>
        <row r="274">
          <cell r="A274" t="str">
            <v>T176</v>
          </cell>
          <cell r="B274">
            <v>39.948791999999997</v>
          </cell>
          <cell r="C274">
            <v>0</v>
          </cell>
          <cell r="D274">
            <v>0</v>
          </cell>
          <cell r="E274">
            <v>14.038055</v>
          </cell>
          <cell r="F274">
            <v>0</v>
          </cell>
          <cell r="G274">
            <v>0</v>
          </cell>
          <cell r="H274">
            <v>25.910736999999997</v>
          </cell>
          <cell r="I274" t="str">
            <v>COMBINADO</v>
          </cell>
          <cell r="J274">
            <v>0</v>
          </cell>
          <cell r="K274">
            <v>0</v>
          </cell>
          <cell r="L274">
            <v>0.35140123886599628</v>
          </cell>
          <cell r="M274">
            <v>0</v>
          </cell>
          <cell r="N274">
            <v>0</v>
          </cell>
          <cell r="O274">
            <v>0.64859876113400372</v>
          </cell>
          <cell r="P274">
            <v>0.35140123886599628</v>
          </cell>
        </row>
        <row r="275">
          <cell r="A275" t="str">
            <v>T178</v>
          </cell>
          <cell r="B275">
            <v>22.113728999999999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22.113728999999999</v>
          </cell>
          <cell r="I275" t="str">
            <v>ZONA VERDE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1</v>
          </cell>
          <cell r="P275">
            <v>0</v>
          </cell>
        </row>
        <row r="276">
          <cell r="A276" t="str">
            <v>T177</v>
          </cell>
          <cell r="B276">
            <v>40.14996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40.14996</v>
          </cell>
          <cell r="I276" t="str">
            <v>ZONA VERDE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</v>
          </cell>
          <cell r="P276">
            <v>0</v>
          </cell>
        </row>
        <row r="277">
          <cell r="A277" t="str">
            <v>T237</v>
          </cell>
          <cell r="B277">
            <v>38.852336999999999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1.6970799999999999</v>
          </cell>
          <cell r="H277">
            <v>37.155256999999999</v>
          </cell>
          <cell r="I277" t="str">
            <v>COMBINADO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4.368025532157821E-2</v>
          </cell>
          <cell r="O277">
            <v>0.95631974467842185</v>
          </cell>
          <cell r="P277">
            <v>4.368025532157821E-2</v>
          </cell>
        </row>
        <row r="278">
          <cell r="A278" t="str">
            <v>T236</v>
          </cell>
          <cell r="B278">
            <v>66.114779999999996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6.3911210000000001</v>
          </cell>
          <cell r="H278">
            <v>59.723658999999998</v>
          </cell>
          <cell r="I278" t="str">
            <v>COMBINADO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9.6667053872069156E-2</v>
          </cell>
          <cell r="O278">
            <v>0.90333294612793091</v>
          </cell>
          <cell r="P278">
            <v>9.6667053872069156E-2</v>
          </cell>
        </row>
        <row r="279">
          <cell r="A279" t="str">
            <v>T387</v>
          </cell>
          <cell r="B279">
            <v>48.447701000000002</v>
          </cell>
          <cell r="C279">
            <v>0</v>
          </cell>
          <cell r="D279">
            <v>0</v>
          </cell>
          <cell r="E279">
            <v>48.447701000000002</v>
          </cell>
          <cell r="F279">
            <v>0</v>
          </cell>
          <cell r="G279">
            <v>0</v>
          </cell>
          <cell r="H279">
            <v>0</v>
          </cell>
          <cell r="I279" t="str">
            <v>VIA</v>
          </cell>
          <cell r="J279">
            <v>0</v>
          </cell>
          <cell r="K279">
            <v>0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1</v>
          </cell>
        </row>
        <row r="280">
          <cell r="A280" t="str">
            <v>T179</v>
          </cell>
          <cell r="B280">
            <v>66.025833000000006</v>
          </cell>
          <cell r="C280">
            <v>0</v>
          </cell>
          <cell r="D280">
            <v>0</v>
          </cell>
          <cell r="E280">
            <v>66.025833000000006</v>
          </cell>
          <cell r="F280">
            <v>0</v>
          </cell>
          <cell r="G280">
            <v>0</v>
          </cell>
          <cell r="H280">
            <v>0</v>
          </cell>
          <cell r="I280" t="str">
            <v>VIA</v>
          </cell>
          <cell r="J280">
            <v>0</v>
          </cell>
          <cell r="K280">
            <v>0</v>
          </cell>
          <cell r="L280">
            <v>1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</row>
        <row r="281">
          <cell r="A281" t="str">
            <v>T187</v>
          </cell>
          <cell r="B281">
            <v>21.116678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21.116678</v>
          </cell>
          <cell r="I281" t="str">
            <v>ZONA VERDE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0</v>
          </cell>
        </row>
        <row r="282">
          <cell r="A282" t="str">
            <v>T186</v>
          </cell>
          <cell r="B282">
            <v>14.881777</v>
          </cell>
          <cell r="C282">
            <v>0</v>
          </cell>
          <cell r="D282">
            <v>1.2269540000000001</v>
          </cell>
          <cell r="E282">
            <v>0</v>
          </cell>
          <cell r="F282">
            <v>0</v>
          </cell>
          <cell r="G282">
            <v>0</v>
          </cell>
          <cell r="H282">
            <v>13.654823</v>
          </cell>
          <cell r="I282" t="str">
            <v>COMBINADO</v>
          </cell>
          <cell r="J282">
            <v>0</v>
          </cell>
          <cell r="K282">
            <v>8.2446740063367441E-2</v>
          </cell>
          <cell r="L282">
            <v>0</v>
          </cell>
          <cell r="M282">
            <v>0</v>
          </cell>
          <cell r="N282">
            <v>0</v>
          </cell>
          <cell r="O282">
            <v>0.91755325993663261</v>
          </cell>
          <cell r="P282">
            <v>8.2446740063367441E-2</v>
          </cell>
        </row>
        <row r="283">
          <cell r="A283" t="str">
            <v>T185</v>
          </cell>
          <cell r="B283">
            <v>64.398498000000004</v>
          </cell>
          <cell r="C283">
            <v>0</v>
          </cell>
          <cell r="D283">
            <v>64.398498000000004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 t="str">
            <v>VIA</v>
          </cell>
          <cell r="J283">
            <v>0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</v>
          </cell>
        </row>
        <row r="284">
          <cell r="A284" t="str">
            <v>T184</v>
          </cell>
          <cell r="B284">
            <v>5.5362439999999999</v>
          </cell>
          <cell r="C284">
            <v>0</v>
          </cell>
          <cell r="D284">
            <v>2.221225</v>
          </cell>
          <cell r="E284">
            <v>0</v>
          </cell>
          <cell r="F284">
            <v>0</v>
          </cell>
          <cell r="G284">
            <v>0</v>
          </cell>
          <cell r="H284">
            <v>3.3150189999999999</v>
          </cell>
          <cell r="I284" t="str">
            <v>COMBINADO</v>
          </cell>
          <cell r="J284">
            <v>0</v>
          </cell>
          <cell r="K284">
            <v>0.40121515597939689</v>
          </cell>
          <cell r="L284">
            <v>0</v>
          </cell>
          <cell r="M284">
            <v>0</v>
          </cell>
          <cell r="N284">
            <v>0</v>
          </cell>
          <cell r="O284">
            <v>0.59878484402060317</v>
          </cell>
          <cell r="P284">
            <v>0.40121515597939689</v>
          </cell>
        </row>
        <row r="285">
          <cell r="A285" t="str">
            <v>T188</v>
          </cell>
          <cell r="B285">
            <v>40.445303000000003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40.445303000000003</v>
          </cell>
          <cell r="I285" t="str">
            <v>ZONA VERDE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</v>
          </cell>
        </row>
        <row r="286">
          <cell r="A286" t="str">
            <v>T189</v>
          </cell>
          <cell r="B286">
            <v>14.157729</v>
          </cell>
          <cell r="C286">
            <v>0</v>
          </cell>
          <cell r="D286">
            <v>14.157729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 t="str">
            <v>VIA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</v>
          </cell>
        </row>
        <row r="287">
          <cell r="A287" t="str">
            <v>T358</v>
          </cell>
          <cell r="B287">
            <v>28.766352000000001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8.644012</v>
          </cell>
          <cell r="H287">
            <v>20.122340000000001</v>
          </cell>
          <cell r="I287" t="str">
            <v>COMBINADO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0.30049037848108096</v>
          </cell>
          <cell r="O287">
            <v>0.69950962151891904</v>
          </cell>
          <cell r="P287">
            <v>0.30049037848108096</v>
          </cell>
        </row>
        <row r="288">
          <cell r="A288" t="str">
            <v>T190</v>
          </cell>
          <cell r="B288">
            <v>6.5038790000000004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6.5038790000000004</v>
          </cell>
          <cell r="H288">
            <v>0</v>
          </cell>
          <cell r="I288" t="str">
            <v>VIA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0</v>
          </cell>
          <cell r="P288">
            <v>1</v>
          </cell>
        </row>
        <row r="289">
          <cell r="A289" t="str">
            <v>T381</v>
          </cell>
          <cell r="B289">
            <v>29.824797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29.824797</v>
          </cell>
          <cell r="I289" t="str">
            <v>ZONA VERDE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</row>
        <row r="290">
          <cell r="A290" t="str">
            <v>T194</v>
          </cell>
          <cell r="B290">
            <v>61.829608999999998</v>
          </cell>
          <cell r="C290">
            <v>0.37859199999999998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61.451017</v>
          </cell>
          <cell r="I290" t="str">
            <v>COMBINADO</v>
          </cell>
          <cell r="J290">
            <v>6.1231504795703946E-3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0.99387684952042965</v>
          </cell>
          <cell r="P290">
            <v>6.1231504795703946E-3</v>
          </cell>
        </row>
        <row r="291">
          <cell r="A291" t="str">
            <v>T195</v>
          </cell>
          <cell r="B291">
            <v>6.913697</v>
          </cell>
          <cell r="C291">
            <v>6.2099960000000003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0.70370099999999969</v>
          </cell>
          <cell r="I291" t="str">
            <v>COMBINADO</v>
          </cell>
          <cell r="J291">
            <v>0.89821639565633271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0.10178360434366732</v>
          </cell>
          <cell r="P291">
            <v>0.89821639565633271</v>
          </cell>
        </row>
        <row r="292">
          <cell r="A292" t="str">
            <v>T383</v>
          </cell>
          <cell r="B292">
            <v>17.476230000000001</v>
          </cell>
          <cell r="C292">
            <v>0</v>
          </cell>
          <cell r="D292">
            <v>0</v>
          </cell>
          <cell r="E292">
            <v>1.6613910000000001</v>
          </cell>
          <cell r="F292">
            <v>0</v>
          </cell>
          <cell r="G292">
            <v>0</v>
          </cell>
          <cell r="H292">
            <v>15.814839000000001</v>
          </cell>
          <cell r="I292" t="str">
            <v>COMBINADO</v>
          </cell>
          <cell r="J292">
            <v>0</v>
          </cell>
          <cell r="K292">
            <v>0</v>
          </cell>
          <cell r="L292">
            <v>9.5065755028401436E-2</v>
          </cell>
          <cell r="M292">
            <v>0</v>
          </cell>
          <cell r="N292">
            <v>0</v>
          </cell>
          <cell r="O292">
            <v>0.90493424497159858</v>
          </cell>
          <cell r="P292">
            <v>9.5065755028401436E-2</v>
          </cell>
        </row>
        <row r="293">
          <cell r="A293" t="str">
            <v>T199</v>
          </cell>
          <cell r="B293">
            <v>26.979009000000001</v>
          </cell>
          <cell r="C293">
            <v>0</v>
          </cell>
          <cell r="D293">
            <v>0</v>
          </cell>
          <cell r="E293">
            <v>26.979009000000001</v>
          </cell>
          <cell r="F293">
            <v>0</v>
          </cell>
          <cell r="G293">
            <v>0</v>
          </cell>
          <cell r="H293">
            <v>0</v>
          </cell>
          <cell r="I293" t="str">
            <v>VIA</v>
          </cell>
          <cell r="J293">
            <v>0</v>
          </cell>
          <cell r="K293">
            <v>0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</row>
        <row r="294">
          <cell r="A294" t="str">
            <v>T369</v>
          </cell>
          <cell r="B294">
            <v>56.222788999999999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56.222788999999999</v>
          </cell>
          <cell r="I294" t="str">
            <v>ZONA VERDE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</v>
          </cell>
          <cell r="P294">
            <v>0</v>
          </cell>
        </row>
        <row r="295">
          <cell r="A295" t="str">
            <v>T344</v>
          </cell>
          <cell r="B295">
            <v>37.377887999999999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37.377887999999999</v>
          </cell>
          <cell r="I295" t="str">
            <v>ZONA VERDE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</row>
        <row r="296">
          <cell r="A296" t="str">
            <v>T349</v>
          </cell>
          <cell r="B296">
            <v>20.707761999999999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20.707761999999999</v>
          </cell>
          <cell r="I296" t="str">
            <v>ZONA VERDE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</row>
        <row r="297">
          <cell r="A297" t="str">
            <v>T348</v>
          </cell>
          <cell r="B297">
            <v>32.916454999999999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32.916454999999999</v>
          </cell>
          <cell r="I297" t="str">
            <v>ZONA VERDE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</v>
          </cell>
          <cell r="P297">
            <v>0</v>
          </cell>
        </row>
        <row r="298">
          <cell r="A298" t="str">
            <v>T346</v>
          </cell>
          <cell r="B298">
            <v>37.881850999999997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37.881850999999997</v>
          </cell>
          <cell r="I298" t="str">
            <v>ZONA VERDE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</v>
          </cell>
          <cell r="P298">
            <v>0</v>
          </cell>
        </row>
        <row r="299">
          <cell r="A299" t="str">
            <v>T347</v>
          </cell>
          <cell r="B299">
            <v>37.620399999999997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37.620399999999997</v>
          </cell>
          <cell r="I299" t="str">
            <v>ZONA VERDE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</v>
          </cell>
          <cell r="P299">
            <v>0</v>
          </cell>
        </row>
        <row r="300">
          <cell r="A300" t="str">
            <v>T345</v>
          </cell>
          <cell r="B300">
            <v>62.128115999999999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62.128115999999999</v>
          </cell>
          <cell r="I300" t="str">
            <v>ZONA VERDE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</row>
        <row r="301">
          <cell r="A301" t="str">
            <v>T238</v>
          </cell>
          <cell r="B301">
            <v>45.677306999999999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45.677306999999999</v>
          </cell>
          <cell r="I301" t="str">
            <v>ZONA VERDE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</v>
          </cell>
          <cell r="P301">
            <v>0</v>
          </cell>
        </row>
        <row r="302">
          <cell r="A302" t="str">
            <v>T240</v>
          </cell>
          <cell r="B302">
            <v>19.339041000000002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11.208168000000001</v>
          </cell>
          <cell r="H302">
            <v>8.1308730000000011</v>
          </cell>
          <cell r="I302" t="str">
            <v>COMBINADO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0.57956172697498287</v>
          </cell>
          <cell r="O302">
            <v>0.42043827302501713</v>
          </cell>
          <cell r="P302">
            <v>0.57956172697498287</v>
          </cell>
        </row>
        <row r="303">
          <cell r="A303" t="str">
            <v>T368</v>
          </cell>
          <cell r="B303">
            <v>15.861903999999999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3.527031</v>
          </cell>
          <cell r="H303">
            <v>12.334872999999998</v>
          </cell>
          <cell r="I303" t="str">
            <v>COMBINADO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0.22235861470350599</v>
          </cell>
          <cell r="O303">
            <v>0.77764138529649396</v>
          </cell>
          <cell r="P303">
            <v>0.22235861470350599</v>
          </cell>
        </row>
        <row r="304">
          <cell r="A304" t="str">
            <v>T242</v>
          </cell>
          <cell r="B304">
            <v>21.367076999999998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21.367076999999998</v>
          </cell>
          <cell r="I304" t="str">
            <v>ZONA VERDE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</row>
        <row r="305">
          <cell r="A305" t="str">
            <v>T245</v>
          </cell>
          <cell r="B305">
            <v>7.9269220000000002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7.9269220000000002</v>
          </cell>
          <cell r="I305" t="str">
            <v>ZONA VERDE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</v>
          </cell>
          <cell r="P305">
            <v>0</v>
          </cell>
        </row>
        <row r="306">
          <cell r="A306" t="str">
            <v>T239</v>
          </cell>
          <cell r="B306">
            <v>5.233784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3.381834</v>
          </cell>
          <cell r="H306">
            <v>1.85195</v>
          </cell>
          <cell r="I306" t="str">
            <v>COMBINADO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0.64615467508785229</v>
          </cell>
          <cell r="O306">
            <v>0.35384532491214771</v>
          </cell>
          <cell r="P306">
            <v>0.64615467508785229</v>
          </cell>
        </row>
        <row r="307">
          <cell r="A307" t="str">
            <v>T323</v>
          </cell>
          <cell r="B307">
            <v>38.570352999999997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22.545469000000001</v>
          </cell>
          <cell r="H307">
            <v>16.024883999999997</v>
          </cell>
          <cell r="I307" t="str">
            <v>COMBINADO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0.58452845894358296</v>
          </cell>
          <cell r="O307">
            <v>0.41547154105641704</v>
          </cell>
          <cell r="P307">
            <v>0.58452845894358296</v>
          </cell>
        </row>
        <row r="308">
          <cell r="A308" t="str">
            <v>T362</v>
          </cell>
          <cell r="B308">
            <v>38.382621999999998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38.382621999999998</v>
          </cell>
          <cell r="H308">
            <v>0</v>
          </cell>
          <cell r="I308" t="str">
            <v>VIA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>
            <v>1</v>
          </cell>
        </row>
        <row r="309">
          <cell r="A309" t="str">
            <v>T241</v>
          </cell>
          <cell r="B309">
            <v>30.798151000000001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28.383520000000001</v>
          </cell>
          <cell r="H309">
            <v>2.414631</v>
          </cell>
          <cell r="I309" t="str">
            <v>COMBINADO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0.92159818295585338</v>
          </cell>
          <cell r="O309">
            <v>7.8401817044146574E-2</v>
          </cell>
          <cell r="P309">
            <v>0.92159818295585338</v>
          </cell>
        </row>
        <row r="310">
          <cell r="A310" t="str">
            <v>T252</v>
          </cell>
          <cell r="B310">
            <v>75.559156000000002</v>
          </cell>
          <cell r="C310">
            <v>0</v>
          </cell>
          <cell r="D310">
            <v>0</v>
          </cell>
          <cell r="E310">
            <v>75.559156000000002</v>
          </cell>
          <cell r="F310">
            <v>0</v>
          </cell>
          <cell r="G310">
            <v>0</v>
          </cell>
          <cell r="H310">
            <v>0</v>
          </cell>
          <cell r="I310" t="str">
            <v>VIA</v>
          </cell>
          <cell r="J310">
            <v>0</v>
          </cell>
          <cell r="K310">
            <v>0</v>
          </cell>
          <cell r="L310">
            <v>1</v>
          </cell>
          <cell r="M310">
            <v>0</v>
          </cell>
          <cell r="N310">
            <v>0</v>
          </cell>
          <cell r="O310">
            <v>0</v>
          </cell>
          <cell r="P310">
            <v>1</v>
          </cell>
        </row>
        <row r="311">
          <cell r="A311" t="str">
            <v>T253</v>
          </cell>
          <cell r="B311">
            <v>14.440113999999999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3.3851589999999998</v>
          </cell>
          <cell r="H311">
            <v>11.054955</v>
          </cell>
          <cell r="I311" t="str">
            <v>COMBINADO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0.23442744288583872</v>
          </cell>
          <cell r="O311">
            <v>0.76557255711416128</v>
          </cell>
          <cell r="P311">
            <v>0.23442744288583872</v>
          </cell>
        </row>
        <row r="312">
          <cell r="A312" t="str">
            <v>T215</v>
          </cell>
          <cell r="B312">
            <v>39.13326</v>
          </cell>
          <cell r="C312">
            <v>0</v>
          </cell>
          <cell r="D312">
            <v>0</v>
          </cell>
          <cell r="E312">
            <v>0.78247800000000001</v>
          </cell>
          <cell r="F312">
            <v>0</v>
          </cell>
          <cell r="G312">
            <v>0</v>
          </cell>
          <cell r="H312">
            <v>38.350782000000002</v>
          </cell>
          <cell r="I312" t="str">
            <v>COMBINADO</v>
          </cell>
          <cell r="J312">
            <v>0</v>
          </cell>
          <cell r="K312">
            <v>0</v>
          </cell>
          <cell r="L312">
            <v>1.9995216345379863E-2</v>
          </cell>
          <cell r="M312">
            <v>0</v>
          </cell>
          <cell r="N312">
            <v>0</v>
          </cell>
          <cell r="O312">
            <v>0.98000478365462018</v>
          </cell>
          <cell r="P312">
            <v>1.9995216345379863E-2</v>
          </cell>
        </row>
        <row r="313">
          <cell r="A313" t="str">
            <v>T216</v>
          </cell>
          <cell r="B313">
            <v>18.07508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18.07508</v>
          </cell>
          <cell r="I313" t="str">
            <v>ZONA VERDE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</v>
          </cell>
          <cell r="P313">
            <v>0</v>
          </cell>
        </row>
        <row r="314">
          <cell r="A314" t="str">
            <v>T278</v>
          </cell>
          <cell r="B314">
            <v>7.5205390000000003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7.5205390000000003</v>
          </cell>
          <cell r="I314" t="str">
            <v>ZONA VERDE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0</v>
          </cell>
        </row>
        <row r="315">
          <cell r="A315" t="str">
            <v>T217</v>
          </cell>
          <cell r="B315">
            <v>8.7187269999999994</v>
          </cell>
          <cell r="C315">
            <v>0</v>
          </cell>
          <cell r="D315">
            <v>0</v>
          </cell>
          <cell r="E315">
            <v>6.0460399999999996</v>
          </cell>
          <cell r="F315">
            <v>0</v>
          </cell>
          <cell r="G315">
            <v>0</v>
          </cell>
          <cell r="H315">
            <v>2.6726869999999998</v>
          </cell>
          <cell r="I315" t="str">
            <v>COMBINADO</v>
          </cell>
          <cell r="J315">
            <v>0</v>
          </cell>
          <cell r="K315">
            <v>0</v>
          </cell>
          <cell r="L315">
            <v>0.69345444581531224</v>
          </cell>
          <cell r="M315">
            <v>0</v>
          </cell>
          <cell r="N315">
            <v>0</v>
          </cell>
          <cell r="O315">
            <v>0.30654555418468776</v>
          </cell>
          <cell r="P315">
            <v>0.69345444581531224</v>
          </cell>
        </row>
        <row r="316">
          <cell r="A316" t="str">
            <v>T219</v>
          </cell>
          <cell r="B316">
            <v>37.600406999999997</v>
          </cell>
          <cell r="C316">
            <v>0</v>
          </cell>
          <cell r="D316">
            <v>0</v>
          </cell>
          <cell r="E316">
            <v>37.600406999999997</v>
          </cell>
          <cell r="F316">
            <v>0</v>
          </cell>
          <cell r="G316">
            <v>0</v>
          </cell>
          <cell r="H316">
            <v>0</v>
          </cell>
          <cell r="I316" t="str">
            <v>VIA</v>
          </cell>
          <cell r="J316">
            <v>0</v>
          </cell>
          <cell r="K316">
            <v>0</v>
          </cell>
          <cell r="L316">
            <v>1</v>
          </cell>
          <cell r="M316">
            <v>0</v>
          </cell>
          <cell r="N316">
            <v>0</v>
          </cell>
          <cell r="O316">
            <v>0</v>
          </cell>
          <cell r="P316">
            <v>1</v>
          </cell>
        </row>
        <row r="317">
          <cell r="A317" t="str">
            <v>T220</v>
          </cell>
          <cell r="B317">
            <v>28.840057000000002</v>
          </cell>
          <cell r="C317">
            <v>0</v>
          </cell>
          <cell r="D317">
            <v>0</v>
          </cell>
          <cell r="E317">
            <v>28.472203</v>
          </cell>
          <cell r="F317">
            <v>0</v>
          </cell>
          <cell r="G317">
            <v>0</v>
          </cell>
          <cell r="H317">
            <v>0.36785400000000124</v>
          </cell>
          <cell r="I317" t="str">
            <v>COMBINADO</v>
          </cell>
          <cell r="J317">
            <v>0</v>
          </cell>
          <cell r="K317">
            <v>0</v>
          </cell>
          <cell r="L317">
            <v>0.98724503214400716</v>
          </cell>
          <cell r="M317">
            <v>0</v>
          </cell>
          <cell r="N317">
            <v>0</v>
          </cell>
          <cell r="O317">
            <v>1.2754967855992836E-2</v>
          </cell>
          <cell r="P317">
            <v>0.98724503214400716</v>
          </cell>
        </row>
        <row r="318">
          <cell r="A318" t="str">
            <v>T221</v>
          </cell>
          <cell r="B318">
            <v>59.411960000000001</v>
          </cell>
          <cell r="C318">
            <v>0</v>
          </cell>
          <cell r="D318">
            <v>0</v>
          </cell>
          <cell r="E318">
            <v>55.852274000000001</v>
          </cell>
          <cell r="F318">
            <v>0</v>
          </cell>
          <cell r="G318">
            <v>0</v>
          </cell>
          <cell r="H318">
            <v>3.5596859999999992</v>
          </cell>
          <cell r="I318" t="str">
            <v>COMBINADO</v>
          </cell>
          <cell r="J318">
            <v>0</v>
          </cell>
          <cell r="K318">
            <v>0</v>
          </cell>
          <cell r="L318">
            <v>0.9400846900186427</v>
          </cell>
          <cell r="M318">
            <v>0</v>
          </cell>
          <cell r="N318">
            <v>0</v>
          </cell>
          <cell r="O318">
            <v>5.9915309981357273E-2</v>
          </cell>
          <cell r="P318">
            <v>0.9400846900186427</v>
          </cell>
        </row>
        <row r="319">
          <cell r="A319" t="str">
            <v>T222</v>
          </cell>
          <cell r="B319">
            <v>54.573417999999997</v>
          </cell>
          <cell r="C319">
            <v>0</v>
          </cell>
          <cell r="D319">
            <v>0</v>
          </cell>
          <cell r="E319">
            <v>31.143135999999998</v>
          </cell>
          <cell r="F319">
            <v>0</v>
          </cell>
          <cell r="G319">
            <v>0</v>
          </cell>
          <cell r="H319">
            <v>23.430281999999998</v>
          </cell>
          <cell r="I319" t="str">
            <v>COMBINADO</v>
          </cell>
          <cell r="J319">
            <v>0</v>
          </cell>
          <cell r="K319">
            <v>0</v>
          </cell>
          <cell r="L319">
            <v>0.57066493434587517</v>
          </cell>
          <cell r="M319">
            <v>0</v>
          </cell>
          <cell r="N319">
            <v>0</v>
          </cell>
          <cell r="O319">
            <v>0.42933506565412488</v>
          </cell>
          <cell r="P319">
            <v>0.57066493434587517</v>
          </cell>
        </row>
        <row r="320">
          <cell r="A320" t="str">
            <v>T223</v>
          </cell>
          <cell r="B320">
            <v>57.675147000000003</v>
          </cell>
          <cell r="C320">
            <v>0</v>
          </cell>
          <cell r="D320">
            <v>0</v>
          </cell>
          <cell r="E320">
            <v>27.941119</v>
          </cell>
          <cell r="F320">
            <v>0</v>
          </cell>
          <cell r="G320">
            <v>0</v>
          </cell>
          <cell r="H320">
            <v>29.734028000000002</v>
          </cell>
          <cell r="I320" t="str">
            <v>COMBINADO</v>
          </cell>
          <cell r="J320">
            <v>0</v>
          </cell>
          <cell r="K320">
            <v>0</v>
          </cell>
          <cell r="L320">
            <v>0.48445683198692152</v>
          </cell>
          <cell r="M320">
            <v>0</v>
          </cell>
          <cell r="N320">
            <v>0</v>
          </cell>
          <cell r="O320">
            <v>0.51554316801307853</v>
          </cell>
          <cell r="P320">
            <v>0.48445683198692152</v>
          </cell>
        </row>
        <row r="321">
          <cell r="A321" t="str">
            <v>T224</v>
          </cell>
          <cell r="B321">
            <v>26.469911</v>
          </cell>
          <cell r="C321">
            <v>0</v>
          </cell>
          <cell r="D321">
            <v>0</v>
          </cell>
          <cell r="E321">
            <v>17.535585000000001</v>
          </cell>
          <cell r="F321">
            <v>0</v>
          </cell>
          <cell r="G321">
            <v>0</v>
          </cell>
          <cell r="H321">
            <v>8.9343259999999987</v>
          </cell>
          <cell r="I321" t="str">
            <v>COMBINADO</v>
          </cell>
          <cell r="J321">
            <v>0</v>
          </cell>
          <cell r="K321">
            <v>0</v>
          </cell>
          <cell r="L321">
            <v>0.66247238232119487</v>
          </cell>
          <cell r="M321">
            <v>0</v>
          </cell>
          <cell r="N321">
            <v>0</v>
          </cell>
          <cell r="O321">
            <v>0.33752761767880513</v>
          </cell>
          <cell r="P321">
            <v>0.66247238232119487</v>
          </cell>
        </row>
        <row r="322">
          <cell r="A322" t="str">
            <v>T225</v>
          </cell>
          <cell r="B322">
            <v>40.341766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40.341766</v>
          </cell>
          <cell r="I322" t="str">
            <v>ZONA VERDE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</v>
          </cell>
          <cell r="P322">
            <v>0</v>
          </cell>
        </row>
        <row r="323">
          <cell r="A323" t="str">
            <v>T313</v>
          </cell>
          <cell r="B323">
            <v>30.131395999999999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23.497565999999999</v>
          </cell>
          <cell r="H323">
            <v>6.6338299999999997</v>
          </cell>
          <cell r="I323" t="str">
            <v>COMBINADO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0.77983661958443606</v>
          </cell>
          <cell r="O323">
            <v>0.22016338041556388</v>
          </cell>
          <cell r="P323">
            <v>0.77983661958443606</v>
          </cell>
        </row>
        <row r="324">
          <cell r="A324" t="str">
            <v>T314</v>
          </cell>
          <cell r="B324">
            <v>17.365770999999999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17.365770999999999</v>
          </cell>
          <cell r="H324">
            <v>0</v>
          </cell>
          <cell r="I324" t="str">
            <v>VIA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1</v>
          </cell>
          <cell r="O324">
            <v>0</v>
          </cell>
          <cell r="P324">
            <v>1</v>
          </cell>
        </row>
        <row r="325">
          <cell r="A325" t="str">
            <v>T385</v>
          </cell>
          <cell r="B325">
            <v>30.026661000000001</v>
          </cell>
          <cell r="C325">
            <v>0</v>
          </cell>
          <cell r="D325">
            <v>0</v>
          </cell>
          <cell r="E325">
            <v>6.280939</v>
          </cell>
          <cell r="F325">
            <v>0</v>
          </cell>
          <cell r="G325">
            <v>0</v>
          </cell>
          <cell r="H325">
            <v>23.745722000000001</v>
          </cell>
          <cell r="I325" t="str">
            <v>COMBINADO</v>
          </cell>
          <cell r="J325">
            <v>0</v>
          </cell>
          <cell r="K325">
            <v>0</v>
          </cell>
          <cell r="L325">
            <v>0.20917873619048086</v>
          </cell>
          <cell r="M325">
            <v>0</v>
          </cell>
          <cell r="N325">
            <v>0</v>
          </cell>
          <cell r="O325">
            <v>0.79082126380951911</v>
          </cell>
          <cell r="P325">
            <v>0.20917873619048086</v>
          </cell>
        </row>
        <row r="326">
          <cell r="A326" t="str">
            <v>T317</v>
          </cell>
          <cell r="B326">
            <v>55.809485000000002</v>
          </cell>
          <cell r="C326">
            <v>0</v>
          </cell>
          <cell r="D326">
            <v>0</v>
          </cell>
          <cell r="E326">
            <v>55.809485000000002</v>
          </cell>
          <cell r="F326">
            <v>0</v>
          </cell>
          <cell r="G326">
            <v>0</v>
          </cell>
          <cell r="H326">
            <v>0</v>
          </cell>
          <cell r="I326" t="str">
            <v>VIA</v>
          </cell>
          <cell r="J326">
            <v>0</v>
          </cell>
          <cell r="K326">
            <v>0</v>
          </cell>
          <cell r="L326">
            <v>1</v>
          </cell>
          <cell r="M326">
            <v>0</v>
          </cell>
          <cell r="N326">
            <v>0</v>
          </cell>
          <cell r="O326">
            <v>0</v>
          </cell>
          <cell r="P326">
            <v>1</v>
          </cell>
        </row>
        <row r="327">
          <cell r="A327" t="str">
            <v>T316</v>
          </cell>
          <cell r="B327">
            <v>49.084626</v>
          </cell>
          <cell r="C327">
            <v>0</v>
          </cell>
          <cell r="D327">
            <v>0</v>
          </cell>
          <cell r="E327">
            <v>49.084626</v>
          </cell>
          <cell r="F327">
            <v>0</v>
          </cell>
          <cell r="G327">
            <v>0</v>
          </cell>
          <cell r="H327">
            <v>0</v>
          </cell>
          <cell r="I327" t="str">
            <v>VIA</v>
          </cell>
          <cell r="J327">
            <v>0</v>
          </cell>
          <cell r="K327">
            <v>0</v>
          </cell>
          <cell r="L327">
            <v>1</v>
          </cell>
          <cell r="M327">
            <v>0</v>
          </cell>
          <cell r="N327">
            <v>0</v>
          </cell>
          <cell r="O327">
            <v>0</v>
          </cell>
          <cell r="P327">
            <v>1</v>
          </cell>
        </row>
        <row r="328">
          <cell r="A328" t="str">
            <v>T315</v>
          </cell>
          <cell r="B328">
            <v>67.294978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52.566864000000002</v>
          </cell>
          <cell r="H328">
            <v>14.728113999999998</v>
          </cell>
          <cell r="I328" t="str">
            <v>COMBINADO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0.78114096418903656</v>
          </cell>
          <cell r="O328">
            <v>0.21885903581096344</v>
          </cell>
          <cell r="P328">
            <v>0.78114096418903656</v>
          </cell>
        </row>
        <row r="329">
          <cell r="A329" t="str">
            <v>T320</v>
          </cell>
          <cell r="B329">
            <v>64.947198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64.947198</v>
          </cell>
          <cell r="H329">
            <v>0</v>
          </cell>
          <cell r="I329" t="str">
            <v>VIA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1</v>
          </cell>
          <cell r="O329">
            <v>0</v>
          </cell>
          <cell r="P329">
            <v>1</v>
          </cell>
        </row>
        <row r="330">
          <cell r="A330" t="str">
            <v>T319</v>
          </cell>
          <cell r="B330">
            <v>10.485671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2.6787160000000001</v>
          </cell>
          <cell r="H330">
            <v>7.8069550000000003</v>
          </cell>
          <cell r="I330" t="str">
            <v>COMBINADO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0.25546443332048091</v>
          </cell>
          <cell r="O330">
            <v>0.74453556667951915</v>
          </cell>
          <cell r="P330">
            <v>0.25546443332048091</v>
          </cell>
        </row>
        <row r="331">
          <cell r="A331" t="str">
            <v>T326</v>
          </cell>
          <cell r="B331">
            <v>8.5861809999999998</v>
          </cell>
          <cell r="C331">
            <v>8.5861809999999998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 t="str">
            <v>VIA</v>
          </cell>
          <cell r="J331">
            <v>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</v>
          </cell>
        </row>
        <row r="332">
          <cell r="A332" t="str">
            <v>T370</v>
          </cell>
          <cell r="B332">
            <v>65.607716999999994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65.607716999999994</v>
          </cell>
          <cell r="I332" t="str">
            <v>ZONA VERDE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</v>
          </cell>
          <cell r="P332">
            <v>0</v>
          </cell>
        </row>
        <row r="333">
          <cell r="A333" t="str">
            <v>T343</v>
          </cell>
          <cell r="B333">
            <v>26.389972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26.389972</v>
          </cell>
          <cell r="I333" t="str">
            <v>ZONA VERDE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</row>
        <row r="334">
          <cell r="A334" t="str">
            <v>T357</v>
          </cell>
          <cell r="B334">
            <v>31.528376000000002</v>
          </cell>
          <cell r="C334">
            <v>0</v>
          </cell>
          <cell r="D334">
            <v>0</v>
          </cell>
          <cell r="E334">
            <v>31.528376000000002</v>
          </cell>
          <cell r="F334">
            <v>0</v>
          </cell>
          <cell r="G334">
            <v>0</v>
          </cell>
          <cell r="H334">
            <v>0</v>
          </cell>
          <cell r="I334" t="str">
            <v>VIA</v>
          </cell>
          <cell r="J334">
            <v>0</v>
          </cell>
          <cell r="K334">
            <v>0</v>
          </cell>
          <cell r="L334">
            <v>1</v>
          </cell>
          <cell r="M334">
            <v>0</v>
          </cell>
          <cell r="N334">
            <v>0</v>
          </cell>
          <cell r="O334">
            <v>0</v>
          </cell>
          <cell r="P334">
            <v>1</v>
          </cell>
        </row>
        <row r="335">
          <cell r="A335" t="str">
            <v>T359</v>
          </cell>
          <cell r="B335">
            <v>33.183436999999998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1.4559200000000001</v>
          </cell>
          <cell r="H335">
            <v>31.727516999999999</v>
          </cell>
          <cell r="I335" t="str">
            <v>COMBINADO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4.3874900601767089E-2</v>
          </cell>
          <cell r="O335">
            <v>0.95612509939823298</v>
          </cell>
          <cell r="P335">
            <v>4.3874900601767089E-2</v>
          </cell>
        </row>
        <row r="336">
          <cell r="A336" t="str">
            <v>T207</v>
          </cell>
          <cell r="B336">
            <v>25.710878999999998</v>
          </cell>
          <cell r="C336">
            <v>0</v>
          </cell>
          <cell r="D336">
            <v>0</v>
          </cell>
          <cell r="E336">
            <v>4.0646319999999996</v>
          </cell>
          <cell r="F336">
            <v>0</v>
          </cell>
          <cell r="G336">
            <v>0</v>
          </cell>
          <cell r="H336">
            <v>21.646246999999999</v>
          </cell>
          <cell r="I336" t="str">
            <v>COMBINADO</v>
          </cell>
          <cell r="J336">
            <v>0</v>
          </cell>
          <cell r="K336">
            <v>0</v>
          </cell>
          <cell r="L336">
            <v>0.15808996650795173</v>
          </cell>
          <cell r="M336">
            <v>0</v>
          </cell>
          <cell r="N336">
            <v>0</v>
          </cell>
          <cell r="O336">
            <v>0.84191003349204829</v>
          </cell>
          <cell r="P336">
            <v>0.15808996650795173</v>
          </cell>
        </row>
        <row r="337">
          <cell r="A337" t="str">
            <v>T208</v>
          </cell>
          <cell r="B337">
            <v>13.836188</v>
          </cell>
          <cell r="C337">
            <v>0</v>
          </cell>
          <cell r="D337">
            <v>0</v>
          </cell>
          <cell r="E337">
            <v>7.0310319999999997</v>
          </cell>
          <cell r="F337">
            <v>0</v>
          </cell>
          <cell r="G337">
            <v>0</v>
          </cell>
          <cell r="H337">
            <v>6.8051560000000002</v>
          </cell>
          <cell r="I337" t="str">
            <v>COMBINADO</v>
          </cell>
          <cell r="J337">
            <v>0</v>
          </cell>
          <cell r="K337">
            <v>0</v>
          </cell>
          <cell r="L337">
            <v>0.50816250834406118</v>
          </cell>
          <cell r="M337">
            <v>0</v>
          </cell>
          <cell r="N337">
            <v>0</v>
          </cell>
          <cell r="O337">
            <v>0.49183749165593876</v>
          </cell>
          <cell r="P337">
            <v>0.50816250834406118</v>
          </cell>
        </row>
        <row r="338">
          <cell r="A338" t="str">
            <v>T209</v>
          </cell>
          <cell r="B338">
            <v>50.797536999999998</v>
          </cell>
          <cell r="C338">
            <v>0</v>
          </cell>
          <cell r="D338">
            <v>0</v>
          </cell>
          <cell r="E338">
            <v>30.732965</v>
          </cell>
          <cell r="F338">
            <v>0</v>
          </cell>
          <cell r="G338">
            <v>0</v>
          </cell>
          <cell r="H338">
            <v>20.064571999999998</v>
          </cell>
          <cell r="I338" t="str">
            <v>COMBINADO</v>
          </cell>
          <cell r="J338">
            <v>0</v>
          </cell>
          <cell r="K338">
            <v>0</v>
          </cell>
          <cell r="L338">
            <v>0.60500895939108235</v>
          </cell>
          <cell r="M338">
            <v>0</v>
          </cell>
          <cell r="N338">
            <v>0</v>
          </cell>
          <cell r="O338">
            <v>0.39499104060891771</v>
          </cell>
          <cell r="P338">
            <v>0.60500895939108235</v>
          </cell>
        </row>
        <row r="339">
          <cell r="A339" t="str">
            <v>T210</v>
          </cell>
          <cell r="B339">
            <v>60.859608999999999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60.859608999999999</v>
          </cell>
          <cell r="I339" t="str">
            <v>ZONA VERDE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</v>
          </cell>
          <cell r="P339">
            <v>0</v>
          </cell>
        </row>
        <row r="340">
          <cell r="A340" t="str">
            <v>T211</v>
          </cell>
          <cell r="B340">
            <v>60.246723000000003</v>
          </cell>
          <cell r="C340">
            <v>0</v>
          </cell>
          <cell r="D340">
            <v>0</v>
          </cell>
          <cell r="E340">
            <v>57.239868999999999</v>
          </cell>
          <cell r="F340">
            <v>0</v>
          </cell>
          <cell r="G340">
            <v>0</v>
          </cell>
          <cell r="H340">
            <v>3.0068540000000041</v>
          </cell>
          <cell r="I340" t="str">
            <v>COMBINADO</v>
          </cell>
          <cell r="J340">
            <v>0</v>
          </cell>
          <cell r="K340">
            <v>0</v>
          </cell>
          <cell r="L340">
            <v>0.95009099499071503</v>
          </cell>
          <cell r="M340">
            <v>0</v>
          </cell>
          <cell r="N340">
            <v>0</v>
          </cell>
          <cell r="O340">
            <v>4.9909005009284968E-2</v>
          </cell>
          <cell r="P340">
            <v>0.95009099499071503</v>
          </cell>
        </row>
        <row r="341">
          <cell r="A341" t="str">
            <v>T212</v>
          </cell>
          <cell r="B341">
            <v>64.586484999999996</v>
          </cell>
          <cell r="C341">
            <v>0</v>
          </cell>
          <cell r="D341">
            <v>0</v>
          </cell>
          <cell r="E341">
            <v>64.586484999999996</v>
          </cell>
          <cell r="F341">
            <v>0</v>
          </cell>
          <cell r="G341">
            <v>0</v>
          </cell>
          <cell r="H341">
            <v>0</v>
          </cell>
          <cell r="I341" t="str">
            <v>VIA</v>
          </cell>
          <cell r="J341">
            <v>0</v>
          </cell>
          <cell r="K341">
            <v>0</v>
          </cell>
          <cell r="L341">
            <v>1</v>
          </cell>
          <cell r="M341">
            <v>0</v>
          </cell>
          <cell r="N341">
            <v>0</v>
          </cell>
          <cell r="O341">
            <v>0</v>
          </cell>
          <cell r="P341">
            <v>1</v>
          </cell>
        </row>
        <row r="342">
          <cell r="A342" t="str">
            <v>T218</v>
          </cell>
          <cell r="B342">
            <v>14.876485000000001</v>
          </cell>
          <cell r="C342">
            <v>0</v>
          </cell>
          <cell r="D342">
            <v>0</v>
          </cell>
          <cell r="E342">
            <v>14.876485000000001</v>
          </cell>
          <cell r="F342">
            <v>0</v>
          </cell>
          <cell r="G342">
            <v>0</v>
          </cell>
          <cell r="H342">
            <v>0</v>
          </cell>
          <cell r="I342" t="str">
            <v>VIA</v>
          </cell>
          <cell r="J342">
            <v>0</v>
          </cell>
          <cell r="K342">
            <v>0</v>
          </cell>
          <cell r="L342">
            <v>1</v>
          </cell>
          <cell r="M342">
            <v>0</v>
          </cell>
          <cell r="N342">
            <v>0</v>
          </cell>
          <cell r="O342">
            <v>0</v>
          </cell>
          <cell r="P342">
            <v>1</v>
          </cell>
        </row>
        <row r="343">
          <cell r="A343" t="str">
            <v>T360</v>
          </cell>
          <cell r="B343">
            <v>2.5886100000000001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2.5886100000000001</v>
          </cell>
          <cell r="I343" t="str">
            <v>ZONA VERDE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1</v>
          </cell>
          <cell r="P343">
            <v>0</v>
          </cell>
        </row>
        <row r="344">
          <cell r="A344" t="str">
            <v>T367</v>
          </cell>
          <cell r="B344">
            <v>45.495849999999997</v>
          </cell>
          <cell r="C344">
            <v>5.1828589999999997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40.312990999999997</v>
          </cell>
          <cell r="I344" t="str">
            <v>COMBINADO</v>
          </cell>
          <cell r="J344">
            <v>0.1139193794598848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0.88608062054011516</v>
          </cell>
          <cell r="P344">
            <v>0.1139193794598848</v>
          </cell>
        </row>
        <row r="345">
          <cell r="A345" t="str">
            <v>T371</v>
          </cell>
          <cell r="B345">
            <v>10.947863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10.947863</v>
          </cell>
          <cell r="I345" t="str">
            <v>ZONA VERDE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</v>
          </cell>
          <cell r="P345">
            <v>0</v>
          </cell>
        </row>
        <row r="346">
          <cell r="A346" t="str">
            <v>T382</v>
          </cell>
          <cell r="B346">
            <v>31.408270000000002</v>
          </cell>
          <cell r="C346">
            <v>3.4039100000000002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28.004360000000002</v>
          </cell>
          <cell r="I346" t="str">
            <v>COMBINADO</v>
          </cell>
          <cell r="J346">
            <v>0.10837623339330692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0.89162376660669307</v>
          </cell>
          <cell r="P346">
            <v>0.10837623339330692</v>
          </cell>
        </row>
        <row r="347">
          <cell r="A347" t="str">
            <v>T384</v>
          </cell>
          <cell r="B347">
            <v>21.842801999999999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21.842801999999999</v>
          </cell>
          <cell r="I347" t="str">
            <v>ZONA VERDE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</v>
          </cell>
          <cell r="P347">
            <v>0</v>
          </cell>
        </row>
        <row r="348">
          <cell r="A348" t="str">
            <v>T386</v>
          </cell>
          <cell r="B348">
            <v>36.586703999999997</v>
          </cell>
          <cell r="C348">
            <v>0</v>
          </cell>
          <cell r="D348">
            <v>0</v>
          </cell>
          <cell r="E348">
            <v>36.586703999999997</v>
          </cell>
          <cell r="F348">
            <v>0</v>
          </cell>
          <cell r="G348">
            <v>0</v>
          </cell>
          <cell r="H348">
            <v>0</v>
          </cell>
          <cell r="I348" t="str">
            <v>VIA</v>
          </cell>
          <cell r="J348">
            <v>0</v>
          </cell>
          <cell r="K348">
            <v>0</v>
          </cell>
          <cell r="L348">
            <v>1</v>
          </cell>
          <cell r="M348">
            <v>0</v>
          </cell>
          <cell r="N348">
            <v>0</v>
          </cell>
          <cell r="O348">
            <v>0</v>
          </cell>
          <cell r="P348">
            <v>1</v>
          </cell>
        </row>
        <row r="349">
          <cell r="A349" t="str">
            <v>T213</v>
          </cell>
          <cell r="B349">
            <v>15.926773000000001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15.926773000000001</v>
          </cell>
          <cell r="I349" t="str">
            <v>ZONA VERDE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</row>
        <row r="350">
          <cell r="A350" t="str">
            <v>TN232</v>
          </cell>
          <cell r="B350">
            <v>35.637718999999997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35.637718999999997</v>
          </cell>
          <cell r="H350">
            <v>0</v>
          </cell>
          <cell r="I350" t="str">
            <v>VIA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</v>
          </cell>
          <cell r="O350">
            <v>0</v>
          </cell>
          <cell r="P350">
            <v>1</v>
          </cell>
        </row>
        <row r="351">
          <cell r="A351" t="str">
            <v>TN233</v>
          </cell>
          <cell r="B351">
            <v>47.073977999999997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47.073977999999997</v>
          </cell>
          <cell r="H351">
            <v>0</v>
          </cell>
          <cell r="I351" t="str">
            <v>VIA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</v>
          </cell>
          <cell r="O351">
            <v>0</v>
          </cell>
          <cell r="P351">
            <v>1</v>
          </cell>
        </row>
        <row r="352">
          <cell r="A352" t="str">
            <v>TN238</v>
          </cell>
          <cell r="B352">
            <v>15.622214</v>
          </cell>
          <cell r="C352">
            <v>0</v>
          </cell>
          <cell r="D352">
            <v>0</v>
          </cell>
          <cell r="E352">
            <v>15.622214</v>
          </cell>
          <cell r="F352">
            <v>0</v>
          </cell>
          <cell r="G352">
            <v>0</v>
          </cell>
          <cell r="H352">
            <v>0</v>
          </cell>
          <cell r="I352" t="str">
            <v>VIA</v>
          </cell>
          <cell r="J352">
            <v>0</v>
          </cell>
          <cell r="K352">
            <v>0</v>
          </cell>
          <cell r="L352">
            <v>1</v>
          </cell>
          <cell r="M352">
            <v>0</v>
          </cell>
          <cell r="N352">
            <v>0</v>
          </cell>
          <cell r="O352">
            <v>0</v>
          </cell>
          <cell r="P352">
            <v>1</v>
          </cell>
        </row>
        <row r="353">
          <cell r="A353" t="str">
            <v>TN240</v>
          </cell>
          <cell r="B353">
            <v>43.582264000000002</v>
          </cell>
          <cell r="C353">
            <v>38.057751000000003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5.5245129999999989</v>
          </cell>
          <cell r="I353" t="str">
            <v>COMBINADO</v>
          </cell>
          <cell r="J353">
            <v>0.87323942143069944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0.12676057856930054</v>
          </cell>
          <cell r="P353">
            <v>0.87323942143069944</v>
          </cell>
        </row>
        <row r="354">
          <cell r="A354" t="str">
            <v>TN241</v>
          </cell>
          <cell r="B354">
            <v>40.876868999999999</v>
          </cell>
          <cell r="C354">
            <v>39.412273999999996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1.4645950000000028</v>
          </cell>
          <cell r="I354" t="str">
            <v>COMBINADO</v>
          </cell>
          <cell r="J354">
            <v>0.96417056795617095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3.582943204382906E-2</v>
          </cell>
          <cell r="P354">
            <v>0.96417056795617095</v>
          </cell>
        </row>
        <row r="355">
          <cell r="A355" t="str">
            <v>TN242</v>
          </cell>
          <cell r="B355">
            <v>58.955308000000002</v>
          </cell>
          <cell r="C355">
            <v>58.955308000000002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 t="str">
            <v>VIA</v>
          </cell>
          <cell r="J355">
            <v>1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</v>
          </cell>
        </row>
        <row r="356">
          <cell r="A356" t="str">
            <v>TN243</v>
          </cell>
          <cell r="B356">
            <v>37.504761999999999</v>
          </cell>
          <cell r="C356">
            <v>37.504761999999999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 t="str">
            <v>VIA</v>
          </cell>
          <cell r="J356">
            <v>1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1</v>
          </cell>
        </row>
        <row r="357">
          <cell r="A357" t="str">
            <v>TN244</v>
          </cell>
          <cell r="B357">
            <v>33.927053000000001</v>
          </cell>
          <cell r="C357">
            <v>3.49722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30.429833000000002</v>
          </cell>
          <cell r="I357" t="str">
            <v>COMBINADO</v>
          </cell>
          <cell r="J357">
            <v>0.10308057113006544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0.89691942886993459</v>
          </cell>
          <cell r="P357">
            <v>0.10308057113006544</v>
          </cell>
        </row>
        <row r="358">
          <cell r="A358" t="str">
            <v>TN223</v>
          </cell>
          <cell r="B358">
            <v>40.777403999999997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40.777403999999997</v>
          </cell>
          <cell r="H358">
            <v>0</v>
          </cell>
          <cell r="I358" t="str">
            <v>VIA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1</v>
          </cell>
          <cell r="O358">
            <v>0</v>
          </cell>
          <cell r="P358">
            <v>1</v>
          </cell>
        </row>
        <row r="359">
          <cell r="A359" t="str">
            <v>TN222</v>
          </cell>
          <cell r="B359">
            <v>52.896487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52.896487</v>
          </cell>
          <cell r="H359">
            <v>0</v>
          </cell>
          <cell r="I359" t="str">
            <v>VIA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</v>
          </cell>
          <cell r="O359">
            <v>0</v>
          </cell>
          <cell r="P359">
            <v>1</v>
          </cell>
        </row>
        <row r="360">
          <cell r="A360" t="str">
            <v>TN204</v>
          </cell>
          <cell r="B360">
            <v>21.294142999999998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21.294142999999998</v>
          </cell>
          <cell r="H360">
            <v>0</v>
          </cell>
          <cell r="I360" t="str">
            <v>VIA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</v>
          </cell>
          <cell r="O360">
            <v>0</v>
          </cell>
          <cell r="P360">
            <v>1</v>
          </cell>
        </row>
        <row r="361">
          <cell r="A361" t="str">
            <v>TN205</v>
          </cell>
          <cell r="B361">
            <v>30.377604000000002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30.377604000000002</v>
          </cell>
          <cell r="H361">
            <v>0</v>
          </cell>
          <cell r="I361" t="str">
            <v>VIA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1</v>
          </cell>
          <cell r="O361">
            <v>0</v>
          </cell>
          <cell r="P361">
            <v>1</v>
          </cell>
        </row>
        <row r="362">
          <cell r="A362" t="str">
            <v>TN206</v>
          </cell>
          <cell r="B362">
            <v>29.517308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18.483998</v>
          </cell>
          <cell r="H362">
            <v>11.03331</v>
          </cell>
          <cell r="I362" t="str">
            <v>COMBINADO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0.62620879925771011</v>
          </cell>
          <cell r="O362">
            <v>0.37379120074228994</v>
          </cell>
          <cell r="P362">
            <v>0.62620879925771011</v>
          </cell>
        </row>
        <row r="363">
          <cell r="A363" t="str">
            <v>TN207</v>
          </cell>
          <cell r="B363">
            <v>43.364477999999998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43.364477999999998</v>
          </cell>
          <cell r="I363" t="str">
            <v>ZONA VERDE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</v>
          </cell>
          <cell r="P363">
            <v>0</v>
          </cell>
        </row>
        <row r="364">
          <cell r="A364" t="str">
            <v>TN208</v>
          </cell>
          <cell r="B364">
            <v>62.458557999999996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62.458557999999996</v>
          </cell>
          <cell r="I364" t="str">
            <v>ZONA VERDE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</v>
          </cell>
          <cell r="P364">
            <v>0</v>
          </cell>
        </row>
        <row r="365">
          <cell r="A365" t="str">
            <v>TN202</v>
          </cell>
          <cell r="B365">
            <v>115.274772</v>
          </cell>
          <cell r="C365">
            <v>0</v>
          </cell>
          <cell r="D365">
            <v>0</v>
          </cell>
          <cell r="E365">
            <v>0</v>
          </cell>
          <cell r="F365">
            <v>6.1798719999999996</v>
          </cell>
          <cell r="G365">
            <v>0</v>
          </cell>
          <cell r="H365">
            <v>109.0949</v>
          </cell>
          <cell r="I365" t="str">
            <v>COMBINADO</v>
          </cell>
          <cell r="J365">
            <v>0</v>
          </cell>
          <cell r="K365">
            <v>0</v>
          </cell>
          <cell r="L365">
            <v>0</v>
          </cell>
          <cell r="M365">
            <v>5.3609926029608623E-2</v>
          </cell>
          <cell r="N365">
            <v>0</v>
          </cell>
          <cell r="O365">
            <v>0.94639007397039132</v>
          </cell>
          <cell r="P365">
            <v>5.3609926029608623E-2</v>
          </cell>
        </row>
        <row r="366">
          <cell r="A366" t="str">
            <v>TN203</v>
          </cell>
          <cell r="B366">
            <v>34.665010000000002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19.026532</v>
          </cell>
          <cell r="H366">
            <v>15.638478000000003</v>
          </cell>
          <cell r="I366" t="str">
            <v>COMBINADO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0.54886849881191435</v>
          </cell>
          <cell r="O366">
            <v>0.45113150118808565</v>
          </cell>
          <cell r="P366">
            <v>0.54886849881191435</v>
          </cell>
        </row>
        <row r="367">
          <cell r="A367" t="str">
            <v>TN217</v>
          </cell>
          <cell r="B367">
            <v>27.152401000000001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27.152401000000001</v>
          </cell>
          <cell r="I367" t="str">
            <v>ZONA VERDE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</v>
          </cell>
          <cell r="P367">
            <v>0</v>
          </cell>
        </row>
        <row r="368">
          <cell r="A368" t="str">
            <v>TN216</v>
          </cell>
          <cell r="B368">
            <v>30.247328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30.247328</v>
          </cell>
          <cell r="I368" t="str">
            <v>ZONA VERDE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</v>
          </cell>
          <cell r="P368">
            <v>0</v>
          </cell>
        </row>
        <row r="369">
          <cell r="A369" t="str">
            <v>TN163</v>
          </cell>
          <cell r="B369">
            <v>50.048059000000002</v>
          </cell>
          <cell r="C369">
            <v>16.204855999999999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33.843203000000003</v>
          </cell>
          <cell r="I369" t="str">
            <v>COMBINADO</v>
          </cell>
          <cell r="J369">
            <v>0.32378590346530717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0.67621409653469278</v>
          </cell>
          <cell r="P369">
            <v>0.32378590346530717</v>
          </cell>
        </row>
        <row r="370">
          <cell r="A370" t="str">
            <v>TN165</v>
          </cell>
          <cell r="B370">
            <v>63.664150999999997</v>
          </cell>
          <cell r="C370">
            <v>54.759951999999998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8.9041989999999984</v>
          </cell>
          <cell r="I370" t="str">
            <v>COMBINADO</v>
          </cell>
          <cell r="J370">
            <v>0.86013794482235384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0.13986205517764619</v>
          </cell>
          <cell r="P370">
            <v>0.86013794482235384</v>
          </cell>
        </row>
        <row r="371">
          <cell r="A371" t="str">
            <v>TN151</v>
          </cell>
          <cell r="B371">
            <v>27.310752999999998</v>
          </cell>
          <cell r="C371">
            <v>25.397364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1.9133889999999987</v>
          </cell>
          <cell r="I371" t="str">
            <v>COMBINADO</v>
          </cell>
          <cell r="J371">
            <v>0.92994008623636271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7.0059913763637308E-2</v>
          </cell>
          <cell r="P371">
            <v>0.92994008623636271</v>
          </cell>
        </row>
        <row r="372">
          <cell r="A372" t="str">
            <v>TN152</v>
          </cell>
          <cell r="B372">
            <v>8.9714500000000008</v>
          </cell>
          <cell r="C372">
            <v>8.9714500000000008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 t="str">
            <v>VIA</v>
          </cell>
          <cell r="J372">
            <v>1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1</v>
          </cell>
        </row>
        <row r="373">
          <cell r="A373" t="str">
            <v>TN153</v>
          </cell>
          <cell r="B373">
            <v>15.595497999999999</v>
          </cell>
          <cell r="C373">
            <v>15.595497999999999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 t="str">
            <v>VIA</v>
          </cell>
          <cell r="J373">
            <v>1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1</v>
          </cell>
        </row>
        <row r="374">
          <cell r="A374" t="str">
            <v>TN154</v>
          </cell>
          <cell r="B374">
            <v>16.940760999999998</v>
          </cell>
          <cell r="C374">
            <v>16.940760999999998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 t="str">
            <v>VIA</v>
          </cell>
          <cell r="J374">
            <v>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</v>
          </cell>
        </row>
        <row r="375">
          <cell r="A375" t="str">
            <v>TN155</v>
          </cell>
          <cell r="B375">
            <v>16.825105000000001</v>
          </cell>
          <cell r="C375">
            <v>16.825105000000001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 t="str">
            <v>VIA</v>
          </cell>
          <cell r="J375">
            <v>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</v>
          </cell>
        </row>
        <row r="376">
          <cell r="A376" t="str">
            <v>TN156</v>
          </cell>
          <cell r="B376">
            <v>31.760435999999999</v>
          </cell>
          <cell r="C376">
            <v>31.760435999999999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 t="str">
            <v>VIA</v>
          </cell>
          <cell r="J376">
            <v>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</v>
          </cell>
        </row>
        <row r="377">
          <cell r="A377" t="str">
            <v>TN157</v>
          </cell>
          <cell r="B377">
            <v>20.649222000000002</v>
          </cell>
          <cell r="C377">
            <v>18.889576000000002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1.759646</v>
          </cell>
          <cell r="I377" t="str">
            <v>COMBINADO</v>
          </cell>
          <cell r="J377">
            <v>0.91478390808137955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8.5216091918620465E-2</v>
          </cell>
          <cell r="P377">
            <v>0.91478390808137955</v>
          </cell>
        </row>
        <row r="378">
          <cell r="A378" t="str">
            <v>TN158</v>
          </cell>
          <cell r="B378">
            <v>42.299897000000001</v>
          </cell>
          <cell r="C378">
            <v>0</v>
          </cell>
          <cell r="D378">
            <v>0</v>
          </cell>
          <cell r="E378">
            <v>42.299897000000001</v>
          </cell>
          <cell r="F378">
            <v>0</v>
          </cell>
          <cell r="G378">
            <v>0</v>
          </cell>
          <cell r="H378">
            <v>0</v>
          </cell>
          <cell r="I378" t="str">
            <v>VIA</v>
          </cell>
          <cell r="J378">
            <v>0</v>
          </cell>
          <cell r="K378">
            <v>0</v>
          </cell>
          <cell r="L378">
            <v>1</v>
          </cell>
          <cell r="M378">
            <v>0</v>
          </cell>
          <cell r="N378">
            <v>0</v>
          </cell>
          <cell r="O378">
            <v>0</v>
          </cell>
          <cell r="P378">
            <v>1</v>
          </cell>
        </row>
        <row r="379">
          <cell r="A379" t="str">
            <v>TN159</v>
          </cell>
          <cell r="B379">
            <v>27.200924000000001</v>
          </cell>
          <cell r="C379">
            <v>0</v>
          </cell>
          <cell r="D379">
            <v>0</v>
          </cell>
          <cell r="E379">
            <v>27.200924000000001</v>
          </cell>
          <cell r="F379">
            <v>0</v>
          </cell>
          <cell r="G379">
            <v>0</v>
          </cell>
          <cell r="H379">
            <v>0</v>
          </cell>
          <cell r="I379" t="str">
            <v>VIA</v>
          </cell>
          <cell r="J379">
            <v>0</v>
          </cell>
          <cell r="K379">
            <v>0</v>
          </cell>
          <cell r="L379">
            <v>1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</row>
        <row r="380">
          <cell r="A380" t="str">
            <v>TN160</v>
          </cell>
          <cell r="B380">
            <v>32.531332999999997</v>
          </cell>
          <cell r="C380">
            <v>0</v>
          </cell>
          <cell r="D380">
            <v>0</v>
          </cell>
          <cell r="E380">
            <v>32.531332999999997</v>
          </cell>
          <cell r="F380">
            <v>0</v>
          </cell>
          <cell r="G380">
            <v>0</v>
          </cell>
          <cell r="H380">
            <v>0</v>
          </cell>
          <cell r="I380" t="str">
            <v>VIA</v>
          </cell>
          <cell r="J380">
            <v>0</v>
          </cell>
          <cell r="K380">
            <v>0</v>
          </cell>
          <cell r="L380">
            <v>1</v>
          </cell>
          <cell r="M380">
            <v>0</v>
          </cell>
          <cell r="N380">
            <v>0</v>
          </cell>
          <cell r="O380">
            <v>0</v>
          </cell>
          <cell r="P380">
            <v>1</v>
          </cell>
        </row>
        <row r="381">
          <cell r="A381" t="str">
            <v>TN161</v>
          </cell>
          <cell r="B381">
            <v>29.359446999999999</v>
          </cell>
          <cell r="C381">
            <v>0</v>
          </cell>
          <cell r="D381">
            <v>0</v>
          </cell>
          <cell r="E381">
            <v>29.359463000000002</v>
          </cell>
          <cell r="F381">
            <v>0</v>
          </cell>
          <cell r="G381">
            <v>0</v>
          </cell>
          <cell r="H381">
            <v>-1.6000000002236447E-5</v>
          </cell>
          <cell r="I381" t="str">
            <v>VIA</v>
          </cell>
          <cell r="J381">
            <v>0</v>
          </cell>
          <cell r="K381">
            <v>0</v>
          </cell>
          <cell r="L381">
            <v>1.0000005449693927</v>
          </cell>
          <cell r="M381">
            <v>0</v>
          </cell>
          <cell r="N381">
            <v>0</v>
          </cell>
          <cell r="O381">
            <v>-5.4496939272175149E-7</v>
          </cell>
          <cell r="P381">
            <v>1.0000005449693927</v>
          </cell>
        </row>
        <row r="382">
          <cell r="A382" t="str">
            <v>TN171</v>
          </cell>
          <cell r="B382">
            <v>47.895265999999999</v>
          </cell>
          <cell r="C382">
            <v>0</v>
          </cell>
          <cell r="D382">
            <v>0</v>
          </cell>
          <cell r="E382">
            <v>47.895265999999999</v>
          </cell>
          <cell r="F382">
            <v>0</v>
          </cell>
          <cell r="G382">
            <v>0</v>
          </cell>
          <cell r="H382">
            <v>0</v>
          </cell>
          <cell r="I382" t="str">
            <v>VIA</v>
          </cell>
          <cell r="J382">
            <v>0</v>
          </cell>
          <cell r="K382">
            <v>0</v>
          </cell>
          <cell r="L382">
            <v>1</v>
          </cell>
          <cell r="M382">
            <v>0</v>
          </cell>
          <cell r="N382">
            <v>0</v>
          </cell>
          <cell r="O382">
            <v>0</v>
          </cell>
          <cell r="P382">
            <v>1</v>
          </cell>
        </row>
        <row r="383">
          <cell r="A383" t="str">
            <v>TN172</v>
          </cell>
          <cell r="B383">
            <v>29.347414000000001</v>
          </cell>
          <cell r="C383">
            <v>0</v>
          </cell>
          <cell r="D383">
            <v>0</v>
          </cell>
          <cell r="E383">
            <v>29.347414000000001</v>
          </cell>
          <cell r="F383">
            <v>0</v>
          </cell>
          <cell r="G383">
            <v>0</v>
          </cell>
          <cell r="H383">
            <v>0</v>
          </cell>
          <cell r="I383" t="str">
            <v>VIA</v>
          </cell>
          <cell r="J383">
            <v>0</v>
          </cell>
          <cell r="K383">
            <v>0</v>
          </cell>
          <cell r="L383">
            <v>1</v>
          </cell>
          <cell r="M383">
            <v>0</v>
          </cell>
          <cell r="N383">
            <v>0</v>
          </cell>
          <cell r="O383">
            <v>0</v>
          </cell>
          <cell r="P383">
            <v>1</v>
          </cell>
        </row>
        <row r="384">
          <cell r="A384" t="str">
            <v>TN174</v>
          </cell>
          <cell r="B384">
            <v>29.899898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29.899898</v>
          </cell>
          <cell r="I384" t="str">
            <v>ZONA VERDE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</v>
          </cell>
        </row>
        <row r="385">
          <cell r="A385" t="str">
            <v>TN175</v>
          </cell>
          <cell r="B385">
            <v>34.813591000000002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34.813591000000002</v>
          </cell>
          <cell r="I385" t="str">
            <v>ZONA VERDE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0</v>
          </cell>
        </row>
        <row r="386">
          <cell r="A386" t="str">
            <v>TN176</v>
          </cell>
          <cell r="B386">
            <v>29.819621000000001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0.16143399999999999</v>
          </cell>
          <cell r="H386">
            <v>29.658187000000002</v>
          </cell>
          <cell r="I386" t="str">
            <v>COMBINADO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5.4136838291807933E-3</v>
          </cell>
          <cell r="O386">
            <v>0.99458631617081916</v>
          </cell>
          <cell r="P386">
            <v>5.4136838291807933E-3</v>
          </cell>
        </row>
        <row r="387">
          <cell r="A387" t="str">
            <v>TN179</v>
          </cell>
          <cell r="B387">
            <v>23.753146000000001</v>
          </cell>
          <cell r="C387">
            <v>0</v>
          </cell>
          <cell r="D387">
            <v>0</v>
          </cell>
          <cell r="E387">
            <v>23.753146000000001</v>
          </cell>
          <cell r="F387">
            <v>0</v>
          </cell>
          <cell r="G387">
            <v>0</v>
          </cell>
          <cell r="H387">
            <v>0</v>
          </cell>
          <cell r="I387" t="str">
            <v>VIA</v>
          </cell>
          <cell r="J387">
            <v>0</v>
          </cell>
          <cell r="K387">
            <v>0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1</v>
          </cell>
        </row>
        <row r="388">
          <cell r="A388" t="str">
            <v>TN180</v>
          </cell>
          <cell r="B388">
            <v>24.965516999999998</v>
          </cell>
          <cell r="C388">
            <v>0</v>
          </cell>
          <cell r="D388">
            <v>0</v>
          </cell>
          <cell r="E388">
            <v>18.698364999999999</v>
          </cell>
          <cell r="F388">
            <v>0</v>
          </cell>
          <cell r="G388">
            <v>0</v>
          </cell>
          <cell r="H388">
            <v>6.2671519999999994</v>
          </cell>
          <cell r="I388" t="str">
            <v>COMBINADO</v>
          </cell>
          <cell r="J388">
            <v>0</v>
          </cell>
          <cell r="K388">
            <v>0</v>
          </cell>
          <cell r="L388">
            <v>0.74896766608117915</v>
          </cell>
          <cell r="M388">
            <v>0</v>
          </cell>
          <cell r="N388">
            <v>0</v>
          </cell>
          <cell r="O388">
            <v>0.2510323339188209</v>
          </cell>
          <cell r="P388">
            <v>0.74896766608117915</v>
          </cell>
        </row>
        <row r="389">
          <cell r="A389" t="str">
            <v>TN181</v>
          </cell>
          <cell r="B389">
            <v>41.842018000000003</v>
          </cell>
          <cell r="C389">
            <v>0</v>
          </cell>
          <cell r="D389">
            <v>0</v>
          </cell>
          <cell r="E389">
            <v>41.842018000000003</v>
          </cell>
          <cell r="F389">
            <v>0</v>
          </cell>
          <cell r="G389">
            <v>0</v>
          </cell>
          <cell r="H389">
            <v>0</v>
          </cell>
          <cell r="I389" t="str">
            <v>VIA</v>
          </cell>
          <cell r="J389">
            <v>0</v>
          </cell>
          <cell r="K389">
            <v>0</v>
          </cell>
          <cell r="L389">
            <v>1</v>
          </cell>
          <cell r="M389">
            <v>0</v>
          </cell>
          <cell r="N389">
            <v>0</v>
          </cell>
          <cell r="O389">
            <v>0</v>
          </cell>
          <cell r="P389">
            <v>1</v>
          </cell>
        </row>
        <row r="390">
          <cell r="A390" t="str">
            <v>TN182</v>
          </cell>
          <cell r="B390">
            <v>54.94811</v>
          </cell>
          <cell r="C390">
            <v>0</v>
          </cell>
          <cell r="D390">
            <v>0</v>
          </cell>
          <cell r="E390">
            <v>54.948090999999998</v>
          </cell>
          <cell r="F390">
            <v>0</v>
          </cell>
          <cell r="G390">
            <v>0</v>
          </cell>
          <cell r="H390">
            <v>1.9000000001767603E-5</v>
          </cell>
          <cell r="I390" t="str">
            <v>COMBINADO</v>
          </cell>
          <cell r="J390">
            <v>0</v>
          </cell>
          <cell r="K390">
            <v>0</v>
          </cell>
          <cell r="L390">
            <v>0.9999996542192261</v>
          </cell>
          <cell r="M390">
            <v>0</v>
          </cell>
          <cell r="N390">
            <v>0</v>
          </cell>
          <cell r="O390">
            <v>3.4578077392957833E-7</v>
          </cell>
          <cell r="P390">
            <v>0.9999996542192261</v>
          </cell>
        </row>
        <row r="391">
          <cell r="A391" t="str">
            <v>TN183</v>
          </cell>
          <cell r="B391">
            <v>45.185580000000002</v>
          </cell>
          <cell r="C391">
            <v>0</v>
          </cell>
          <cell r="D391">
            <v>0</v>
          </cell>
          <cell r="E391">
            <v>0.400528</v>
          </cell>
          <cell r="F391">
            <v>0</v>
          </cell>
          <cell r="G391">
            <v>0</v>
          </cell>
          <cell r="H391">
            <v>44.785052</v>
          </cell>
          <cell r="I391" t="str">
            <v>COMBINADO</v>
          </cell>
          <cell r="J391">
            <v>0</v>
          </cell>
          <cell r="K391">
            <v>0</v>
          </cell>
          <cell r="L391">
            <v>8.864066810694916E-3</v>
          </cell>
          <cell r="M391">
            <v>0</v>
          </cell>
          <cell r="N391">
            <v>0</v>
          </cell>
          <cell r="O391">
            <v>0.99113593318930504</v>
          </cell>
          <cell r="P391">
            <v>8.864066810694916E-3</v>
          </cell>
        </row>
        <row r="392">
          <cell r="A392" t="str">
            <v>TN184</v>
          </cell>
          <cell r="B392">
            <v>32.392355000000002</v>
          </cell>
          <cell r="C392">
            <v>0</v>
          </cell>
          <cell r="D392">
            <v>0</v>
          </cell>
          <cell r="E392">
            <v>1.9192499999999999</v>
          </cell>
          <cell r="F392">
            <v>0</v>
          </cell>
          <cell r="G392">
            <v>0</v>
          </cell>
          <cell r="H392">
            <v>30.473105000000004</v>
          </cell>
          <cell r="I392" t="str">
            <v>COMBINADO</v>
          </cell>
          <cell r="J392">
            <v>0</v>
          </cell>
          <cell r="K392">
            <v>0</v>
          </cell>
          <cell r="L392">
            <v>5.9250091572533081E-2</v>
          </cell>
          <cell r="M392">
            <v>0</v>
          </cell>
          <cell r="N392">
            <v>0</v>
          </cell>
          <cell r="O392">
            <v>0.94074990842746697</v>
          </cell>
          <cell r="P392">
            <v>5.9250091572533081E-2</v>
          </cell>
        </row>
        <row r="393">
          <cell r="A393" t="str">
            <v>TN185</v>
          </cell>
          <cell r="B393">
            <v>61.173510999999998</v>
          </cell>
          <cell r="C393">
            <v>0</v>
          </cell>
          <cell r="D393">
            <v>0</v>
          </cell>
          <cell r="E393">
            <v>11.757505</v>
          </cell>
          <cell r="F393">
            <v>0</v>
          </cell>
          <cell r="G393">
            <v>0</v>
          </cell>
          <cell r="H393">
            <v>49.416005999999996</v>
          </cell>
          <cell r="I393" t="str">
            <v>COMBINADO</v>
          </cell>
          <cell r="J393">
            <v>0</v>
          </cell>
          <cell r="K393">
            <v>0</v>
          </cell>
          <cell r="L393">
            <v>0.19219928377169654</v>
          </cell>
          <cell r="M393">
            <v>0</v>
          </cell>
          <cell r="N393">
            <v>0</v>
          </cell>
          <cell r="O393">
            <v>0.80780071622830341</v>
          </cell>
          <cell r="P393">
            <v>0.19219928377169654</v>
          </cell>
        </row>
        <row r="394">
          <cell r="A394" t="str">
            <v>TN186</v>
          </cell>
          <cell r="B394">
            <v>23.705137000000001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23.705137000000001</v>
          </cell>
          <cell r="I394" t="str">
            <v>ZONA VERDE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</v>
          </cell>
          <cell r="P394">
            <v>0</v>
          </cell>
        </row>
        <row r="395">
          <cell r="A395" t="str">
            <v>TN187</v>
          </cell>
          <cell r="B395">
            <v>15.649013999999999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15.649013999999999</v>
          </cell>
          <cell r="I395" t="str">
            <v>ZONA VERDE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0</v>
          </cell>
        </row>
        <row r="396">
          <cell r="A396" t="str">
            <v>TN188</v>
          </cell>
          <cell r="B396">
            <v>47.820762999999999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47.820762999999999</v>
          </cell>
          <cell r="I396" t="str">
            <v>ZONA VERDE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</v>
          </cell>
          <cell r="P396">
            <v>0</v>
          </cell>
        </row>
        <row r="397">
          <cell r="A397" t="str">
            <v>TN189</v>
          </cell>
          <cell r="B397">
            <v>71.174330999999995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71.174330999999995</v>
          </cell>
          <cell r="I397" t="str">
            <v>ZONA VERDE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</v>
          </cell>
          <cell r="P397">
            <v>0</v>
          </cell>
        </row>
        <row r="398">
          <cell r="A398" t="str">
            <v>TN190</v>
          </cell>
          <cell r="B398">
            <v>45.643636000000001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45.643636000000001</v>
          </cell>
          <cell r="I398" t="str">
            <v>ZONA VERDE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</v>
          </cell>
          <cell r="P398">
            <v>0</v>
          </cell>
        </row>
        <row r="399">
          <cell r="A399" t="str">
            <v>TN191</v>
          </cell>
          <cell r="B399">
            <v>19.321622000000001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19.321622000000001</v>
          </cell>
          <cell r="I399" t="str">
            <v>ZONA VERDE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</v>
          </cell>
          <cell r="P399">
            <v>0</v>
          </cell>
        </row>
        <row r="400">
          <cell r="A400" t="str">
            <v>TN192</v>
          </cell>
          <cell r="B400">
            <v>20.455662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20.455662</v>
          </cell>
          <cell r="I400" t="str">
            <v>ZONA VERDE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</v>
          </cell>
          <cell r="P400">
            <v>0</v>
          </cell>
        </row>
        <row r="401">
          <cell r="A401" t="str">
            <v>TN193</v>
          </cell>
          <cell r="B401">
            <v>56.974110000000003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56.974110000000003</v>
          </cell>
          <cell r="I401" t="str">
            <v>ZONA VERDE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</v>
          </cell>
          <cell r="P401">
            <v>0</v>
          </cell>
        </row>
        <row r="402">
          <cell r="A402" t="str">
            <v>TN196</v>
          </cell>
          <cell r="B402">
            <v>25.097114999999999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25.097114999999999</v>
          </cell>
          <cell r="I402" t="str">
            <v>ZONA VERDE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</v>
          </cell>
          <cell r="P402">
            <v>0</v>
          </cell>
        </row>
        <row r="403">
          <cell r="A403" t="str">
            <v>TN197</v>
          </cell>
          <cell r="B403">
            <v>77.080861999999996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77.080861999999996</v>
          </cell>
          <cell r="I403" t="str">
            <v>ZONA VERDE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1</v>
          </cell>
          <cell r="P403">
            <v>0</v>
          </cell>
        </row>
        <row r="404">
          <cell r="A404" t="str">
            <v>TN006</v>
          </cell>
          <cell r="B404">
            <v>28.544407</v>
          </cell>
          <cell r="C404">
            <v>12.845541000000001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15.698865999999999</v>
          </cell>
          <cell r="I404" t="str">
            <v>COMBINADO</v>
          </cell>
          <cell r="J404">
            <v>0.45001954323311044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0.54998045676688956</v>
          </cell>
          <cell r="P404">
            <v>0.45001954323311044</v>
          </cell>
        </row>
        <row r="405">
          <cell r="A405" t="str">
            <v>TN007</v>
          </cell>
          <cell r="B405">
            <v>30.882829999999998</v>
          </cell>
          <cell r="C405">
            <v>30.882829999999998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 t="str">
            <v>VIA</v>
          </cell>
          <cell r="J405">
            <v>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</v>
          </cell>
        </row>
        <row r="406">
          <cell r="A406" t="str">
            <v>TN008</v>
          </cell>
          <cell r="B406">
            <v>24.985199000000001</v>
          </cell>
          <cell r="C406">
            <v>24.985199000000001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 t="str">
            <v>VIA</v>
          </cell>
          <cell r="J406">
            <v>1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</v>
          </cell>
        </row>
        <row r="407">
          <cell r="A407" t="str">
            <v>TN009</v>
          </cell>
          <cell r="B407">
            <v>14.044047000000001</v>
          </cell>
          <cell r="C407">
            <v>14.044047000000001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 t="str">
            <v>VIA</v>
          </cell>
          <cell r="J407">
            <v>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</v>
          </cell>
        </row>
        <row r="408">
          <cell r="A408" t="str">
            <v>TN011</v>
          </cell>
          <cell r="B408">
            <v>27.619872000000001</v>
          </cell>
          <cell r="C408">
            <v>8.6120979999999996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19.007774000000001</v>
          </cell>
          <cell r="I408" t="str">
            <v>COMBINADO</v>
          </cell>
          <cell r="J408">
            <v>0.31180803444708216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0.68819196555291784</v>
          </cell>
          <cell r="P408">
            <v>0.31180803444708216</v>
          </cell>
        </row>
        <row r="409">
          <cell r="A409" t="str">
            <v>TN012</v>
          </cell>
          <cell r="B409">
            <v>23.190576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23.190576</v>
          </cell>
          <cell r="I409" t="str">
            <v>ZONA VERDE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</row>
        <row r="410">
          <cell r="A410" t="str">
            <v>TN013</v>
          </cell>
          <cell r="B410">
            <v>14.254911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14.254911</v>
          </cell>
          <cell r="I410" t="str">
            <v>ZONA VERDE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</v>
          </cell>
          <cell r="P410">
            <v>0</v>
          </cell>
        </row>
        <row r="411">
          <cell r="A411" t="str">
            <v>TN014</v>
          </cell>
          <cell r="B411">
            <v>29.661805000000001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29.661805000000001</v>
          </cell>
          <cell r="I411" t="str">
            <v>ZONA VERDE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1</v>
          </cell>
          <cell r="P411">
            <v>0</v>
          </cell>
        </row>
        <row r="412">
          <cell r="A412" t="str">
            <v>TN015</v>
          </cell>
          <cell r="B412">
            <v>16.429594999999999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16.429594999999999</v>
          </cell>
          <cell r="I412" t="str">
            <v>ZONA VERDE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</v>
          </cell>
          <cell r="P412">
            <v>0</v>
          </cell>
        </row>
        <row r="413">
          <cell r="A413" t="str">
            <v>TN016</v>
          </cell>
          <cell r="B413">
            <v>30.423867000000001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30.423867000000001</v>
          </cell>
          <cell r="I413" t="str">
            <v>ZONA VERDE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</v>
          </cell>
          <cell r="P413">
            <v>0</v>
          </cell>
        </row>
        <row r="414">
          <cell r="A414" t="str">
            <v>TN017</v>
          </cell>
          <cell r="B414">
            <v>38.827927000000003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38.827927000000003</v>
          </cell>
          <cell r="I414" t="str">
            <v>ZONA VERDE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1</v>
          </cell>
          <cell r="P414">
            <v>0</v>
          </cell>
        </row>
        <row r="415">
          <cell r="A415" t="str">
            <v>TN018</v>
          </cell>
          <cell r="B415">
            <v>57.839103000000001</v>
          </cell>
          <cell r="C415">
            <v>3.3275009999999998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54.511602000000003</v>
          </cell>
          <cell r="I415" t="str">
            <v>COMBINADO</v>
          </cell>
          <cell r="J415">
            <v>5.7530300910786938E-2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0.94246969908921308</v>
          </cell>
          <cell r="P415">
            <v>5.7530300910786938E-2</v>
          </cell>
        </row>
        <row r="416">
          <cell r="A416" t="str">
            <v>TN019</v>
          </cell>
          <cell r="B416">
            <v>45.096203000000003</v>
          </cell>
          <cell r="C416">
            <v>36.767282000000002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8.3289210000000011</v>
          </cell>
          <cell r="I416" t="str">
            <v>COMBINADO</v>
          </cell>
          <cell r="J416">
            <v>0.81530771005266234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0.18469228994733772</v>
          </cell>
          <cell r="P416">
            <v>0.81530771005266234</v>
          </cell>
        </row>
        <row r="417">
          <cell r="A417" t="str">
            <v>TN020</v>
          </cell>
          <cell r="B417">
            <v>9.0736650000000001</v>
          </cell>
          <cell r="C417">
            <v>9.0735589999999995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1.0600000000060561E-4</v>
          </cell>
          <cell r="I417" t="str">
            <v>COMBINADO</v>
          </cell>
          <cell r="J417">
            <v>0.99998831784069608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1.16821593039423E-5</v>
          </cell>
          <cell r="P417">
            <v>0.99998831784069608</v>
          </cell>
        </row>
        <row r="418">
          <cell r="A418" t="str">
            <v>TN021</v>
          </cell>
          <cell r="B418">
            <v>10.278053999999999</v>
          </cell>
          <cell r="C418">
            <v>10.278150999999999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-9.7000000000235787E-5</v>
          </cell>
          <cell r="I418" t="str">
            <v>VIA</v>
          </cell>
          <cell r="J418">
            <v>1.0000094375841964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-9.4375841964087551E-6</v>
          </cell>
          <cell r="P418">
            <v>1.0000094375841964</v>
          </cell>
        </row>
        <row r="419">
          <cell r="A419" t="str">
            <v>TN022</v>
          </cell>
          <cell r="B419">
            <v>21.091833999999999</v>
          </cell>
          <cell r="C419">
            <v>21.091899000000002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-6.5000000002868319E-5</v>
          </cell>
          <cell r="I419" t="str">
            <v>VIA</v>
          </cell>
          <cell r="J419">
            <v>1.0000030817614061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-3.0817614059957198E-6</v>
          </cell>
          <cell r="P419">
            <v>1.0000030817614061</v>
          </cell>
        </row>
        <row r="420">
          <cell r="A420" t="str">
            <v>TN023</v>
          </cell>
          <cell r="B420">
            <v>17.527958000000002</v>
          </cell>
          <cell r="C420">
            <v>17.527895000000001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6.3000000000812406E-5</v>
          </cell>
          <cell r="I420" t="str">
            <v>COMBINADO</v>
          </cell>
          <cell r="J420">
            <v>0.99999640574218629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3.5942578137631549E-6</v>
          </cell>
          <cell r="P420">
            <v>0.99999640574218629</v>
          </cell>
        </row>
        <row r="421">
          <cell r="A421" t="str">
            <v>TN024</v>
          </cell>
          <cell r="B421">
            <v>30.078984999999999</v>
          </cell>
          <cell r="C421">
            <v>30.078984999999999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 t="str">
            <v>VIA</v>
          </cell>
          <cell r="J421">
            <v>1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</v>
          </cell>
        </row>
        <row r="422">
          <cell r="A422" t="str">
            <v>TN025</v>
          </cell>
          <cell r="B422">
            <v>16.842064000000001</v>
          </cell>
          <cell r="C422">
            <v>16.842064000000001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 t="str">
            <v>VIA</v>
          </cell>
          <cell r="J422">
            <v>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</v>
          </cell>
        </row>
        <row r="423">
          <cell r="A423" t="str">
            <v>TN040</v>
          </cell>
          <cell r="B423">
            <v>18.250962000000001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18.250962000000001</v>
          </cell>
          <cell r="H423">
            <v>0</v>
          </cell>
          <cell r="I423" t="str">
            <v>VIA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</v>
          </cell>
          <cell r="O423">
            <v>0</v>
          </cell>
          <cell r="P423">
            <v>1</v>
          </cell>
        </row>
        <row r="424">
          <cell r="A424" t="str">
            <v>TN041</v>
          </cell>
          <cell r="B424">
            <v>21.826443000000001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21.826443000000001</v>
          </cell>
          <cell r="H424">
            <v>0</v>
          </cell>
          <cell r="I424" t="str">
            <v>VIA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</v>
          </cell>
          <cell r="O424">
            <v>0</v>
          </cell>
          <cell r="P424">
            <v>1</v>
          </cell>
        </row>
        <row r="425">
          <cell r="A425" t="str">
            <v>TN042</v>
          </cell>
          <cell r="B425">
            <v>31.843045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31.843045</v>
          </cell>
          <cell r="H425">
            <v>0</v>
          </cell>
          <cell r="I425" t="str">
            <v>VIA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1</v>
          </cell>
          <cell r="O425">
            <v>0</v>
          </cell>
          <cell r="P425">
            <v>1</v>
          </cell>
        </row>
        <row r="426">
          <cell r="A426" t="str">
            <v>TN050</v>
          </cell>
          <cell r="B426">
            <v>27.334572000000001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27.334572000000001</v>
          </cell>
          <cell r="I426" t="str">
            <v>ZONA VERDE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1</v>
          </cell>
          <cell r="P426">
            <v>0</v>
          </cell>
        </row>
        <row r="427">
          <cell r="A427" t="str">
            <v>TN051</v>
          </cell>
          <cell r="B427">
            <v>34.334246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34.334246</v>
          </cell>
          <cell r="I427" t="str">
            <v>ZONA VERDE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</v>
          </cell>
          <cell r="P427">
            <v>0</v>
          </cell>
        </row>
        <row r="428">
          <cell r="A428" t="str">
            <v>TN052</v>
          </cell>
          <cell r="B428">
            <v>44.706676999999999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44.706676999999999</v>
          </cell>
          <cell r="I428" t="str">
            <v>ZONA VERDE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</v>
          </cell>
          <cell r="P428">
            <v>0</v>
          </cell>
        </row>
        <row r="429">
          <cell r="A429" t="str">
            <v>TN053</v>
          </cell>
          <cell r="B429">
            <v>27.604258999999999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24.801438000000001</v>
          </cell>
          <cell r="H429">
            <v>2.802820999999998</v>
          </cell>
          <cell r="I429" t="str">
            <v>COMBINADO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0.89846418264659822</v>
          </cell>
          <cell r="O429">
            <v>0.10153581735340181</v>
          </cell>
          <cell r="P429">
            <v>0.89846418264659822</v>
          </cell>
        </row>
        <row r="430">
          <cell r="A430" t="str">
            <v>TN054</v>
          </cell>
          <cell r="B430">
            <v>19.114277000000001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19.006371000000001</v>
          </cell>
          <cell r="H430">
            <v>0.10790599999999984</v>
          </cell>
          <cell r="I430" t="str">
            <v>COMBINADO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0.99435469099877538</v>
          </cell>
          <cell r="O430">
            <v>5.6453090012245728E-3</v>
          </cell>
          <cell r="P430">
            <v>0.99435469099877538</v>
          </cell>
        </row>
        <row r="431">
          <cell r="A431" t="str">
            <v>TN143</v>
          </cell>
          <cell r="B431">
            <v>32.653888999999999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7.1594470000000001</v>
          </cell>
          <cell r="H431">
            <v>25.494441999999999</v>
          </cell>
          <cell r="I431" t="str">
            <v>COMBINADO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0.21925250618693534</v>
          </cell>
          <cell r="O431">
            <v>0.78074749381306463</v>
          </cell>
          <cell r="P431">
            <v>0.21925250618693534</v>
          </cell>
        </row>
        <row r="432">
          <cell r="A432" t="str">
            <v>TN100</v>
          </cell>
          <cell r="B432">
            <v>42.385993999999997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1.669403</v>
          </cell>
          <cell r="H432">
            <v>40.716590999999994</v>
          </cell>
          <cell r="I432" t="str">
            <v>COMBINADO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3.9385722557314574E-2</v>
          </cell>
          <cell r="O432">
            <v>0.96061427744268535</v>
          </cell>
          <cell r="P432">
            <v>3.9385722557314574E-2</v>
          </cell>
        </row>
        <row r="433">
          <cell r="A433" t="str">
            <v>TN101</v>
          </cell>
          <cell r="B433">
            <v>79.520561999999998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24.345341000000001</v>
          </cell>
          <cell r="H433">
            <v>55.175220999999993</v>
          </cell>
          <cell r="I433" t="str">
            <v>COMBINADO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0.30615152091103182</v>
          </cell>
          <cell r="O433">
            <v>0.69384847908896818</v>
          </cell>
          <cell r="P433">
            <v>0.30615152091103182</v>
          </cell>
        </row>
        <row r="434">
          <cell r="A434" t="str">
            <v>TN102</v>
          </cell>
          <cell r="B434">
            <v>29.291378000000002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29.291378000000002</v>
          </cell>
          <cell r="I434" t="str">
            <v>ZONA VERDE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1</v>
          </cell>
          <cell r="P434">
            <v>0</v>
          </cell>
        </row>
        <row r="435">
          <cell r="A435" t="str">
            <v>TN103</v>
          </cell>
          <cell r="B435">
            <v>50.023772999999998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50.023772999999998</v>
          </cell>
          <cell r="I435" t="str">
            <v>ZONA VERDE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</v>
          </cell>
          <cell r="P435">
            <v>0</v>
          </cell>
        </row>
        <row r="436">
          <cell r="A436" t="str">
            <v>TN104</v>
          </cell>
          <cell r="B436">
            <v>6.8161290000000001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6.8161290000000001</v>
          </cell>
          <cell r="I436" t="str">
            <v>ZONA VERDE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1</v>
          </cell>
          <cell r="P436">
            <v>0</v>
          </cell>
        </row>
        <row r="437">
          <cell r="A437" t="str">
            <v>TN105</v>
          </cell>
          <cell r="B437">
            <v>10.633926000000001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10.633926000000001</v>
          </cell>
          <cell r="I437" t="str">
            <v>ZONA VERDE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</v>
          </cell>
          <cell r="P437">
            <v>0</v>
          </cell>
        </row>
        <row r="438">
          <cell r="A438" t="str">
            <v>TN106</v>
          </cell>
          <cell r="B438">
            <v>20.226462000000001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20.226462000000001</v>
          </cell>
          <cell r="I438" t="str">
            <v>ZONA VERDE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</v>
          </cell>
          <cell r="P438">
            <v>0</v>
          </cell>
        </row>
        <row r="439">
          <cell r="A439" t="str">
            <v>TN107</v>
          </cell>
          <cell r="B439">
            <v>24.122344999999999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24.122344999999999</v>
          </cell>
          <cell r="I439" t="str">
            <v>ZONA VERDE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</v>
          </cell>
          <cell r="P439">
            <v>0</v>
          </cell>
        </row>
        <row r="440">
          <cell r="A440" t="str">
            <v>TN108</v>
          </cell>
          <cell r="B440">
            <v>39.636327000000001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39.636327000000001</v>
          </cell>
          <cell r="I440" t="str">
            <v>ZONA VERDE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</v>
          </cell>
          <cell r="P440">
            <v>0</v>
          </cell>
        </row>
        <row r="441">
          <cell r="A441" t="str">
            <v>TN109</v>
          </cell>
          <cell r="B441">
            <v>11.231000999999999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11.231000999999999</v>
          </cell>
          <cell r="I441" t="str">
            <v>ZONA VERDE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</v>
          </cell>
          <cell r="P441">
            <v>0</v>
          </cell>
        </row>
        <row r="442">
          <cell r="A442" t="str">
            <v>TN110</v>
          </cell>
          <cell r="B442">
            <v>10.801337999999999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10.801337999999999</v>
          </cell>
          <cell r="I442" t="str">
            <v>ZONA VERDE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1</v>
          </cell>
          <cell r="P442">
            <v>0</v>
          </cell>
        </row>
        <row r="443">
          <cell r="A443" t="str">
            <v>TN111</v>
          </cell>
          <cell r="B443">
            <v>19.610129000000001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19.610129000000001</v>
          </cell>
          <cell r="I443" t="str">
            <v>ZONA VERDE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</v>
          </cell>
          <cell r="P443">
            <v>0</v>
          </cell>
        </row>
        <row r="444">
          <cell r="A444" t="str">
            <v>TN112</v>
          </cell>
          <cell r="B444">
            <v>20.777407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20.777407</v>
          </cell>
          <cell r="I444" t="str">
            <v>ZONA VERDE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</v>
          </cell>
          <cell r="P444">
            <v>0</v>
          </cell>
        </row>
        <row r="445">
          <cell r="A445" t="str">
            <v>TN113</v>
          </cell>
          <cell r="B445">
            <v>21.774515999999998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21.774515999999998</v>
          </cell>
          <cell r="I445" t="str">
            <v>ZONA VERDE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  <cell r="P445">
            <v>0</v>
          </cell>
        </row>
        <row r="446">
          <cell r="A446" t="str">
            <v>TN114</v>
          </cell>
          <cell r="B446">
            <v>35.686750000000004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35.686750000000004</v>
          </cell>
          <cell r="I446" t="str">
            <v>ZONA VERDE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</v>
          </cell>
          <cell r="P446">
            <v>0</v>
          </cell>
        </row>
        <row r="447">
          <cell r="A447" t="str">
            <v>TN115</v>
          </cell>
          <cell r="B447">
            <v>5.4871889999999999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5.4871889999999999</v>
          </cell>
          <cell r="I447" t="str">
            <v>ZONA VERDE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</v>
          </cell>
          <cell r="P447">
            <v>0</v>
          </cell>
        </row>
        <row r="448">
          <cell r="A448" t="str">
            <v>TN116</v>
          </cell>
          <cell r="B448">
            <v>39.425941000000002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39.425941000000002</v>
          </cell>
          <cell r="I448" t="str">
            <v>ZONA VERDE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</v>
          </cell>
          <cell r="P448">
            <v>0</v>
          </cell>
        </row>
        <row r="449">
          <cell r="A449" t="str">
            <v>TN117</v>
          </cell>
          <cell r="B449">
            <v>39.137731000000002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39.137731000000002</v>
          </cell>
          <cell r="I449" t="str">
            <v>ZONA VERDE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</v>
          </cell>
          <cell r="P449">
            <v>0</v>
          </cell>
        </row>
        <row r="450">
          <cell r="A450" t="str">
            <v>TN118</v>
          </cell>
          <cell r="B450">
            <v>57.513142999999999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57.513142999999999</v>
          </cell>
          <cell r="I450" t="str">
            <v>ZONA VERDE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1</v>
          </cell>
          <cell r="P450">
            <v>0</v>
          </cell>
        </row>
        <row r="451">
          <cell r="A451" t="str">
            <v>TN119</v>
          </cell>
          <cell r="B451">
            <v>70.647788000000006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2.403416</v>
          </cell>
          <cell r="H451">
            <v>68.244371999999998</v>
          </cell>
          <cell r="I451" t="str">
            <v>COMBINADO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3.4019692166441219E-2</v>
          </cell>
          <cell r="O451">
            <v>0.9659803078335587</v>
          </cell>
          <cell r="P451">
            <v>3.4019692166441219E-2</v>
          </cell>
        </row>
        <row r="452">
          <cell r="A452" t="str">
            <v>TN120</v>
          </cell>
          <cell r="B452">
            <v>48.746661000000003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18.821251</v>
          </cell>
          <cell r="H452">
            <v>29.925410000000003</v>
          </cell>
          <cell r="I452" t="str">
            <v>COMBINADO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0.38610338870184358</v>
          </cell>
          <cell r="O452">
            <v>0.61389661129815642</v>
          </cell>
          <cell r="P452">
            <v>0.38610338870184358</v>
          </cell>
        </row>
        <row r="453">
          <cell r="A453" t="str">
            <v>TN121</v>
          </cell>
          <cell r="B453">
            <v>44.159258000000001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44.159258000000001</v>
          </cell>
          <cell r="H453">
            <v>0</v>
          </cell>
          <cell r="I453" t="str">
            <v>VIA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</v>
          </cell>
          <cell r="O453">
            <v>0</v>
          </cell>
          <cell r="P453">
            <v>1</v>
          </cell>
        </row>
        <row r="454">
          <cell r="A454" t="str">
            <v>TN122</v>
          </cell>
          <cell r="B454">
            <v>25.325786000000001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25.325786000000001</v>
          </cell>
          <cell r="H454">
            <v>0</v>
          </cell>
          <cell r="I454" t="str">
            <v>VIA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1</v>
          </cell>
          <cell r="O454">
            <v>0</v>
          </cell>
          <cell r="P454">
            <v>1</v>
          </cell>
        </row>
        <row r="455">
          <cell r="A455" t="str">
            <v>TN123</v>
          </cell>
          <cell r="B455">
            <v>24.091156000000002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24.091156000000002</v>
          </cell>
          <cell r="H455">
            <v>0</v>
          </cell>
          <cell r="I455" t="str">
            <v>VIA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1</v>
          </cell>
          <cell r="O455">
            <v>0</v>
          </cell>
          <cell r="P455">
            <v>1</v>
          </cell>
        </row>
        <row r="456">
          <cell r="A456" t="str">
            <v>TN124</v>
          </cell>
          <cell r="B456">
            <v>7.2254399999999999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7.2254399999999999</v>
          </cell>
          <cell r="H456">
            <v>0</v>
          </cell>
          <cell r="I456" t="str">
            <v>VIA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1</v>
          </cell>
          <cell r="O456">
            <v>0</v>
          </cell>
          <cell r="P456">
            <v>1</v>
          </cell>
        </row>
        <row r="457">
          <cell r="A457" t="str">
            <v>TN131</v>
          </cell>
          <cell r="B457">
            <v>7.2586130000000004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2.679805</v>
          </cell>
          <cell r="H457">
            <v>4.5788080000000004</v>
          </cell>
          <cell r="I457" t="str">
            <v>COMBINADO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0.36918967852398243</v>
          </cell>
          <cell r="O457">
            <v>0.63081032147601757</v>
          </cell>
          <cell r="P457">
            <v>0.36918967852398243</v>
          </cell>
        </row>
        <row r="458">
          <cell r="A458" t="str">
            <v>TN132</v>
          </cell>
          <cell r="B458">
            <v>28.120115999999999</v>
          </cell>
          <cell r="C458">
            <v>0</v>
          </cell>
          <cell r="D458">
            <v>0</v>
          </cell>
          <cell r="E458">
            <v>15.795211999999999</v>
          </cell>
          <cell r="F458">
            <v>0</v>
          </cell>
          <cell r="G458">
            <v>0</v>
          </cell>
          <cell r="H458">
            <v>12.324904</v>
          </cell>
          <cell r="I458" t="str">
            <v>COMBINADO</v>
          </cell>
          <cell r="J458">
            <v>0</v>
          </cell>
          <cell r="K458">
            <v>0</v>
          </cell>
          <cell r="L458">
            <v>0.56170507973722439</v>
          </cell>
          <cell r="M458">
            <v>0</v>
          </cell>
          <cell r="N458">
            <v>0</v>
          </cell>
          <cell r="O458">
            <v>0.43829492026277561</v>
          </cell>
          <cell r="P458">
            <v>0.56170507973722439</v>
          </cell>
        </row>
        <row r="459">
          <cell r="A459" t="str">
            <v>TN083</v>
          </cell>
          <cell r="B459">
            <v>60.250872000000001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60.250872000000001</v>
          </cell>
          <cell r="I459" t="str">
            <v>ZONA VERDE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</v>
          </cell>
          <cell r="P459">
            <v>0</v>
          </cell>
        </row>
        <row r="460">
          <cell r="A460" t="str">
            <v>TN084</v>
          </cell>
          <cell r="B460">
            <v>44.142375000000001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44.142375000000001</v>
          </cell>
          <cell r="I460" t="str">
            <v>ZONA VERDE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</v>
          </cell>
          <cell r="P460">
            <v>0</v>
          </cell>
        </row>
        <row r="461">
          <cell r="A461" t="str">
            <v>TN085</v>
          </cell>
          <cell r="B461">
            <v>35.946480000000001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35.946480000000001</v>
          </cell>
          <cell r="I461" t="str">
            <v>ZONA VERDE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1</v>
          </cell>
          <cell r="P461">
            <v>0</v>
          </cell>
        </row>
        <row r="462">
          <cell r="A462" t="str">
            <v>TN086</v>
          </cell>
          <cell r="B462">
            <v>34.349687000000003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34.349687000000003</v>
          </cell>
          <cell r="I462" t="str">
            <v>ZONA VERDE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0</v>
          </cell>
        </row>
        <row r="463">
          <cell r="A463" t="str">
            <v>TN087</v>
          </cell>
          <cell r="B463">
            <v>35.717010999999999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35.717010999999999</v>
          </cell>
          <cell r="I463" t="str">
            <v>ZONA VERDE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</row>
        <row r="464">
          <cell r="A464" t="str">
            <v>TN088</v>
          </cell>
          <cell r="B464">
            <v>70.688546000000002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70.688546000000002</v>
          </cell>
          <cell r="I464" t="str">
            <v>ZONA VERDE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0</v>
          </cell>
        </row>
        <row r="465">
          <cell r="A465" t="str">
            <v>TN093</v>
          </cell>
          <cell r="B465">
            <v>40.764718000000002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40.764718000000002</v>
          </cell>
          <cell r="I465" t="str">
            <v>ZONA VERDE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</row>
        <row r="466">
          <cell r="A466" t="str">
            <v>TN075</v>
          </cell>
          <cell r="B466">
            <v>45.545116999999998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45.545116999999998</v>
          </cell>
          <cell r="H466">
            <v>0</v>
          </cell>
          <cell r="I466" t="str">
            <v>VIA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1</v>
          </cell>
          <cell r="O466">
            <v>0</v>
          </cell>
          <cell r="P466">
            <v>1</v>
          </cell>
        </row>
        <row r="467">
          <cell r="A467" t="str">
            <v>TN077</v>
          </cell>
          <cell r="B467">
            <v>35.148499000000001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34.614342000000001</v>
          </cell>
          <cell r="H467">
            <v>0.53415700000000044</v>
          </cell>
          <cell r="I467" t="str">
            <v>COMBINADO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0.98480285032939807</v>
          </cell>
          <cell r="O467">
            <v>1.5197149670601878E-2</v>
          </cell>
          <cell r="P467">
            <v>0.98480285032939807</v>
          </cell>
        </row>
        <row r="468">
          <cell r="A468" t="str">
            <v>TN133</v>
          </cell>
          <cell r="B468">
            <v>30.100843999999999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30.100843999999999</v>
          </cell>
          <cell r="I468" t="str">
            <v>ZONA VERDE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</row>
        <row r="469">
          <cell r="A469" t="str">
            <v>TN134</v>
          </cell>
          <cell r="B469">
            <v>69.011213999999995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69.011213999999995</v>
          </cell>
          <cell r="I469" t="str">
            <v>ZONA VERDE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</v>
          </cell>
          <cell r="P469">
            <v>0</v>
          </cell>
        </row>
        <row r="470">
          <cell r="A470" t="str">
            <v>TN135</v>
          </cell>
          <cell r="B470">
            <v>57.202281999999997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57.202281999999997</v>
          </cell>
          <cell r="I470" t="str">
            <v>ZONA VERDE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</v>
          </cell>
          <cell r="P470">
            <v>0</v>
          </cell>
        </row>
        <row r="471">
          <cell r="A471" t="str">
            <v>TN056</v>
          </cell>
          <cell r="B471">
            <v>43.928091999999999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43.928091999999999</v>
          </cell>
          <cell r="I471" t="str">
            <v>ZONA VERDE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</row>
        <row r="472">
          <cell r="A472" t="str">
            <v>TN057</v>
          </cell>
          <cell r="B472">
            <v>76.174931000000001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76.174931000000001</v>
          </cell>
          <cell r="I472" t="str">
            <v>ZONA VERDE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1</v>
          </cell>
          <cell r="P472">
            <v>0</v>
          </cell>
        </row>
        <row r="473">
          <cell r="A473" t="str">
            <v>TN058</v>
          </cell>
          <cell r="B473">
            <v>60.070787000000003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60.070787000000003</v>
          </cell>
          <cell r="I473" t="str">
            <v>ZONA VERDE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</v>
          </cell>
          <cell r="P473">
            <v>0</v>
          </cell>
        </row>
        <row r="474">
          <cell r="A474" t="str">
            <v>TN059</v>
          </cell>
          <cell r="B474">
            <v>58.505189000000001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58.505189000000001</v>
          </cell>
          <cell r="I474" t="str">
            <v>ZONA VERDE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</v>
          </cell>
          <cell r="P474">
            <v>0</v>
          </cell>
        </row>
        <row r="475">
          <cell r="A475" t="str">
            <v>TN080</v>
          </cell>
          <cell r="B475">
            <v>66.079660000000004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66.079660000000004</v>
          </cell>
          <cell r="I475" t="str">
            <v>ZONA VERDE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</v>
          </cell>
          <cell r="P475">
            <v>0</v>
          </cell>
        </row>
        <row r="476">
          <cell r="A476" t="str">
            <v>TN081</v>
          </cell>
          <cell r="B476">
            <v>72.139144000000002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72.139144000000002</v>
          </cell>
          <cell r="I476" t="str">
            <v>ZONA VERDE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</v>
          </cell>
          <cell r="P476">
            <v>0</v>
          </cell>
        </row>
        <row r="477">
          <cell r="A477" t="str">
            <v>TN082</v>
          </cell>
          <cell r="B477">
            <v>41.459533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32.145923000000003</v>
          </cell>
          <cell r="H477">
            <v>9.3136099999999971</v>
          </cell>
          <cell r="I477" t="str">
            <v>COMBINADO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0.7753566109873935</v>
          </cell>
          <cell r="O477">
            <v>0.2246433890126065</v>
          </cell>
          <cell r="P477">
            <v>0.7753566109873935</v>
          </cell>
        </row>
        <row r="478">
          <cell r="A478" t="str">
            <v>TN139</v>
          </cell>
          <cell r="B478">
            <v>10.700742999999999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10.700742999999999</v>
          </cell>
          <cell r="H478">
            <v>0</v>
          </cell>
          <cell r="I478" t="str">
            <v>VIA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1</v>
          </cell>
          <cell r="O478">
            <v>0</v>
          </cell>
          <cell r="P478">
            <v>1</v>
          </cell>
        </row>
        <row r="479">
          <cell r="A479" t="str">
            <v>TN138</v>
          </cell>
          <cell r="B479">
            <v>47.447806999999997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37.956977000000002</v>
          </cell>
          <cell r="H479">
            <v>9.4908299999999954</v>
          </cell>
          <cell r="I479" t="str">
            <v>COMBINADO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0.7999732632532417</v>
          </cell>
          <cell r="O479">
            <v>0.2000267367467583</v>
          </cell>
          <cell r="P479">
            <v>0.7999732632532417</v>
          </cell>
        </row>
        <row r="480">
          <cell r="A480" t="str">
            <v>TN137</v>
          </cell>
          <cell r="B480">
            <v>61.862324999999998</v>
          </cell>
          <cell r="C480">
            <v>0</v>
          </cell>
          <cell r="D480">
            <v>61.862324999999998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 t="str">
            <v>VIA</v>
          </cell>
          <cell r="J480">
            <v>0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</v>
          </cell>
        </row>
        <row r="481">
          <cell r="A481" t="str">
            <v>TN267</v>
          </cell>
          <cell r="B481">
            <v>5.1104789999999998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2.0224660000000001</v>
          </cell>
          <cell r="H481">
            <v>3.0880129999999997</v>
          </cell>
          <cell r="I481" t="str">
            <v>COMBINADO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0.39574881336954915</v>
          </cell>
          <cell r="O481">
            <v>0.60425118663045085</v>
          </cell>
          <cell r="P481">
            <v>0.39574881336954915</v>
          </cell>
        </row>
        <row r="482">
          <cell r="A482" t="str">
            <v>TN268</v>
          </cell>
          <cell r="B482">
            <v>40.889291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40.889291</v>
          </cell>
          <cell r="I482" t="str">
            <v>ZONA VERDE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</v>
          </cell>
          <cell r="P482">
            <v>0</v>
          </cell>
        </row>
        <row r="483">
          <cell r="A483" t="str">
            <v>TN269</v>
          </cell>
          <cell r="B483">
            <v>59.915374</v>
          </cell>
          <cell r="C483">
            <v>31.867840999999999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28.047533000000001</v>
          </cell>
          <cell r="I483" t="str">
            <v>COMBINADO</v>
          </cell>
          <cell r="J483">
            <v>0.53188086583587046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0.46811913416412959</v>
          </cell>
          <cell r="P483">
            <v>0.53188086583587046</v>
          </cell>
        </row>
        <row r="484">
          <cell r="A484" t="str">
            <v>TN010</v>
          </cell>
          <cell r="B484">
            <v>16.013788000000002</v>
          </cell>
          <cell r="C484">
            <v>6.4115520000000004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9.6022360000000013</v>
          </cell>
          <cell r="I484" t="str">
            <v>COMBINADO</v>
          </cell>
          <cell r="J484">
            <v>0.40037697514167164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0.5996230248583283</v>
          </cell>
          <cell r="P484">
            <v>0.40037697514167164</v>
          </cell>
        </row>
        <row r="485">
          <cell r="A485" t="str">
            <v>TN037</v>
          </cell>
          <cell r="B485">
            <v>18.836625999999999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18.836625999999999</v>
          </cell>
          <cell r="H485">
            <v>0</v>
          </cell>
          <cell r="I485" t="str">
            <v>VIA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1</v>
          </cell>
          <cell r="O485">
            <v>0</v>
          </cell>
          <cell r="P485">
            <v>1</v>
          </cell>
        </row>
        <row r="486">
          <cell r="A486" t="str">
            <v>TN038</v>
          </cell>
          <cell r="B486">
            <v>16.82629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10.387078000000001</v>
          </cell>
          <cell r="H486">
            <v>6.4392119999999995</v>
          </cell>
          <cell r="I486" t="str">
            <v>COMBINADO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0.61731243191458129</v>
          </cell>
          <cell r="O486">
            <v>0.38268756808541865</v>
          </cell>
          <cell r="P486">
            <v>0.61731243191458129</v>
          </cell>
        </row>
        <row r="487">
          <cell r="A487" t="str">
            <v>TN076</v>
          </cell>
          <cell r="B487">
            <v>60.392080999999997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60.392080999999997</v>
          </cell>
          <cell r="H487">
            <v>0</v>
          </cell>
          <cell r="I487" t="str">
            <v>VIA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</v>
          </cell>
          <cell r="O487">
            <v>0</v>
          </cell>
          <cell r="P487">
            <v>1</v>
          </cell>
        </row>
        <row r="488">
          <cell r="A488" t="str">
            <v>TN099</v>
          </cell>
          <cell r="B488">
            <v>14.653015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2.3206699999999998</v>
          </cell>
          <cell r="H488">
            <v>12.332345</v>
          </cell>
          <cell r="I488" t="str">
            <v>COMBINADO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0.15837491465067086</v>
          </cell>
          <cell r="O488">
            <v>0.84162508534932912</v>
          </cell>
          <cell r="P488">
            <v>0.15837491465067086</v>
          </cell>
        </row>
        <row r="489">
          <cell r="A489" t="str">
            <v>TN062</v>
          </cell>
          <cell r="B489">
            <v>32.287916000000003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32.287916000000003</v>
          </cell>
          <cell r="H489">
            <v>0</v>
          </cell>
          <cell r="I489" t="str">
            <v>VIA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1</v>
          </cell>
          <cell r="O489">
            <v>0</v>
          </cell>
          <cell r="P489">
            <v>1</v>
          </cell>
        </row>
        <row r="490">
          <cell r="A490" t="str">
            <v>TN063</v>
          </cell>
          <cell r="B490">
            <v>63.415925000000001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63.415925000000001</v>
          </cell>
          <cell r="H490">
            <v>0</v>
          </cell>
          <cell r="I490" t="str">
            <v>VIA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1</v>
          </cell>
          <cell r="O490">
            <v>0</v>
          </cell>
          <cell r="P490">
            <v>1</v>
          </cell>
        </row>
        <row r="491">
          <cell r="A491" t="str">
            <v>TN066</v>
          </cell>
          <cell r="B491">
            <v>33.771331000000004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33.771331000000004</v>
          </cell>
          <cell r="H491">
            <v>0</v>
          </cell>
          <cell r="I491" t="str">
            <v>VIA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1</v>
          </cell>
          <cell r="O491">
            <v>0</v>
          </cell>
          <cell r="P491">
            <v>1</v>
          </cell>
        </row>
        <row r="492">
          <cell r="A492" t="str">
            <v>TN067</v>
          </cell>
          <cell r="B492">
            <v>21.989538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21.989536999999999</v>
          </cell>
          <cell r="H492">
            <v>1.0000000010279564E-6</v>
          </cell>
          <cell r="I492" t="str">
            <v>COMBINADO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0.9999999545238285</v>
          </cell>
          <cell r="O492">
            <v>4.547617148791195E-8</v>
          </cell>
          <cell r="P492">
            <v>0.9999999545238285</v>
          </cell>
        </row>
        <row r="493">
          <cell r="A493" t="str">
            <v>TN074</v>
          </cell>
          <cell r="B493">
            <v>43.453702999999997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4.8327239999999998</v>
          </cell>
          <cell r="H493">
            <v>38.620978999999998</v>
          </cell>
          <cell r="I493" t="str">
            <v>COMBINADO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0.11121546994510456</v>
          </cell>
          <cell r="O493">
            <v>0.88878453005489544</v>
          </cell>
          <cell r="P493">
            <v>0.11121546994510456</v>
          </cell>
        </row>
        <row r="494">
          <cell r="A494" t="str">
            <v>TN094</v>
          </cell>
          <cell r="B494">
            <v>40.868744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40.868744</v>
          </cell>
          <cell r="I494" t="str">
            <v>ZONA VERDE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</v>
          </cell>
          <cell r="P494">
            <v>0</v>
          </cell>
        </row>
        <row r="495">
          <cell r="A495" t="str">
            <v>TN095</v>
          </cell>
          <cell r="B495">
            <v>54.715021999999998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54.715021999999998</v>
          </cell>
          <cell r="I495" t="str">
            <v>ZONA VERDE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</v>
          </cell>
          <cell r="P495">
            <v>0</v>
          </cell>
        </row>
        <row r="496">
          <cell r="A496" t="str">
            <v>TN096</v>
          </cell>
          <cell r="B496">
            <v>36.026637999999998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36.026637999999998</v>
          </cell>
          <cell r="I496" t="str">
            <v>ZONA VERDE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</v>
          </cell>
          <cell r="P496">
            <v>0</v>
          </cell>
        </row>
        <row r="497">
          <cell r="A497" t="str">
            <v>TN173</v>
          </cell>
          <cell r="B497">
            <v>30.748237</v>
          </cell>
          <cell r="C497">
            <v>0</v>
          </cell>
          <cell r="D497">
            <v>0</v>
          </cell>
          <cell r="E497">
            <v>30.748237</v>
          </cell>
          <cell r="F497">
            <v>0</v>
          </cell>
          <cell r="G497">
            <v>0</v>
          </cell>
          <cell r="H497">
            <v>0</v>
          </cell>
          <cell r="I497" t="str">
            <v>VIA</v>
          </cell>
          <cell r="J497">
            <v>0</v>
          </cell>
          <cell r="K497">
            <v>0</v>
          </cell>
          <cell r="L497">
            <v>1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</row>
        <row r="498">
          <cell r="A498" t="str">
            <v>TN001</v>
          </cell>
          <cell r="B498">
            <v>43.319524999999999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43.319524999999999</v>
          </cell>
          <cell r="I498" t="str">
            <v>ZONA VERDE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</v>
          </cell>
          <cell r="P498">
            <v>0</v>
          </cell>
        </row>
        <row r="499">
          <cell r="A499" t="str">
            <v>TN002</v>
          </cell>
          <cell r="B499">
            <v>49.935603999999998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49.935603999999998</v>
          </cell>
          <cell r="I499" t="str">
            <v>ZONA VERDE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</v>
          </cell>
          <cell r="P499">
            <v>0</v>
          </cell>
        </row>
        <row r="500">
          <cell r="A500" t="str">
            <v>TN003</v>
          </cell>
          <cell r="B500">
            <v>35.277372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35.277372</v>
          </cell>
          <cell r="I500" t="str">
            <v>ZONA VERDE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</v>
          </cell>
          <cell r="P500">
            <v>0</v>
          </cell>
        </row>
        <row r="501">
          <cell r="A501" t="str">
            <v>TN005</v>
          </cell>
          <cell r="B501">
            <v>23.422591000000001</v>
          </cell>
          <cell r="C501">
            <v>0</v>
          </cell>
          <cell r="D501">
            <v>0</v>
          </cell>
          <cell r="E501">
            <v>18.068816000000002</v>
          </cell>
          <cell r="F501">
            <v>0</v>
          </cell>
          <cell r="G501">
            <v>0</v>
          </cell>
          <cell r="H501">
            <v>5.3537749999999988</v>
          </cell>
          <cell r="I501" t="str">
            <v>COMBINADO</v>
          </cell>
          <cell r="J501">
            <v>0</v>
          </cell>
          <cell r="K501">
            <v>0</v>
          </cell>
          <cell r="L501">
            <v>0.77142686733504429</v>
          </cell>
          <cell r="M501">
            <v>0</v>
          </cell>
          <cell r="N501">
            <v>0</v>
          </cell>
          <cell r="O501">
            <v>0.22857313266495577</v>
          </cell>
          <cell r="P501">
            <v>0.77142686733504429</v>
          </cell>
        </row>
        <row r="502">
          <cell r="A502" t="str">
            <v>TN004</v>
          </cell>
          <cell r="B502">
            <v>20.294668999999999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20.294668999999999</v>
          </cell>
          <cell r="I502" t="str">
            <v>ZONA VERDE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</v>
          </cell>
          <cell r="P502">
            <v>0</v>
          </cell>
        </row>
        <row r="503">
          <cell r="A503" t="str">
            <v>TN078</v>
          </cell>
          <cell r="B503">
            <v>26.728209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26.728209</v>
          </cell>
          <cell r="I503" t="str">
            <v>ZONA VERDE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</v>
          </cell>
          <cell r="P503">
            <v>0</v>
          </cell>
        </row>
        <row r="504">
          <cell r="A504" t="str">
            <v>TN079</v>
          </cell>
          <cell r="B504">
            <v>68.312133000000003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68.312133000000003</v>
          </cell>
          <cell r="I504" t="str">
            <v>ZONA VERDE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</v>
          </cell>
          <cell r="P504">
            <v>0</v>
          </cell>
        </row>
        <row r="505">
          <cell r="A505" t="str">
            <v>TN045</v>
          </cell>
          <cell r="B505">
            <v>73.806565000000006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73.806565000000006</v>
          </cell>
          <cell r="I505" t="str">
            <v>ZONA VERDE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0</v>
          </cell>
        </row>
        <row r="506">
          <cell r="A506" t="str">
            <v>TN046</v>
          </cell>
          <cell r="B506">
            <v>72.092973999999998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15.933382999999999</v>
          </cell>
          <cell r="H506">
            <v>56.159590999999999</v>
          </cell>
          <cell r="I506" t="str">
            <v>COMBINADO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0.22101159261372683</v>
          </cell>
          <cell r="O506">
            <v>0.77898840738627317</v>
          </cell>
          <cell r="P506">
            <v>0.22101159261372683</v>
          </cell>
        </row>
        <row r="507">
          <cell r="A507" t="str">
            <v>TN092</v>
          </cell>
          <cell r="B507">
            <v>38.514172000000002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38.514172000000002</v>
          </cell>
          <cell r="I507" t="str">
            <v>ZONA VERDE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0</v>
          </cell>
        </row>
        <row r="508">
          <cell r="A508" t="str">
            <v>TN091</v>
          </cell>
          <cell r="B508">
            <v>35.892007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35.892007</v>
          </cell>
          <cell r="I508" t="str">
            <v>ZONA VERDE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</row>
        <row r="509">
          <cell r="A509" t="str">
            <v>TN219</v>
          </cell>
          <cell r="B509">
            <v>22.487439999999999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22.487439999999999</v>
          </cell>
          <cell r="I509" t="str">
            <v>ZONA VERDE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</v>
          </cell>
          <cell r="P509">
            <v>0</v>
          </cell>
        </row>
        <row r="510">
          <cell r="A510" t="str">
            <v>TN218</v>
          </cell>
          <cell r="B510">
            <v>24.382722999999999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24.382722999999999</v>
          </cell>
          <cell r="I510" t="str">
            <v>ZONA VERDE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0</v>
          </cell>
        </row>
        <row r="511">
          <cell r="A511" t="str">
            <v>TN169</v>
          </cell>
          <cell r="B511">
            <v>19.571631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19.571631</v>
          </cell>
          <cell r="H511">
            <v>0</v>
          </cell>
          <cell r="I511" t="str">
            <v>VIA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1</v>
          </cell>
          <cell r="O511">
            <v>0</v>
          </cell>
          <cell r="P511">
            <v>1</v>
          </cell>
        </row>
        <row r="512">
          <cell r="A512" t="str">
            <v>TC077</v>
          </cell>
          <cell r="B512">
            <v>13.974622999999999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13.974622999999999</v>
          </cell>
          <cell r="I512" t="str">
            <v>ZONA VERDE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</v>
          </cell>
          <cell r="P512">
            <v>0</v>
          </cell>
        </row>
        <row r="513">
          <cell r="A513" t="str">
            <v>TC078</v>
          </cell>
          <cell r="B513">
            <v>27.747036000000001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27.747036000000001</v>
          </cell>
          <cell r="I513" t="str">
            <v>ZONA VERDE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</v>
          </cell>
          <cell r="P513">
            <v>0</v>
          </cell>
        </row>
        <row r="514">
          <cell r="A514" t="str">
            <v>TC079</v>
          </cell>
          <cell r="B514">
            <v>38.223858999999997</v>
          </cell>
          <cell r="C514">
            <v>6.0810040000000001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32.142854999999997</v>
          </cell>
          <cell r="I514" t="str">
            <v>COMBINADO</v>
          </cell>
          <cell r="J514">
            <v>0.15908922225775268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0.84091077774224732</v>
          </cell>
          <cell r="P514">
            <v>0.15908922225775268</v>
          </cell>
        </row>
        <row r="515">
          <cell r="A515" t="str">
            <v>TC080</v>
          </cell>
          <cell r="B515">
            <v>20.021191000000002</v>
          </cell>
          <cell r="C515">
            <v>13.772532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6.2486590000000017</v>
          </cell>
          <cell r="I515" t="str">
            <v>COMBINADO</v>
          </cell>
          <cell r="J515">
            <v>0.68789773795175313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0.31210226204824681</v>
          </cell>
          <cell r="P515">
            <v>0.68789773795175313</v>
          </cell>
        </row>
        <row r="516">
          <cell r="A516" t="str">
            <v>TC081</v>
          </cell>
          <cell r="B516">
            <v>16.412386000000001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0.17985499999999999</v>
          </cell>
          <cell r="H516">
            <v>16.232531000000002</v>
          </cell>
          <cell r="I516" t="str">
            <v>COMBINADO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1.0958491958451378E-2</v>
          </cell>
          <cell r="O516">
            <v>0.98904150804154867</v>
          </cell>
          <cell r="P516">
            <v>1.0958491958451378E-2</v>
          </cell>
        </row>
        <row r="517">
          <cell r="A517" t="str">
            <v>TC082</v>
          </cell>
          <cell r="B517">
            <v>27.367910999999999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27.367910999999999</v>
          </cell>
          <cell r="H517">
            <v>0</v>
          </cell>
          <cell r="I517" t="str">
            <v>VIA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</v>
          </cell>
          <cell r="O517">
            <v>0</v>
          </cell>
          <cell r="P517">
            <v>1</v>
          </cell>
        </row>
        <row r="518">
          <cell r="A518" t="str">
            <v>TC083</v>
          </cell>
          <cell r="B518">
            <v>20.707754999999999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20.707754999999999</v>
          </cell>
          <cell r="H518">
            <v>0</v>
          </cell>
          <cell r="I518" t="str">
            <v>VIA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1</v>
          </cell>
          <cell r="O518">
            <v>0</v>
          </cell>
          <cell r="P518">
            <v>1</v>
          </cell>
        </row>
        <row r="519">
          <cell r="A519" t="str">
            <v>TC084</v>
          </cell>
          <cell r="B519">
            <v>20.339483000000001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20.339483000000001</v>
          </cell>
          <cell r="H519">
            <v>0</v>
          </cell>
          <cell r="I519" t="str">
            <v>VIA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0</v>
          </cell>
          <cell r="P519">
            <v>1</v>
          </cell>
        </row>
        <row r="520">
          <cell r="A520" t="str">
            <v>TC085</v>
          </cell>
          <cell r="B520">
            <v>10.380527000000001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10.380527000000001</v>
          </cell>
          <cell r="H520">
            <v>0</v>
          </cell>
          <cell r="I520" t="str">
            <v>VIA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1</v>
          </cell>
          <cell r="O520">
            <v>0</v>
          </cell>
          <cell r="P520">
            <v>1</v>
          </cell>
        </row>
        <row r="521">
          <cell r="A521" t="str">
            <v>TC086</v>
          </cell>
          <cell r="B521">
            <v>17.892104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1.308635</v>
          </cell>
          <cell r="H521">
            <v>16.583469000000001</v>
          </cell>
          <cell r="I521" t="str">
            <v>COMBINADO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7.3140364039913919E-2</v>
          </cell>
          <cell r="O521">
            <v>0.92685963596008614</v>
          </cell>
          <cell r="P521">
            <v>7.3140364039913919E-2</v>
          </cell>
        </row>
        <row r="522">
          <cell r="A522" t="str">
            <v>TC087</v>
          </cell>
          <cell r="B522">
            <v>17.551210999999999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17.551210999999999</v>
          </cell>
          <cell r="I522" t="str">
            <v>ZONA VERDE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</v>
          </cell>
          <cell r="P522">
            <v>0</v>
          </cell>
        </row>
        <row r="523">
          <cell r="A523" t="str">
            <v>TC088</v>
          </cell>
          <cell r="B523">
            <v>25.418074000000001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25.418074000000001</v>
          </cell>
          <cell r="I523" t="str">
            <v>ZONA VERDE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</v>
          </cell>
          <cell r="P523">
            <v>0</v>
          </cell>
        </row>
        <row r="524">
          <cell r="A524" t="str">
            <v>TC089</v>
          </cell>
          <cell r="B524">
            <v>24.748083000000001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3.316932</v>
          </cell>
          <cell r="H524">
            <v>21.431151</v>
          </cell>
          <cell r="I524" t="str">
            <v>COMBINADO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0.13402783561054002</v>
          </cell>
          <cell r="O524">
            <v>0.8659721643894599</v>
          </cell>
          <cell r="P524">
            <v>0.13402783561054002</v>
          </cell>
        </row>
        <row r="525">
          <cell r="A525" t="str">
            <v>TC090</v>
          </cell>
          <cell r="B525">
            <v>8.2693709999999996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8.2693709999999996</v>
          </cell>
          <cell r="I525" t="str">
            <v>ZONA VERDE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</v>
          </cell>
          <cell r="P525">
            <v>0</v>
          </cell>
        </row>
        <row r="526">
          <cell r="A526" t="str">
            <v>TC091</v>
          </cell>
          <cell r="B526">
            <v>7.0363910000000001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7.0363910000000001</v>
          </cell>
          <cell r="I526" t="str">
            <v>ZONA VERDE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</v>
          </cell>
          <cell r="P526">
            <v>0</v>
          </cell>
        </row>
        <row r="527">
          <cell r="A527" t="str">
            <v>TC092</v>
          </cell>
          <cell r="B527">
            <v>7.4439299999999999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7.4439299999999999</v>
          </cell>
          <cell r="I527" t="str">
            <v>ZONA VERDE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</v>
          </cell>
          <cell r="P527">
            <v>0</v>
          </cell>
        </row>
        <row r="528">
          <cell r="A528" t="str">
            <v>TC093</v>
          </cell>
          <cell r="B528">
            <v>15.278262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15.278262</v>
          </cell>
          <cell r="I528" t="str">
            <v>ZONA VERDE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1</v>
          </cell>
          <cell r="P528">
            <v>0</v>
          </cell>
        </row>
        <row r="529">
          <cell r="A529" t="str">
            <v>TC094</v>
          </cell>
          <cell r="B529">
            <v>21.992294000000001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21.992294000000001</v>
          </cell>
          <cell r="I529" t="str">
            <v>ZONA VERDE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</v>
          </cell>
          <cell r="P529">
            <v>0</v>
          </cell>
        </row>
        <row r="530">
          <cell r="A530" t="str">
            <v>TC095</v>
          </cell>
          <cell r="B530">
            <v>27.277097999999999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27.277097999999999</v>
          </cell>
          <cell r="I530" t="str">
            <v>ZONA VERDE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</v>
          </cell>
          <cell r="P530">
            <v>0</v>
          </cell>
        </row>
        <row r="531">
          <cell r="A531" t="str">
            <v>TC096</v>
          </cell>
          <cell r="B531">
            <v>21.093053000000001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21.093053000000001</v>
          </cell>
          <cell r="I531" t="str">
            <v>ZONA VERDE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</v>
          </cell>
          <cell r="P531">
            <v>0</v>
          </cell>
        </row>
        <row r="532">
          <cell r="A532" t="str">
            <v>TC097</v>
          </cell>
          <cell r="B532">
            <v>7.7755640000000001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7.7755640000000001</v>
          </cell>
          <cell r="I532" t="str">
            <v>ZONA VERDE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</v>
          </cell>
          <cell r="P532">
            <v>0</v>
          </cell>
        </row>
        <row r="533">
          <cell r="A533" t="str">
            <v>TC098</v>
          </cell>
          <cell r="B533">
            <v>17.253039999999999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17.253039999999999</v>
          </cell>
          <cell r="I533" t="str">
            <v>ZONA VERDE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</v>
          </cell>
          <cell r="P533">
            <v>0</v>
          </cell>
        </row>
        <row r="534">
          <cell r="A534" t="str">
            <v>TC099</v>
          </cell>
          <cell r="B534">
            <v>24.530415999999999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24.530415999999999</v>
          </cell>
          <cell r="I534" t="str">
            <v>ZONA VERDE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</v>
          </cell>
          <cell r="P534">
            <v>0</v>
          </cell>
        </row>
        <row r="535">
          <cell r="A535" t="str">
            <v>TC100</v>
          </cell>
          <cell r="B535">
            <v>15.622679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0.36804500000000001</v>
          </cell>
          <cell r="H535">
            <v>15.254633999999999</v>
          </cell>
          <cell r="I535" t="str">
            <v>COMBINADO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2.3558379455917901E-2</v>
          </cell>
          <cell r="O535">
            <v>0.97644162054408212</v>
          </cell>
          <cell r="P535">
            <v>2.3558379455917901E-2</v>
          </cell>
        </row>
        <row r="536">
          <cell r="A536" t="str">
            <v>TC101</v>
          </cell>
          <cell r="B536">
            <v>13.576292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2.1319219999999999</v>
          </cell>
          <cell r="H536">
            <v>11.444370000000001</v>
          </cell>
          <cell r="I536" t="str">
            <v>COMBINADO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0.15703271556033119</v>
          </cell>
          <cell r="O536">
            <v>0.84296728443966884</v>
          </cell>
          <cell r="P536">
            <v>0.15703271556033119</v>
          </cell>
        </row>
        <row r="537">
          <cell r="A537" t="str">
            <v>TC102</v>
          </cell>
          <cell r="B537">
            <v>39.975923000000002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39.975923000000002</v>
          </cell>
          <cell r="I537" t="str">
            <v>ZONA VERDE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</v>
          </cell>
          <cell r="P537">
            <v>0</v>
          </cell>
        </row>
        <row r="538">
          <cell r="A538" t="str">
            <v>TC103</v>
          </cell>
          <cell r="B538">
            <v>15.778381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15.778381</v>
          </cell>
          <cell r="I538" t="str">
            <v>ZONA VERDE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</v>
          </cell>
          <cell r="P538">
            <v>0</v>
          </cell>
        </row>
        <row r="539">
          <cell r="A539" t="str">
            <v>TC104</v>
          </cell>
          <cell r="B539">
            <v>31.455037999999998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31.455037999999998</v>
          </cell>
          <cell r="I539" t="str">
            <v>ZONA VERDE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1</v>
          </cell>
          <cell r="P539">
            <v>0</v>
          </cell>
        </row>
        <row r="540">
          <cell r="A540" t="str">
            <v>TC105</v>
          </cell>
          <cell r="B540">
            <v>28.694026999999998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28.694026999999998</v>
          </cell>
          <cell r="I540" t="str">
            <v>ZONA VERDE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</v>
          </cell>
          <cell r="P540">
            <v>0</v>
          </cell>
        </row>
        <row r="541">
          <cell r="A541" t="str">
            <v>TC106</v>
          </cell>
          <cell r="B541">
            <v>12.455220000000001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12.455220000000001</v>
          </cell>
          <cell r="I541" t="str">
            <v>ZONA VERDE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1</v>
          </cell>
          <cell r="P541">
            <v>0</v>
          </cell>
        </row>
        <row r="542">
          <cell r="A542" t="str">
            <v>TC107</v>
          </cell>
          <cell r="B542">
            <v>24.472214999999998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24.472214999999998</v>
          </cell>
          <cell r="I542" t="str">
            <v>ZONA VERDE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</row>
        <row r="543">
          <cell r="A543" t="str">
            <v>TC108</v>
          </cell>
          <cell r="B543">
            <v>19.846744999999999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19.846744999999999</v>
          </cell>
          <cell r="I543" t="str">
            <v>ZONA VERDE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</row>
        <row r="544">
          <cell r="A544" t="str">
            <v>TC109</v>
          </cell>
          <cell r="B544">
            <v>18.392628999999999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18.392628999999999</v>
          </cell>
          <cell r="I544" t="str">
            <v>ZONA VERDE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1</v>
          </cell>
          <cell r="P544">
            <v>0</v>
          </cell>
        </row>
        <row r="545">
          <cell r="A545" t="str">
            <v>TC110</v>
          </cell>
          <cell r="B545">
            <v>13.684053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13.684053</v>
          </cell>
          <cell r="I545" t="str">
            <v>ZONA VERDE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1</v>
          </cell>
          <cell r="P545">
            <v>0</v>
          </cell>
        </row>
        <row r="546">
          <cell r="A546" t="str">
            <v>TC111</v>
          </cell>
          <cell r="B546">
            <v>11.330688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11.330688</v>
          </cell>
          <cell r="I546" t="str">
            <v>ZONA VERDE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</v>
          </cell>
          <cell r="P546">
            <v>0</v>
          </cell>
        </row>
        <row r="547">
          <cell r="A547" t="str">
            <v>TC055</v>
          </cell>
          <cell r="B547">
            <v>28.210488999999999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6.853002</v>
          </cell>
          <cell r="H547">
            <v>21.357486999999999</v>
          </cell>
          <cell r="I547" t="str">
            <v>COMBINADO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0.24292389968851658</v>
          </cell>
          <cell r="O547">
            <v>0.75707610031148342</v>
          </cell>
          <cell r="P547">
            <v>0.24292389968851658</v>
          </cell>
        </row>
        <row r="548">
          <cell r="A548" t="str">
            <v>TC056</v>
          </cell>
          <cell r="B548">
            <v>21.780139999999999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21.780139999999999</v>
          </cell>
          <cell r="I548" t="str">
            <v>ZONA VERDE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</v>
          </cell>
          <cell r="P548">
            <v>0</v>
          </cell>
        </row>
        <row r="549">
          <cell r="A549" t="str">
            <v>TC057</v>
          </cell>
          <cell r="B549">
            <v>9.1279459999999997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9.1279459999999997</v>
          </cell>
          <cell r="I549" t="str">
            <v>ZONA VERDE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</v>
          </cell>
          <cell r="P549">
            <v>0</v>
          </cell>
        </row>
        <row r="550">
          <cell r="A550" t="str">
            <v>TC058</v>
          </cell>
          <cell r="B550">
            <v>20.300394000000001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20.300394000000001</v>
          </cell>
          <cell r="I550" t="str">
            <v>ZONA VERDE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</v>
          </cell>
          <cell r="P550">
            <v>0</v>
          </cell>
        </row>
        <row r="551">
          <cell r="A551" t="str">
            <v>TC059</v>
          </cell>
          <cell r="B551">
            <v>10.521188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8.2290729999999996</v>
          </cell>
          <cell r="H551">
            <v>2.2921150000000008</v>
          </cell>
          <cell r="I551" t="str">
            <v>COMBINADO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0.78214294811574503</v>
          </cell>
          <cell r="O551">
            <v>0.21785705188425497</v>
          </cell>
          <cell r="P551">
            <v>0.78214294811574503</v>
          </cell>
        </row>
        <row r="552">
          <cell r="A552" t="str">
            <v>TC060</v>
          </cell>
          <cell r="B552">
            <v>8.7929060000000003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8.7929060000000003</v>
          </cell>
          <cell r="H552">
            <v>0</v>
          </cell>
          <cell r="I552" t="str">
            <v>VIA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1</v>
          </cell>
          <cell r="O552">
            <v>0</v>
          </cell>
          <cell r="P552">
            <v>1</v>
          </cell>
        </row>
        <row r="553">
          <cell r="A553" t="str">
            <v>TC061</v>
          </cell>
          <cell r="B553">
            <v>22.080147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12.994698</v>
          </cell>
          <cell r="H553">
            <v>9.0854490000000006</v>
          </cell>
          <cell r="I553" t="str">
            <v>COMBINADO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0.58852407096746229</v>
          </cell>
          <cell r="O553">
            <v>0.41147592903253771</v>
          </cell>
          <cell r="P553">
            <v>0.58852407096746229</v>
          </cell>
        </row>
        <row r="554">
          <cell r="A554" t="str">
            <v>TC062</v>
          </cell>
          <cell r="B554">
            <v>25.032558999999999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25.032558999999999</v>
          </cell>
          <cell r="H554">
            <v>0</v>
          </cell>
          <cell r="I554" t="str">
            <v>VIA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1</v>
          </cell>
        </row>
        <row r="555">
          <cell r="A555" t="str">
            <v>TC063</v>
          </cell>
          <cell r="B555">
            <v>12.291822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1.4942949999999999</v>
          </cell>
          <cell r="H555">
            <v>10.797527000000001</v>
          </cell>
          <cell r="I555" t="str">
            <v>COMBINADO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0.12156822641915901</v>
          </cell>
          <cell r="O555">
            <v>0.87843177358084101</v>
          </cell>
          <cell r="P555">
            <v>0.12156822641915901</v>
          </cell>
        </row>
        <row r="556">
          <cell r="A556" t="str">
            <v>TC064</v>
          </cell>
          <cell r="B556">
            <v>28.734525999999999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28.734525999999999</v>
          </cell>
          <cell r="I556" t="str">
            <v>ZONA VERDE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</v>
          </cell>
          <cell r="P556">
            <v>0</v>
          </cell>
        </row>
        <row r="557">
          <cell r="A557" t="str">
            <v>TC065</v>
          </cell>
          <cell r="B557">
            <v>20.846606000000001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20.846606000000001</v>
          </cell>
          <cell r="I557" t="str">
            <v>ZONA VERDE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</row>
        <row r="558">
          <cell r="A558" t="str">
            <v>TC066</v>
          </cell>
          <cell r="B558">
            <v>22.962025000000001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22.962025000000001</v>
          </cell>
          <cell r="I558" t="str">
            <v>ZONA VERDE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</v>
          </cell>
          <cell r="P558">
            <v>0</v>
          </cell>
        </row>
        <row r="559">
          <cell r="A559" t="str">
            <v>TC067</v>
          </cell>
          <cell r="B559">
            <v>19.758887000000001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19.758887000000001</v>
          </cell>
          <cell r="I559" t="str">
            <v>ZONA VERDE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</v>
          </cell>
          <cell r="P559">
            <v>0</v>
          </cell>
        </row>
        <row r="560">
          <cell r="A560" t="str">
            <v>TC068</v>
          </cell>
          <cell r="B560">
            <v>26.910019999999999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26.910019999999999</v>
          </cell>
          <cell r="I560" t="str">
            <v>ZONA VERDE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1</v>
          </cell>
          <cell r="P560">
            <v>0</v>
          </cell>
        </row>
        <row r="561">
          <cell r="A561" t="str">
            <v>TC069</v>
          </cell>
          <cell r="B561">
            <v>19.557504999999999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19.557504999999999</v>
          </cell>
          <cell r="I561" t="str">
            <v>ZONA VERDE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</v>
          </cell>
          <cell r="P561">
            <v>0</v>
          </cell>
        </row>
        <row r="562">
          <cell r="A562" t="str">
            <v>TC070</v>
          </cell>
          <cell r="B562">
            <v>19.994161999999999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19.994161999999999</v>
          </cell>
          <cell r="I562" t="str">
            <v>ZONA VERDE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</v>
          </cell>
          <cell r="P562">
            <v>0</v>
          </cell>
        </row>
        <row r="563">
          <cell r="A563" t="str">
            <v>TC071</v>
          </cell>
          <cell r="B563">
            <v>25.754009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25.754009</v>
          </cell>
          <cell r="I563" t="str">
            <v>ZONA VERDE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0</v>
          </cell>
        </row>
        <row r="564">
          <cell r="A564" t="str">
            <v>TC072</v>
          </cell>
          <cell r="B564">
            <v>18.344930999999999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18.344930999999999</v>
          </cell>
          <cell r="I564" t="str">
            <v>ZONA VERDE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</row>
        <row r="565">
          <cell r="A565" t="str">
            <v>TC073</v>
          </cell>
          <cell r="B565">
            <v>12.773550999999999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12.773550999999999</v>
          </cell>
          <cell r="I565" t="str">
            <v>ZONA VERDE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</v>
          </cell>
          <cell r="P565">
            <v>0</v>
          </cell>
        </row>
        <row r="566">
          <cell r="A566" t="str">
            <v>TC074</v>
          </cell>
          <cell r="B566">
            <v>15.566630999999999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15.566630999999999</v>
          </cell>
          <cell r="I566" t="str">
            <v>ZONA VERDE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0</v>
          </cell>
        </row>
        <row r="567">
          <cell r="A567" t="str">
            <v>TC075</v>
          </cell>
          <cell r="B567">
            <v>14.248119000000001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14.248119000000001</v>
          </cell>
          <cell r="I567" t="str">
            <v>ZONA VERDE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</row>
        <row r="568">
          <cell r="A568" t="str">
            <v>TC001</v>
          </cell>
          <cell r="B568">
            <v>19.965413000000002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19.965413000000002</v>
          </cell>
          <cell r="I568" t="str">
            <v>ZONA VERDE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</row>
        <row r="569">
          <cell r="A569" t="str">
            <v>TC002</v>
          </cell>
          <cell r="B569">
            <v>20.0318</v>
          </cell>
          <cell r="C569">
            <v>9.3169079999999997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10.714892000000001</v>
          </cell>
          <cell r="I569" t="str">
            <v>COMBINADO</v>
          </cell>
          <cell r="J569">
            <v>0.4651058816481794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0.53489411835182066</v>
          </cell>
          <cell r="P569">
            <v>0.4651058816481794</v>
          </cell>
        </row>
        <row r="570">
          <cell r="A570" t="str">
            <v>TC003</v>
          </cell>
          <cell r="B570">
            <v>19.394002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19.394002</v>
          </cell>
          <cell r="I570" t="str">
            <v>ZONA VERDE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1</v>
          </cell>
          <cell r="P570">
            <v>0</v>
          </cell>
        </row>
        <row r="571">
          <cell r="A571" t="str">
            <v>TC004</v>
          </cell>
          <cell r="B571">
            <v>11.352964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11.352964</v>
          </cell>
          <cell r="I571" t="str">
            <v>ZONA VERDE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</v>
          </cell>
          <cell r="P571">
            <v>0</v>
          </cell>
        </row>
        <row r="572">
          <cell r="A572" t="str">
            <v>TC005</v>
          </cell>
          <cell r="B572">
            <v>39.944073000000003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39.944073000000003</v>
          </cell>
          <cell r="I572" t="str">
            <v>ZONA VERDE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</v>
          </cell>
          <cell r="P572">
            <v>0</v>
          </cell>
        </row>
        <row r="573">
          <cell r="A573" t="str">
            <v>TC006</v>
          </cell>
          <cell r="B573">
            <v>12.859802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12.859802</v>
          </cell>
          <cell r="I573" t="str">
            <v>ZONA VERDE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</v>
          </cell>
          <cell r="P573">
            <v>0</v>
          </cell>
        </row>
        <row r="574">
          <cell r="A574" t="str">
            <v>TC007</v>
          </cell>
          <cell r="B574">
            <v>13.367651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13.367651</v>
          </cell>
          <cell r="I574" t="str">
            <v>ZONA VERDE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</v>
          </cell>
          <cell r="P574">
            <v>0</v>
          </cell>
        </row>
        <row r="575">
          <cell r="A575" t="str">
            <v>TC008</v>
          </cell>
          <cell r="B575">
            <v>14.627604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14.627604</v>
          </cell>
          <cell r="I575" t="str">
            <v>ZONA VERDE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</v>
          </cell>
          <cell r="P575">
            <v>0</v>
          </cell>
        </row>
        <row r="576">
          <cell r="A576" t="str">
            <v>TC009</v>
          </cell>
          <cell r="B576">
            <v>22.746262999999999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22.746262999999999</v>
          </cell>
          <cell r="I576" t="str">
            <v>ZONA VERDE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</v>
          </cell>
          <cell r="P576">
            <v>0</v>
          </cell>
        </row>
        <row r="577">
          <cell r="A577" t="str">
            <v>TC010</v>
          </cell>
          <cell r="B577">
            <v>28.390253999999999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28.390253999999999</v>
          </cell>
          <cell r="I577" t="str">
            <v>ZONA VERDE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</row>
        <row r="578">
          <cell r="A578" t="str">
            <v>TC011</v>
          </cell>
          <cell r="B578">
            <v>17.690228999999999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17.690228999999999</v>
          </cell>
          <cell r="I578" t="str">
            <v>ZONA VERDE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</row>
        <row r="579">
          <cell r="A579" t="str">
            <v>TC012</v>
          </cell>
          <cell r="B579">
            <v>28.133766000000001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28.133766000000001</v>
          </cell>
          <cell r="I579" t="str">
            <v>ZONA VERDE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</row>
        <row r="580">
          <cell r="A580" t="str">
            <v>TC013</v>
          </cell>
          <cell r="B580">
            <v>33.701797999999997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33.701797999999997</v>
          </cell>
          <cell r="I580" t="str">
            <v>ZONA VERDE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</row>
        <row r="581">
          <cell r="A581" t="str">
            <v>TC014</v>
          </cell>
          <cell r="B581">
            <v>33.664299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33.664299</v>
          </cell>
          <cell r="I581" t="str">
            <v>ZONA VERDE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</v>
          </cell>
          <cell r="P581">
            <v>0</v>
          </cell>
        </row>
        <row r="582">
          <cell r="A582" t="str">
            <v>TC015</v>
          </cell>
          <cell r="B582">
            <v>29.418814000000001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29.418814000000001</v>
          </cell>
          <cell r="I582" t="str">
            <v>ZONA VERDE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</v>
          </cell>
          <cell r="P582">
            <v>0</v>
          </cell>
        </row>
        <row r="583">
          <cell r="A583" t="str">
            <v>TC016</v>
          </cell>
          <cell r="B583">
            <v>10.399711999999999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10.399711999999999</v>
          </cell>
          <cell r="I583" t="str">
            <v>ZONA VERDE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1</v>
          </cell>
          <cell r="P583">
            <v>0</v>
          </cell>
        </row>
        <row r="584">
          <cell r="A584" t="str">
            <v>TC017</v>
          </cell>
          <cell r="B584">
            <v>30.054438999999999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30.054438999999999</v>
          </cell>
          <cell r="I584" t="str">
            <v>ZONA VERDE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1</v>
          </cell>
          <cell r="P584">
            <v>0</v>
          </cell>
        </row>
        <row r="585">
          <cell r="A585" t="str">
            <v>TC018</v>
          </cell>
          <cell r="B585">
            <v>32.042155000000001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32.042155000000001</v>
          </cell>
          <cell r="I585" t="str">
            <v>ZONA VERDE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</v>
          </cell>
          <cell r="P585">
            <v>0</v>
          </cell>
        </row>
        <row r="586">
          <cell r="A586" t="str">
            <v>TC019</v>
          </cell>
          <cell r="B586">
            <v>22.639303999999999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22.639303999999999</v>
          </cell>
          <cell r="I586" t="str">
            <v>ZONA VERDE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1</v>
          </cell>
          <cell r="P586">
            <v>0</v>
          </cell>
        </row>
        <row r="587">
          <cell r="A587" t="str">
            <v>TC020</v>
          </cell>
          <cell r="B587">
            <v>9.9949440000000003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9.9949440000000003</v>
          </cell>
          <cell r="I587" t="str">
            <v>ZONA VERDE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1</v>
          </cell>
          <cell r="P587">
            <v>0</v>
          </cell>
        </row>
        <row r="588">
          <cell r="A588" t="str">
            <v>TC021</v>
          </cell>
          <cell r="B588">
            <v>11.245088000000001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11.245088000000001</v>
          </cell>
          <cell r="I588" t="str">
            <v>ZONA VERDE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</v>
          </cell>
          <cell r="P588">
            <v>0</v>
          </cell>
        </row>
        <row r="589">
          <cell r="A589" t="str">
            <v>TC022</v>
          </cell>
          <cell r="B589">
            <v>38.098593999999999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38.098593999999999</v>
          </cell>
          <cell r="I589" t="str">
            <v>ZONA VERDE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</v>
          </cell>
          <cell r="P589">
            <v>0</v>
          </cell>
        </row>
        <row r="590">
          <cell r="A590" t="str">
            <v>TC023</v>
          </cell>
          <cell r="B590">
            <v>14.762899000000001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14.762899000000001</v>
          </cell>
          <cell r="I590" t="str">
            <v>ZONA VERDE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</v>
          </cell>
          <cell r="P590">
            <v>0</v>
          </cell>
        </row>
        <row r="591">
          <cell r="A591" t="str">
            <v>TC024</v>
          </cell>
          <cell r="B591">
            <v>23.744747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23.744747</v>
          </cell>
          <cell r="I591" t="str">
            <v>ZONA VERDE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</v>
          </cell>
          <cell r="P591">
            <v>0</v>
          </cell>
        </row>
        <row r="592">
          <cell r="A592" t="str">
            <v>TC025</v>
          </cell>
          <cell r="B592">
            <v>46.428398999999999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46.428398999999999</v>
          </cell>
          <cell r="I592" t="str">
            <v>ZONA VERDE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1</v>
          </cell>
          <cell r="P592">
            <v>0</v>
          </cell>
        </row>
        <row r="593">
          <cell r="A593" t="str">
            <v>TC026</v>
          </cell>
          <cell r="B593">
            <v>32.182065000000001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32.182065000000001</v>
          </cell>
          <cell r="I593" t="str">
            <v>ZONA VERDE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</v>
          </cell>
          <cell r="P593">
            <v>0</v>
          </cell>
        </row>
        <row r="594">
          <cell r="A594" t="str">
            <v>TC027</v>
          </cell>
          <cell r="B594">
            <v>31.720167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2.8714629999999999</v>
          </cell>
          <cell r="H594">
            <v>28.848704000000001</v>
          </cell>
          <cell r="I594" t="str">
            <v>COMBINADO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9.0524838661788884E-2</v>
          </cell>
          <cell r="O594">
            <v>0.90947516133821116</v>
          </cell>
          <cell r="P594">
            <v>9.0524838661788884E-2</v>
          </cell>
        </row>
        <row r="595">
          <cell r="A595" t="str">
            <v>TC028</v>
          </cell>
          <cell r="B595">
            <v>22.003266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22.003266</v>
          </cell>
          <cell r="I595" t="str">
            <v>ZONA VERDE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0</v>
          </cell>
        </row>
        <row r="596">
          <cell r="A596" t="str">
            <v>TC029</v>
          </cell>
          <cell r="B596">
            <v>15.924211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15.924211</v>
          </cell>
          <cell r="I596" t="str">
            <v>ZONA VERDE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</v>
          </cell>
          <cell r="P596">
            <v>0</v>
          </cell>
        </row>
        <row r="597">
          <cell r="A597" t="str">
            <v>TC030</v>
          </cell>
          <cell r="B597">
            <v>16.606631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16.606631</v>
          </cell>
          <cell r="I597" t="str">
            <v>ZONA VERDE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</v>
          </cell>
          <cell r="P597">
            <v>0</v>
          </cell>
        </row>
        <row r="598">
          <cell r="A598" t="str">
            <v>TC031</v>
          </cell>
          <cell r="B598">
            <v>27.342897000000001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27.342897000000001</v>
          </cell>
          <cell r="I598" t="str">
            <v>ZONA VERDE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</v>
          </cell>
          <cell r="P598">
            <v>0</v>
          </cell>
        </row>
        <row r="599">
          <cell r="A599" t="str">
            <v>TC032</v>
          </cell>
          <cell r="B599">
            <v>35.537587000000002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35.537587000000002</v>
          </cell>
          <cell r="I599" t="str">
            <v>ZONA VERDE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</v>
          </cell>
          <cell r="P599">
            <v>0</v>
          </cell>
        </row>
        <row r="600">
          <cell r="A600" t="str">
            <v>TC033</v>
          </cell>
          <cell r="B600">
            <v>16.961427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16.961427</v>
          </cell>
          <cell r="I600" t="str">
            <v>ZONA VERDE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1</v>
          </cell>
          <cell r="P600">
            <v>0</v>
          </cell>
        </row>
        <row r="601">
          <cell r="A601" t="str">
            <v>TC034</v>
          </cell>
          <cell r="B601">
            <v>20.841287999999999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20.841287999999999</v>
          </cell>
          <cell r="I601" t="str">
            <v>ZONA VERDE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</v>
          </cell>
          <cell r="P601">
            <v>0</v>
          </cell>
        </row>
        <row r="602">
          <cell r="A602" t="str">
            <v>TC035</v>
          </cell>
          <cell r="B602">
            <v>23.920303000000001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23.920303000000001</v>
          </cell>
          <cell r="I602" t="str">
            <v>ZONA VERDE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0</v>
          </cell>
        </row>
        <row r="603">
          <cell r="A603" t="str">
            <v>TC036</v>
          </cell>
          <cell r="B603">
            <v>20.635352999999999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20.635352999999999</v>
          </cell>
          <cell r="I603" t="str">
            <v>ZONA VERDE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0</v>
          </cell>
        </row>
        <row r="604">
          <cell r="A604" t="str">
            <v>TC037</v>
          </cell>
          <cell r="B604">
            <v>12.146843000000001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12.146843000000001</v>
          </cell>
          <cell r="I604" t="str">
            <v>ZONA VERDE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0</v>
          </cell>
        </row>
        <row r="605">
          <cell r="A605" t="str">
            <v>TC038</v>
          </cell>
          <cell r="B605">
            <v>19.697634000000001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19.697634000000001</v>
          </cell>
          <cell r="I605" t="str">
            <v>ZONA VERDE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</v>
          </cell>
          <cell r="P605">
            <v>0</v>
          </cell>
        </row>
        <row r="606">
          <cell r="A606" t="str">
            <v>TC039</v>
          </cell>
          <cell r="B606">
            <v>29.600041999999998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29.600041999999998</v>
          </cell>
          <cell r="I606" t="str">
            <v>ZONA VERDE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</v>
          </cell>
          <cell r="P606">
            <v>0</v>
          </cell>
        </row>
        <row r="607">
          <cell r="A607" t="str">
            <v>TC040</v>
          </cell>
          <cell r="B607">
            <v>4.3928120000000002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4.3928120000000002</v>
          </cell>
          <cell r="I607" t="str">
            <v>ZONA VERDE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</v>
          </cell>
          <cell r="P607">
            <v>0</v>
          </cell>
        </row>
        <row r="608">
          <cell r="A608" t="str">
            <v>TC041</v>
          </cell>
          <cell r="B608">
            <v>15.314598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15.314598</v>
          </cell>
          <cell r="I608" t="str">
            <v>ZONA VERDE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</v>
          </cell>
          <cell r="P608">
            <v>0</v>
          </cell>
        </row>
        <row r="609">
          <cell r="A609" t="str">
            <v>TC042</v>
          </cell>
          <cell r="B609">
            <v>12.944813999999999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12.944813999999999</v>
          </cell>
          <cell r="I609" t="str">
            <v>ZONA VERDE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</v>
          </cell>
          <cell r="P609">
            <v>0</v>
          </cell>
        </row>
        <row r="610">
          <cell r="A610" t="str">
            <v>TC043</v>
          </cell>
          <cell r="B610">
            <v>10.570240999999999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10.570240999999999</v>
          </cell>
          <cell r="I610" t="str">
            <v>ZONA VERDE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</v>
          </cell>
          <cell r="P610">
            <v>0</v>
          </cell>
        </row>
        <row r="611">
          <cell r="A611" t="str">
            <v>TC044</v>
          </cell>
          <cell r="B611">
            <v>10.313141999999999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10.313141999999999</v>
          </cell>
          <cell r="I611" t="str">
            <v>ZONA VERDE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</v>
          </cell>
          <cell r="P611">
            <v>0</v>
          </cell>
        </row>
        <row r="612">
          <cell r="A612" t="str">
            <v>TC045</v>
          </cell>
          <cell r="B612">
            <v>12.525126999999999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12.525126999999999</v>
          </cell>
          <cell r="I612" t="str">
            <v>ZONA VERDE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</v>
          </cell>
          <cell r="P612">
            <v>0</v>
          </cell>
        </row>
        <row r="613">
          <cell r="A613" t="str">
            <v>TC046</v>
          </cell>
          <cell r="B613">
            <v>18.481223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18.481223</v>
          </cell>
          <cell r="I613" t="str">
            <v>ZONA VERDE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</v>
          </cell>
          <cell r="P613">
            <v>0</v>
          </cell>
        </row>
        <row r="614">
          <cell r="A614" t="str">
            <v>TC047</v>
          </cell>
          <cell r="B614">
            <v>23.066012000000001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23.066012000000001</v>
          </cell>
          <cell r="I614" t="str">
            <v>ZONA VERDE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1</v>
          </cell>
          <cell r="P614">
            <v>0</v>
          </cell>
        </row>
        <row r="615">
          <cell r="A615" t="str">
            <v>TC048</v>
          </cell>
          <cell r="B615">
            <v>5.6849360000000004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5.6849360000000004</v>
          </cell>
          <cell r="I615" t="str">
            <v>ZONA VERDE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</v>
          </cell>
          <cell r="P615">
            <v>0</v>
          </cell>
        </row>
        <row r="616">
          <cell r="A616" t="str">
            <v>TC049</v>
          </cell>
          <cell r="B616">
            <v>16.094958999999999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16.094958999999999</v>
          </cell>
          <cell r="I616" t="str">
            <v>ZONA VERDE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</v>
          </cell>
          <cell r="P616">
            <v>0</v>
          </cell>
        </row>
        <row r="617">
          <cell r="A617" t="str">
            <v>TC050</v>
          </cell>
          <cell r="B617">
            <v>22.469359000000001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22.469359000000001</v>
          </cell>
          <cell r="I617" t="str">
            <v>ZONA VERDE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</v>
          </cell>
          <cell r="P617">
            <v>0</v>
          </cell>
        </row>
        <row r="618">
          <cell r="A618" t="str">
            <v>TC051</v>
          </cell>
          <cell r="B618">
            <v>14.353738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14.353738</v>
          </cell>
          <cell r="I618" t="str">
            <v>ZONA VERDE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</v>
          </cell>
          <cell r="P618">
            <v>0</v>
          </cell>
        </row>
        <row r="619">
          <cell r="A619" t="str">
            <v>TC052</v>
          </cell>
          <cell r="B619">
            <v>39.117170000000002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39.117170000000002</v>
          </cell>
          <cell r="I619" t="str">
            <v>ZONA VERDE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</v>
          </cell>
          <cell r="P619">
            <v>0</v>
          </cell>
        </row>
        <row r="620">
          <cell r="A620" t="str">
            <v>TC053</v>
          </cell>
          <cell r="B620">
            <v>20.442204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20.442204</v>
          </cell>
          <cell r="I620" t="str">
            <v>ZONA VERDE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</v>
          </cell>
          <cell r="P620">
            <v>0</v>
          </cell>
        </row>
        <row r="621">
          <cell r="A621" t="str">
            <v>TN068</v>
          </cell>
          <cell r="B621">
            <v>25.298853000000001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25.298853000000001</v>
          </cell>
          <cell r="H621">
            <v>0</v>
          </cell>
          <cell r="I621" t="str">
            <v>VIA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1</v>
          </cell>
          <cell r="O621">
            <v>0</v>
          </cell>
          <cell r="P621">
            <v>1</v>
          </cell>
        </row>
        <row r="622">
          <cell r="A622" t="str">
            <v>TN069</v>
          </cell>
          <cell r="B622">
            <v>26.808440999999998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25.954032000000002</v>
          </cell>
          <cell r="H622">
            <v>0.85440899999999687</v>
          </cell>
          <cell r="I622" t="str">
            <v>COMBINADO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0.96812910530679508</v>
          </cell>
          <cell r="O622">
            <v>3.1870894693204907E-2</v>
          </cell>
          <cell r="P622">
            <v>0.96812910530679508</v>
          </cell>
        </row>
        <row r="623">
          <cell r="A623" t="str">
            <v>TN070</v>
          </cell>
          <cell r="B623">
            <v>28.348628999999999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28.348628999999999</v>
          </cell>
          <cell r="I623" t="str">
            <v>ZONA VERDE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1</v>
          </cell>
          <cell r="P623">
            <v>0</v>
          </cell>
        </row>
        <row r="624">
          <cell r="A624" t="str">
            <v>TN071</v>
          </cell>
          <cell r="B624">
            <v>22.492856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1.275501</v>
          </cell>
          <cell r="H624">
            <v>21.217355000000001</v>
          </cell>
          <cell r="I624" t="str">
            <v>COMBINADO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5.670693841635762E-2</v>
          </cell>
          <cell r="O624">
            <v>0.94329306158364246</v>
          </cell>
          <cell r="P624">
            <v>5.670693841635762E-2</v>
          </cell>
        </row>
        <row r="625">
          <cell r="A625" t="str">
            <v>TN049</v>
          </cell>
          <cell r="B625">
            <v>15.758709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1.644504</v>
          </cell>
          <cell r="H625">
            <v>14.114205</v>
          </cell>
          <cell r="I625" t="str">
            <v>COMBINADO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0.10435524889760957</v>
          </cell>
          <cell r="O625">
            <v>0.8956447511023905</v>
          </cell>
          <cell r="P625">
            <v>0.10435524889760957</v>
          </cell>
        </row>
        <row r="626">
          <cell r="A626" t="str">
            <v>TN039</v>
          </cell>
          <cell r="B626">
            <v>19.990127999999999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19.990127999999999</v>
          </cell>
          <cell r="H626">
            <v>0</v>
          </cell>
          <cell r="I626" t="str">
            <v>VIA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1</v>
          </cell>
          <cell r="O626">
            <v>0</v>
          </cell>
          <cell r="P626">
            <v>1</v>
          </cell>
        </row>
        <row r="627">
          <cell r="A627" t="str">
            <v>TN149</v>
          </cell>
          <cell r="B627">
            <v>12.866127000000001</v>
          </cell>
          <cell r="C627">
            <v>12.866127000000001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 t="str">
            <v>VIA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1</v>
          </cell>
        </row>
        <row r="628">
          <cell r="A628" t="str">
            <v>TN150</v>
          </cell>
          <cell r="B628">
            <v>9.3433480000000007</v>
          </cell>
          <cell r="C628">
            <v>9.3433480000000007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 t="str">
            <v>VIA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1</v>
          </cell>
        </row>
        <row r="629">
          <cell r="A629" t="str">
            <v>TN168</v>
          </cell>
          <cell r="B629">
            <v>24.186399000000002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24.186399000000002</v>
          </cell>
          <cell r="H629">
            <v>0</v>
          </cell>
          <cell r="I629" t="str">
            <v>VIA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1</v>
          </cell>
          <cell r="O629">
            <v>0</v>
          </cell>
          <cell r="P629">
            <v>1</v>
          </cell>
        </row>
        <row r="630">
          <cell r="A630" t="str">
            <v>TN167</v>
          </cell>
          <cell r="B630">
            <v>28.936674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28.936674</v>
          </cell>
          <cell r="H630">
            <v>0</v>
          </cell>
          <cell r="I630" t="str">
            <v>VIA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1</v>
          </cell>
          <cell r="O630">
            <v>0</v>
          </cell>
          <cell r="P630">
            <v>1</v>
          </cell>
        </row>
        <row r="631">
          <cell r="A631" t="str">
            <v>TC076</v>
          </cell>
          <cell r="B631">
            <v>20.515594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20.515594</v>
          </cell>
          <cell r="I631" t="str">
            <v>ZONA VERDE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</v>
          </cell>
          <cell r="P631">
            <v>0</v>
          </cell>
        </row>
        <row r="632">
          <cell r="A632" t="str">
            <v>TC054</v>
          </cell>
          <cell r="B632">
            <v>18.756506000000002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18.756506000000002</v>
          </cell>
          <cell r="I632" t="str">
            <v>ZONA VERDE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0</v>
          </cell>
        </row>
        <row r="633">
          <cell r="A633" t="str">
            <v>TN263</v>
          </cell>
          <cell r="B633">
            <v>27.962126000000001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27.962126000000001</v>
          </cell>
          <cell r="I633" t="str">
            <v>ZONA VERDE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</v>
          </cell>
          <cell r="P633">
            <v>0</v>
          </cell>
        </row>
        <row r="634">
          <cell r="A634" t="str">
            <v>TN177</v>
          </cell>
          <cell r="B634">
            <v>18.096209000000002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18.096209000000002</v>
          </cell>
          <cell r="H634">
            <v>0</v>
          </cell>
          <cell r="I634" t="str">
            <v>VIA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1</v>
          </cell>
          <cell r="O634">
            <v>0</v>
          </cell>
          <cell r="P634">
            <v>1</v>
          </cell>
        </row>
        <row r="635">
          <cell r="A635" t="str">
            <v>TN178</v>
          </cell>
          <cell r="B635">
            <v>8.7703690000000005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7.6909289999999997</v>
          </cell>
          <cell r="H635">
            <v>1.0794400000000008</v>
          </cell>
          <cell r="I635" t="str">
            <v>COMBINADO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0.87692194022851255</v>
          </cell>
          <cell r="O635">
            <v>0.12307805977148747</v>
          </cell>
          <cell r="P635">
            <v>0.87692194022851255</v>
          </cell>
        </row>
        <row r="636">
          <cell r="A636" t="str">
            <v>TN214</v>
          </cell>
          <cell r="B636">
            <v>27.500188000000001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27.500188000000001</v>
          </cell>
          <cell r="H636">
            <v>0</v>
          </cell>
          <cell r="I636" t="str">
            <v>VIA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</v>
          </cell>
          <cell r="O636">
            <v>0</v>
          </cell>
          <cell r="P636">
            <v>1</v>
          </cell>
        </row>
        <row r="637">
          <cell r="A637" t="str">
            <v>TN215</v>
          </cell>
          <cell r="B637">
            <v>12.098337000000001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6.0284690000000003</v>
          </cell>
          <cell r="H637">
            <v>6.0698680000000005</v>
          </cell>
          <cell r="I637" t="str">
            <v>COMBINADO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0.49828906237278725</v>
          </cell>
          <cell r="O637">
            <v>0.50171093762721275</v>
          </cell>
          <cell r="P637">
            <v>0.49828906237278725</v>
          </cell>
        </row>
        <row r="638">
          <cell r="A638" t="str">
            <v>TN212</v>
          </cell>
          <cell r="B638">
            <v>24.559189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24.559189</v>
          </cell>
          <cell r="H638">
            <v>0</v>
          </cell>
          <cell r="I638" t="str">
            <v>VIA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</v>
          </cell>
          <cell r="O638">
            <v>0</v>
          </cell>
          <cell r="P638">
            <v>1</v>
          </cell>
        </row>
        <row r="639">
          <cell r="A639" t="str">
            <v>TN213</v>
          </cell>
          <cell r="B639">
            <v>21.046223000000001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21.046223000000001</v>
          </cell>
          <cell r="H639">
            <v>0</v>
          </cell>
          <cell r="I639" t="str">
            <v>VIA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1</v>
          </cell>
          <cell r="O639">
            <v>0</v>
          </cell>
          <cell r="P639">
            <v>1</v>
          </cell>
        </row>
        <row r="640">
          <cell r="A640" t="str">
            <v>TN209</v>
          </cell>
          <cell r="B640">
            <v>32.410397000000003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32.410397000000003</v>
          </cell>
          <cell r="I640" t="str">
            <v>ZONA VERDE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</v>
          </cell>
          <cell r="P640">
            <v>0</v>
          </cell>
        </row>
        <row r="641">
          <cell r="A641" t="str">
            <v>TN210</v>
          </cell>
          <cell r="B641">
            <v>18.673397000000001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18.673397000000001</v>
          </cell>
          <cell r="I641" t="str">
            <v>ZONA VERDE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</v>
          </cell>
          <cell r="P641">
            <v>0</v>
          </cell>
        </row>
        <row r="642">
          <cell r="A642" t="str">
            <v>TN225</v>
          </cell>
          <cell r="B642">
            <v>44.779138000000003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44.779138000000003</v>
          </cell>
          <cell r="H642">
            <v>0</v>
          </cell>
          <cell r="I642" t="str">
            <v>VIA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1</v>
          </cell>
          <cell r="O642">
            <v>0</v>
          </cell>
          <cell r="P642">
            <v>1</v>
          </cell>
        </row>
        <row r="643">
          <cell r="A643" t="str">
            <v>TN224</v>
          </cell>
          <cell r="B643">
            <v>29.10641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29.10641</v>
          </cell>
          <cell r="H643">
            <v>0</v>
          </cell>
          <cell r="I643" t="str">
            <v>VIA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1</v>
          </cell>
          <cell r="O643">
            <v>0</v>
          </cell>
          <cell r="P643">
            <v>1</v>
          </cell>
        </row>
        <row r="644">
          <cell r="A644" t="str">
            <v>TN227</v>
          </cell>
          <cell r="B644">
            <v>57.397742000000001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52.112687000000001</v>
          </cell>
          <cell r="H644">
            <v>5.2850549999999998</v>
          </cell>
          <cell r="I644" t="str">
            <v>COMBINADO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0.90792224892749263</v>
          </cell>
          <cell r="O644">
            <v>9.2077751072507347E-2</v>
          </cell>
          <cell r="P644">
            <v>0.90792224892749263</v>
          </cell>
        </row>
        <row r="645">
          <cell r="A645" t="str">
            <v>TN226</v>
          </cell>
          <cell r="B645">
            <v>40.896644999999999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11.697146999999999</v>
          </cell>
          <cell r="H645">
            <v>29.199497999999998</v>
          </cell>
          <cell r="I645" t="str">
            <v>COMBINADO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0.28601727598926513</v>
          </cell>
          <cell r="O645">
            <v>0.71398272401073481</v>
          </cell>
          <cell r="P645">
            <v>0.28601727598926513</v>
          </cell>
        </row>
        <row r="646">
          <cell r="A646" t="str">
            <v>TN229</v>
          </cell>
          <cell r="B646">
            <v>34.515296999999997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33.735520999999999</v>
          </cell>
          <cell r="H646">
            <v>0.77977599999999825</v>
          </cell>
          <cell r="I646" t="str">
            <v>COMBINADO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0.97740781428014367</v>
          </cell>
          <cell r="O646">
            <v>2.2592185719856279E-2</v>
          </cell>
          <cell r="P646">
            <v>0.97740781428014367</v>
          </cell>
        </row>
        <row r="647">
          <cell r="A647" t="str">
            <v>TN228</v>
          </cell>
          <cell r="B647">
            <v>29.123887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29.123887</v>
          </cell>
          <cell r="H647">
            <v>0</v>
          </cell>
          <cell r="I647" t="str">
            <v>VIA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1</v>
          </cell>
          <cell r="O647">
            <v>0</v>
          </cell>
          <cell r="P647">
            <v>1</v>
          </cell>
        </row>
        <row r="648">
          <cell r="A648" t="str">
            <v>TN234</v>
          </cell>
          <cell r="B648">
            <v>24.397911000000001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24.397911000000001</v>
          </cell>
          <cell r="H648">
            <v>0</v>
          </cell>
          <cell r="I648" t="str">
            <v>VIA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</v>
          </cell>
          <cell r="O648">
            <v>0</v>
          </cell>
          <cell r="P648">
            <v>1</v>
          </cell>
        </row>
        <row r="649">
          <cell r="A649" t="str">
            <v>TN235</v>
          </cell>
          <cell r="B649">
            <v>23.877375000000001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23.877375000000001</v>
          </cell>
          <cell r="H649">
            <v>0</v>
          </cell>
          <cell r="I649" t="str">
            <v>VIA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1</v>
          </cell>
          <cell r="O649">
            <v>0</v>
          </cell>
          <cell r="P649">
            <v>1</v>
          </cell>
        </row>
        <row r="650">
          <cell r="A650" t="str">
            <v>TN236</v>
          </cell>
          <cell r="B650">
            <v>24.724359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24.724359</v>
          </cell>
          <cell r="H650">
            <v>0</v>
          </cell>
          <cell r="I650" t="str">
            <v>VIA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</v>
          </cell>
          <cell r="O650">
            <v>0</v>
          </cell>
          <cell r="P650">
            <v>1</v>
          </cell>
        </row>
        <row r="651">
          <cell r="A651" t="str">
            <v>TN237</v>
          </cell>
          <cell r="B651">
            <v>19.203856999999999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18.364771000000001</v>
          </cell>
          <cell r="H651">
            <v>0.83908599999999822</v>
          </cell>
          <cell r="I651" t="str">
            <v>COMBINADO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0.95630638157740921</v>
          </cell>
          <cell r="O651">
            <v>4.3693618422590744E-2</v>
          </cell>
          <cell r="P651">
            <v>0.95630638157740921</v>
          </cell>
        </row>
        <row r="652">
          <cell r="A652" t="str">
            <v>TN125</v>
          </cell>
          <cell r="B652">
            <v>15.772453000000001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15.772453000000001</v>
          </cell>
          <cell r="H652">
            <v>0</v>
          </cell>
          <cell r="I652" t="str">
            <v>VIA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1</v>
          </cell>
          <cell r="O652">
            <v>0</v>
          </cell>
          <cell r="P652">
            <v>1</v>
          </cell>
        </row>
        <row r="653">
          <cell r="A653" t="str">
            <v>TN126</v>
          </cell>
          <cell r="B653">
            <v>19.783929000000001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19.783929000000001</v>
          </cell>
          <cell r="H653">
            <v>0</v>
          </cell>
          <cell r="I653" t="str">
            <v>VIA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1</v>
          </cell>
          <cell r="O653">
            <v>0</v>
          </cell>
          <cell r="P653">
            <v>1</v>
          </cell>
        </row>
        <row r="654">
          <cell r="A654" t="str">
            <v>TN127</v>
          </cell>
          <cell r="B654">
            <v>13.817045999999999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13.817045999999999</v>
          </cell>
          <cell r="H654">
            <v>0</v>
          </cell>
          <cell r="I654" t="str">
            <v>VIA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0</v>
          </cell>
          <cell r="P654">
            <v>1</v>
          </cell>
        </row>
        <row r="655">
          <cell r="A655" t="str">
            <v>TN128</v>
          </cell>
          <cell r="B655">
            <v>22.163824000000002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22.163824000000002</v>
          </cell>
          <cell r="H655">
            <v>0</v>
          </cell>
          <cell r="I655" t="str">
            <v>VIA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0</v>
          </cell>
          <cell r="P655">
            <v>1</v>
          </cell>
        </row>
        <row r="656">
          <cell r="A656" t="str">
            <v>TN129</v>
          </cell>
          <cell r="B656">
            <v>22.345409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22.345409</v>
          </cell>
          <cell r="H656">
            <v>0</v>
          </cell>
          <cell r="I656" t="str">
            <v>VIA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0</v>
          </cell>
          <cell r="P656">
            <v>1</v>
          </cell>
        </row>
        <row r="657">
          <cell r="A657" t="str">
            <v>TN130</v>
          </cell>
          <cell r="B657">
            <v>18.880604999999999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18.880604999999999</v>
          </cell>
          <cell r="H657">
            <v>0</v>
          </cell>
          <cell r="I657" t="str">
            <v>VIA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1</v>
          </cell>
          <cell r="O657">
            <v>0</v>
          </cell>
          <cell r="P657">
            <v>1</v>
          </cell>
        </row>
        <row r="658">
          <cell r="A658" t="str">
            <v>TN274</v>
          </cell>
          <cell r="B658">
            <v>42.433019999999999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42.433019999999999</v>
          </cell>
          <cell r="H658">
            <v>0</v>
          </cell>
          <cell r="I658" t="str">
            <v>VIA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1</v>
          </cell>
          <cell r="O658">
            <v>0</v>
          </cell>
          <cell r="P658">
            <v>1</v>
          </cell>
        </row>
        <row r="659">
          <cell r="A659" t="str">
            <v>TN061</v>
          </cell>
          <cell r="B659">
            <v>27.356598000000002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27.356598000000002</v>
          </cell>
          <cell r="H659">
            <v>0</v>
          </cell>
          <cell r="I659" t="str">
            <v>VIA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1</v>
          </cell>
          <cell r="O659">
            <v>0</v>
          </cell>
          <cell r="P659">
            <v>1</v>
          </cell>
        </row>
        <row r="660">
          <cell r="A660" t="str">
            <v>TN060</v>
          </cell>
          <cell r="B660">
            <v>30.598583000000001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0.43694499999999997</v>
          </cell>
          <cell r="H660">
            <v>30.161638</v>
          </cell>
          <cell r="I660" t="str">
            <v>COMBINADO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1.4279909628494887E-2</v>
          </cell>
          <cell r="O660">
            <v>0.9857200903715051</v>
          </cell>
          <cell r="P660">
            <v>1.4279909628494887E-2</v>
          </cell>
        </row>
        <row r="661">
          <cell r="A661" t="str">
            <v>TN272</v>
          </cell>
          <cell r="B661">
            <v>19.731756000000001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14.571875</v>
          </cell>
          <cell r="H661">
            <v>5.1598810000000004</v>
          </cell>
          <cell r="I661" t="str">
            <v>COMBINADO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0.73849864147924793</v>
          </cell>
          <cell r="O661">
            <v>0.26150135852075201</v>
          </cell>
          <cell r="P661">
            <v>0.73849864147924793</v>
          </cell>
        </row>
        <row r="662">
          <cell r="A662" t="str">
            <v>TN273</v>
          </cell>
          <cell r="B662">
            <v>23.599488999999998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23.599488999999998</v>
          </cell>
          <cell r="H662">
            <v>0</v>
          </cell>
          <cell r="I662" t="str">
            <v>VIA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1</v>
          </cell>
          <cell r="O662">
            <v>0</v>
          </cell>
          <cell r="P662">
            <v>1</v>
          </cell>
        </row>
        <row r="663">
          <cell r="A663" t="str">
            <v>TN275</v>
          </cell>
          <cell r="B663">
            <v>27.316939000000001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27.316939000000001</v>
          </cell>
          <cell r="H663">
            <v>0</v>
          </cell>
          <cell r="I663" t="str">
            <v>VIA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1</v>
          </cell>
          <cell r="O663">
            <v>0</v>
          </cell>
          <cell r="P663">
            <v>1</v>
          </cell>
        </row>
        <row r="664">
          <cell r="A664" t="str">
            <v>TN276</v>
          </cell>
          <cell r="B664">
            <v>7.9574259999999999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7.9574259999999999</v>
          </cell>
          <cell r="H664">
            <v>0</v>
          </cell>
          <cell r="I664" t="str">
            <v>VIA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1</v>
          </cell>
          <cell r="O664">
            <v>0</v>
          </cell>
          <cell r="P664">
            <v>1</v>
          </cell>
        </row>
        <row r="665">
          <cell r="A665" t="str">
            <v>TN064</v>
          </cell>
          <cell r="B665">
            <v>18.27262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18.27262</v>
          </cell>
          <cell r="H665">
            <v>0</v>
          </cell>
          <cell r="I665" t="str">
            <v>VIA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1</v>
          </cell>
          <cell r="O665">
            <v>0</v>
          </cell>
          <cell r="P665">
            <v>1</v>
          </cell>
        </row>
        <row r="666">
          <cell r="A666" t="str">
            <v>TN065</v>
          </cell>
          <cell r="B666">
            <v>16.289331000000001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16.289331000000001</v>
          </cell>
          <cell r="H666">
            <v>0</v>
          </cell>
          <cell r="I666" t="str">
            <v>VIA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1</v>
          </cell>
          <cell r="O666">
            <v>0</v>
          </cell>
          <cell r="P666">
            <v>1</v>
          </cell>
        </row>
        <row r="667">
          <cell r="A667" t="str">
            <v>TN230</v>
          </cell>
          <cell r="B667">
            <v>38.647007000000002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15.000365</v>
          </cell>
          <cell r="H667">
            <v>23.646642</v>
          </cell>
          <cell r="I667" t="str">
            <v>COMBINADO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0.38813781879667936</v>
          </cell>
          <cell r="O667">
            <v>0.61186218120332059</v>
          </cell>
          <cell r="P667">
            <v>0.38813781879667936</v>
          </cell>
        </row>
        <row r="668">
          <cell r="A668" t="str">
            <v>TN231</v>
          </cell>
          <cell r="B668">
            <v>39.642096000000002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39.642096000000002</v>
          </cell>
          <cell r="H668">
            <v>0</v>
          </cell>
          <cell r="I668" t="str">
            <v>VIA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1</v>
          </cell>
          <cell r="O668">
            <v>0</v>
          </cell>
          <cell r="P668">
            <v>1</v>
          </cell>
        </row>
        <row r="669">
          <cell r="A669" t="str">
            <v>TN220</v>
          </cell>
          <cell r="B669">
            <v>26.641528000000001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26.641528000000001</v>
          </cell>
          <cell r="I669" t="str">
            <v>ZONA VERDE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</v>
          </cell>
          <cell r="P669">
            <v>0</v>
          </cell>
        </row>
        <row r="670">
          <cell r="A670" t="str">
            <v>TN221</v>
          </cell>
          <cell r="B670">
            <v>25.416907999999999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25.416907999999999</v>
          </cell>
          <cell r="I670" t="str">
            <v>ZONA VERDE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1</v>
          </cell>
          <cell r="P670">
            <v>0</v>
          </cell>
        </row>
        <row r="671">
          <cell r="A671" t="str">
            <v>TN194</v>
          </cell>
          <cell r="B671">
            <v>42.620154999999997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42.620154999999997</v>
          </cell>
          <cell r="I671" t="str">
            <v>ZONA VERDE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1</v>
          </cell>
          <cell r="P671">
            <v>0</v>
          </cell>
        </row>
        <row r="672">
          <cell r="A672" t="str">
            <v>TN195</v>
          </cell>
          <cell r="B672">
            <v>52.253962000000001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52.253962000000001</v>
          </cell>
          <cell r="I672" t="str">
            <v>ZONA VERDE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</v>
          </cell>
          <cell r="P672">
            <v>0</v>
          </cell>
        </row>
        <row r="673">
          <cell r="A673" t="str">
            <v>TN198</v>
          </cell>
          <cell r="B673">
            <v>49.389054000000002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49.389054000000002</v>
          </cell>
          <cell r="I673" t="str">
            <v>ZONA VERDE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</v>
          </cell>
          <cell r="P673">
            <v>0</v>
          </cell>
        </row>
        <row r="674">
          <cell r="A674" t="str">
            <v>TN199</v>
          </cell>
          <cell r="B674">
            <v>61.269539000000002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61.269539000000002</v>
          </cell>
          <cell r="I674" t="str">
            <v>ZONA VERDE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</v>
          </cell>
          <cell r="P674">
            <v>0</v>
          </cell>
        </row>
        <row r="675">
          <cell r="A675" t="str">
            <v>TN097</v>
          </cell>
          <cell r="B675">
            <v>41.979573000000002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41.979573000000002</v>
          </cell>
          <cell r="I675" t="str">
            <v>ZONA VERDE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</v>
          </cell>
          <cell r="P675">
            <v>0</v>
          </cell>
        </row>
        <row r="676">
          <cell r="A676" t="str">
            <v>TN098</v>
          </cell>
          <cell r="B676">
            <v>41.159131000000002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41.159131000000002</v>
          </cell>
          <cell r="I676" t="str">
            <v>ZONA VERDE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</v>
          </cell>
          <cell r="P676">
            <v>0</v>
          </cell>
        </row>
        <row r="677">
          <cell r="A677" t="str">
            <v>T214</v>
          </cell>
          <cell r="B677">
            <v>36.290819999999997</v>
          </cell>
          <cell r="C677">
            <v>0</v>
          </cell>
          <cell r="D677">
            <v>0</v>
          </cell>
          <cell r="E677">
            <v>4.4090210000000001</v>
          </cell>
          <cell r="F677">
            <v>0</v>
          </cell>
          <cell r="G677">
            <v>0</v>
          </cell>
          <cell r="H677">
            <v>31.881798999999997</v>
          </cell>
          <cell r="I677" t="str">
            <v>COMBINADO</v>
          </cell>
          <cell r="J677">
            <v>0</v>
          </cell>
          <cell r="K677">
            <v>0</v>
          </cell>
          <cell r="L677">
            <v>0.12149135786956593</v>
          </cell>
          <cell r="M677">
            <v>0</v>
          </cell>
          <cell r="N677">
            <v>0</v>
          </cell>
          <cell r="O677">
            <v>0.87850864213043411</v>
          </cell>
          <cell r="P677">
            <v>0.12149135786956593</v>
          </cell>
        </row>
        <row r="678">
          <cell r="A678" t="str">
            <v>TN043</v>
          </cell>
          <cell r="B678">
            <v>36.069944999999997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36.069944999999997</v>
          </cell>
          <cell r="H678">
            <v>0</v>
          </cell>
          <cell r="I678" t="str">
            <v>VIA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1</v>
          </cell>
          <cell r="O678">
            <v>0</v>
          </cell>
          <cell r="P678">
            <v>1</v>
          </cell>
        </row>
        <row r="679">
          <cell r="A679" t="str">
            <v>TN044</v>
          </cell>
          <cell r="B679">
            <v>44.636279999999999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44.636279999999999</v>
          </cell>
          <cell r="H679">
            <v>0</v>
          </cell>
          <cell r="I679" t="str">
            <v>VIA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1</v>
          </cell>
          <cell r="O679">
            <v>0</v>
          </cell>
          <cell r="P679">
            <v>1</v>
          </cell>
        </row>
        <row r="680">
          <cell r="A680" t="str">
            <v>TN164</v>
          </cell>
          <cell r="B680">
            <v>75.814744000000005</v>
          </cell>
          <cell r="C680">
            <v>12.268331999999999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63.546412000000004</v>
          </cell>
          <cell r="I680" t="str">
            <v>COMBINADO</v>
          </cell>
          <cell r="J680">
            <v>0.16181986976042548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0.83818013023957449</v>
          </cell>
          <cell r="P680">
            <v>0.16181986976042548</v>
          </cell>
        </row>
        <row r="681">
          <cell r="A681" t="str">
            <v>TN148</v>
          </cell>
          <cell r="B681">
            <v>25.308679000000001</v>
          </cell>
          <cell r="C681">
            <v>9.2068379999999994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16.101841</v>
          </cell>
          <cell r="I681" t="str">
            <v>COMBINADO</v>
          </cell>
          <cell r="J681">
            <v>0.36378184732597063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0.63621815267402926</v>
          </cell>
          <cell r="P681">
            <v>0.36378184732597063</v>
          </cell>
        </row>
        <row r="682">
          <cell r="A682" t="str">
            <v>TN166</v>
          </cell>
          <cell r="B682">
            <v>14.848205999999999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0.33897899999999997</v>
          </cell>
          <cell r="H682">
            <v>14.509226999999999</v>
          </cell>
          <cell r="I682" t="str">
            <v>COMBINADO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2.2829626690254699E-2</v>
          </cell>
          <cell r="O682">
            <v>0.97717037330974532</v>
          </cell>
          <cell r="P682">
            <v>2.2829626690254699E-2</v>
          </cell>
        </row>
        <row r="683">
          <cell r="A683" t="str">
            <v>TN170</v>
          </cell>
          <cell r="B683">
            <v>18.970427000000001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9.2135309999999997</v>
          </cell>
          <cell r="H683">
            <v>9.7568960000000011</v>
          </cell>
          <cell r="I683" t="str">
            <v>COMBINADO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0.48567863021744312</v>
          </cell>
          <cell r="O683">
            <v>0.51432136978255683</v>
          </cell>
          <cell r="P683">
            <v>0.48567863021744312</v>
          </cell>
        </row>
        <row r="684">
          <cell r="A684" t="str">
            <v>TN264</v>
          </cell>
          <cell r="B684">
            <v>20.024757000000001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1.703557</v>
          </cell>
          <cell r="H684">
            <v>18.321200000000001</v>
          </cell>
          <cell r="I684" t="str">
            <v>COMBINADO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8.5072542952705985E-2</v>
          </cell>
          <cell r="O684">
            <v>0.91492745704729406</v>
          </cell>
          <cell r="P684">
            <v>8.5072542952705985E-2</v>
          </cell>
        </row>
        <row r="685">
          <cell r="A685" t="str">
            <v>TN055</v>
          </cell>
          <cell r="B685">
            <v>30.746220999999998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2.6471260000000001</v>
          </cell>
          <cell r="H685">
            <v>28.099094999999998</v>
          </cell>
          <cell r="I685" t="str">
            <v>COMBINADO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8.6095979079835544E-2</v>
          </cell>
          <cell r="O685">
            <v>0.91390402092016443</v>
          </cell>
          <cell r="P685">
            <v>8.6095979079835544E-2</v>
          </cell>
        </row>
        <row r="686">
          <cell r="A686" t="str">
            <v>TN136</v>
          </cell>
          <cell r="B686">
            <v>37.153381000000003</v>
          </cell>
          <cell r="C686">
            <v>0</v>
          </cell>
          <cell r="D686">
            <v>34.108358000000003</v>
          </cell>
          <cell r="E686">
            <v>0</v>
          </cell>
          <cell r="F686">
            <v>0</v>
          </cell>
          <cell r="G686">
            <v>0</v>
          </cell>
          <cell r="H686">
            <v>3.0450230000000005</v>
          </cell>
          <cell r="I686" t="str">
            <v>COMBINADO</v>
          </cell>
          <cell r="J686">
            <v>0</v>
          </cell>
          <cell r="K686">
            <v>0.91804183312415089</v>
          </cell>
          <cell r="L686">
            <v>0</v>
          </cell>
          <cell r="M686">
            <v>0</v>
          </cell>
          <cell r="N686">
            <v>0</v>
          </cell>
          <cell r="O686">
            <v>8.1958166875849073E-2</v>
          </cell>
          <cell r="P686">
            <v>0.91804183312415089</v>
          </cell>
        </row>
        <row r="687">
          <cell r="A687" t="str">
            <v>TN140</v>
          </cell>
          <cell r="B687">
            <v>5.8689689999999999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2.9910350000000001</v>
          </cell>
          <cell r="H687">
            <v>2.8779339999999998</v>
          </cell>
          <cell r="I687" t="str">
            <v>COMBINADO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0.50963550838315896</v>
          </cell>
          <cell r="O687">
            <v>0.49036449161684104</v>
          </cell>
          <cell r="P687">
            <v>0.50963550838315896</v>
          </cell>
        </row>
        <row r="688">
          <cell r="A688" t="str">
            <v>TN141</v>
          </cell>
          <cell r="B688">
            <v>16.759616999999999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16.759616999999999</v>
          </cell>
          <cell r="I688" t="str">
            <v>ZONA VERDE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0</v>
          </cell>
        </row>
        <row r="689">
          <cell r="A689" t="str">
            <v>TN145</v>
          </cell>
          <cell r="B689">
            <v>51.946455999999998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51.946455999999998</v>
          </cell>
          <cell r="H689">
            <v>0</v>
          </cell>
          <cell r="I689" t="str">
            <v>VIA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</v>
          </cell>
          <cell r="O689">
            <v>0</v>
          </cell>
          <cell r="P689">
            <v>1</v>
          </cell>
        </row>
        <row r="690">
          <cell r="A690" t="str">
            <v>TN144</v>
          </cell>
          <cell r="B690">
            <v>52.692825999999997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50.743566000000001</v>
          </cell>
          <cell r="H690">
            <v>1.9492599999999953</v>
          </cell>
          <cell r="I690" t="str">
            <v>COMBINADO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0.96300710840599069</v>
          </cell>
          <cell r="O690">
            <v>3.6992891594009314E-2</v>
          </cell>
          <cell r="P690">
            <v>0.96300710840599069</v>
          </cell>
        </row>
        <row r="691">
          <cell r="A691" t="str">
            <v>TN147</v>
          </cell>
          <cell r="B691">
            <v>65.573335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65.573335</v>
          </cell>
          <cell r="I691" t="str">
            <v>ZONA VERDE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0</v>
          </cell>
        </row>
        <row r="692">
          <cell r="A692" t="str">
            <v>TN142</v>
          </cell>
          <cell r="B692">
            <v>61.357745999999999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55.216178999999997</v>
          </cell>
          <cell r="H692">
            <v>6.141567000000002</v>
          </cell>
          <cell r="I692" t="str">
            <v>COMBINADO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0.89990559627141453</v>
          </cell>
          <cell r="O692">
            <v>0.1000944037285855</v>
          </cell>
          <cell r="P692">
            <v>0.89990559627141453</v>
          </cell>
        </row>
        <row r="693">
          <cell r="A693" t="str">
            <v>TN146</v>
          </cell>
          <cell r="B693">
            <v>31.946735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31.946735</v>
          </cell>
          <cell r="H693">
            <v>0</v>
          </cell>
          <cell r="I693" t="str">
            <v>VIA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</v>
          </cell>
          <cell r="O693">
            <v>0</v>
          </cell>
          <cell r="P693">
            <v>1</v>
          </cell>
        </row>
        <row r="694">
          <cell r="A694" t="str">
            <v>TN200</v>
          </cell>
          <cell r="B694">
            <v>7.0471839999999997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7.0471839999999997</v>
          </cell>
          <cell r="I694" t="str">
            <v>ZONA VERDE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</v>
          </cell>
          <cell r="P694">
            <v>0</v>
          </cell>
        </row>
        <row r="695">
          <cell r="A695" t="str">
            <v>TN201</v>
          </cell>
          <cell r="B695">
            <v>88.168381999999994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88.168381999999994</v>
          </cell>
          <cell r="I695" t="str">
            <v>ZONA VERDE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</v>
          </cell>
          <cell r="P695">
            <v>0</v>
          </cell>
        </row>
        <row r="696">
          <cell r="A696" t="str">
            <v>TN260</v>
          </cell>
          <cell r="B696">
            <v>8.8634620000000002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8.8634620000000002</v>
          </cell>
          <cell r="I696" t="str">
            <v>ZONA VERDE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</v>
          </cell>
          <cell r="P696">
            <v>0</v>
          </cell>
        </row>
        <row r="697">
          <cell r="A697" t="str">
            <v>TN261</v>
          </cell>
          <cell r="B697">
            <v>19.863599000000001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19.863599000000001</v>
          </cell>
          <cell r="I697" t="str">
            <v>ZONA VERDE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</v>
          </cell>
          <cell r="P697">
            <v>0</v>
          </cell>
        </row>
        <row r="698">
          <cell r="A698" t="str">
            <v>TN262</v>
          </cell>
          <cell r="B698">
            <v>9.8174899999999994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9.8174899999999994</v>
          </cell>
          <cell r="I698" t="str">
            <v>ZONA VERDE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</v>
          </cell>
          <cell r="P698">
            <v>0</v>
          </cell>
        </row>
        <row r="699">
          <cell r="A699" t="str">
            <v>T115</v>
          </cell>
          <cell r="B699">
            <v>42.038127000000003</v>
          </cell>
          <cell r="C699">
            <v>0</v>
          </cell>
          <cell r="D699">
            <v>0</v>
          </cell>
          <cell r="E699">
            <v>20.775485</v>
          </cell>
          <cell r="F699">
            <v>0</v>
          </cell>
          <cell r="G699">
            <v>0</v>
          </cell>
          <cell r="H699">
            <v>21.262642000000003</v>
          </cell>
          <cell r="I699" t="str">
            <v>COMBINADO</v>
          </cell>
          <cell r="J699">
            <v>0</v>
          </cell>
          <cell r="K699">
            <v>0</v>
          </cell>
          <cell r="L699">
            <v>0.49420577182232689</v>
          </cell>
          <cell r="M699">
            <v>0</v>
          </cell>
          <cell r="N699">
            <v>0</v>
          </cell>
          <cell r="O699">
            <v>0.50579422817767317</v>
          </cell>
          <cell r="P699">
            <v>0.49420577182232689</v>
          </cell>
        </row>
        <row r="700">
          <cell r="A700" t="str">
            <v>TN072</v>
          </cell>
          <cell r="B700">
            <v>13.524881000000001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13.524881000000001</v>
          </cell>
          <cell r="H700">
            <v>0</v>
          </cell>
          <cell r="I700" t="str">
            <v>VIA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1</v>
          </cell>
          <cell r="O700">
            <v>0</v>
          </cell>
          <cell r="P700">
            <v>1</v>
          </cell>
        </row>
        <row r="701">
          <cell r="A701" t="str">
            <v>TN073</v>
          </cell>
          <cell r="B701">
            <v>27.453738999999999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1.303444</v>
          </cell>
          <cell r="H701">
            <v>26.150295</v>
          </cell>
          <cell r="I701" t="str">
            <v>COMBINADO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4.7477831708096302E-2</v>
          </cell>
          <cell r="O701">
            <v>0.95252216829190373</v>
          </cell>
          <cell r="P701">
            <v>4.7477831708096302E-2</v>
          </cell>
        </row>
        <row r="702">
          <cell r="A702" t="str">
            <v>TN089</v>
          </cell>
          <cell r="B702">
            <v>34.258881000000002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34.258881000000002</v>
          </cell>
          <cell r="I702" t="str">
            <v>ZONA VERDE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</v>
          </cell>
          <cell r="P702">
            <v>0</v>
          </cell>
        </row>
        <row r="703">
          <cell r="A703" t="str">
            <v>TN090</v>
          </cell>
          <cell r="B703">
            <v>37.407949000000002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37.407949000000002</v>
          </cell>
          <cell r="I703" t="str">
            <v>ZONA VERDE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</v>
          </cell>
          <cell r="P703">
            <v>0</v>
          </cell>
        </row>
        <row r="704">
          <cell r="A704" t="str">
            <v>TN031</v>
          </cell>
          <cell r="B704">
            <v>23.016946999999998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21.481497000000001</v>
          </cell>
          <cell r="H704">
            <v>1.5354499999999973</v>
          </cell>
          <cell r="I704" t="str">
            <v>COMBINADO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0.93329045767885732</v>
          </cell>
          <cell r="O704">
            <v>6.6709542321142651E-2</v>
          </cell>
          <cell r="P704">
            <v>0.93329045767885732</v>
          </cell>
        </row>
        <row r="705">
          <cell r="A705" t="str">
            <v>TN032</v>
          </cell>
          <cell r="B705">
            <v>21.679659999999998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21.679659999999998</v>
          </cell>
          <cell r="H705">
            <v>0</v>
          </cell>
          <cell r="I705" t="str">
            <v>VIA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</v>
          </cell>
          <cell r="O705">
            <v>0</v>
          </cell>
          <cell r="P705">
            <v>1</v>
          </cell>
        </row>
        <row r="706">
          <cell r="A706" t="str">
            <v>TN033</v>
          </cell>
          <cell r="B706">
            <v>16.584043000000001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16.584043000000001</v>
          </cell>
          <cell r="H706">
            <v>0</v>
          </cell>
          <cell r="I706" t="str">
            <v>VIA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</v>
          </cell>
          <cell r="O706">
            <v>0</v>
          </cell>
          <cell r="P706">
            <v>1</v>
          </cell>
        </row>
        <row r="707">
          <cell r="A707" t="str">
            <v>TN034</v>
          </cell>
          <cell r="B707">
            <v>12.093545000000001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12.093545000000001</v>
          </cell>
          <cell r="H707">
            <v>0</v>
          </cell>
          <cell r="I707" t="str">
            <v>VIA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1</v>
          </cell>
          <cell r="O707">
            <v>0</v>
          </cell>
          <cell r="P707">
            <v>1</v>
          </cell>
        </row>
        <row r="708">
          <cell r="A708" t="str">
            <v>TN035</v>
          </cell>
          <cell r="B708">
            <v>7.3109979999999997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0.24787000000000001</v>
          </cell>
          <cell r="H708">
            <v>7.0631279999999999</v>
          </cell>
          <cell r="I708" t="str">
            <v>COMBINADO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3.3903716017977301E-2</v>
          </cell>
          <cell r="O708">
            <v>0.96609628398202274</v>
          </cell>
          <cell r="P708">
            <v>3.3903716017977301E-2</v>
          </cell>
        </row>
        <row r="709">
          <cell r="A709" t="str">
            <v>TN026</v>
          </cell>
          <cell r="B709">
            <v>23.448772000000002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22.772151000000001</v>
          </cell>
          <cell r="H709">
            <v>0.67662100000000081</v>
          </cell>
          <cell r="I709" t="str">
            <v>COMBINADO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0.9711447149556488</v>
          </cell>
          <cell r="O709">
            <v>2.885528504435118E-2</v>
          </cell>
          <cell r="P709">
            <v>0.9711447149556488</v>
          </cell>
        </row>
        <row r="710">
          <cell r="A710" t="str">
            <v>TN027</v>
          </cell>
          <cell r="B710">
            <v>18.535857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18.535857</v>
          </cell>
          <cell r="H710">
            <v>0</v>
          </cell>
          <cell r="I710" t="str">
            <v>VIA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</v>
          </cell>
          <cell r="O710">
            <v>0</v>
          </cell>
          <cell r="P710">
            <v>1</v>
          </cell>
        </row>
        <row r="711">
          <cell r="A711" t="str">
            <v>TN028</v>
          </cell>
          <cell r="B711">
            <v>21.048842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21.048842</v>
          </cell>
          <cell r="H711">
            <v>0</v>
          </cell>
          <cell r="I711" t="str">
            <v>VIA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</v>
          </cell>
          <cell r="O711">
            <v>0</v>
          </cell>
          <cell r="P711">
            <v>1</v>
          </cell>
        </row>
        <row r="712">
          <cell r="A712" t="str">
            <v>TN029</v>
          </cell>
          <cell r="B712">
            <v>22.289000000000001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22.289000000000001</v>
          </cell>
          <cell r="H712">
            <v>0</v>
          </cell>
          <cell r="I712" t="str">
            <v>VIA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0</v>
          </cell>
          <cell r="P712">
            <v>1</v>
          </cell>
        </row>
        <row r="713">
          <cell r="A713" t="str">
            <v>TN030</v>
          </cell>
          <cell r="B713">
            <v>6.4833230000000004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0.39972400000000002</v>
          </cell>
          <cell r="H713">
            <v>6.0835990000000004</v>
          </cell>
          <cell r="I713" t="str">
            <v>COMBINADO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6.1654185669910322E-2</v>
          </cell>
          <cell r="O713">
            <v>0.93834581433008968</v>
          </cell>
          <cell r="P713">
            <v>6.1654185669910322E-2</v>
          </cell>
        </row>
        <row r="714">
          <cell r="A714" t="str">
            <v>TN036</v>
          </cell>
          <cell r="B714">
            <v>17.573219999999999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3.3168600000000001</v>
          </cell>
          <cell r="H714">
            <v>14.256359999999999</v>
          </cell>
          <cell r="I714" t="str">
            <v>COMBINADO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0.18874514744594334</v>
          </cell>
          <cell r="O714">
            <v>0.81125485255405672</v>
          </cell>
          <cell r="P714">
            <v>0.18874514744594334</v>
          </cell>
        </row>
        <row r="715">
          <cell r="A715" t="str">
            <v>TN211</v>
          </cell>
          <cell r="B715">
            <v>91.066246000000007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86.121382999999994</v>
          </cell>
          <cell r="H715">
            <v>4.9448630000000122</v>
          </cell>
          <cell r="I715" t="str">
            <v>COMBINADO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0.94570037508738403</v>
          </cell>
          <cell r="O715">
            <v>5.4299624912615939E-2</v>
          </cell>
          <cell r="P715">
            <v>0.94570037508738403</v>
          </cell>
        </row>
        <row r="716">
          <cell r="A716" t="str">
            <v>T376</v>
          </cell>
          <cell r="B716">
            <v>1.6772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1.6772</v>
          </cell>
          <cell r="H716">
            <v>0</v>
          </cell>
          <cell r="I716" t="str">
            <v>VIA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1</v>
          </cell>
        </row>
        <row r="717">
          <cell r="A717" t="str">
            <v>T377</v>
          </cell>
          <cell r="B717">
            <v>61.350873999999997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6.0968920000000004</v>
          </cell>
          <cell r="H717">
            <v>55.253981999999993</v>
          </cell>
          <cell r="I717" t="str">
            <v>COMBINADO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9.9377426962165213E-2</v>
          </cell>
          <cell r="O717">
            <v>0.90062257303783477</v>
          </cell>
          <cell r="P717">
            <v>9.9377426962165213E-2</v>
          </cell>
        </row>
        <row r="718">
          <cell r="A718" t="str">
            <v>TN281</v>
          </cell>
          <cell r="B718">
            <v>35.410063000000001</v>
          </cell>
          <cell r="C718">
            <v>35.410063000000001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 t="str">
            <v>VIA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</row>
        <row r="719">
          <cell r="A719" t="str">
            <v>TN277</v>
          </cell>
          <cell r="B719">
            <v>18.476517999999999</v>
          </cell>
          <cell r="C719">
            <v>0</v>
          </cell>
          <cell r="D719">
            <v>0</v>
          </cell>
          <cell r="E719">
            <v>18.476517999999999</v>
          </cell>
          <cell r="F719">
            <v>0</v>
          </cell>
          <cell r="G719">
            <v>0</v>
          </cell>
          <cell r="H719">
            <v>0</v>
          </cell>
          <cell r="I719" t="str">
            <v>VIA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1</v>
          </cell>
        </row>
        <row r="720">
          <cell r="A720" t="str">
            <v>TN278</v>
          </cell>
          <cell r="B720">
            <v>12.040986</v>
          </cell>
          <cell r="C720">
            <v>0</v>
          </cell>
          <cell r="D720">
            <v>0</v>
          </cell>
          <cell r="E720">
            <v>12.040986</v>
          </cell>
          <cell r="F720">
            <v>0</v>
          </cell>
          <cell r="G720">
            <v>0</v>
          </cell>
          <cell r="H720">
            <v>0</v>
          </cell>
          <cell r="I720" t="str">
            <v>VIA</v>
          </cell>
          <cell r="J720">
            <v>0</v>
          </cell>
          <cell r="K720">
            <v>0</v>
          </cell>
          <cell r="L720">
            <v>1</v>
          </cell>
          <cell r="M720">
            <v>0</v>
          </cell>
          <cell r="N720">
            <v>0</v>
          </cell>
          <cell r="O720">
            <v>0</v>
          </cell>
          <cell r="P720">
            <v>1</v>
          </cell>
        </row>
        <row r="721">
          <cell r="A721" t="str">
            <v>TN279</v>
          </cell>
          <cell r="B721">
            <v>6.1499699999999997</v>
          </cell>
          <cell r="C721">
            <v>5.4748900000000003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0.67507999999999946</v>
          </cell>
          <cell r="I721" t="str">
            <v>COMBINADO</v>
          </cell>
          <cell r="J721">
            <v>0.89023035884727897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0.10976964115272099</v>
          </cell>
          <cell r="P721">
            <v>0.89023035884727897</v>
          </cell>
        </row>
        <row r="722">
          <cell r="A722" t="str">
            <v>TN287</v>
          </cell>
          <cell r="B722">
            <v>39.235318999999997</v>
          </cell>
          <cell r="C722">
            <v>39.235318999999997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 t="str">
            <v>VIA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1</v>
          </cell>
        </row>
        <row r="723">
          <cell r="A723" t="str">
            <v>TN285</v>
          </cell>
          <cell r="B723">
            <v>21.825320000000001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7.3138420000000002</v>
          </cell>
          <cell r="H723">
            <v>14.511478</v>
          </cell>
          <cell r="I723" t="str">
            <v>COMBINADO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0.33510812212604441</v>
          </cell>
          <cell r="O723">
            <v>0.66489187787395554</v>
          </cell>
          <cell r="P723">
            <v>0.33510812212604441</v>
          </cell>
        </row>
        <row r="724">
          <cell r="A724" t="str">
            <v>TN286</v>
          </cell>
          <cell r="B724">
            <v>6.4113069999999999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6.4113069999999999</v>
          </cell>
          <cell r="H724">
            <v>0</v>
          </cell>
          <cell r="I724" t="str">
            <v>VIA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</v>
          </cell>
          <cell r="O724">
            <v>0</v>
          </cell>
          <cell r="P724">
            <v>1</v>
          </cell>
        </row>
        <row r="725">
          <cell r="A725" t="str">
            <v>T162</v>
          </cell>
          <cell r="B725">
            <v>61.276757000000003</v>
          </cell>
          <cell r="C725">
            <v>61.276757000000003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 t="str">
            <v>VIA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1</v>
          </cell>
        </row>
        <row r="726">
          <cell r="A726" t="str">
            <v>T160</v>
          </cell>
          <cell r="B726">
            <v>4.0903790000000004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0.90339100000000006</v>
          </cell>
          <cell r="H726">
            <v>3.1869880000000004</v>
          </cell>
          <cell r="I726" t="str">
            <v>COMBINADO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0.22085752933896832</v>
          </cell>
          <cell r="O726">
            <v>0.77914247066103171</v>
          </cell>
          <cell r="P726">
            <v>0.22085752933896832</v>
          </cell>
        </row>
        <row r="727">
          <cell r="A727" t="str">
            <v>T335</v>
          </cell>
          <cell r="B727">
            <v>19.079778000000001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19.079778000000001</v>
          </cell>
          <cell r="H727">
            <v>0</v>
          </cell>
          <cell r="I727" t="str">
            <v>VIA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</v>
          </cell>
          <cell r="O727">
            <v>0</v>
          </cell>
          <cell r="P727">
            <v>1</v>
          </cell>
        </row>
        <row r="728">
          <cell r="A728" t="str">
            <v>TN288</v>
          </cell>
          <cell r="B728">
            <v>4.8671720000000001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4.8671720000000001</v>
          </cell>
          <cell r="H728">
            <v>0</v>
          </cell>
          <cell r="I728" t="str">
            <v>VIA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</v>
          </cell>
          <cell r="O728">
            <v>0</v>
          </cell>
          <cell r="P728">
            <v>1</v>
          </cell>
        </row>
        <row r="729">
          <cell r="A729" t="str">
            <v>TN280</v>
          </cell>
          <cell r="B729">
            <v>8.9242679999999996</v>
          </cell>
          <cell r="C729">
            <v>4.5646040000000001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4.3596639999999995</v>
          </cell>
          <cell r="I729" t="str">
            <v>COMBINADO</v>
          </cell>
          <cell r="J729">
            <v>0.51148217422426134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0.48851782577573866</v>
          </cell>
          <cell r="P729">
            <v>0.51148217422426134</v>
          </cell>
        </row>
        <row r="730">
          <cell r="A730" t="str">
            <v>TN282</v>
          </cell>
          <cell r="B730">
            <v>39.204604000000003</v>
          </cell>
          <cell r="C730">
            <v>39.204604000000003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 t="str">
            <v>VIA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1</v>
          </cell>
        </row>
        <row r="731">
          <cell r="A731" t="str">
            <v>TN283</v>
          </cell>
          <cell r="B731">
            <v>31.906497999999999</v>
          </cell>
          <cell r="C731">
            <v>31.906497999999999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 t="str">
            <v>VIA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1</v>
          </cell>
        </row>
        <row r="732">
          <cell r="A732" t="str">
            <v>TN284</v>
          </cell>
          <cell r="B732">
            <v>6.7957929999999998</v>
          </cell>
          <cell r="C732">
            <v>6.7957929999999998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 t="str">
            <v>VIA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1</v>
          </cell>
        </row>
        <row r="733">
          <cell r="A733" t="str">
            <v>T378</v>
          </cell>
          <cell r="B733">
            <v>147.47057799999999</v>
          </cell>
          <cell r="C733">
            <v>0</v>
          </cell>
          <cell r="D733">
            <v>6.0800890000000001</v>
          </cell>
          <cell r="E733">
            <v>0</v>
          </cell>
          <cell r="F733">
            <v>0</v>
          </cell>
          <cell r="G733">
            <v>0</v>
          </cell>
          <cell r="H733">
            <v>141.390489</v>
          </cell>
          <cell r="I733" t="str">
            <v>COMBINADO</v>
          </cell>
          <cell r="J733">
            <v>0</v>
          </cell>
          <cell r="K733">
            <v>4.122916640361985E-2</v>
          </cell>
          <cell r="L733">
            <v>0</v>
          </cell>
          <cell r="M733">
            <v>0</v>
          </cell>
          <cell r="N733">
            <v>0</v>
          </cell>
          <cell r="O733">
            <v>0.95877083359638027</v>
          </cell>
          <cell r="P733">
            <v>4.122916640361985E-2</v>
          </cell>
        </row>
        <row r="734">
          <cell r="A734" t="str">
            <v>T379</v>
          </cell>
          <cell r="B734">
            <v>101.665454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4.4678579999999997</v>
          </cell>
          <cell r="H734">
            <v>97.197596000000004</v>
          </cell>
          <cell r="I734" t="str">
            <v>COMBINADO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4.3946668452392881E-2</v>
          </cell>
          <cell r="O734">
            <v>0.95605333154760719</v>
          </cell>
          <cell r="P734">
            <v>4.3946668452392881E-2</v>
          </cell>
        </row>
        <row r="735">
          <cell r="A735" t="str">
            <v>TN291</v>
          </cell>
          <cell r="B735">
            <v>38.634234999999997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2.987749</v>
          </cell>
          <cell r="H735">
            <v>35.646485999999996</v>
          </cell>
          <cell r="I735" t="str">
            <v>COMBINADO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7.7334234779076125E-2</v>
          </cell>
          <cell r="O735">
            <v>0.92266576522092381</v>
          </cell>
          <cell r="P735">
            <v>7.7334234779076125E-2</v>
          </cell>
        </row>
        <row r="736">
          <cell r="A736" t="str">
            <v>TN292</v>
          </cell>
          <cell r="B736">
            <v>9.1731130000000007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9.1731130000000007</v>
          </cell>
          <cell r="I736" t="str">
            <v>ZONA VERDE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</v>
          </cell>
          <cell r="P736">
            <v>0</v>
          </cell>
        </row>
        <row r="737">
          <cell r="A737" t="str">
            <v>T267</v>
          </cell>
          <cell r="B737">
            <v>17.473008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17.473008</v>
          </cell>
          <cell r="I737" t="str">
            <v>ZONA VERDE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</v>
          </cell>
          <cell r="P737">
            <v>0</v>
          </cell>
        </row>
        <row r="738">
          <cell r="A738" t="str">
            <v>TN289</v>
          </cell>
          <cell r="B738">
            <v>13.976050000000001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13.976050000000001</v>
          </cell>
          <cell r="H738">
            <v>0</v>
          </cell>
          <cell r="I738" t="str">
            <v>VIA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1</v>
          </cell>
          <cell r="O738">
            <v>0</v>
          </cell>
          <cell r="P738">
            <v>1</v>
          </cell>
        </row>
        <row r="739">
          <cell r="A739" t="str">
            <v>TN293</v>
          </cell>
          <cell r="B739">
            <v>9.9462890000000002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9.9462890000000002</v>
          </cell>
          <cell r="H739">
            <v>0</v>
          </cell>
          <cell r="I739" t="str">
            <v>VIA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0</v>
          </cell>
          <cell r="P739">
            <v>1</v>
          </cell>
        </row>
        <row r="740">
          <cell r="A740" t="str">
            <v>TN294</v>
          </cell>
          <cell r="B740">
            <v>13.749748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13.749748</v>
          </cell>
          <cell r="H740">
            <v>0</v>
          </cell>
          <cell r="I740" t="str">
            <v>VIA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1</v>
          </cell>
          <cell r="O740">
            <v>0</v>
          </cell>
          <cell r="P740">
            <v>1</v>
          </cell>
        </row>
        <row r="741">
          <cell r="A741" t="str">
            <v>TN047</v>
          </cell>
          <cell r="B741">
            <v>6.2167789999999998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2.6528330000000002</v>
          </cell>
          <cell r="H741">
            <v>3.5639459999999996</v>
          </cell>
          <cell r="I741" t="str">
            <v>COMBINADO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0.42672145816989798</v>
          </cell>
          <cell r="O741">
            <v>0.57327854183010196</v>
          </cell>
          <cell r="P741">
            <v>0.42672145816989798</v>
          </cell>
        </row>
        <row r="742">
          <cell r="A742" t="str">
            <v>TN048</v>
          </cell>
          <cell r="B742">
            <v>20.912690999999999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2.3752390000000001</v>
          </cell>
          <cell r="H742">
            <v>18.537451999999998</v>
          </cell>
          <cell r="I742" t="str">
            <v>COMBINADO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0.11357883115090259</v>
          </cell>
          <cell r="O742">
            <v>0.88642116884909739</v>
          </cell>
          <cell r="P742">
            <v>0.11357883115090259</v>
          </cell>
        </row>
      </sheetData>
      <sheetData sheetId="10"/>
      <sheetData sheetId="11"/>
      <sheetData sheetId="12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HUI-PIT-ACU-PRES"/>
      <sheetName val="BOCATOMA"/>
      <sheetName val="ADUCCION 1"/>
      <sheetName val="CAM 1"/>
      <sheetName val="DES"/>
      <sheetName val="OPT.ADXN.AC.16&quot;"/>
      <sheetName val="CAM 2"/>
      <sheetName val="ADUXN 2"/>
      <sheetName val="CERR"/>
      <sheetName val="DES 2"/>
      <sheetName val="ADUCCION 2"/>
      <sheetName val="TUB INT NO"/>
      <sheetName val="ANX.VENT.24&quot;"/>
      <sheetName val="ANX.PURG. 24&quot;"/>
      <sheetName val="ANX.VENT.16&quot;"/>
      <sheetName val="ANX.PURG. 16&quot;"/>
      <sheetName val="VIADUCTO"/>
      <sheetName val="TUBERIA INTER"/>
      <sheetName val="PASO ESP"/>
      <sheetName val="VALV.SEC."/>
      <sheetName val="LISTA APU"/>
      <sheetName val="1.1"/>
      <sheetName val="1.2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42"/>
      <sheetName val="8.1"/>
      <sheetName val="8.2"/>
      <sheetName val="8.3"/>
      <sheetName val="8.4"/>
      <sheetName val="9.1"/>
      <sheetName val="APU"/>
      <sheetName val="9.2"/>
      <sheetName val="9.3"/>
      <sheetName val="9.4"/>
      <sheetName val="9.5"/>
      <sheetName val="9.6"/>
      <sheetName val="9.7"/>
      <sheetName val="9.16"/>
      <sheetName val="9.41"/>
      <sheetName val="9.42"/>
      <sheetName val="10.1"/>
      <sheetName val="10.2"/>
      <sheetName val="10.2s"/>
      <sheetName val="10.3"/>
      <sheetName val="10.3s"/>
      <sheetName val="10.4"/>
      <sheetName val="10.4s"/>
      <sheetName val="10.5"/>
      <sheetName val="10.5s"/>
      <sheetName val="10.6"/>
      <sheetName val="10.6s"/>
      <sheetName val="10.7"/>
      <sheetName val="10.7s"/>
      <sheetName val="10.8"/>
      <sheetName val="10.8s"/>
      <sheetName val="11.1"/>
      <sheetName val="11.2"/>
      <sheetName val="11.3"/>
      <sheetName val="11.4"/>
      <sheetName val="11.5"/>
      <sheetName val="11.6"/>
      <sheetName val="11.7"/>
      <sheetName val="11.8"/>
      <sheetName val="11.9"/>
      <sheetName val="11.10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0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0"/>
      <sheetName val="11.31"/>
      <sheetName val="11.32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2.1"/>
      <sheetName val="16.1"/>
      <sheetName val="22.1"/>
      <sheetName val="22.2"/>
      <sheetName val="22.3"/>
      <sheetName val="22.4"/>
      <sheetName val="22.5"/>
      <sheetName val="22.6"/>
      <sheetName val="22.7"/>
      <sheetName val="22.8"/>
      <sheetName val="22.9"/>
      <sheetName val="23.1"/>
      <sheetName val="23.2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APU</v>
          </cell>
          <cell r="B1" t="str">
            <v>DESCRIPCIÓN</v>
          </cell>
          <cell r="C1" t="str">
            <v>UNIDAD</v>
          </cell>
          <cell r="D1" t="str">
            <v>VALOR</v>
          </cell>
        </row>
        <row r="2">
          <cell r="A2" t="str">
            <v>1.1</v>
          </cell>
          <cell r="B2" t="str">
            <v>Localización y replanteo redes</v>
          </cell>
          <cell r="C2" t="str">
            <v>m</v>
          </cell>
          <cell r="D2">
            <v>944</v>
          </cell>
        </row>
        <row r="3">
          <cell r="A3" t="str">
            <v>1.2</v>
          </cell>
          <cell r="B3" t="str">
            <v>Localización y replanteo Estructuras</v>
          </cell>
          <cell r="C3" t="str">
            <v>m2</v>
          </cell>
          <cell r="D3">
            <v>2324</v>
          </cell>
        </row>
        <row r="4">
          <cell r="A4" t="str">
            <v>2.1</v>
          </cell>
          <cell r="B4" t="str">
            <v>Excavación a todo costo en material común manual.</v>
          </cell>
          <cell r="C4" t="str">
            <v>m3</v>
          </cell>
          <cell r="D4">
            <v>20118</v>
          </cell>
        </row>
        <row r="5">
          <cell r="A5" t="str">
            <v>2.2</v>
          </cell>
          <cell r="B5" t="str">
            <v>Excavación a todo costo en conglomerado manual.</v>
          </cell>
          <cell r="C5" t="str">
            <v>m3</v>
          </cell>
          <cell r="D5">
            <v>30875</v>
          </cell>
        </row>
        <row r="6">
          <cell r="A6" t="str">
            <v>2.3</v>
          </cell>
          <cell r="B6" t="str">
            <v>Excavación a todo costo en roca (compresor y explosivos).</v>
          </cell>
          <cell r="C6" t="str">
            <v>m3</v>
          </cell>
          <cell r="D6">
            <v>80770</v>
          </cell>
        </row>
        <row r="7">
          <cell r="A7" t="str">
            <v>3.1</v>
          </cell>
          <cell r="B7" t="str">
            <v xml:space="preserve">Concreto para solado de 2000 psi a todo costo. </v>
          </cell>
          <cell r="C7" t="str">
            <v>m3</v>
          </cell>
          <cell r="D7">
            <v>335592</v>
          </cell>
        </row>
        <row r="8">
          <cell r="A8" t="str">
            <v>3.2</v>
          </cell>
          <cell r="B8" t="str">
            <v xml:space="preserve">Concreto Ciclópeo  50% piedra - 50% Concreto de 3000 psi a todo costo. </v>
          </cell>
          <cell r="C8" t="str">
            <v>m3</v>
          </cell>
          <cell r="D8">
            <v>384249</v>
          </cell>
        </row>
        <row r="9">
          <cell r="A9" t="str">
            <v>3.3</v>
          </cell>
          <cell r="B9" t="str">
            <v>Concreto de 2500 psi a todo costo.</v>
          </cell>
          <cell r="C9" t="str">
            <v>m3</v>
          </cell>
          <cell r="D9">
            <v>458185</v>
          </cell>
        </row>
        <row r="10">
          <cell r="A10" t="str">
            <v>4.1</v>
          </cell>
          <cell r="B10" t="str">
            <v xml:space="preserve">Concreto de 4000 psi impermeabilizado a todo costo y formaleta. </v>
          </cell>
          <cell r="C10" t="str">
            <v>m3</v>
          </cell>
          <cell r="D10">
            <v>583632</v>
          </cell>
        </row>
        <row r="11">
          <cell r="A11" t="str">
            <v>4.2</v>
          </cell>
          <cell r="B11" t="str">
            <v>Cinta PVC Sika V-15  a todo costo. Incluye transporte, corte, colocación y desperdicio.</v>
          </cell>
          <cell r="C11" t="str">
            <v>m</v>
          </cell>
          <cell r="D11">
            <v>29984</v>
          </cell>
        </row>
        <row r="12">
          <cell r="A12" t="str">
            <v>4.3</v>
          </cell>
          <cell r="B12" t="str">
            <v>Demolición de Concreto Reforzado a todo costo.</v>
          </cell>
          <cell r="C12" t="str">
            <v>m3</v>
          </cell>
          <cell r="D12">
            <v>473821</v>
          </cell>
        </row>
        <row r="13">
          <cell r="A13" t="str">
            <v>5.1</v>
          </cell>
          <cell r="B13" t="str">
            <v xml:space="preserve">Sumin. e Instal. de Rejilla de 2.50 m X 0.89 m en ángulo de 2" x 2" x 3/16" con bisagras y 35 barrotes de Ø3/4" lisa separados cada 6 cm </v>
          </cell>
          <cell r="C13" t="str">
            <v>un</v>
          </cell>
          <cell r="D13">
            <v>816000</v>
          </cell>
        </row>
        <row r="14">
          <cell r="A14" t="str">
            <v>5.2</v>
          </cell>
          <cell r="B14" t="str">
            <v xml:space="preserve">Sumin. e Instal. de Rejilla de 2.30 m X 0.80 m en ángulo de 2" x 2" x 3/16" con bisagras y 46 barrotes de Ø3/4" lisa separados cada 3 cm </v>
          </cell>
          <cell r="C14" t="str">
            <v>un</v>
          </cell>
          <cell r="D14">
            <v>877071</v>
          </cell>
        </row>
        <row r="15">
          <cell r="A15" t="str">
            <v>5.3</v>
          </cell>
          <cell r="B15" t="str">
            <v xml:space="preserve">Sumin. e Instal. de Rejilla de 0.90 m X 0.80 m en ángulo de 2" x 2" x 3/16" con bisagras y 17 barrotes de Ø1 1/4" lisa separados cada 2 cm </v>
          </cell>
          <cell r="C15" t="str">
            <v>un</v>
          </cell>
          <cell r="D15">
            <v>492743</v>
          </cell>
        </row>
        <row r="16">
          <cell r="A16" t="str">
            <v>5.4</v>
          </cell>
          <cell r="B16" t="str">
            <v xml:space="preserve">Sumin. e Instal. de Rejilla de 1.50 m X 0.80 m en ángulo de 2" x 2" x 3/16" con bisagras y 30 barrotes de Ø1" lisa separados cada 2 cm </v>
          </cell>
          <cell r="C16" t="str">
            <v>un</v>
          </cell>
          <cell r="D16">
            <v>817350</v>
          </cell>
        </row>
        <row r="17">
          <cell r="A17" t="str">
            <v>5.5</v>
          </cell>
          <cell r="B17" t="str">
            <v>Escalón en Acero de refuerzo de 1/2" a todo costo; incluye: Suministro, corte, amarre, figurado, colocación y desperdicios.</v>
          </cell>
          <cell r="C17" t="str">
            <v>un</v>
          </cell>
          <cell r="D17">
            <v>13808</v>
          </cell>
        </row>
        <row r="18">
          <cell r="A18" t="str">
            <v>6.1</v>
          </cell>
          <cell r="B18" t="str">
            <v xml:space="preserve">Acero de refuerzo de 60000 psi a todo costo; incluye: Suministro, corte, amarre, figurado, colocación y desperdicios. </v>
          </cell>
          <cell r="C18" t="str">
            <v>kg</v>
          </cell>
          <cell r="D18">
            <v>3548</v>
          </cell>
        </row>
        <row r="19">
          <cell r="A19" t="str">
            <v>7.1</v>
          </cell>
          <cell r="B19" t="str">
            <v>Instalación Tubería HD de 24" .</v>
          </cell>
          <cell r="C19" t="str">
            <v>m</v>
          </cell>
          <cell r="D19">
            <v>19169</v>
          </cell>
        </row>
        <row r="20">
          <cell r="A20" t="str">
            <v>7.2</v>
          </cell>
          <cell r="B20" t="str">
            <v>Instalación Tubería HD de 20" .</v>
          </cell>
          <cell r="C20" t="str">
            <v>m</v>
          </cell>
          <cell r="D20">
            <v>18731</v>
          </cell>
        </row>
        <row r="21">
          <cell r="A21" t="str">
            <v>7.3</v>
          </cell>
          <cell r="B21" t="str">
            <v>Instalación Tubería HD de  12"</v>
          </cell>
          <cell r="C21" t="str">
            <v>m</v>
          </cell>
          <cell r="D21">
            <v>14746</v>
          </cell>
        </row>
        <row r="22">
          <cell r="A22" t="str">
            <v>7.4</v>
          </cell>
          <cell r="B22" t="str">
            <v>Instalación Tubería PVC de  12" UM</v>
          </cell>
          <cell r="C22" t="str">
            <v>m</v>
          </cell>
          <cell r="D22">
            <v>8602</v>
          </cell>
        </row>
        <row r="23">
          <cell r="A23" t="str">
            <v>7.5</v>
          </cell>
          <cell r="B23" t="str">
            <v>Instalación de tubería  PVC alcantarillado de 6"-14"</v>
          </cell>
          <cell r="C23" t="str">
            <v>m</v>
          </cell>
          <cell r="D23">
            <v>8871</v>
          </cell>
        </row>
        <row r="24">
          <cell r="A24" t="str">
            <v>7.6</v>
          </cell>
          <cell r="B24" t="str">
            <v>Instalación de tubería  PVC  alcantarillado de 18"</v>
          </cell>
          <cell r="C24" t="str">
            <v>m</v>
          </cell>
          <cell r="D24">
            <v>9626</v>
          </cell>
        </row>
        <row r="25">
          <cell r="A25" t="str">
            <v>7.7</v>
          </cell>
          <cell r="B25" t="str">
            <v>Instalación de tubería  PVC alcantarillado de 24"</v>
          </cell>
          <cell r="C25" t="str">
            <v>m</v>
          </cell>
          <cell r="D25">
            <v>13847</v>
          </cell>
        </row>
        <row r="26">
          <cell r="A26" t="str">
            <v>7.8</v>
          </cell>
          <cell r="B26" t="str">
            <v>Instalación accesorios HD D= 8" a 24"</v>
          </cell>
          <cell r="C26" t="str">
            <v>un</v>
          </cell>
          <cell r="D26">
            <v>31800</v>
          </cell>
        </row>
        <row r="27">
          <cell r="A27" t="str">
            <v>7.9</v>
          </cell>
          <cell r="B27" t="str">
            <v>Instalacion accesorios PVC D=4" a 16"</v>
          </cell>
          <cell r="C27" t="str">
            <v>un</v>
          </cell>
          <cell r="D27">
            <v>5985</v>
          </cell>
        </row>
        <row r="28">
          <cell r="A28" t="str">
            <v>7.10</v>
          </cell>
          <cell r="B28" t="str">
            <v>Instalación accesorios PVC alcantarillado D=16" a 24"</v>
          </cell>
          <cell r="C28" t="str">
            <v>un</v>
          </cell>
          <cell r="D28">
            <v>11197</v>
          </cell>
        </row>
        <row r="29">
          <cell r="A29" t="str">
            <v>7.11</v>
          </cell>
          <cell r="B29" t="str">
            <v>Instalación accesorios HD D= 4" a 6"</v>
          </cell>
          <cell r="C29" t="str">
            <v>un</v>
          </cell>
          <cell r="D29">
            <v>7481</v>
          </cell>
        </row>
        <row r="30">
          <cell r="A30" t="str">
            <v>7.12</v>
          </cell>
          <cell r="B30" t="str">
            <v>Suministro e Instalación de Tapa HF acceso seguridad D = 0.61 m</v>
          </cell>
          <cell r="C30" t="str">
            <v>un</v>
          </cell>
          <cell r="D30">
            <v>766375</v>
          </cell>
        </row>
        <row r="31">
          <cell r="A31" t="str">
            <v>7.13</v>
          </cell>
          <cell r="B31" t="str">
            <v>Suministro e Instalación de Tapa tipo chorote</v>
          </cell>
          <cell r="C31" t="str">
            <v>un</v>
          </cell>
          <cell r="D31">
            <v>156831</v>
          </cell>
        </row>
        <row r="32">
          <cell r="A32" t="str">
            <v>7.14</v>
          </cell>
          <cell r="B32" t="str">
            <v>Suministro e Instalación de Platina de Acero de 6"X 3/16" Perforada dimensiones según plano</v>
          </cell>
          <cell r="C32" t="str">
            <v>m</v>
          </cell>
          <cell r="D32">
            <v>23981</v>
          </cell>
        </row>
        <row r="33">
          <cell r="A33" t="str">
            <v>7.15</v>
          </cell>
          <cell r="B33" t="str">
            <v>Suministro e Instalación de Apoyos de neopreno  dureza 50 espesor 5 cm</v>
          </cell>
          <cell r="C33" t="str">
            <v>un</v>
          </cell>
          <cell r="D33">
            <v>33588</v>
          </cell>
        </row>
        <row r="34">
          <cell r="A34" t="str">
            <v>7.16</v>
          </cell>
          <cell r="B34" t="str">
            <v xml:space="preserve">Instalación Tuberia Drenaje Sin Filtro 65mm </v>
          </cell>
          <cell r="C34" t="str">
            <v>m</v>
          </cell>
          <cell r="D34">
            <v>3919</v>
          </cell>
        </row>
        <row r="35">
          <cell r="A35" t="str">
            <v>7.17</v>
          </cell>
          <cell r="B35" t="str">
            <v>Instalación accesorios HD D= 8" a 24"</v>
          </cell>
          <cell r="C35" t="str">
            <v>un</v>
          </cell>
          <cell r="D35">
            <v>31800</v>
          </cell>
        </row>
        <row r="36">
          <cell r="A36" t="str">
            <v>8.1</v>
          </cell>
          <cell r="B36" t="str">
            <v>Relleno, tapado y apisonado a todo factor, incluye: material seleccionado de la misma excavación, equipos, herramientas y mano de obra.</v>
          </cell>
          <cell r="C36" t="str">
            <v>m3</v>
          </cell>
          <cell r="D36">
            <v>11935</v>
          </cell>
        </row>
        <row r="37">
          <cell r="A37" t="str">
            <v>8.2</v>
          </cell>
          <cell r="B37" t="str">
            <v>Recebo compactado en capas de 15 cm. Proctor modificado 95%, a todo factor, incluye: recebo, equipos, herramientas y mano de obra.</v>
          </cell>
          <cell r="C37" t="str">
            <v>m3</v>
          </cell>
          <cell r="D37">
            <v>47602</v>
          </cell>
        </row>
        <row r="38">
          <cell r="A38" t="str">
            <v>8.3</v>
          </cell>
          <cell r="B38" t="str">
            <v>Suministro y compactación de Mezcla de Gravilla y Arena , a todo factor, incluye: material, equipos, herramientas y mano de obra.</v>
          </cell>
          <cell r="C38" t="str">
            <v>m3</v>
          </cell>
          <cell r="D38">
            <v>118446</v>
          </cell>
        </row>
        <row r="39">
          <cell r="A39" t="str">
            <v>8.4</v>
          </cell>
          <cell r="B39" t="str">
            <v>Filtro 0.40 m x 0.50 m Tubería de 4", Gravilla de 3/4" y geotextil NT1800.</v>
          </cell>
          <cell r="C39" t="str">
            <v>ml</v>
          </cell>
          <cell r="D39">
            <v>87836</v>
          </cell>
        </row>
        <row r="40">
          <cell r="A40" t="str">
            <v>9.1</v>
          </cell>
          <cell r="B40" t="str">
            <v>Suministro Tubería HD de 24" .</v>
          </cell>
          <cell r="C40" t="str">
            <v>m</v>
          </cell>
          <cell r="D40">
            <v>539440</v>
          </cell>
        </row>
        <row r="41">
          <cell r="A41" t="str">
            <v>9.2</v>
          </cell>
          <cell r="B41" t="str">
            <v>Suministro Tubería HD de 20" .</v>
          </cell>
          <cell r="C41" t="str">
            <v>m</v>
          </cell>
          <cell r="D41">
            <v>241350</v>
          </cell>
        </row>
        <row r="42">
          <cell r="A42" t="str">
            <v>9.3</v>
          </cell>
          <cell r="B42" t="str">
            <v>Suministro Tubería  HD 12" STANDARD DN 300 C40</v>
          </cell>
          <cell r="C42" t="str">
            <v>m</v>
          </cell>
          <cell r="D42">
            <v>250722</v>
          </cell>
        </row>
        <row r="43">
          <cell r="A43" t="str">
            <v>9.4</v>
          </cell>
          <cell r="B43" t="str">
            <v>Suministro Tubo PVC de 6 m  Presión   RDE 21 de 12" U.M.</v>
          </cell>
          <cell r="C43" t="str">
            <v>Tubo</v>
          </cell>
          <cell r="D43">
            <v>944189</v>
          </cell>
        </row>
        <row r="44">
          <cell r="A44" t="str">
            <v>9.5</v>
          </cell>
          <cell r="B44" t="str">
            <v>Suministro de tubería  PVC de 14" (355 mm)</v>
          </cell>
          <cell r="C44" t="str">
            <v>Tubo</v>
          </cell>
          <cell r="D44">
            <v>680827</v>
          </cell>
        </row>
        <row r="45">
          <cell r="A45" t="str">
            <v>9.6</v>
          </cell>
          <cell r="B45" t="str">
            <v>Suministro de tubería  PVC de 18" (450 mm)</v>
          </cell>
          <cell r="C45" t="str">
            <v>Tubo</v>
          </cell>
          <cell r="D45">
            <v>1266983</v>
          </cell>
        </row>
        <row r="46">
          <cell r="A46" t="str">
            <v>9.7</v>
          </cell>
          <cell r="B46" t="str">
            <v>Suministro de tubería  PVC de 24" (600 mm)</v>
          </cell>
          <cell r="C46" t="str">
            <v>Tubo</v>
          </cell>
          <cell r="D46">
            <v>2386497</v>
          </cell>
        </row>
        <row r="47">
          <cell r="A47" t="str">
            <v>9.16</v>
          </cell>
          <cell r="B47" t="str">
            <v xml:space="preserve">Suministro Tubería Drenaje Sin Filtro 65mm </v>
          </cell>
          <cell r="C47" t="str">
            <v>m</v>
          </cell>
          <cell r="D47">
            <v>15750</v>
          </cell>
        </row>
        <row r="48">
          <cell r="A48" t="str">
            <v>10.1</v>
          </cell>
          <cell r="B48" t="str">
            <v>Suministro Válvula Tipo Mariposa 16"HD</v>
          </cell>
          <cell r="C48" t="str">
            <v>un</v>
          </cell>
          <cell r="D48">
            <v>6320492</v>
          </cell>
        </row>
        <row r="49">
          <cell r="A49" t="str">
            <v>10.2</v>
          </cell>
          <cell r="B49" t="str">
            <v>Instalación Válvula Tipo Mariposa 12" - 16" HD</v>
          </cell>
          <cell r="C49" t="str">
            <v>un</v>
          </cell>
          <cell r="D49">
            <v>313500</v>
          </cell>
        </row>
        <row r="50">
          <cell r="A50" t="str">
            <v>10.3</v>
          </cell>
          <cell r="B50" t="str">
            <v>Instalación de válvula Compuerta de 6" vástago no ascendente</v>
          </cell>
          <cell r="C50" t="str">
            <v>un</v>
          </cell>
          <cell r="D50">
            <v>156750</v>
          </cell>
        </row>
        <row r="51">
          <cell r="A51" t="str">
            <v>10.4</v>
          </cell>
          <cell r="B51" t="str">
            <v>Instalación de válvula Compuerta de 8" con vástago y volante</v>
          </cell>
          <cell r="C51" t="str">
            <v>un</v>
          </cell>
          <cell r="D51">
            <v>313500</v>
          </cell>
        </row>
        <row r="52">
          <cell r="A52" t="str">
            <v>10.5</v>
          </cell>
          <cell r="B52" t="str">
            <v>Instalación de válvula Compuerta de 4" sello de bronce vástago no ascendente</v>
          </cell>
          <cell r="C52" t="str">
            <v>un</v>
          </cell>
          <cell r="D52">
            <v>104500</v>
          </cell>
        </row>
        <row r="53">
          <cell r="A53" t="str">
            <v>10.6</v>
          </cell>
          <cell r="B53" t="str">
            <v>Instalación de Válvula Ventosa doble acción 4" EB</v>
          </cell>
          <cell r="C53" t="str">
            <v>un</v>
          </cell>
          <cell r="D53">
            <v>104500</v>
          </cell>
        </row>
        <row r="54">
          <cell r="A54" t="str">
            <v>10.7</v>
          </cell>
          <cell r="B54" t="str">
            <v>Instalación de Válvula Ventosa de 6" EB</v>
          </cell>
          <cell r="C54" t="str">
            <v>un</v>
          </cell>
          <cell r="D54">
            <v>156750</v>
          </cell>
        </row>
        <row r="55">
          <cell r="A55" t="str">
            <v>10.8</v>
          </cell>
          <cell r="B55" t="str">
            <v>Sumin. e Instal. de Válvula Ventosa de 8" EB</v>
          </cell>
          <cell r="C55" t="str">
            <v>un</v>
          </cell>
          <cell r="D55">
            <v>3243500</v>
          </cell>
        </row>
        <row r="56">
          <cell r="A56" t="str">
            <v>11.1</v>
          </cell>
          <cell r="B56" t="str">
            <v>Union de desmontaje HD Ø16"</v>
          </cell>
          <cell r="C56" t="str">
            <v>un</v>
          </cell>
          <cell r="D56">
            <v>883375</v>
          </cell>
        </row>
        <row r="57">
          <cell r="A57" t="str">
            <v>11.2</v>
          </cell>
          <cell r="B57" t="str">
            <v>Niple acero EB L=0,00 A 0,50 M Ø16"</v>
          </cell>
          <cell r="C57" t="str">
            <v>un</v>
          </cell>
          <cell r="D57">
            <v>2657875</v>
          </cell>
        </row>
        <row r="58">
          <cell r="A58" t="str">
            <v>11.3</v>
          </cell>
          <cell r="B58" t="str">
            <v>Empalme colector Ø16"</v>
          </cell>
          <cell r="C58" t="str">
            <v>un</v>
          </cell>
          <cell r="D58">
            <v>345922</v>
          </cell>
        </row>
        <row r="59">
          <cell r="A59" t="str">
            <v>11.4</v>
          </cell>
          <cell r="B59" t="str">
            <v>Empalme colector Ø24"</v>
          </cell>
          <cell r="C59" t="str">
            <v>un</v>
          </cell>
          <cell r="D59">
            <v>435099</v>
          </cell>
        </row>
        <row r="60">
          <cell r="A60" t="str">
            <v>11.5</v>
          </cell>
          <cell r="B60" t="str">
            <v>Niple Pasamuro HD ELXEB L = 0.50 a 1.00 m D 8"</v>
          </cell>
          <cell r="C60" t="str">
            <v>un</v>
          </cell>
          <cell r="D60">
            <v>1254000</v>
          </cell>
        </row>
        <row r="61">
          <cell r="A61" t="str">
            <v>11.6</v>
          </cell>
          <cell r="B61" t="str">
            <v>Niple Pasamuro HD ELXEB L = 0.50 a 1.00 m D 14", 16", 18"</v>
          </cell>
          <cell r="C61" t="str">
            <v>un</v>
          </cell>
          <cell r="D61">
            <v>4356000</v>
          </cell>
        </row>
        <row r="62">
          <cell r="A62" t="str">
            <v>11.7</v>
          </cell>
          <cell r="B62" t="str">
            <v>Niple Pasamuro HD ELXEB L = 0.50 a 1.00 m D 20"</v>
          </cell>
          <cell r="C62" t="str">
            <v>un</v>
          </cell>
          <cell r="D62">
            <v>5423000</v>
          </cell>
        </row>
        <row r="63">
          <cell r="A63" t="str">
            <v>11.8</v>
          </cell>
          <cell r="B63" t="str">
            <v>Niple Pasamuro HD ELXEB L = 0.50 a 1.00 m D 24"</v>
          </cell>
          <cell r="C63" t="str">
            <v>un</v>
          </cell>
          <cell r="D63">
            <v>6413000</v>
          </cell>
        </row>
        <row r="64">
          <cell r="A64" t="str">
            <v>11.9</v>
          </cell>
          <cell r="B64" t="str">
            <v>Niple HD ELXEB L = 0.00 m a 0.50 m D 10"</v>
          </cell>
          <cell r="C64" t="str">
            <v>un</v>
          </cell>
          <cell r="D64">
            <v>1001000</v>
          </cell>
        </row>
        <row r="65">
          <cell r="A65" t="str">
            <v>11.10</v>
          </cell>
          <cell r="B65" t="str">
            <v>Niple PVC de 4" L=0.30 m</v>
          </cell>
          <cell r="C65" t="str">
            <v>un</v>
          </cell>
          <cell r="D65">
            <v>20000</v>
          </cell>
        </row>
        <row r="66">
          <cell r="A66" t="str">
            <v>11.11</v>
          </cell>
          <cell r="B66" t="str">
            <v>Union de desmontaje Ø12"</v>
          </cell>
          <cell r="C66" t="str">
            <v>un</v>
          </cell>
          <cell r="D66">
            <v>491840</v>
          </cell>
        </row>
        <row r="67">
          <cell r="A67" t="str">
            <v>11.12</v>
          </cell>
          <cell r="B67" t="str">
            <v>Niple acero EBL. 025 - 0,50mm Ø12"</v>
          </cell>
          <cell r="C67" t="str">
            <v>un</v>
          </cell>
          <cell r="D67">
            <v>1441000</v>
          </cell>
        </row>
        <row r="68">
          <cell r="A68" t="str">
            <v>11.13</v>
          </cell>
          <cell r="B68" t="str">
            <v>Codo HD 90° EB 20"</v>
          </cell>
          <cell r="C68" t="str">
            <v>un</v>
          </cell>
          <cell r="D68">
            <v>5530000</v>
          </cell>
        </row>
        <row r="69">
          <cell r="A69" t="str">
            <v>11.14</v>
          </cell>
          <cell r="B69" t="str">
            <v>Codo HD 45° EB 20"</v>
          </cell>
          <cell r="C69" t="str">
            <v>un</v>
          </cell>
          <cell r="D69">
            <v>3401000</v>
          </cell>
        </row>
        <row r="70">
          <cell r="A70" t="str">
            <v>11.15</v>
          </cell>
          <cell r="B70" t="str">
            <v>Unión HD Dresser de 24" (desmontaje) ( 600 mm)</v>
          </cell>
          <cell r="C70" t="str">
            <v>un</v>
          </cell>
          <cell r="D70">
            <v>1684668</v>
          </cell>
        </row>
        <row r="71">
          <cell r="A71" t="str">
            <v>11.16</v>
          </cell>
          <cell r="B71" t="str">
            <v>Codo 90° HD Brida 6" ( 150 mm)</v>
          </cell>
          <cell r="C71" t="str">
            <v>un</v>
          </cell>
          <cell r="D71">
            <v>463582</v>
          </cell>
        </row>
        <row r="72">
          <cell r="A72" t="str">
            <v>11.17</v>
          </cell>
          <cell r="B72" t="str">
            <v>Tee HD EB 24" X 6" ( 600 mm X 150 mm)</v>
          </cell>
          <cell r="C72" t="str">
            <v>un</v>
          </cell>
          <cell r="D72">
            <v>10093670</v>
          </cell>
        </row>
        <row r="73">
          <cell r="A73" t="str">
            <v>11.18</v>
          </cell>
          <cell r="B73" t="str">
            <v>Niple HD ELXEB L = 0.00 m a 0.50 m D 24"</v>
          </cell>
          <cell r="C73" t="str">
            <v>un</v>
          </cell>
          <cell r="D73">
            <v>4136000</v>
          </cell>
        </row>
        <row r="74">
          <cell r="A74" t="str">
            <v>11.19</v>
          </cell>
          <cell r="B74" t="str">
            <v>Niple Pasamuro HD ELXEB L = 0 a 0.50 m D 6"</v>
          </cell>
          <cell r="C74" t="str">
            <v>un</v>
          </cell>
          <cell r="D74">
            <v>827090</v>
          </cell>
        </row>
        <row r="75">
          <cell r="A75" t="str">
            <v>11.20</v>
          </cell>
          <cell r="B75" t="str">
            <v>Niple HD EBXEB L = 0.50 m a 1.00 m D 6"</v>
          </cell>
          <cell r="C75" t="str">
            <v>un</v>
          </cell>
          <cell r="D75">
            <v>929060</v>
          </cell>
        </row>
        <row r="76">
          <cell r="A76" t="str">
            <v>11.21</v>
          </cell>
          <cell r="B76" t="str">
            <v>Niple pasamuro HD ELXEB L = 0.50 m a 1.00 m D 6"</v>
          </cell>
          <cell r="C76" t="str">
            <v>un</v>
          </cell>
          <cell r="D76">
            <v>997040</v>
          </cell>
        </row>
        <row r="77">
          <cell r="A77" t="str">
            <v>11.22</v>
          </cell>
          <cell r="B77" t="str">
            <v>Tee HD EB 24" X 4" ( 600 mm X 110 mm)</v>
          </cell>
          <cell r="C77" t="str">
            <v>un</v>
          </cell>
          <cell r="D77">
            <v>9694600</v>
          </cell>
        </row>
        <row r="78">
          <cell r="A78" t="str">
            <v>11.23</v>
          </cell>
          <cell r="B78" t="str">
            <v>Niple HD ELXEB L = 0.00 m a 0.50 m D 4"</v>
          </cell>
          <cell r="C78" t="str">
            <v>un</v>
          </cell>
          <cell r="D78">
            <v>539000</v>
          </cell>
        </row>
        <row r="79">
          <cell r="A79" t="str">
            <v>11.24</v>
          </cell>
          <cell r="B79" t="str">
            <v>Tee HD EB 24" X 8" ( 600 mm X 200 mm)</v>
          </cell>
          <cell r="C79" t="str">
            <v>un</v>
          </cell>
          <cell r="D79">
            <v>8160000</v>
          </cell>
        </row>
        <row r="80">
          <cell r="A80" t="str">
            <v>11.25</v>
          </cell>
          <cell r="B80" t="str">
            <v>Codo HD 90°  Radio Corto 8" EB x EB</v>
          </cell>
          <cell r="C80" t="str">
            <v>un</v>
          </cell>
          <cell r="D80">
            <v>684000</v>
          </cell>
        </row>
        <row r="81">
          <cell r="A81" t="str">
            <v>11.26</v>
          </cell>
          <cell r="B81" t="str">
            <v>Niple HD ELXEB L = 0.00 m a 0.50 m D 8"</v>
          </cell>
          <cell r="C81" t="str">
            <v>un</v>
          </cell>
          <cell r="D81">
            <v>742500</v>
          </cell>
        </row>
        <row r="82">
          <cell r="A82" t="str">
            <v>11.27</v>
          </cell>
          <cell r="B82" t="str">
            <v>Niple HD ELXEB L = 0.50 m a 1.00 m D 8"</v>
          </cell>
          <cell r="C82" t="str">
            <v>un</v>
          </cell>
          <cell r="D82">
            <v>1254000</v>
          </cell>
        </row>
        <row r="83">
          <cell r="A83" t="str">
            <v>11.28</v>
          </cell>
          <cell r="B83" t="str">
            <v>Niple HD ELXEB L = 1.50 m a 2.00 m D 8"</v>
          </cell>
          <cell r="C83" t="str">
            <v>un</v>
          </cell>
          <cell r="D83">
            <v>2145000</v>
          </cell>
        </row>
        <row r="84">
          <cell r="A84" t="str">
            <v>11.29</v>
          </cell>
          <cell r="B84" t="str">
            <v>Codo HD 90° EB 24"</v>
          </cell>
          <cell r="C84" t="str">
            <v>un</v>
          </cell>
          <cell r="D84">
            <v>997040</v>
          </cell>
        </row>
        <row r="85">
          <cell r="A85" t="str">
            <v>11.30</v>
          </cell>
          <cell r="B85" t="str">
            <v>Codo HD 45° EB 24"</v>
          </cell>
          <cell r="C85" t="str">
            <v>un</v>
          </cell>
          <cell r="D85">
            <v>0</v>
          </cell>
        </row>
        <row r="86">
          <cell r="A86" t="str">
            <v>11.31</v>
          </cell>
          <cell r="B86" t="str">
            <v>Codo HD 22.5° EB 24"</v>
          </cell>
          <cell r="C86" t="str">
            <v>un</v>
          </cell>
          <cell r="D86">
            <v>5147000</v>
          </cell>
        </row>
        <row r="87">
          <cell r="A87" t="str">
            <v>11.32</v>
          </cell>
          <cell r="B87" t="str">
            <v>Codo HD 11.25° EB 24"</v>
          </cell>
          <cell r="C87" t="str">
            <v>un</v>
          </cell>
          <cell r="D87">
            <v>5147000</v>
          </cell>
        </row>
        <row r="88">
          <cell r="A88" t="str">
            <v>12.1</v>
          </cell>
          <cell r="B88" t="str">
            <v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v>
          </cell>
          <cell r="C88" t="str">
            <v>Kg</v>
          </cell>
          <cell r="D88">
            <v>10894</v>
          </cell>
        </row>
        <row r="89">
          <cell r="A89" t="str">
            <v>16.1</v>
          </cell>
          <cell r="B89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C89" t="str">
            <v>m</v>
          </cell>
          <cell r="D89">
            <v>264521</v>
          </cell>
        </row>
        <row r="90">
          <cell r="A90" t="str">
            <v>10.2s</v>
          </cell>
          <cell r="B90" t="str">
            <v>Suministro Válvula Tipo Mariposa 12"HD EB</v>
          </cell>
          <cell r="C90" t="str">
            <v>un</v>
          </cell>
          <cell r="D90">
            <v>3538000</v>
          </cell>
        </row>
        <row r="91">
          <cell r="A91" t="str">
            <v>10.3s</v>
          </cell>
          <cell r="B91" t="str">
            <v>Suministro de válvula Compuerta de 6" sello elástico vástago no ascendente y volante</v>
          </cell>
          <cell r="C91" t="str">
            <v>un</v>
          </cell>
          <cell r="D91">
            <v>1952303</v>
          </cell>
        </row>
        <row r="92">
          <cell r="A92" t="str">
            <v>10.4s</v>
          </cell>
          <cell r="B92" t="str">
            <v>Suministro de válvula Compuerta de 8" con vástago y volante</v>
          </cell>
          <cell r="C92" t="str">
            <v>un</v>
          </cell>
          <cell r="D92">
            <v>8258899</v>
          </cell>
        </row>
        <row r="93">
          <cell r="A93" t="str">
            <v>10.5s</v>
          </cell>
          <cell r="B93" t="str">
            <v>Suministro de válvula Compuerta de 4" sello de bronce vástago no ascendente</v>
          </cell>
          <cell r="C93" t="str">
            <v>un</v>
          </cell>
          <cell r="D93">
            <v>701000</v>
          </cell>
        </row>
        <row r="94">
          <cell r="A94" t="str">
            <v>10.6s</v>
          </cell>
          <cell r="B94" t="str">
            <v>Suministro de Válvula Ventosa doble acción 4" EB</v>
          </cell>
          <cell r="C94" t="str">
            <v>un</v>
          </cell>
          <cell r="D94">
            <v>530000</v>
          </cell>
        </row>
        <row r="95">
          <cell r="A95" t="str">
            <v>10.7s</v>
          </cell>
          <cell r="B95" t="str">
            <v>Suministro de Válvula Ventosa de 6" EB doble acción</v>
          </cell>
          <cell r="C95" t="str">
            <v>un</v>
          </cell>
          <cell r="D95">
            <v>2930000</v>
          </cell>
        </row>
        <row r="96">
          <cell r="A96" t="str">
            <v>10.8s</v>
          </cell>
          <cell r="B96" t="str">
            <v>Suministro de Válvula Ventosa de 8" EB</v>
          </cell>
          <cell r="C96" t="str">
            <v>un</v>
          </cell>
          <cell r="D96">
            <v>3243500</v>
          </cell>
        </row>
        <row r="97">
          <cell r="A97">
            <v>11.41</v>
          </cell>
          <cell r="B97" t="str">
            <v>Unión HD Dresser de 16" (desmontaje) ( 400 mm)</v>
          </cell>
          <cell r="C97" t="str">
            <v>un</v>
          </cell>
          <cell r="D97">
            <v>805000</v>
          </cell>
        </row>
        <row r="98">
          <cell r="A98">
            <v>11.42</v>
          </cell>
          <cell r="B98" t="str">
            <v>Niple HD ELXEB L = 0.00 m a 0.50 m D 16"</v>
          </cell>
          <cell r="C98" t="str">
            <v>un</v>
          </cell>
          <cell r="D98">
            <v>3500000</v>
          </cell>
        </row>
        <row r="99">
          <cell r="A99">
            <v>11.43</v>
          </cell>
          <cell r="B99" t="str">
            <v>Tee HD EB 16" X 4" ( 400 mm X 110 mm)</v>
          </cell>
          <cell r="C99" t="str">
            <v>un</v>
          </cell>
          <cell r="D99">
            <v>3577440</v>
          </cell>
        </row>
        <row r="100">
          <cell r="A100">
            <v>11.44</v>
          </cell>
          <cell r="B100" t="str">
            <v>Tee HD EB 16" X 6" ( 400 mm X 150 mm)</v>
          </cell>
          <cell r="C100" t="str">
            <v>un</v>
          </cell>
          <cell r="D100">
            <v>3693440</v>
          </cell>
        </row>
        <row r="101">
          <cell r="A101">
            <v>11.45</v>
          </cell>
          <cell r="B101" t="str">
            <v>Unión HD Dresser de 4" (desmontaje) ( 110 mm)</v>
          </cell>
          <cell r="C101" t="str">
            <v>un</v>
          </cell>
          <cell r="D101">
            <v>73080</v>
          </cell>
        </row>
        <row r="102">
          <cell r="A102">
            <v>11.46</v>
          </cell>
          <cell r="B102" t="str">
            <v>Adaptador Brida x Universal 16"</v>
          </cell>
          <cell r="C102" t="str">
            <v>un</v>
          </cell>
          <cell r="D102">
            <v>761250</v>
          </cell>
        </row>
        <row r="103">
          <cell r="A103">
            <v>11.47</v>
          </cell>
          <cell r="B103" t="str">
            <v>Codo 90° HD Brida 4" ( 110 mm)</v>
          </cell>
          <cell r="C103" t="str">
            <v>un</v>
          </cell>
          <cell r="D103">
            <v>264480</v>
          </cell>
        </row>
        <row r="104">
          <cell r="A104">
            <v>9.41</v>
          </cell>
          <cell r="B104" t="str">
            <v>Suministro de tubería  PVC de 8" (200 mm) Alcantarillado</v>
          </cell>
          <cell r="C104" t="str">
            <v>m</v>
          </cell>
          <cell r="D104">
            <v>45052</v>
          </cell>
        </row>
        <row r="105">
          <cell r="A105">
            <v>7.42</v>
          </cell>
          <cell r="B105" t="str">
            <v>Instalación válvula de compuerta vástago no ascendente sello elástico 12"</v>
          </cell>
          <cell r="C105" t="str">
            <v>un</v>
          </cell>
          <cell r="D105">
            <v>313500</v>
          </cell>
        </row>
        <row r="106">
          <cell r="A106">
            <v>9.42</v>
          </cell>
          <cell r="B106" t="str">
            <v>Suministro válvula de compuerta vástago no ascendente sello elástico 12"</v>
          </cell>
          <cell r="C106" t="str">
            <v>un</v>
          </cell>
          <cell r="D106">
            <v>4060000</v>
          </cell>
        </row>
        <row r="107">
          <cell r="A107">
            <v>11.48</v>
          </cell>
          <cell r="B107" t="str">
            <v>Niple pasamuro HD  EL  L = 0.00 -0.50 m 12"</v>
          </cell>
          <cell r="C107" t="str">
            <v>un</v>
          </cell>
          <cell r="D107">
            <v>3500000</v>
          </cell>
        </row>
        <row r="108">
          <cell r="A108">
            <v>11.49</v>
          </cell>
          <cell r="B108" t="str">
            <v>CODO 90° PVC ALC 8"</v>
          </cell>
          <cell r="C108" t="str">
            <v>un</v>
          </cell>
          <cell r="D108">
            <v>125000</v>
          </cell>
        </row>
        <row r="109">
          <cell r="A109">
            <v>11.51</v>
          </cell>
          <cell r="B109" t="str">
            <v>CODO 45° PVC ALC 8"</v>
          </cell>
          <cell r="C109" t="str">
            <v>un</v>
          </cell>
          <cell r="D109">
            <v>55000</v>
          </cell>
        </row>
        <row r="110">
          <cell r="A110">
            <v>11.52</v>
          </cell>
          <cell r="B110" t="str">
            <v>TEE PVC ALC 8"</v>
          </cell>
          <cell r="C110" t="str">
            <v>un</v>
          </cell>
          <cell r="D110">
            <v>146000</v>
          </cell>
        </row>
        <row r="111">
          <cell r="A111">
            <v>11.53</v>
          </cell>
          <cell r="B111" t="str">
            <v>CODO 45° PVC UM 12"</v>
          </cell>
          <cell r="C111" t="str">
            <v>un</v>
          </cell>
          <cell r="D111">
            <v>1532977</v>
          </cell>
        </row>
        <row r="112">
          <cell r="A112">
            <v>11.54</v>
          </cell>
          <cell r="B112" t="str">
            <v>CODO 90° PVC UM 12"</v>
          </cell>
          <cell r="C112" t="str">
            <v>un</v>
          </cell>
          <cell r="D112">
            <v>2265646</v>
          </cell>
        </row>
        <row r="113">
          <cell r="A113">
            <v>11.55</v>
          </cell>
          <cell r="B113" t="str">
            <v>TEE PVC UM 12"</v>
          </cell>
          <cell r="C113" t="str">
            <v>un</v>
          </cell>
          <cell r="D113">
            <v>1379919</v>
          </cell>
        </row>
        <row r="114">
          <cell r="A114">
            <v>11.56</v>
          </cell>
          <cell r="B114" t="str">
            <v>UNION REPARACION PVC UM 12"</v>
          </cell>
          <cell r="C114" t="str">
            <v>un</v>
          </cell>
          <cell r="D114">
            <v>891287</v>
          </cell>
        </row>
        <row r="115">
          <cell r="A115">
            <v>11.57</v>
          </cell>
          <cell r="B115" t="str">
            <v>CODO 90° HD 24" JUNTA STD</v>
          </cell>
          <cell r="C115" t="str">
            <v>un</v>
          </cell>
          <cell r="D115">
            <v>4342344</v>
          </cell>
        </row>
        <row r="116">
          <cell r="A116">
            <v>11.58</v>
          </cell>
          <cell r="B116" t="str">
            <v>CODO 45° HD 24" JUNTA STD</v>
          </cell>
          <cell r="C116" t="str">
            <v>un</v>
          </cell>
          <cell r="D116">
            <v>3419796</v>
          </cell>
        </row>
        <row r="117">
          <cell r="A117">
            <v>11.59</v>
          </cell>
          <cell r="B117" t="str">
            <v>CODO 12.5° HD 24" JUNTA SDT</v>
          </cell>
          <cell r="C117" t="str">
            <v>un</v>
          </cell>
          <cell r="D117">
            <v>2384960</v>
          </cell>
        </row>
        <row r="118">
          <cell r="A118">
            <v>11.61</v>
          </cell>
          <cell r="B118" t="str">
            <v>CODO 11.25° HD 24" JUNTA STD</v>
          </cell>
          <cell r="C118" t="str">
            <v>un</v>
          </cell>
          <cell r="D118">
            <v>2273484</v>
          </cell>
        </row>
        <row r="119">
          <cell r="A119">
            <v>22.1</v>
          </cell>
          <cell r="B119" t="str">
            <v>Derivación 24" EB x EL x un espigo 6" radial EB y salida tangencial EB 6" y salida 4"</v>
          </cell>
          <cell r="C119" t="str">
            <v>un</v>
          </cell>
          <cell r="D119">
            <v>11358720</v>
          </cell>
        </row>
        <row r="120">
          <cell r="A120">
            <v>22.2</v>
          </cell>
          <cell r="B120" t="str">
            <v>Tee 24" EB x EL derivación radial 6" EB y salida 6" EB</v>
          </cell>
          <cell r="C120" t="str">
            <v>un</v>
          </cell>
          <cell r="D120">
            <v>9465600</v>
          </cell>
        </row>
        <row r="121">
          <cell r="A121">
            <v>22.3</v>
          </cell>
          <cell r="B121" t="str">
            <v>Válvula de mariposa EB 24"</v>
          </cell>
          <cell r="C121" t="str">
            <v>un</v>
          </cell>
          <cell r="D121">
            <v>8590960</v>
          </cell>
        </row>
        <row r="122">
          <cell r="A122">
            <v>22.4</v>
          </cell>
          <cell r="B122" t="str">
            <v>Unión de desmontaje o dresser 6"</v>
          </cell>
          <cell r="C122" t="str">
            <v>un</v>
          </cell>
          <cell r="D122">
            <v>171680</v>
          </cell>
        </row>
        <row r="123">
          <cell r="A123">
            <v>22.5</v>
          </cell>
          <cell r="B123" t="str">
            <v>Codo 90° EB x 6" HD</v>
          </cell>
          <cell r="C123" t="str">
            <v>un</v>
          </cell>
          <cell r="D123">
            <v>450080</v>
          </cell>
        </row>
        <row r="124">
          <cell r="A124">
            <v>22.6</v>
          </cell>
          <cell r="B124" t="str">
            <v>Valvula de globo EB 6"</v>
          </cell>
          <cell r="C124" t="str">
            <v>un</v>
          </cell>
          <cell r="D124">
            <v>1665760</v>
          </cell>
        </row>
        <row r="125">
          <cell r="A125">
            <v>22.7</v>
          </cell>
          <cell r="B125" t="str">
            <v>Valvula de cheque EB 6"</v>
          </cell>
          <cell r="C125" t="str">
            <v>un</v>
          </cell>
          <cell r="D125">
            <v>1851476</v>
          </cell>
        </row>
        <row r="126">
          <cell r="A126">
            <v>22.8</v>
          </cell>
          <cell r="B126" t="str">
            <v>Suministro de tubería  PVC de 6" Alcantarillado</v>
          </cell>
          <cell r="C126" t="str">
            <v>m</v>
          </cell>
          <cell r="D126">
            <v>32989</v>
          </cell>
        </row>
        <row r="127">
          <cell r="A127">
            <v>22.9</v>
          </cell>
          <cell r="B127" t="str">
            <v>Suministro válvula de compuerta vástago no ascendente sello bronce 6"</v>
          </cell>
          <cell r="C127" t="str">
            <v>m</v>
          </cell>
          <cell r="D127">
            <v>1895440</v>
          </cell>
        </row>
        <row r="128">
          <cell r="A128">
            <v>23.1</v>
          </cell>
          <cell r="B128" t="str">
            <v>Instalación válvulas 24"</v>
          </cell>
          <cell r="C128" t="str">
            <v>m</v>
          </cell>
          <cell r="D128">
            <v>313500</v>
          </cell>
        </row>
        <row r="129">
          <cell r="A129">
            <v>23.2</v>
          </cell>
          <cell r="B129" t="str">
            <v>Instalación válvulas 6"</v>
          </cell>
          <cell r="C129" t="str">
            <v>m</v>
          </cell>
          <cell r="D129">
            <v>156750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9">
          <cell r="I59">
            <v>15750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4">
          <cell r="F4" t="str">
            <v>Zona Verde</v>
          </cell>
        </row>
      </sheetData>
      <sheetData sheetId="158">
        <row r="6">
          <cell r="P6" t="str">
            <v>Tramo Nuevo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 1"/>
      <sheetName val="DES 1"/>
      <sheetName val="DES 2"/>
      <sheetName val="CAMARA 2"/>
      <sheetName val="ADUCCION 2"/>
      <sheetName val="ANX.PURG"/>
      <sheetName val="CERR"/>
      <sheetName val="1.1"/>
      <sheetName val="1.2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3"/>
      <sheetName val="7.8"/>
      <sheetName val="7.10"/>
      <sheetName val="7.11"/>
      <sheetName val="7.12"/>
      <sheetName val="7.13"/>
      <sheetName val="7.14"/>
      <sheetName val="7.15"/>
      <sheetName val="7.16"/>
      <sheetName val="8.1"/>
      <sheetName val="8.2"/>
      <sheetName val="8.3"/>
      <sheetName val="8.4"/>
      <sheetName val="9.1"/>
      <sheetName val="APU"/>
      <sheetName val="9.3"/>
      <sheetName val="9.16"/>
      <sheetName val="10.1"/>
      <sheetName val="10.3"/>
      <sheetName val="11.1"/>
      <sheetName val="11.2"/>
      <sheetName val="11.3"/>
      <sheetName val="11.4"/>
      <sheetName val="11.15"/>
      <sheetName val="11.16"/>
      <sheetName val="11.17"/>
      <sheetName val="11.18"/>
      <sheetName val="11.19"/>
      <sheetName val="11.20"/>
      <sheetName val="11.21"/>
      <sheetName val="11.29"/>
      <sheetName val="11.30"/>
      <sheetName val="11.31"/>
      <sheetName val="11.32"/>
      <sheetName val="16.1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C12" t="str">
            <v>1.1</v>
          </cell>
        </row>
      </sheetData>
      <sheetData sheetId="8">
        <row r="56">
          <cell r="H56">
            <v>67924132</v>
          </cell>
        </row>
      </sheetData>
      <sheetData sheetId="9"/>
      <sheetData sheetId="10">
        <row r="59">
          <cell r="I59">
            <v>944</v>
          </cell>
        </row>
      </sheetData>
      <sheetData sheetId="11"/>
      <sheetData sheetId="12">
        <row r="59">
          <cell r="I59">
            <v>20118</v>
          </cell>
        </row>
      </sheetData>
      <sheetData sheetId="13">
        <row r="59">
          <cell r="I59">
            <v>30875</v>
          </cell>
        </row>
      </sheetData>
      <sheetData sheetId="14">
        <row r="59">
          <cell r="I59">
            <v>80770</v>
          </cell>
        </row>
      </sheetData>
      <sheetData sheetId="15"/>
      <sheetData sheetId="16"/>
      <sheetData sheetId="17"/>
      <sheetData sheetId="18">
        <row r="59">
          <cell r="I59">
            <v>875256</v>
          </cell>
        </row>
      </sheetData>
      <sheetData sheetId="19">
        <row r="59">
          <cell r="I59">
            <v>29984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59">
          <cell r="I59">
            <v>5314</v>
          </cell>
        </row>
      </sheetData>
      <sheetData sheetId="27">
        <row r="59">
          <cell r="I59">
            <v>130877</v>
          </cell>
        </row>
      </sheetData>
      <sheetData sheetId="28"/>
      <sheetData sheetId="29">
        <row r="59">
          <cell r="I59">
            <v>12469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>
        <row r="59">
          <cell r="I59">
            <v>11935</v>
          </cell>
        </row>
      </sheetData>
      <sheetData sheetId="38">
        <row r="59">
          <cell r="I59">
            <v>47602</v>
          </cell>
        </row>
      </sheetData>
      <sheetData sheetId="39">
        <row r="59">
          <cell r="I59">
            <v>153846</v>
          </cell>
        </row>
      </sheetData>
      <sheetData sheetId="40"/>
      <sheetData sheetId="41">
        <row r="59">
          <cell r="I59">
            <v>684979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9">
          <cell r="I59">
            <v>6750000</v>
          </cell>
        </row>
      </sheetData>
      <sheetData sheetId="59">
        <row r="59">
          <cell r="I59">
            <v>6149000</v>
          </cell>
        </row>
      </sheetData>
      <sheetData sheetId="60">
        <row r="59">
          <cell r="I59">
            <v>5147000</v>
          </cell>
        </row>
      </sheetData>
      <sheetData sheetId="61">
        <row r="59">
          <cell r="I59">
            <v>5147000</v>
          </cell>
        </row>
      </sheetData>
      <sheetData sheetId="62"/>
      <sheetData sheetId="63">
        <row r="10">
          <cell r="B10" t="str">
            <v>HERRAMIENTA MENOR</v>
          </cell>
          <cell r="C10" t="str">
            <v>%mo</v>
          </cell>
        </row>
        <row r="11">
          <cell r="B11" t="str">
            <v>ACERO DE REFUERZO fy 60,000 psi</v>
          </cell>
          <cell r="C11" t="str">
            <v>kg</v>
          </cell>
          <cell r="D11">
            <v>2884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82124.990000000005</v>
          </cell>
        </row>
        <row r="15">
          <cell r="B15" t="str">
            <v>ADAPTADOR MACHO PF+UAD 1/2"</v>
          </cell>
          <cell r="C15" t="str">
            <v>un</v>
          </cell>
          <cell r="D15">
            <v>1384.7731999999999</v>
          </cell>
        </row>
        <row r="16">
          <cell r="B16" t="str">
            <v>ADAPTADOR HEMBRA PF+UAD 1/2"</v>
          </cell>
          <cell r="C16" t="str">
            <v>un</v>
          </cell>
          <cell r="D16">
            <v>1412.2536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22.66</v>
          </cell>
        </row>
        <row r="21">
          <cell r="B21" t="str">
            <v>ALAMBRE DE PÚAS TIPO CEBÚ 12.5</v>
          </cell>
          <cell r="C21" t="str">
            <v>m</v>
          </cell>
          <cell r="D21">
            <v>463.5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3965.5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597.4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70000</v>
          </cell>
        </row>
        <row r="33">
          <cell r="B33" t="str">
            <v>ARENA LAVADA DE PEÑA</v>
          </cell>
          <cell r="C33" t="str">
            <v>m3</v>
          </cell>
          <cell r="D33">
            <v>70000</v>
          </cell>
        </row>
        <row r="34">
          <cell r="B34" t="str">
            <v>ARENA LAVADA DE RÍO</v>
          </cell>
          <cell r="C34" t="str">
            <v>m3</v>
          </cell>
          <cell r="D34">
            <v>45000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1709.8</v>
          </cell>
        </row>
        <row r="43">
          <cell r="B43" t="str">
            <v>BLOQUE ARCILLA No. 4</v>
          </cell>
          <cell r="C43" t="str">
            <v>un</v>
          </cell>
          <cell r="D43">
            <v>777.65</v>
          </cell>
        </row>
        <row r="44">
          <cell r="B44" t="str">
            <v>BLOQUE ARCILLA No. 5</v>
          </cell>
          <cell r="C44" t="str">
            <v>un</v>
          </cell>
          <cell r="D44">
            <v>803.4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875.5</v>
          </cell>
        </row>
        <row r="57">
          <cell r="B57" t="str">
            <v>CEMENTO GRIS</v>
          </cell>
          <cell r="C57" t="str">
            <v>kg</v>
          </cell>
          <cell r="D57">
            <v>640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7751.7800000000007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8213.2199999999993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11490.68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13050.1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16588.150000000001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258890.50000000003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291974.10000000003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311008.5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369697.9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383747.10000000009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397909.60000000009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239176.30000000005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415630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439880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527789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560213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597327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955839.99999999988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m</v>
          </cell>
          <cell r="D110">
            <v>169950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1281.32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381.1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144000</v>
          </cell>
        </row>
        <row r="123">
          <cell r="B123" t="str">
            <v>GRAVA 3/4"</v>
          </cell>
          <cell r="C123" t="str">
            <v>m3</v>
          </cell>
          <cell r="D123">
            <v>144000</v>
          </cell>
        </row>
        <row r="124">
          <cell r="B124" t="str">
            <v>GRAVA 1"</v>
          </cell>
          <cell r="C124" t="str">
            <v>m3</v>
          </cell>
          <cell r="D124">
            <v>144000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4274.5</v>
          </cell>
        </row>
        <row r="129">
          <cell r="B129" t="str">
            <v>HIPOCLORITO DE SODIO</v>
          </cell>
          <cell r="C129" t="str">
            <v>gr</v>
          </cell>
          <cell r="D129">
            <v>5.15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473.8</v>
          </cell>
        </row>
        <row r="136">
          <cell r="B136" t="str">
            <v>LADRILLO PORTANTE PRENSADO</v>
          </cell>
          <cell r="C136" t="str">
            <v>un</v>
          </cell>
          <cell r="D136">
            <v>1081.5</v>
          </cell>
        </row>
        <row r="137">
          <cell r="B137" t="str">
            <v>LADRILLO RECOCIDO</v>
          </cell>
          <cell r="C137" t="str">
            <v>un</v>
          </cell>
          <cell r="D137">
            <v>525.30000000000007</v>
          </cell>
        </row>
        <row r="138">
          <cell r="B138" t="str">
            <v>LADRILLO RECOCIDO OSCURO</v>
          </cell>
          <cell r="C138" t="str">
            <v>un</v>
          </cell>
          <cell r="D138">
            <v>525.30000000000007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300131.7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322338.5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11814.1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61.800000000000004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46506.559999999998</v>
          </cell>
        </row>
        <row r="213">
          <cell r="B213" t="str">
            <v>SILLA TEE (200 mm x 160 mm)</v>
          </cell>
          <cell r="C213" t="str">
            <v>un</v>
          </cell>
          <cell r="D213">
            <v>56963.12</v>
          </cell>
        </row>
        <row r="214">
          <cell r="B214" t="str">
            <v>SILLA TEE (250 mm x 160 mm)</v>
          </cell>
          <cell r="C214" t="str">
            <v>un</v>
          </cell>
          <cell r="D214">
            <v>66053.900000000009</v>
          </cell>
        </row>
        <row r="215">
          <cell r="B215" t="str">
            <v>SILLA TEE (315 mm x 160 mm)</v>
          </cell>
          <cell r="C215" t="str">
            <v>un</v>
          </cell>
          <cell r="D215">
            <v>102404.66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8909.5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141625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1184.5</v>
          </cell>
        </row>
        <row r="266">
          <cell r="B266" t="str">
            <v>TORNILLO ACERO 2" X 1/2"</v>
          </cell>
          <cell r="C266" t="str">
            <v>un</v>
          </cell>
          <cell r="D266">
            <v>648.9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57070.239999999998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1406.2796000000001</v>
          </cell>
        </row>
        <row r="274">
          <cell r="B274" t="str">
            <v>TUBERÍA PF + UAD 3/4"</v>
          </cell>
          <cell r="C274" t="str">
            <v>m</v>
          </cell>
          <cell r="D274">
            <v>2764.7671999999998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29189.170000000002</v>
          </cell>
        </row>
        <row r="276">
          <cell r="B276" t="str">
            <v>TUERCA ACERO 5/8"</v>
          </cell>
          <cell r="C276" t="str">
            <v>un</v>
          </cell>
          <cell r="D276">
            <v>360.5</v>
          </cell>
        </row>
        <row r="277">
          <cell r="B277" t="str">
            <v>UNIÓN PF+UAD 1/2"</v>
          </cell>
          <cell r="C277" t="str">
            <v>un</v>
          </cell>
          <cell r="D277">
            <v>2430.2231999999999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8497.5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  <row r="288">
          <cell r="B288" t="str">
            <v>TUBERÍA HD 24" TUBO STANDARD DN 600 MM C30</v>
          </cell>
          <cell r="C288" t="str">
            <v>m</v>
          </cell>
          <cell r="D288">
            <v>652360.80000000005</v>
          </cell>
        </row>
        <row r="289">
          <cell r="B289" t="str">
            <v>TUBERÍA HD 20" TUBO STANDARD DN 500 C30</v>
          </cell>
          <cell r="C289" t="str">
            <v>m</v>
          </cell>
          <cell r="D289">
            <v>481504.39999999997</v>
          </cell>
        </row>
        <row r="290">
          <cell r="B290" t="str">
            <v>VALVULA DE COMPUERTA VÁSTAGO NO ASCENDENTE 8"</v>
          </cell>
          <cell r="C290" t="str">
            <v>un</v>
          </cell>
          <cell r="D290">
            <v>1602511.08</v>
          </cell>
        </row>
        <row r="291">
          <cell r="B291" t="str">
            <v>VÁLVULA DE MARIPOSA DE 16"HD</v>
          </cell>
          <cell r="C291" t="str">
            <v>un</v>
          </cell>
          <cell r="D291">
            <v>3190116</v>
          </cell>
        </row>
        <row r="292">
          <cell r="B292" t="str">
            <v>NIPLE PASAMURO HD ELXEB L=0,50 M A 1,0 M  D=8"</v>
          </cell>
          <cell r="C292" t="str">
            <v>un</v>
          </cell>
          <cell r="D292">
            <v>1254000</v>
          </cell>
        </row>
        <row r="293">
          <cell r="B293" t="str">
            <v>NIPLE PASAMURO HD ELXEB L=0,50 M A 1,0 M  D=14", 16", 18"</v>
          </cell>
          <cell r="C293" t="str">
            <v>un</v>
          </cell>
          <cell r="D293">
            <v>4356000</v>
          </cell>
        </row>
        <row r="294">
          <cell r="B294" t="str">
            <v>NIPLE PASAMURO HD ELXEB L=0,50 M A 1,0 M  D=20"</v>
          </cell>
          <cell r="C294" t="str">
            <v>un</v>
          </cell>
          <cell r="D294">
            <v>5423000</v>
          </cell>
        </row>
        <row r="295">
          <cell r="B295" t="str">
            <v>NIPLE PASAMURO HD ELXEB L=0,50 M A 1,0 M  D=24"</v>
          </cell>
          <cell r="C295" t="str">
            <v>un</v>
          </cell>
          <cell r="D295">
            <v>6413000</v>
          </cell>
        </row>
        <row r="296">
          <cell r="B296" t="str">
            <v>NIPLE PASAMURO HD ELXEB L=0,00 A 0,50 M D=10"</v>
          </cell>
          <cell r="C296" t="str">
            <v>un</v>
          </cell>
          <cell r="D296">
            <v>1001000</v>
          </cell>
        </row>
        <row r="297">
          <cell r="B297" t="str">
            <v>NIPLE PVC 4" L=0,30 M</v>
          </cell>
          <cell r="C297" t="str">
            <v>un</v>
          </cell>
          <cell r="D297">
            <v>20000</v>
          </cell>
        </row>
        <row r="298">
          <cell r="B298" t="str">
            <v>Union de desmontaje Ø16"</v>
          </cell>
          <cell r="C298" t="str">
            <v>un</v>
          </cell>
          <cell r="D298">
            <v>805000</v>
          </cell>
        </row>
        <row r="299">
          <cell r="C299" t="str">
            <v>un</v>
          </cell>
          <cell r="D299">
            <v>0</v>
          </cell>
        </row>
        <row r="300">
          <cell r="C300" t="str">
            <v>un</v>
          </cell>
          <cell r="D300">
            <v>0</v>
          </cell>
        </row>
        <row r="301">
          <cell r="C301" t="str">
            <v>un</v>
          </cell>
          <cell r="D301">
            <v>0</v>
          </cell>
        </row>
        <row r="302">
          <cell r="B302" t="str">
            <v>NIPLE PASAMURO HD EB L=0,00 M A 0,50 M  D=14", 16", 18"</v>
          </cell>
          <cell r="C302" t="str">
            <v>un</v>
          </cell>
          <cell r="D302">
            <v>2579500</v>
          </cell>
        </row>
        <row r="303">
          <cell r="B303" t="str">
            <v>UNION CONEXIÓN ALCANTARILLADO  16"</v>
          </cell>
          <cell r="C303" t="str">
            <v>un</v>
          </cell>
          <cell r="D303">
            <v>345922</v>
          </cell>
        </row>
        <row r="304">
          <cell r="C304" t="str">
            <v>un</v>
          </cell>
          <cell r="D304">
            <v>0</v>
          </cell>
        </row>
        <row r="305">
          <cell r="B305" t="str">
            <v>UNION CONEXIÓN ALCANTARILLADO  24"</v>
          </cell>
          <cell r="C305" t="str">
            <v>un</v>
          </cell>
          <cell r="D305">
            <v>435099</v>
          </cell>
        </row>
        <row r="306">
          <cell r="C306" t="str">
            <v>un</v>
          </cell>
          <cell r="D306">
            <v>0</v>
          </cell>
        </row>
        <row r="307">
          <cell r="C307" t="str">
            <v>un</v>
          </cell>
          <cell r="D307">
            <v>0</v>
          </cell>
        </row>
        <row r="308">
          <cell r="C308" t="str">
            <v>un</v>
          </cell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B311" t="str">
            <v>VÁLVULA DE COMPUERTA 6"</v>
          </cell>
          <cell r="C311" t="str">
            <v>un</v>
          </cell>
          <cell r="D311">
            <v>1952303.1999999997</v>
          </cell>
        </row>
        <row r="312">
          <cell r="D312">
            <v>0</v>
          </cell>
        </row>
        <row r="313">
          <cell r="B313" t="str">
            <v>APOYO ELASTOMÉRICO EN LÁMINAS DE NEOPRENO</v>
          </cell>
          <cell r="C313" t="str">
            <v>un</v>
          </cell>
          <cell r="D313">
            <v>25750</v>
          </cell>
        </row>
        <row r="314">
          <cell r="B314" t="str">
            <v>TAPA TIPO CHOROTE</v>
          </cell>
          <cell r="C314" t="str">
            <v>un</v>
          </cell>
          <cell r="D314">
            <v>149350</v>
          </cell>
        </row>
        <row r="315">
          <cell r="B315" t="str">
            <v>PLATINA ACERO 6" X 3/16"</v>
          </cell>
          <cell r="C315" t="str">
            <v>un</v>
          </cell>
          <cell r="D315">
            <v>16500</v>
          </cell>
        </row>
        <row r="316">
          <cell r="C316" t="str">
            <v>un</v>
          </cell>
          <cell r="D316">
            <v>0</v>
          </cell>
        </row>
        <row r="317">
          <cell r="B317" t="str">
            <v>Unión HD Dresser de 24" (desmontaje) ( 600 mm)</v>
          </cell>
          <cell r="C317" t="str">
            <v>un</v>
          </cell>
          <cell r="D317">
            <v>1684668</v>
          </cell>
        </row>
        <row r="318">
          <cell r="B318" t="str">
            <v>Codo 90° HD Brida 6" ( 150 mm)</v>
          </cell>
          <cell r="C318" t="str">
            <v>un</v>
          </cell>
          <cell r="D318">
            <v>463582.39999999997</v>
          </cell>
        </row>
        <row r="319">
          <cell r="B319" t="str">
            <v>Tee HD JH PVC 24" X 6" ( 600 mm X 150 mm)</v>
          </cell>
          <cell r="C319" t="str">
            <v>un</v>
          </cell>
          <cell r="D319">
            <v>10093670.4</v>
          </cell>
        </row>
        <row r="320">
          <cell r="B320" t="str">
            <v>Niple HD ELXEB L = 0.00 m a 0.50 m D 24"</v>
          </cell>
          <cell r="C320" t="str">
            <v>un</v>
          </cell>
          <cell r="D320">
            <v>4136000</v>
          </cell>
        </row>
        <row r="321">
          <cell r="B321" t="str">
            <v>Niple Pasamuro HD ELXEB L = 0 a 0.50 m D 6"</v>
          </cell>
          <cell r="C321" t="str">
            <v>un</v>
          </cell>
          <cell r="D321">
            <v>827090</v>
          </cell>
        </row>
        <row r="322">
          <cell r="B322" t="str">
            <v>Niple HD EBXEB L = 0.50 m a 1.00 m D 6"</v>
          </cell>
          <cell r="C322" t="str">
            <v>un</v>
          </cell>
          <cell r="D322">
            <v>929060</v>
          </cell>
        </row>
        <row r="323">
          <cell r="B323" t="str">
            <v>Niple pasamuro HD ELXEB L = 0.50 m a 1.00 m D 6"</v>
          </cell>
          <cell r="C323" t="str">
            <v>un</v>
          </cell>
          <cell r="D323">
            <v>997040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B329" t="str">
            <v>TUBERÍA HD 12" TUBO STANDARD DN 300 C40</v>
          </cell>
          <cell r="C329" t="str">
            <v>m</v>
          </cell>
          <cell r="D329">
            <v>234319.99999999997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B335" t="str">
            <v>Codo 90° HD 24" EB</v>
          </cell>
          <cell r="D335">
            <v>6750000</v>
          </cell>
        </row>
        <row r="336">
          <cell r="B336" t="str">
            <v>Codo 45° HD 24" EB</v>
          </cell>
          <cell r="D336">
            <v>6149000</v>
          </cell>
        </row>
        <row r="337">
          <cell r="B337" t="str">
            <v>Codo 22.5° HD 24" EB</v>
          </cell>
          <cell r="D337">
            <v>5147000</v>
          </cell>
        </row>
        <row r="338">
          <cell r="B338" t="str">
            <v>Codo 11.25° HD 24" EB</v>
          </cell>
          <cell r="D338">
            <v>5147000</v>
          </cell>
        </row>
        <row r="339">
          <cell r="B339" t="str">
            <v>Malla Eslabonada Cal. 10 de 2"</v>
          </cell>
          <cell r="C339" t="str">
            <v>M2</v>
          </cell>
          <cell r="D339">
            <v>17436</v>
          </cell>
        </row>
        <row r="340">
          <cell r="B340" t="str">
            <v>Alambre Galvanizado cal 18</v>
          </cell>
          <cell r="C340" t="str">
            <v>KG</v>
          </cell>
          <cell r="D340">
            <v>10332</v>
          </cell>
        </row>
        <row r="341">
          <cell r="B341" t="str">
            <v>Soldadura Super West Arco 1/8 No. 6013</v>
          </cell>
          <cell r="C341" t="str">
            <v>KG</v>
          </cell>
          <cell r="D341">
            <v>14500</v>
          </cell>
        </row>
        <row r="342">
          <cell r="B342" t="str">
            <v>Tuberia Galvanizada 2,80 Cal 14 2"</v>
          </cell>
          <cell r="C342" t="str">
            <v>M</v>
          </cell>
          <cell r="D342">
            <v>38108.400000000001</v>
          </cell>
        </row>
        <row r="343">
          <cell r="B343" t="str">
            <v>Alambre de Pua Cal 16</v>
          </cell>
          <cell r="C343" t="str">
            <v>M</v>
          </cell>
          <cell r="D343">
            <v>2500</v>
          </cell>
        </row>
        <row r="344">
          <cell r="B344" t="str">
            <v>Argolla 1/4"</v>
          </cell>
          <cell r="C344" t="str">
            <v>UN</v>
          </cell>
          <cell r="D344">
            <v>1300</v>
          </cell>
        </row>
        <row r="345">
          <cell r="B345" t="str">
            <v>Tapon Metálico para Tubo</v>
          </cell>
          <cell r="C345" t="str">
            <v>UN</v>
          </cell>
          <cell r="D345">
            <v>5000</v>
          </cell>
        </row>
        <row r="346">
          <cell r="B346" t="str">
            <v xml:space="preserve">Tuberia sin Filtro 65mm </v>
          </cell>
          <cell r="C346" t="str">
            <v>M</v>
          </cell>
          <cell r="D346">
            <v>15000</v>
          </cell>
        </row>
        <row r="347">
          <cell r="B347" t="str">
            <v>Puntales madera 3x 3"</v>
          </cell>
          <cell r="C347" t="str">
            <v>M</v>
          </cell>
          <cell r="D347">
            <v>9000</v>
          </cell>
        </row>
        <row r="348">
          <cell r="B348" t="str">
            <v>ANDAMIO TUBULAR (SECC.)</v>
          </cell>
          <cell r="C348" t="str">
            <v>día</v>
          </cell>
          <cell r="D348">
            <v>1500</v>
          </cell>
        </row>
        <row r="349">
          <cell r="B349" t="str">
            <v>Equipo de Soldadura</v>
          </cell>
          <cell r="C349" t="str">
            <v>h</v>
          </cell>
          <cell r="D349">
            <v>12500</v>
          </cell>
        </row>
        <row r="350">
          <cell r="D350">
            <v>0</v>
          </cell>
        </row>
        <row r="351">
          <cell r="D351">
            <v>0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4">
          <cell r="B4" t="str">
            <v>AYUDANTE</v>
          </cell>
          <cell r="C4">
            <v>23000</v>
          </cell>
          <cell r="D4">
            <v>1.9</v>
          </cell>
          <cell r="E4">
            <v>43700</v>
          </cell>
        </row>
        <row r="5">
          <cell r="B5" t="str">
            <v>AYUDANTE COMPRESOR</v>
          </cell>
          <cell r="C5">
            <v>27526</v>
          </cell>
          <cell r="D5">
            <v>1.9</v>
          </cell>
          <cell r="E5">
            <v>52299.399999999994</v>
          </cell>
        </row>
        <row r="6">
          <cell r="B6" t="str">
            <v>OFICIAL</v>
          </cell>
          <cell r="C6">
            <v>27000</v>
          </cell>
          <cell r="D6">
            <v>1.9</v>
          </cell>
          <cell r="E6">
            <v>51300</v>
          </cell>
        </row>
        <row r="7">
          <cell r="B7" t="str">
            <v>OFICIAL ESPECIALIZADO</v>
          </cell>
          <cell r="C7">
            <v>50000</v>
          </cell>
          <cell r="D7">
            <v>1.9</v>
          </cell>
          <cell r="E7">
            <v>95000</v>
          </cell>
        </row>
        <row r="8">
          <cell r="B8" t="str">
            <v>TÉCNICO EN ROTURA</v>
          </cell>
          <cell r="C8">
            <v>105596</v>
          </cell>
          <cell r="D8">
            <v>1.9</v>
          </cell>
          <cell r="E8">
            <v>200632.4</v>
          </cell>
        </row>
        <row r="9">
          <cell r="B9" t="str">
            <v>TÉCNICO TERMOFUSIÓN</v>
          </cell>
          <cell r="C9">
            <v>57713</v>
          </cell>
          <cell r="D9">
            <v>1.9</v>
          </cell>
          <cell r="E9">
            <v>109654.7</v>
          </cell>
        </row>
        <row r="10">
          <cell r="B10" t="str">
            <v>TOPÓGRAFO</v>
          </cell>
          <cell r="C10">
            <v>84210.526315789481</v>
          </cell>
          <cell r="D10">
            <v>1.9</v>
          </cell>
          <cell r="E10">
            <v>160000</v>
          </cell>
        </row>
        <row r="11">
          <cell r="B11" t="str">
            <v>CADENERO</v>
          </cell>
          <cell r="C11">
            <v>26315.78947368421</v>
          </cell>
          <cell r="D11">
            <v>1.9</v>
          </cell>
          <cell r="E11">
            <v>50000</v>
          </cell>
        </row>
      </sheetData>
      <sheetData sheetId="75"/>
      <sheetData sheetId="76"/>
      <sheetData sheetId="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"/>
      <sheetName val="EQUIPOS"/>
      <sheetName val="ACTIVIDADES"/>
      <sheetName val="APUs"/>
      <sheetName val="CUADRILLAS"/>
      <sheetName val="FACTORPRESTACIONAL"/>
      <sheetName val="1SALARIO"/>
    </sheetNames>
    <sheetDataSet>
      <sheetData sheetId="0"/>
      <sheetData sheetId="1"/>
      <sheetData sheetId="2">
        <row r="3">
          <cell r="B3">
            <v>1</v>
          </cell>
          <cell r="C3">
            <v>1</v>
          </cell>
          <cell r="D3" t="str">
            <v>PRELIMINARES</v>
          </cell>
        </row>
        <row r="4">
          <cell r="A4">
            <v>1</v>
          </cell>
          <cell r="C4">
            <v>1.1000000000000001</v>
          </cell>
          <cell r="D4" t="str">
            <v>Señales preventivas, reglamentarias e informativas</v>
          </cell>
          <cell r="E4" t="str">
            <v>UN</v>
          </cell>
          <cell r="I4">
            <v>0</v>
          </cell>
        </row>
        <row r="5">
          <cell r="A5">
            <v>2</v>
          </cell>
          <cell r="C5">
            <v>1.2</v>
          </cell>
          <cell r="D5" t="str">
            <v>Barricadas como señales preventivas de Transito Vehícular</v>
          </cell>
          <cell r="E5" t="str">
            <v>UN</v>
          </cell>
          <cell r="I5">
            <v>0</v>
          </cell>
        </row>
        <row r="6">
          <cell r="A6">
            <v>3</v>
          </cell>
          <cell r="C6">
            <v>1.3</v>
          </cell>
          <cell r="D6" t="str">
            <v>Canecas para limitar Transito Vehícular</v>
          </cell>
          <cell r="E6" t="str">
            <v>UN</v>
          </cell>
          <cell r="I6">
            <v>0</v>
          </cell>
        </row>
        <row r="7">
          <cell r="A7">
            <v>4</v>
          </cell>
          <cell r="C7">
            <v>1.4</v>
          </cell>
          <cell r="D7" t="str">
            <v>Cinta de demarcación rollos x 1000m</v>
          </cell>
          <cell r="E7" t="str">
            <v>UN</v>
          </cell>
          <cell r="I7">
            <v>0</v>
          </cell>
        </row>
        <row r="8">
          <cell r="A8">
            <v>5</v>
          </cell>
          <cell r="C8">
            <v>1.5</v>
          </cell>
          <cell r="D8" t="str">
            <v>Localización y replanteo para redes de acueducto</v>
          </cell>
          <cell r="E8" t="str">
            <v>M</v>
          </cell>
        </row>
        <row r="9">
          <cell r="A9">
            <v>6</v>
          </cell>
          <cell r="C9">
            <v>1.6</v>
          </cell>
          <cell r="D9" t="str">
            <v>Localización y replanteo para redes de alcantarillado</v>
          </cell>
          <cell r="E9" t="str">
            <v>M</v>
          </cell>
        </row>
        <row r="10">
          <cell r="A10">
            <v>7</v>
          </cell>
          <cell r="C10">
            <v>1.7</v>
          </cell>
          <cell r="D10" t="str">
            <v>Localización y replanteo para estructuras hidráulicas</v>
          </cell>
          <cell r="E10" t="str">
            <v>M2</v>
          </cell>
        </row>
        <row r="11">
          <cell r="A11">
            <v>8</v>
          </cell>
          <cell r="C11">
            <v>1.8</v>
          </cell>
          <cell r="D11" t="str">
            <v>Desmonte y limpieza en rastrojo</v>
          </cell>
          <cell r="E11" t="str">
            <v>M2</v>
          </cell>
        </row>
        <row r="12">
          <cell r="A12">
            <v>9</v>
          </cell>
          <cell r="C12">
            <v>1.9</v>
          </cell>
          <cell r="D12" t="str">
            <v>Descapote manual</v>
          </cell>
          <cell r="E12" t="str">
            <v>M2</v>
          </cell>
        </row>
        <row r="13">
          <cell r="A13">
            <v>10</v>
          </cell>
          <cell r="C13">
            <v>1.1000000000000001</v>
          </cell>
          <cell r="D13" t="str">
            <v>Descapote mecánico</v>
          </cell>
          <cell r="E13" t="str">
            <v>M2</v>
          </cell>
        </row>
        <row r="14">
          <cell r="A14">
            <v>11</v>
          </cell>
          <cell r="C14">
            <v>1.1100000000000001</v>
          </cell>
          <cell r="D14" t="str">
            <v>Acondicionamiento de superficies para impermeabilización con membranas</v>
          </cell>
        </row>
        <row r="16">
          <cell r="B16">
            <v>2</v>
          </cell>
          <cell r="C16">
            <v>2</v>
          </cell>
          <cell r="D16" t="str">
            <v>EXCAVACIONES</v>
          </cell>
        </row>
        <row r="17">
          <cell r="A17">
            <v>12</v>
          </cell>
          <cell r="C17">
            <v>2.1</v>
          </cell>
          <cell r="D17" t="str">
            <v>Excavación manual en conglomerado h&lt;1.50 m</v>
          </cell>
          <cell r="E17" t="str">
            <v>M3</v>
          </cell>
        </row>
        <row r="18">
          <cell r="A18">
            <v>13</v>
          </cell>
          <cell r="C18">
            <v>2.2000000000000002</v>
          </cell>
          <cell r="D18" t="str">
            <v>Excavación manual en conglomerado 1.50 m&lt;h&lt;3.0 m</v>
          </cell>
          <cell r="E18" t="str">
            <v>M3</v>
          </cell>
        </row>
        <row r="19">
          <cell r="A19">
            <v>14</v>
          </cell>
          <cell r="C19">
            <v>2.2999999999999998</v>
          </cell>
          <cell r="D19" t="str">
            <v>Excavación manual en conglomerado h&gt;3.0 m</v>
          </cell>
          <cell r="E19" t="str">
            <v>M3</v>
          </cell>
        </row>
        <row r="20">
          <cell r="A20">
            <v>15</v>
          </cell>
          <cell r="C20">
            <v>2.4</v>
          </cell>
          <cell r="D20" t="str">
            <v>Excavación manual en conglomerado húmedo h&lt;1.50 m</v>
          </cell>
          <cell r="E20" t="str">
            <v>M3</v>
          </cell>
        </row>
        <row r="21">
          <cell r="A21">
            <v>16</v>
          </cell>
          <cell r="C21">
            <v>2.5</v>
          </cell>
          <cell r="D21" t="str">
            <v>Excavación manual en roca h&lt;1.5 m</v>
          </cell>
          <cell r="E21" t="str">
            <v>M3</v>
          </cell>
        </row>
        <row r="22">
          <cell r="A22">
            <v>17</v>
          </cell>
          <cell r="C22">
            <v>2.6</v>
          </cell>
          <cell r="D22" t="str">
            <v>Excavación manual en roca 1.5 m&lt;h&lt;3.0 m</v>
          </cell>
          <cell r="E22" t="str">
            <v>M3</v>
          </cell>
        </row>
        <row r="23">
          <cell r="A23">
            <v>18</v>
          </cell>
          <cell r="C23">
            <v>2.7</v>
          </cell>
          <cell r="D23" t="str">
            <v>Excavación mecánica en conglomerado h&lt;3.0 m</v>
          </cell>
          <cell r="E23" t="str">
            <v>M3</v>
          </cell>
        </row>
        <row r="24">
          <cell r="A24">
            <v>19</v>
          </cell>
          <cell r="C24">
            <v>2.8</v>
          </cell>
          <cell r="D24" t="str">
            <v>Excavación mecánica en conglomerado h&gt;3.0 m</v>
          </cell>
          <cell r="E24" t="str">
            <v>M3</v>
          </cell>
        </row>
        <row r="25">
          <cell r="A25">
            <v>20</v>
          </cell>
          <cell r="C25">
            <v>2.9</v>
          </cell>
          <cell r="D25" t="str">
            <v>Excavación mecánica en conglomerado húmedo h&lt;3.0 m</v>
          </cell>
          <cell r="E25" t="str">
            <v>M3</v>
          </cell>
        </row>
        <row r="26">
          <cell r="A26">
            <v>21</v>
          </cell>
          <cell r="C26">
            <v>2.1</v>
          </cell>
          <cell r="D26" t="str">
            <v>Excavación mecánica en conglomerado húmedo h&gt;3.0 m</v>
          </cell>
          <cell r="E26" t="str">
            <v>M3</v>
          </cell>
        </row>
        <row r="27">
          <cell r="A27">
            <v>22</v>
          </cell>
          <cell r="C27">
            <v>2.11</v>
          </cell>
          <cell r="D27" t="str">
            <v>Excavación mecánica en roca h&lt;3.0 m</v>
          </cell>
          <cell r="E27" t="str">
            <v>M3</v>
          </cell>
        </row>
        <row r="28">
          <cell r="A28">
            <v>23</v>
          </cell>
          <cell r="C28">
            <v>2.12</v>
          </cell>
          <cell r="D28" t="str">
            <v>Excavación mecánica en roca h&gt;3.0 m</v>
          </cell>
          <cell r="E28" t="str">
            <v>M3</v>
          </cell>
        </row>
        <row r="29">
          <cell r="A29">
            <v>24</v>
          </cell>
          <cell r="C29">
            <v>2.13</v>
          </cell>
          <cell r="D29" t="str">
            <v>Demolición de roca con agente demoledor no expansivo</v>
          </cell>
          <cell r="E29" t="str">
            <v>M3</v>
          </cell>
        </row>
        <row r="30">
          <cell r="A30">
            <v>25</v>
          </cell>
          <cell r="C30">
            <v>2.14</v>
          </cell>
          <cell r="D30" t="str">
            <v>Entibado Tipo I</v>
          </cell>
          <cell r="E30" t="str">
            <v>M2</v>
          </cell>
        </row>
        <row r="31">
          <cell r="A31">
            <v>26</v>
          </cell>
          <cell r="C31">
            <v>2.15</v>
          </cell>
          <cell r="D31" t="str">
            <v>Entibado Tipo IA</v>
          </cell>
          <cell r="E31" t="str">
            <v>M2</v>
          </cell>
          <cell r="F31" t="str">
            <v xml:space="preserve">Revisar rendimientos en materiales y mano de obra </v>
          </cell>
        </row>
        <row r="32">
          <cell r="A32">
            <v>27</v>
          </cell>
          <cell r="C32">
            <v>2.16</v>
          </cell>
          <cell r="D32" t="str">
            <v>Entibado Tipo II</v>
          </cell>
          <cell r="E32" t="str">
            <v>M2</v>
          </cell>
        </row>
        <row r="33">
          <cell r="A33">
            <v>28</v>
          </cell>
          <cell r="C33">
            <v>2.17</v>
          </cell>
          <cell r="D33" t="str">
            <v>Retiro sobrantes de excavación</v>
          </cell>
          <cell r="E33" t="str">
            <v>M3</v>
          </cell>
        </row>
        <row r="35">
          <cell r="B35">
            <v>3</v>
          </cell>
          <cell r="C35">
            <v>3</v>
          </cell>
          <cell r="D35" t="str">
            <v>RELLENOS</v>
          </cell>
        </row>
        <row r="36">
          <cell r="A36">
            <v>29</v>
          </cell>
          <cell r="C36">
            <v>3.1</v>
          </cell>
          <cell r="D36" t="str">
            <v>Arena para base de tubería (Incluye extendida y compactada)</v>
          </cell>
          <cell r="E36" t="str">
            <v>M3</v>
          </cell>
        </row>
        <row r="37">
          <cell r="A37">
            <v>30</v>
          </cell>
          <cell r="C37">
            <v>3.2</v>
          </cell>
          <cell r="D37" t="str">
            <v>Relleno material seleccionado proveniente de la excavación (Incluye compactación c/0.20m)</v>
          </cell>
          <cell r="E37" t="str">
            <v>M3</v>
          </cell>
        </row>
        <row r="38">
          <cell r="A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31</v>
          </cell>
          <cell r="C39">
            <v>3.3</v>
          </cell>
          <cell r="D39" t="str">
            <v>Relleno material seleccionado tamaño máximo 3" (Incluye explote, cargue, acarreo y conformación)</v>
          </cell>
          <cell r="E39" t="str">
            <v>M3</v>
          </cell>
        </row>
        <row r="40">
          <cell r="A40">
            <v>0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</v>
          </cell>
          <cell r="C41">
            <v>3.4</v>
          </cell>
          <cell r="D41" t="str">
            <v>Relleno material seleccionado tamaño máximo 2" (Incluye explote, cargue, acarreo y conformación)</v>
          </cell>
          <cell r="E41" t="str">
            <v>M3</v>
          </cell>
        </row>
        <row r="42">
          <cell r="A42">
            <v>0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33</v>
          </cell>
          <cell r="C43">
            <v>3.5</v>
          </cell>
          <cell r="D43" t="str">
            <v>Sub-base triturada tamaño máximo 2" (Incluye acarreo, conformación y compactación c/0.30m)</v>
          </cell>
          <cell r="E43" t="str">
            <v>M3</v>
          </cell>
        </row>
        <row r="44">
          <cell r="A44">
            <v>0</v>
          </cell>
          <cell r="C44">
            <v>0</v>
          </cell>
          <cell r="D44">
            <v>0</v>
          </cell>
          <cell r="E44">
            <v>0</v>
          </cell>
          <cell r="I44">
            <v>515000</v>
          </cell>
        </row>
        <row r="45">
          <cell r="A45">
            <v>34</v>
          </cell>
          <cell r="C45">
            <v>3.6</v>
          </cell>
          <cell r="D45" t="str">
            <v>Base triturada tamaño máximo 11/2" (Incluye acarreo, conformación y compactación c/0.10m)</v>
          </cell>
          <cell r="E45" t="str">
            <v>M3</v>
          </cell>
        </row>
        <row r="46">
          <cell r="A46">
            <v>0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35</v>
          </cell>
          <cell r="C47">
            <v>3.7</v>
          </cell>
          <cell r="D47" t="str">
            <v>Afirmado en material seleccionado tamaño máximo 2" (Incluye explote, cargue, acarreo y conformación)</v>
          </cell>
          <cell r="E47" t="str">
            <v>M3</v>
          </cell>
        </row>
        <row r="48">
          <cell r="A48">
            <v>0</v>
          </cell>
          <cell r="C48">
            <v>0</v>
          </cell>
          <cell r="D48">
            <v>0</v>
          </cell>
          <cell r="E48">
            <v>0</v>
          </cell>
        </row>
        <row r="50">
          <cell r="B50">
            <v>4</v>
          </cell>
          <cell r="C50">
            <v>4</v>
          </cell>
          <cell r="D50" t="str">
            <v>DEMOLICIONES</v>
          </cell>
          <cell r="I50">
            <v>29.2</v>
          </cell>
        </row>
        <row r="51">
          <cell r="A51">
            <v>36</v>
          </cell>
          <cell r="C51">
            <v>4.0999999999999996</v>
          </cell>
          <cell r="D51" t="str">
            <v>Corte de pavimento flexible</v>
          </cell>
          <cell r="E51" t="str">
            <v>M</v>
          </cell>
        </row>
        <row r="52">
          <cell r="A52">
            <v>37</v>
          </cell>
          <cell r="C52">
            <v>4.2</v>
          </cell>
          <cell r="D52" t="str">
            <v>Corte de pavimento rigido</v>
          </cell>
          <cell r="E52" t="str">
            <v>M</v>
          </cell>
        </row>
        <row r="53">
          <cell r="A53">
            <v>38</v>
          </cell>
          <cell r="C53">
            <v>4.3</v>
          </cell>
          <cell r="D53" t="str">
            <v>Demolición de pavimento flexible (Incluye retiro de escombros)</v>
          </cell>
          <cell r="E53" t="str">
            <v>M2</v>
          </cell>
        </row>
        <row r="54">
          <cell r="A54">
            <v>39</v>
          </cell>
          <cell r="C54">
            <v>4.4000000000000004</v>
          </cell>
          <cell r="D54" t="str">
            <v>Demolición de pavimento rigido (Incluye retiro de escombros)</v>
          </cell>
          <cell r="E54" t="str">
            <v>M2</v>
          </cell>
        </row>
        <row r="55">
          <cell r="A55">
            <v>40</v>
          </cell>
          <cell r="C55">
            <v>4.5</v>
          </cell>
          <cell r="D55" t="str">
            <v>Demolición Enrocado (Incluye retiro de escombros)</v>
          </cell>
          <cell r="E55" t="str">
            <v>M2</v>
          </cell>
        </row>
        <row r="56">
          <cell r="A56">
            <v>41</v>
          </cell>
          <cell r="C56">
            <v>4.5999999999999996</v>
          </cell>
          <cell r="D56" t="str">
            <v>Demolición manual de pisos y andenes (Incluye retiro de escombros)</v>
          </cell>
          <cell r="E56" t="str">
            <v>M2</v>
          </cell>
        </row>
        <row r="58">
          <cell r="B58">
            <v>5</v>
          </cell>
          <cell r="C58">
            <v>5</v>
          </cell>
          <cell r="D58" t="str">
            <v>PAVIMENTOS</v>
          </cell>
        </row>
        <row r="59">
          <cell r="A59">
            <v>42</v>
          </cell>
          <cell r="C59">
            <v>5.0999999999999996</v>
          </cell>
          <cell r="D59" t="str">
            <v>Carpeta asfáltica, e=0.05m (Incluye imprimación)</v>
          </cell>
          <cell r="E59" t="str">
            <v>M2</v>
          </cell>
        </row>
        <row r="60">
          <cell r="A60">
            <v>43</v>
          </cell>
          <cell r="C60">
            <v>5.2</v>
          </cell>
          <cell r="D60" t="str">
            <v>Carpeta asfáltica, e=0.07m (Incluye imprimación)</v>
          </cell>
          <cell r="E60" t="str">
            <v>M2</v>
          </cell>
        </row>
        <row r="61">
          <cell r="A61">
            <v>44</v>
          </cell>
          <cell r="C61">
            <v>5.3</v>
          </cell>
          <cell r="D61" t="str">
            <v>Carpeta asfáltica, e=0.10m (Incluye imprimación)</v>
          </cell>
          <cell r="E61" t="str">
            <v>M2</v>
          </cell>
        </row>
        <row r="62">
          <cell r="A62">
            <v>45</v>
          </cell>
          <cell r="C62">
            <v>5.4</v>
          </cell>
          <cell r="D62" t="str">
            <v>Pavimento asfáltico (Mezcla en caliente)</v>
          </cell>
          <cell r="E62" t="str">
            <v>M3</v>
          </cell>
        </row>
        <row r="63">
          <cell r="A63">
            <v>46</v>
          </cell>
          <cell r="C63">
            <v>5.5</v>
          </cell>
          <cell r="D63" t="str">
            <v>Pavimento rigido, concreto 3000 PSI elaborado en obra (e=0.15m)</v>
          </cell>
          <cell r="E63" t="str">
            <v>M2</v>
          </cell>
        </row>
        <row r="64">
          <cell r="A64">
            <v>47</v>
          </cell>
          <cell r="C64">
            <v>5.6</v>
          </cell>
          <cell r="D64" t="str">
            <v>Pavimento rigido, concreto 3000 PSI elaborado en obra (e=0.20m)</v>
          </cell>
          <cell r="E64" t="str">
            <v>M2</v>
          </cell>
        </row>
        <row r="65">
          <cell r="A65">
            <v>48</v>
          </cell>
          <cell r="C65">
            <v>5.7</v>
          </cell>
          <cell r="D65" t="str">
            <v>Retiro y reconstrucción de pavimento articulado existente (retiro, almacenamiento y reutilización)</v>
          </cell>
          <cell r="E65" t="str">
            <v>M2</v>
          </cell>
          <cell r="F65" t="str">
            <v>Revisar. Rendimientos mano de obra cantidad de adoquin, si es reutilizable</v>
          </cell>
        </row>
        <row r="66">
          <cell r="A66">
            <v>49</v>
          </cell>
          <cell r="C66">
            <v>5.8</v>
          </cell>
          <cell r="D66" t="str">
            <v>Enrocado</v>
          </cell>
          <cell r="E66" t="str">
            <v>M2</v>
          </cell>
          <cell r="F66" t="str">
            <v>Revisar. Rendimientos mano de obra equipo</v>
          </cell>
        </row>
        <row r="69">
          <cell r="B69">
            <v>6</v>
          </cell>
          <cell r="C69">
            <v>6</v>
          </cell>
          <cell r="D69" t="str">
            <v>TUBERIA Y ACCESORIOS ALCANTARILLADO</v>
          </cell>
        </row>
        <row r="70">
          <cell r="A70">
            <v>50</v>
          </cell>
          <cell r="C70">
            <v>6.1</v>
          </cell>
          <cell r="D70" t="str">
            <v>Suministro e instalación de tubería PVC Novafort para alcantarillados 6" (Incluye nivelación de precisión)</v>
          </cell>
          <cell r="E70" t="str">
            <v>M</v>
          </cell>
        </row>
        <row r="71">
          <cell r="A71">
            <v>0</v>
          </cell>
          <cell r="C71">
            <v>6.2</v>
          </cell>
          <cell r="D71">
            <v>0</v>
          </cell>
          <cell r="E71">
            <v>0</v>
          </cell>
        </row>
        <row r="72">
          <cell r="A72">
            <v>51</v>
          </cell>
          <cell r="C72">
            <v>6.2</v>
          </cell>
          <cell r="D72" t="str">
            <v>Suministro e instalación de tubería PVC Novafort para alcantarillados 8" (Incluye nivelación de precisión)</v>
          </cell>
          <cell r="E72" t="str">
            <v>M</v>
          </cell>
        </row>
        <row r="73">
          <cell r="A73">
            <v>0</v>
          </cell>
          <cell r="C73">
            <v>6.4</v>
          </cell>
          <cell r="D73">
            <v>0</v>
          </cell>
          <cell r="E73">
            <v>0</v>
          </cell>
        </row>
        <row r="74">
          <cell r="A74">
            <v>52</v>
          </cell>
          <cell r="C74">
            <v>6.3</v>
          </cell>
          <cell r="D74" t="str">
            <v>Suministro e instalación de tubería PVC Novafort para alcantarillados 10" (Incluye nivelación de precisión)</v>
          </cell>
          <cell r="E74" t="str">
            <v>M</v>
          </cell>
        </row>
        <row r="75">
          <cell r="A75">
            <v>0</v>
          </cell>
          <cell r="C75">
            <v>6.6</v>
          </cell>
          <cell r="D75">
            <v>0</v>
          </cell>
          <cell r="E75">
            <v>0</v>
          </cell>
        </row>
        <row r="76">
          <cell r="A76">
            <v>53</v>
          </cell>
          <cell r="C76">
            <v>6.4</v>
          </cell>
          <cell r="D76" t="str">
            <v>Suministro e instalación de tubería PVC Novafort para alcantarillados 12" (Incluye nivelación de precisión)</v>
          </cell>
          <cell r="E76" t="str">
            <v>M</v>
          </cell>
        </row>
        <row r="77">
          <cell r="A77">
            <v>0</v>
          </cell>
          <cell r="C77">
            <v>6.8</v>
          </cell>
          <cell r="D77">
            <v>0</v>
          </cell>
          <cell r="E77">
            <v>0</v>
          </cell>
        </row>
        <row r="78">
          <cell r="A78">
            <v>54</v>
          </cell>
          <cell r="C78">
            <v>6.5</v>
          </cell>
          <cell r="D78" t="str">
            <v>Suministro e instalación de tubería PVC Novafort para alcantarillados 14" (Incluye nivelación de precisión)</v>
          </cell>
          <cell r="E78" t="str">
            <v>M</v>
          </cell>
        </row>
        <row r="79">
          <cell r="A79">
            <v>0</v>
          </cell>
          <cell r="C79">
            <v>6.8333333333333304</v>
          </cell>
          <cell r="D79">
            <v>0</v>
          </cell>
          <cell r="E79">
            <v>0</v>
          </cell>
        </row>
        <row r="80">
          <cell r="A80">
            <v>55</v>
          </cell>
          <cell r="C80">
            <v>6.6</v>
          </cell>
          <cell r="D80" t="str">
            <v>Suministro e instalación de tubería PVC Novafort para alcantarillados 16" (Incluye nivelación de precisión)</v>
          </cell>
          <cell r="E80" t="str">
            <v>M</v>
          </cell>
        </row>
        <row r="81">
          <cell r="A81">
            <v>0</v>
          </cell>
          <cell r="C81">
            <v>7</v>
          </cell>
          <cell r="D81">
            <v>0</v>
          </cell>
          <cell r="E81">
            <v>0</v>
          </cell>
        </row>
        <row r="82">
          <cell r="A82">
            <v>56</v>
          </cell>
          <cell r="C82">
            <v>6.7</v>
          </cell>
          <cell r="D82" t="str">
            <v>Suministro e instalación de tubería PVC Novafort para alcantarillados 18" (Incluye nivelación de precisión)</v>
          </cell>
          <cell r="E82" t="str">
            <v>M</v>
          </cell>
        </row>
        <row r="83">
          <cell r="A83">
            <v>0</v>
          </cell>
          <cell r="C83">
            <v>7.1666666666666599</v>
          </cell>
          <cell r="D83">
            <v>0</v>
          </cell>
          <cell r="E83">
            <v>0</v>
          </cell>
        </row>
        <row r="84">
          <cell r="A84">
            <v>57</v>
          </cell>
          <cell r="C84">
            <v>6.8</v>
          </cell>
          <cell r="D84" t="str">
            <v>Suministro e instalación de tubería PVC Novafort para alcantarillados 20" (Incluye nivelación de precisión)</v>
          </cell>
          <cell r="E84" t="str">
            <v>M</v>
          </cell>
        </row>
        <row r="85">
          <cell r="A85">
            <v>0</v>
          </cell>
          <cell r="C85">
            <v>7.3333333333333304</v>
          </cell>
          <cell r="D85">
            <v>0</v>
          </cell>
          <cell r="E85">
            <v>0</v>
          </cell>
        </row>
        <row r="86">
          <cell r="A86">
            <v>58</v>
          </cell>
          <cell r="C86">
            <v>6.9</v>
          </cell>
          <cell r="D86" t="str">
            <v>Suministro e instalación de tubería PVC Novaloc para alcantarillados 24" (Incluye nivelación de precisión)</v>
          </cell>
          <cell r="E86" t="str">
            <v>M</v>
          </cell>
        </row>
        <row r="87">
          <cell r="A87">
            <v>0</v>
          </cell>
          <cell r="C87">
            <v>6.1800000000000104</v>
          </cell>
          <cell r="D87">
            <v>0</v>
          </cell>
          <cell r="E87">
            <v>0</v>
          </cell>
        </row>
        <row r="88">
          <cell r="A88">
            <v>59</v>
          </cell>
          <cell r="C88">
            <v>6.1</v>
          </cell>
          <cell r="D88" t="str">
            <v>Suministro e instalación de tubería PVC Novaloc para alcantarillados 27" (Incluye nivelación de precisión)</v>
          </cell>
          <cell r="E88" t="str">
            <v>M</v>
          </cell>
        </row>
        <row r="89">
          <cell r="A89">
            <v>0</v>
          </cell>
          <cell r="C89">
            <v>6.2000000000000099</v>
          </cell>
          <cell r="D89">
            <v>0</v>
          </cell>
          <cell r="E89">
            <v>0</v>
          </cell>
        </row>
        <row r="90">
          <cell r="A90">
            <v>60</v>
          </cell>
          <cell r="C90">
            <v>6.11</v>
          </cell>
          <cell r="D90" t="str">
            <v>Suministro e instalación de tubería PVC Novaloc para alcantarillados 30" (Incluye nivelación de precisión)</v>
          </cell>
          <cell r="E90" t="str">
            <v>M</v>
          </cell>
        </row>
        <row r="91">
          <cell r="A91">
            <v>0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61</v>
          </cell>
          <cell r="C92">
            <v>6.12</v>
          </cell>
          <cell r="D92" t="str">
            <v>Suministro e instalación de tubería PVC Novaloc para alcantarillados 33" (Incluye nivelación de precisión)</v>
          </cell>
          <cell r="E92" t="str">
            <v>M</v>
          </cell>
        </row>
        <row r="93">
          <cell r="A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A94">
            <v>62</v>
          </cell>
          <cell r="C94">
            <v>6.13</v>
          </cell>
          <cell r="D94" t="str">
            <v>Suministro e instalación de tubería PVC Novaloc para alcantarillados 36" (Incluye nivelación de precisión)</v>
          </cell>
          <cell r="E94" t="str">
            <v>M</v>
          </cell>
        </row>
        <row r="95">
          <cell r="A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A96">
            <v>63</v>
          </cell>
          <cell r="C96">
            <v>6.14</v>
          </cell>
          <cell r="D96" t="str">
            <v>Suministro e instalación de tubería PVC Novaloc para alcantarillados 39" (Incluye nivelación de precisión)</v>
          </cell>
          <cell r="E96" t="str">
            <v>M</v>
          </cell>
        </row>
        <row r="97">
          <cell r="A97">
            <v>0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64</v>
          </cell>
          <cell r="C98">
            <v>6.15</v>
          </cell>
          <cell r="D98" t="str">
            <v>Suministro e instalación de tubería PVC Novaloc para alcantarillados 42" (Incluye nivelación de precisión)</v>
          </cell>
          <cell r="E98" t="str">
            <v>M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65</v>
          </cell>
          <cell r="C100">
            <v>6.16</v>
          </cell>
          <cell r="D100" t="str">
            <v>Suministro e instalación de tubería PVC Novaloc para alcantarillados 45" (Incluye nivelación de precisión)</v>
          </cell>
          <cell r="E100" t="str">
            <v>M</v>
          </cell>
        </row>
        <row r="101">
          <cell r="A101">
            <v>0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66</v>
          </cell>
          <cell r="C102">
            <v>6.17</v>
          </cell>
          <cell r="D102" t="str">
            <v>Suministro e instalación de tubería PVC Novaloc para alcantarillados 48" (Incluye nivelación de precisión)</v>
          </cell>
          <cell r="E102" t="str">
            <v>M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</row>
        <row r="105">
          <cell r="B105">
            <v>7</v>
          </cell>
          <cell r="C105">
            <v>7</v>
          </cell>
          <cell r="D105" t="str">
            <v>DOMICILIARIAS ALCANTARILLADO</v>
          </cell>
        </row>
        <row r="106">
          <cell r="A106">
            <v>67</v>
          </cell>
          <cell r="C106">
            <v>7.1</v>
          </cell>
          <cell r="D106" t="str">
            <v>Caja de inspección 0.50x0.50m, concreto ref. 3000 PSI elaborado en obra, h=0.70m, e=0.07m (Incluye excavación, formaleta 1/3)</v>
          </cell>
          <cell r="E106" t="str">
            <v>UN</v>
          </cell>
          <cell r="F106" t="str">
            <v>Preguntar formaleta 1/3</v>
          </cell>
        </row>
        <row r="107">
          <cell r="A107">
            <v>0</v>
          </cell>
          <cell r="C107">
            <v>0</v>
          </cell>
          <cell r="D107">
            <v>0</v>
          </cell>
          <cell r="E107">
            <v>0</v>
          </cell>
        </row>
        <row r="108">
          <cell r="A108">
            <v>68</v>
          </cell>
          <cell r="C108">
            <v>7.2</v>
          </cell>
          <cell r="D108" t="str">
            <v>Caja de inspección 0.70x0.70m, concreto ref. 3000 PSI elaborado en obra, h=0.70m, e=0.07m (Incluye excavación, formaleta 1/3)</v>
          </cell>
          <cell r="E108" t="str">
            <v>UN</v>
          </cell>
        </row>
        <row r="109">
          <cell r="A109">
            <v>0</v>
          </cell>
          <cell r="C109">
            <v>0</v>
          </cell>
          <cell r="D109">
            <v>0</v>
          </cell>
          <cell r="E109">
            <v>0</v>
          </cell>
        </row>
        <row r="110">
          <cell r="A110">
            <v>69</v>
          </cell>
          <cell r="C110">
            <v>7.3</v>
          </cell>
          <cell r="D110" t="str">
            <v>Caja de inspección 0.90x0.90m, concreto ref. 3000 PSI elaborado en obra, h=0.90m, e=0.10m (Incluye excavación, formaleta 1/3)</v>
          </cell>
          <cell r="E110" t="str">
            <v>UN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</row>
        <row r="112">
          <cell r="A112">
            <v>70</v>
          </cell>
          <cell r="C112">
            <v>7.4</v>
          </cell>
          <cell r="D112" t="str">
            <v>Suministro e instalación de Kit Silla Tee 8 x 4" de PVC para alcantarillados (Incluye acondicionador y adhesivo)</v>
          </cell>
          <cell r="E112" t="str">
            <v>UN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</row>
        <row r="114">
          <cell r="A114">
            <v>71</v>
          </cell>
          <cell r="C114">
            <v>7.5</v>
          </cell>
          <cell r="D114" t="str">
            <v>Suministro e instalación de Kit Silla Tee 8 x 6" de PVC para alcantarillados (Incluye acondicionador y adhesivo)</v>
          </cell>
          <cell r="E114" t="str">
            <v>UN</v>
          </cell>
        </row>
        <row r="115">
          <cell r="A115">
            <v>0</v>
          </cell>
          <cell r="C115">
            <v>0</v>
          </cell>
          <cell r="D115">
            <v>0</v>
          </cell>
          <cell r="E115">
            <v>0</v>
          </cell>
        </row>
        <row r="116">
          <cell r="A116">
            <v>72</v>
          </cell>
          <cell r="C116">
            <v>7.6</v>
          </cell>
          <cell r="D116" t="str">
            <v>Suministro e instalación de Kit Silla Tee 10 x 4" de PVC para alcantarillados (Incluye acondicionador y adhesivo)</v>
          </cell>
          <cell r="E116" t="str">
            <v>UN</v>
          </cell>
        </row>
        <row r="117">
          <cell r="A117">
            <v>0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73</v>
          </cell>
          <cell r="C118">
            <v>7.7</v>
          </cell>
          <cell r="D118" t="str">
            <v>Suministro e instalación de Kit Silla Tee 10 x 6" de PVC para alcantarillados (Incluye acondicionador y adhesivo)</v>
          </cell>
          <cell r="E118" t="str">
            <v>UN</v>
          </cell>
        </row>
        <row r="119">
          <cell r="A119">
            <v>0</v>
          </cell>
          <cell r="C119">
            <v>0</v>
          </cell>
          <cell r="D119">
            <v>0</v>
          </cell>
          <cell r="E119">
            <v>0</v>
          </cell>
        </row>
        <row r="120">
          <cell r="A120">
            <v>74</v>
          </cell>
          <cell r="C120">
            <v>7.8</v>
          </cell>
          <cell r="D120" t="str">
            <v>Suministro e instalación de Kit Silla Tee 12 x 4" de PVC para alcantarillados (Incluye acondicionador y adhesivo)</v>
          </cell>
          <cell r="E120" t="str">
            <v>UN</v>
          </cell>
        </row>
        <row r="121">
          <cell r="A121">
            <v>0</v>
          </cell>
          <cell r="C121">
            <v>0</v>
          </cell>
          <cell r="D121">
            <v>0</v>
          </cell>
          <cell r="E121">
            <v>0</v>
          </cell>
        </row>
        <row r="122">
          <cell r="A122">
            <v>75</v>
          </cell>
          <cell r="C122">
            <v>7.9</v>
          </cell>
          <cell r="D122" t="str">
            <v>Suministro e instalación de Kit Silla Tee 12 x 6" de PVC para alcantarillados (Incluye acondicionador y adhesivo)</v>
          </cell>
          <cell r="E122" t="str">
            <v>UN</v>
          </cell>
        </row>
        <row r="123">
          <cell r="A123">
            <v>0</v>
          </cell>
          <cell r="C123">
            <v>0</v>
          </cell>
          <cell r="D123">
            <v>0</v>
          </cell>
          <cell r="E123">
            <v>0</v>
          </cell>
        </row>
        <row r="124">
          <cell r="A124">
            <v>76</v>
          </cell>
          <cell r="C124">
            <v>7.1</v>
          </cell>
          <cell r="D124" t="str">
            <v>Suministro e instalación de Silla Tee 16 x 4" de PVC para alcantarillados (Incluye acondicionador y adhesivo)</v>
          </cell>
          <cell r="E124" t="str">
            <v>UN</v>
          </cell>
        </row>
        <row r="125">
          <cell r="A125">
            <v>0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77</v>
          </cell>
          <cell r="C126">
            <v>7.11</v>
          </cell>
          <cell r="D126" t="str">
            <v>Suministro e instalación de Silla Tee 16 x 6" de PVC para alcantarillados (Incluye acondicionador y adhesivo)</v>
          </cell>
          <cell r="E126" t="str">
            <v>UN</v>
          </cell>
        </row>
        <row r="127">
          <cell r="A127">
            <v>0</v>
          </cell>
          <cell r="C127">
            <v>6.9</v>
          </cell>
          <cell r="D127">
            <v>0</v>
          </cell>
          <cell r="E127">
            <v>0</v>
          </cell>
        </row>
        <row r="128">
          <cell r="A128">
            <v>78</v>
          </cell>
          <cell r="C128">
            <v>7.12</v>
          </cell>
          <cell r="D128" t="str">
            <v>Suministro e instalación de Silla Tee 18 x 6" de PVC para alcantarillados (Incluye acondicionador y adhesivo)</v>
          </cell>
          <cell r="E128" t="str">
            <v>UN</v>
          </cell>
        </row>
        <row r="129">
          <cell r="A129">
            <v>0</v>
          </cell>
          <cell r="C129">
            <v>6.55</v>
          </cell>
          <cell r="D129">
            <v>0</v>
          </cell>
          <cell r="E129">
            <v>0</v>
          </cell>
        </row>
        <row r="130">
          <cell r="A130">
            <v>79</v>
          </cell>
          <cell r="C130">
            <v>7.13</v>
          </cell>
          <cell r="D130" t="str">
            <v>Suministro e instalación de Silla Tee 20 x 6" de PVC para alcantarillados (Incluye acondicionador y adhesivo)</v>
          </cell>
          <cell r="E130" t="str">
            <v>UN</v>
          </cell>
        </row>
        <row r="131">
          <cell r="A131">
            <v>0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80</v>
          </cell>
          <cell r="C132">
            <v>7.14</v>
          </cell>
          <cell r="D132" t="str">
            <v>Suministro e instalación de Kit Silla Yee 8 x 4" de PVC para alcantarillados (Incluye acondicionador y adhesivo)</v>
          </cell>
          <cell r="E132" t="str">
            <v>UN</v>
          </cell>
        </row>
        <row r="133">
          <cell r="A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81</v>
          </cell>
          <cell r="C134">
            <v>7.15</v>
          </cell>
          <cell r="D134" t="str">
            <v>Suministro e instalación de Kit Silla Yee 8 x 6" de PVC para alcantarillados (Incluye acondicionador y adhesivo)</v>
          </cell>
          <cell r="E134" t="str">
            <v>UN</v>
          </cell>
        </row>
        <row r="135">
          <cell r="A135">
            <v>0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82</v>
          </cell>
          <cell r="C136">
            <v>7.16</v>
          </cell>
          <cell r="D136" t="str">
            <v>Suministro e instalación de Kit Silla Yee 10 x 4" de PVC para alcantarillados (Incluye acondicionador y adhesivo)</v>
          </cell>
          <cell r="E136" t="str">
            <v>UN</v>
          </cell>
        </row>
        <row r="137">
          <cell r="A137">
            <v>0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83</v>
          </cell>
          <cell r="C138">
            <v>7.17</v>
          </cell>
          <cell r="D138" t="str">
            <v>Suministro e instalación de Kit Silla Yee 10 x 6" de PVC para alcantarillados (Incluye acondicionador y adhesivo)</v>
          </cell>
          <cell r="E138" t="str">
            <v>UN</v>
          </cell>
        </row>
        <row r="139">
          <cell r="A139">
            <v>0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84</v>
          </cell>
          <cell r="C140">
            <v>7.18</v>
          </cell>
          <cell r="D140" t="str">
            <v>Suministro e instalación de Kit Silla Yee 12 x 4" de PVC para alcantarillados (Incluye acondicionador y adhesivo)</v>
          </cell>
          <cell r="E140" t="str">
            <v>UN</v>
          </cell>
        </row>
        <row r="141">
          <cell r="A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85</v>
          </cell>
          <cell r="C142">
            <v>7.19</v>
          </cell>
          <cell r="D142" t="str">
            <v>Suministro e instalación de Kit Silla Yee 12 x 6" de PVC para alcantarillados (Incluye acondicionador y adhesivo)</v>
          </cell>
          <cell r="E142" t="str">
            <v>UN</v>
          </cell>
        </row>
        <row r="143">
          <cell r="A143">
            <v>0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86</v>
          </cell>
          <cell r="C144">
            <v>7.2</v>
          </cell>
          <cell r="D144" t="str">
            <v>Suministro e instalación de Kit Silla Yee 16 x 4" de PVC para alcantarillados (Incluye acondicionador y adhesivo)</v>
          </cell>
          <cell r="E144" t="str">
            <v>UN</v>
          </cell>
        </row>
        <row r="145">
          <cell r="A145">
            <v>0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87</v>
          </cell>
          <cell r="C146">
            <v>7.21</v>
          </cell>
          <cell r="D146" t="str">
            <v>Suministro e instalación de Kit Silla Yee 16 x 6" de PVC para alcantarillados (Incluye acondicionador y adhesivo)</v>
          </cell>
          <cell r="E146" t="str">
            <v>UN</v>
          </cell>
        </row>
        <row r="147">
          <cell r="A147">
            <v>0</v>
          </cell>
          <cell r="C147">
            <v>6.9</v>
          </cell>
          <cell r="D147">
            <v>0</v>
          </cell>
          <cell r="E147">
            <v>0</v>
          </cell>
        </row>
        <row r="148">
          <cell r="A148">
            <v>88</v>
          </cell>
          <cell r="C148">
            <v>7.22</v>
          </cell>
          <cell r="D148" t="str">
            <v>Suministro e instalación de Kit Silla Yee 18 x 6" de PVC para alcantarillados (Incluye acondicionador y adhesivo)</v>
          </cell>
          <cell r="E148" t="str">
            <v>UN</v>
          </cell>
        </row>
        <row r="149">
          <cell r="A149">
            <v>0</v>
          </cell>
          <cell r="C149">
            <v>6.55</v>
          </cell>
          <cell r="D149">
            <v>0</v>
          </cell>
          <cell r="E149">
            <v>0</v>
          </cell>
        </row>
        <row r="150">
          <cell r="A150">
            <v>89</v>
          </cell>
          <cell r="C150">
            <v>7.23</v>
          </cell>
          <cell r="D150" t="str">
            <v>Suministro e instalación de Silla Yee 20 x 6" de PVC para alcantarillados (Incluye acondicionador y adhesivo)</v>
          </cell>
          <cell r="E150" t="str">
            <v>UN</v>
          </cell>
        </row>
        <row r="151">
          <cell r="A151">
            <v>0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0</v>
          </cell>
        </row>
        <row r="153">
          <cell r="A153">
            <v>0</v>
          </cell>
          <cell r="C153">
            <v>8</v>
          </cell>
          <cell r="D153" t="str">
            <v>TUBERIA Y ACCESORIOS ACUEDUCTO</v>
          </cell>
        </row>
        <row r="154">
          <cell r="A154">
            <v>90</v>
          </cell>
          <cell r="C154">
            <v>8.1</v>
          </cell>
          <cell r="D154" t="str">
            <v>Suministro e instalación tubería PVC unión mecánica para acueductos - Presión Trabajo 200PSI-2" (Incluye instalación accesorios)</v>
          </cell>
          <cell r="E154" t="str">
            <v>M</v>
          </cell>
        </row>
        <row r="155">
          <cell r="A155">
            <v>91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92</v>
          </cell>
          <cell r="C156">
            <v>8.1999999999999993</v>
          </cell>
          <cell r="D156" t="str">
            <v>Suministro e instalación tubería PVC unión mecánica para acueductos - Presión Trabajo 200PSI-2 1/2" (Incluye instalación accesorios)</v>
          </cell>
          <cell r="E156" t="str">
            <v>M</v>
          </cell>
        </row>
        <row r="157">
          <cell r="A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93</v>
          </cell>
          <cell r="C158">
            <v>8.3000000000000007</v>
          </cell>
          <cell r="D158" t="str">
            <v>Suministro e instalación tubería PVC unión mecánica para acueductos - Presión Trabajo 200PSI-3" (Incluye instalación accesorios)</v>
          </cell>
          <cell r="E158" t="str">
            <v>M</v>
          </cell>
        </row>
        <row r="159">
          <cell r="A159">
            <v>0</v>
          </cell>
          <cell r="C159">
            <v>0</v>
          </cell>
          <cell r="D159">
            <v>0</v>
          </cell>
          <cell r="E159">
            <v>0</v>
          </cell>
        </row>
        <row r="160">
          <cell r="A160">
            <v>94</v>
          </cell>
          <cell r="C160">
            <v>8.4</v>
          </cell>
          <cell r="D160" t="str">
            <v>Suministro e instalación tubería PVC unión mecánica para acueductos - Presión Trabajo 200PSI-4" (Incluye instalación accesorios)</v>
          </cell>
          <cell r="E160" t="str">
            <v>M</v>
          </cell>
        </row>
        <row r="161">
          <cell r="A161">
            <v>0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95</v>
          </cell>
          <cell r="C162">
            <v>8.5</v>
          </cell>
          <cell r="D162" t="str">
            <v>Suministro e instalación tubería PVC unión mecánica para acueductos - Presión Trabajo 200PSI-6" (Incluye instalación accesorios)</v>
          </cell>
          <cell r="E162" t="str">
            <v>M</v>
          </cell>
        </row>
        <row r="163">
          <cell r="A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96</v>
          </cell>
          <cell r="C164">
            <v>8.6</v>
          </cell>
          <cell r="D164" t="str">
            <v>Suministro e instalación tubería PVC unión mecánica para acueductos - Presión Trabajo 200PSI-8" (Incluye instalación accesorios)</v>
          </cell>
          <cell r="E164" t="str">
            <v>M</v>
          </cell>
        </row>
        <row r="165">
          <cell r="A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97</v>
          </cell>
          <cell r="C166">
            <v>8.6999999999999993</v>
          </cell>
          <cell r="D166" t="str">
            <v>Suministro e instalación tubería PVC unión mecánica para acueductos - Presión Trabajo 200PSI-10" (Incluye instalación accesorios)</v>
          </cell>
          <cell r="E166" t="str">
            <v>M</v>
          </cell>
        </row>
        <row r="167">
          <cell r="A167">
            <v>0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98</v>
          </cell>
          <cell r="C168">
            <v>8.8000000000000007</v>
          </cell>
          <cell r="D168" t="str">
            <v>Suministro e instalación tubería PVC unión mecánica para acueductos - Presión Trabajo 200PSI-12" (Incluye instalación accesorios)</v>
          </cell>
          <cell r="E168" t="str">
            <v>M</v>
          </cell>
        </row>
        <row r="169">
          <cell r="A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99</v>
          </cell>
          <cell r="C170">
            <v>8.9</v>
          </cell>
          <cell r="D170" t="str">
            <v>Suministro e instalación tubería PVC unión mecánica para acueductos - Presión Trabajo 200PSI-14" (Incluye instalación accesorios)</v>
          </cell>
          <cell r="E170" t="str">
            <v>M</v>
          </cell>
        </row>
        <row r="171">
          <cell r="A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100</v>
          </cell>
          <cell r="C172">
            <v>8.1</v>
          </cell>
          <cell r="D172" t="str">
            <v>Suministro e instalación tubería PVC unión mecánica para acueductos - Presión Trabajo 200PSI-16" (Incluye instalación accesorios)</v>
          </cell>
          <cell r="E172" t="str">
            <v>M</v>
          </cell>
        </row>
        <row r="173">
          <cell r="A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101</v>
          </cell>
          <cell r="C174">
            <v>8.11</v>
          </cell>
          <cell r="D174" t="str">
            <v>Suministro e instalación tubería PVC unión mecánica para acueductos - Presión Trabajo 200PSI-18" (Incluye instalación accesorios)</v>
          </cell>
          <cell r="E174" t="str">
            <v>M</v>
          </cell>
        </row>
        <row r="175">
          <cell r="A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102</v>
          </cell>
          <cell r="C176">
            <v>8.1199999999999992</v>
          </cell>
          <cell r="D176" t="str">
            <v>Suministro e instalación tubería PVC unión mecánica para acueductos - Presión Trabajo 200PSI-20" (Incluye instalación accesorios)</v>
          </cell>
          <cell r="E176" t="str">
            <v>M</v>
          </cell>
        </row>
        <row r="177">
          <cell r="A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103</v>
          </cell>
          <cell r="C178">
            <v>8.1300000000000008</v>
          </cell>
          <cell r="D178" t="str">
            <v>Suministro e instalación tubería PVC unión mecánica para acueductos - Presión Trabajo 160PSI-2" (Incluye instalación accesorios)</v>
          </cell>
          <cell r="E178" t="str">
            <v>M</v>
          </cell>
        </row>
        <row r="179">
          <cell r="A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104</v>
          </cell>
          <cell r="C180">
            <v>8.14</v>
          </cell>
          <cell r="D180" t="str">
            <v>Suministro e instalación tubería PVC unión mecánica para acueductos - Presión Trabajo 160PSI-2 1/2" (Incluye instalación accesorios)</v>
          </cell>
          <cell r="E180" t="str">
            <v>M</v>
          </cell>
        </row>
        <row r="181">
          <cell r="A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>
            <v>105</v>
          </cell>
          <cell r="C182">
            <v>8.15</v>
          </cell>
          <cell r="D182" t="str">
            <v>Suministro e instalación tubería PVC unión mecánica para acueductos - Presión Trabajo 160PSI-3" (Incluye instalación accesorios)</v>
          </cell>
          <cell r="E182" t="str">
            <v>M</v>
          </cell>
        </row>
        <row r="183">
          <cell r="A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106</v>
          </cell>
          <cell r="C184">
            <v>8.16</v>
          </cell>
          <cell r="D184" t="str">
            <v>Suministro e instalación tubería PVC unión mecánica para acueductos - Presión Trabajo 160PSI-4" (Incluye instalación accesorios)</v>
          </cell>
          <cell r="E184" t="str">
            <v>M</v>
          </cell>
        </row>
        <row r="185">
          <cell r="A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>
            <v>107</v>
          </cell>
          <cell r="C186">
            <v>8.17</v>
          </cell>
          <cell r="D186" t="str">
            <v>Suministro e instalación tubería PVC unión mecánica para acueductos - Presión Trabajo 160PSI-6" (Incluye instalación accesorios)</v>
          </cell>
          <cell r="E186" t="str">
            <v>M</v>
          </cell>
        </row>
        <row r="187">
          <cell r="A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108</v>
          </cell>
          <cell r="C188">
            <v>8.18</v>
          </cell>
          <cell r="D188" t="str">
            <v>Suministro e instalación tubería PVC unión mecánica para acueductos - Presión Trabajo 160PSI-8" (Incluye instalación accesorios)</v>
          </cell>
          <cell r="E188" t="str">
            <v>M</v>
          </cell>
        </row>
        <row r="189">
          <cell r="A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>
            <v>109</v>
          </cell>
          <cell r="C190">
            <v>8.19</v>
          </cell>
          <cell r="D190" t="str">
            <v>Suministro e instalación tubería PVC unión mecánica para acueductos - Presión Trabajo 160PSI-10" (Incluye instalación accesorios)</v>
          </cell>
          <cell r="E190" t="str">
            <v>M</v>
          </cell>
        </row>
        <row r="191">
          <cell r="A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110</v>
          </cell>
          <cell r="C192">
            <v>8.1999999999999993</v>
          </cell>
          <cell r="D192" t="str">
            <v>Suministro e instalación tubería PVC unión mecánica para acueductos - Presión Trabajo 160PSI-12" (Incluye instalación accesorios)</v>
          </cell>
          <cell r="E192" t="str">
            <v>M</v>
          </cell>
        </row>
        <row r="193">
          <cell r="A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111</v>
          </cell>
          <cell r="C194">
            <v>8.2100000000000009</v>
          </cell>
          <cell r="D194" t="str">
            <v>Suministro e instalación tubería PVC unión mecánica para acueductos - Presión Trabajo 160PSI-14" (Incluye instalación accesorios)</v>
          </cell>
          <cell r="E194" t="str">
            <v>M</v>
          </cell>
        </row>
        <row r="195">
          <cell r="A195">
            <v>0</v>
          </cell>
          <cell r="C195">
            <v>0</v>
          </cell>
          <cell r="D195">
            <v>0</v>
          </cell>
          <cell r="E195">
            <v>0</v>
          </cell>
        </row>
        <row r="196">
          <cell r="A196">
            <v>112</v>
          </cell>
          <cell r="C196">
            <v>8.2200000000000006</v>
          </cell>
          <cell r="D196" t="str">
            <v>Suministro e instalación tubería PVC unión mecánica para acueductos - Presión Trabajo 160PSI-16" (Incluye instalación accesorios)</v>
          </cell>
          <cell r="E196" t="str">
            <v>M</v>
          </cell>
        </row>
        <row r="197">
          <cell r="A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>
            <v>113</v>
          </cell>
          <cell r="C198">
            <v>8.23</v>
          </cell>
          <cell r="D198" t="str">
            <v>Suministro e instalación tubería PVC unión mecánica para acueductos - Presión Trabajo 160PSI-18" (Incluye instalación accesorios)</v>
          </cell>
          <cell r="E198" t="str">
            <v>M</v>
          </cell>
        </row>
        <row r="199">
          <cell r="A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114</v>
          </cell>
          <cell r="C200">
            <v>8.24</v>
          </cell>
          <cell r="D200" t="str">
            <v>Suministro e instalación tubería PVC unión mecánica para acueductos - Presión Trabajo 160PSI-20" (Incluye instalación accesorios)</v>
          </cell>
          <cell r="E200" t="str">
            <v>M</v>
          </cell>
        </row>
        <row r="201">
          <cell r="A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115</v>
          </cell>
          <cell r="C202">
            <v>8.25</v>
          </cell>
          <cell r="D202" t="str">
            <v>Suministro e instalación tubería PVC extremos lisos para acueductos - Presión Trabajo 200PSI-3/4" (Incluye unión e instalación accesorios)</v>
          </cell>
          <cell r="E202" t="str">
            <v>M</v>
          </cell>
        </row>
        <row r="203">
          <cell r="A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116</v>
          </cell>
          <cell r="C204">
            <v>8.26</v>
          </cell>
          <cell r="D204" t="str">
            <v>Suministro e instalación tubería PVC extremos lisos para acueductos - Presión Trabajo 200PSI-1" (Incluye unión e instalación accesorios)</v>
          </cell>
          <cell r="E204" t="str">
            <v>M</v>
          </cell>
        </row>
        <row r="205">
          <cell r="A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117</v>
          </cell>
          <cell r="C206">
            <v>8.27</v>
          </cell>
          <cell r="D206" t="str">
            <v>Suministro e instalación tubería PVC extremos lisos para acueductos - Presión Trabajo 200PSI-1 1/4" (Incluye unión e instalación accesorios)</v>
          </cell>
          <cell r="E206" t="str">
            <v>M</v>
          </cell>
        </row>
        <row r="207">
          <cell r="A207">
            <v>0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118</v>
          </cell>
          <cell r="C208">
            <v>8.2799999999999994</v>
          </cell>
          <cell r="D208" t="str">
            <v>Suministro e instalación tubería PVC extremos lisos para acueductos - Presión Trabajo 200PSI-1 1/2" (Incluye unión e instalación accesorios)</v>
          </cell>
          <cell r="E208" t="str">
            <v>M</v>
          </cell>
        </row>
        <row r="209">
          <cell r="A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119</v>
          </cell>
          <cell r="C210">
            <v>8.2899999999999991</v>
          </cell>
          <cell r="D210" t="str">
            <v>Suministro e instalación tubería PVC extremos lisos para acueductos - Presión Trabajo 200PSI-2" (Incluye unión e instalación accesorios)</v>
          </cell>
          <cell r="E210" t="str">
            <v>M</v>
          </cell>
        </row>
        <row r="211">
          <cell r="A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>
            <v>120</v>
          </cell>
          <cell r="C212">
            <v>8.3000000000000007</v>
          </cell>
          <cell r="D212" t="str">
            <v>Suministro e instalación tubería PVC extremos lisos para acueductos - Presión Trabajo 200PSI-2 1/2" (Incluye unión e instalación accesorios)</v>
          </cell>
          <cell r="E212" t="str">
            <v>M</v>
          </cell>
        </row>
        <row r="213">
          <cell r="A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121</v>
          </cell>
          <cell r="C214">
            <v>8.31</v>
          </cell>
          <cell r="D214" t="str">
            <v>Suministro e instalación tubería PVC extremos lisos para acueductos - Presión Trabajo 200PSI-3" (Incluye unión e instalación accesorios)</v>
          </cell>
          <cell r="E214" t="str">
            <v>M</v>
          </cell>
        </row>
        <row r="215">
          <cell r="A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122</v>
          </cell>
          <cell r="C216">
            <v>8.3199999999999896</v>
          </cell>
          <cell r="D216" t="str">
            <v>Suministro e instalación tubería PVC extremos lisos para acueductos - Presión Trabajo 200PSI-4" (Incluye unión e instalación accesorios)</v>
          </cell>
          <cell r="E216" t="str">
            <v>M</v>
          </cell>
        </row>
        <row r="217">
          <cell r="A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A218">
            <v>123</v>
          </cell>
          <cell r="C218">
            <v>8.3299999999999894</v>
          </cell>
          <cell r="D218" t="str">
            <v>Suministro e instalación tubería PVC extremos lisos para acueductos - Presión Trabajo 160PSI-2" (Incluye unión e instalación accesorios)</v>
          </cell>
          <cell r="E218" t="str">
            <v>M</v>
          </cell>
        </row>
        <row r="219">
          <cell r="A219">
            <v>0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124</v>
          </cell>
          <cell r="C220">
            <v>8.3399999999999892</v>
          </cell>
          <cell r="D220" t="str">
            <v>Suministro e instalación tubería PVC extremos lisos para acueductos - Presión Trabajo 160PSI-2 1/2" (Incluye unión e instalación accesorios)</v>
          </cell>
          <cell r="E220" t="str">
            <v>M</v>
          </cell>
        </row>
        <row r="221">
          <cell r="A221">
            <v>0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125</v>
          </cell>
          <cell r="C222">
            <v>8.3499999999999908</v>
          </cell>
          <cell r="D222" t="str">
            <v>Suministro e instalación tubería PVC extremos lisos para acueductos - Presión Trabajo 160PSI-3" (Incluye unión e instalación accesorios)</v>
          </cell>
          <cell r="E222" t="str">
            <v>M</v>
          </cell>
        </row>
        <row r="223">
          <cell r="A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126</v>
          </cell>
          <cell r="C224">
            <v>8.3599999999999905</v>
          </cell>
          <cell r="D224" t="str">
            <v>Suministro e instalación tubería PVC extremos lisos para acueductos - Presión Trabajo 160PSI-4" (Incluye unión e instalación accesorios)</v>
          </cell>
          <cell r="E224" t="str">
            <v>M</v>
          </cell>
        </row>
        <row r="225">
          <cell r="A225">
            <v>0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127</v>
          </cell>
          <cell r="C226">
            <v>8.3699999999999903</v>
          </cell>
          <cell r="D226" t="str">
            <v>Codo Gran Radio 90º PVC - Presión Trabajo 200PSI - Extremos unión mecanica x liso (2")</v>
          </cell>
          <cell r="E226" t="str">
            <v>UN</v>
          </cell>
        </row>
        <row r="227">
          <cell r="A227">
            <v>128</v>
          </cell>
          <cell r="C227">
            <v>8.3799999999999901</v>
          </cell>
          <cell r="D227" t="str">
            <v>Codo Gran Radio 90º PVC - Presión Trabajo 200PSI - Extremos unión mecanica x liso (2 1/2")</v>
          </cell>
          <cell r="E227" t="str">
            <v>UN</v>
          </cell>
        </row>
        <row r="228">
          <cell r="A228">
            <v>129</v>
          </cell>
          <cell r="C228">
            <v>8.3899999999999899</v>
          </cell>
          <cell r="D228" t="str">
            <v>Codo Gran Radio 90º PVC - Presión Trabajo 200PSI - Extremos unión mecanica x liso (3")</v>
          </cell>
          <cell r="E228" t="str">
            <v>UN</v>
          </cell>
        </row>
        <row r="229">
          <cell r="A229">
            <v>130</v>
          </cell>
          <cell r="C229">
            <v>8.3999999999999897</v>
          </cell>
          <cell r="D229" t="str">
            <v>Codo Gran Radio 90º PVC - Presión Trabajo 200PSI - Extremos unión mecanica x liso (4")</v>
          </cell>
          <cell r="E229" t="str">
            <v>UN</v>
          </cell>
        </row>
        <row r="230">
          <cell r="A230">
            <v>131</v>
          </cell>
          <cell r="C230">
            <v>8.4099999999999895</v>
          </cell>
          <cell r="D230" t="str">
            <v>Codo Gran Radio 90º PVC - Presión Trabajo 200PSI - Extremos unión mecanica x liso (6")</v>
          </cell>
          <cell r="E230" t="str">
            <v>UN</v>
          </cell>
        </row>
        <row r="231">
          <cell r="A231">
            <v>132</v>
          </cell>
          <cell r="C231">
            <v>8.4199999999999893</v>
          </cell>
          <cell r="D231" t="str">
            <v>Codo Gran Radio 90º PVC - Presión Trabajo 200PSI - Extremos unión mecanica x liso (8")</v>
          </cell>
          <cell r="E231" t="str">
            <v>UN</v>
          </cell>
        </row>
        <row r="232">
          <cell r="A232">
            <v>133</v>
          </cell>
          <cell r="C232">
            <v>8.4299999999999908</v>
          </cell>
          <cell r="D232" t="str">
            <v>Codo Gran Radio 90º PVC - Presión Trabajo 200PSI - Extremos unión mecanica x liso (10")</v>
          </cell>
          <cell r="E232" t="str">
            <v>UN</v>
          </cell>
        </row>
        <row r="233">
          <cell r="A233">
            <v>134</v>
          </cell>
          <cell r="C233">
            <v>8.4399999999999906</v>
          </cell>
          <cell r="D233" t="str">
            <v>Codo Gran Radio 90º PVC - Presión Trabajo 200PSI - Extremos unión mecanica x liso (12")</v>
          </cell>
          <cell r="E233" t="str">
            <v>UN</v>
          </cell>
        </row>
        <row r="234">
          <cell r="A234">
            <v>135</v>
          </cell>
          <cell r="C234">
            <v>8.4499999999999904</v>
          </cell>
          <cell r="D234" t="str">
            <v>Codo Gran Radio 45º PVC - Presión Trabajo 200PSI - Extremos unión mecanica x liso (2")</v>
          </cell>
          <cell r="E234" t="str">
            <v>UN</v>
          </cell>
        </row>
        <row r="235">
          <cell r="A235">
            <v>136</v>
          </cell>
          <cell r="C235">
            <v>8.4599999999999902</v>
          </cell>
          <cell r="D235" t="str">
            <v>Codo Gran Radio 45º PVC - Presión Trabajo 200PSI - Extremos unión mecanica x liso (2 1/2")</v>
          </cell>
          <cell r="E235" t="str">
            <v>UN</v>
          </cell>
        </row>
        <row r="236">
          <cell r="A236">
            <v>137</v>
          </cell>
          <cell r="C236">
            <v>8.46999999999999</v>
          </cell>
          <cell r="D236" t="str">
            <v>Codo Gran Radio 45º PVC - Presión Trabajo 200PSI - Extremos unión mecanica x liso (3")</v>
          </cell>
          <cell r="E236" t="str">
            <v>UN</v>
          </cell>
        </row>
        <row r="237">
          <cell r="A237">
            <v>138</v>
          </cell>
          <cell r="C237">
            <v>8.4799999999999898</v>
          </cell>
          <cell r="D237" t="str">
            <v>Codo Gran Radio 45º PVC - Presión Trabajo 200PSI - Extremos unión mecanica x liso (4")</v>
          </cell>
          <cell r="E237" t="str">
            <v>UN</v>
          </cell>
        </row>
        <row r="238">
          <cell r="A238">
            <v>139</v>
          </cell>
          <cell r="C238">
            <v>8.4899999999999896</v>
          </cell>
          <cell r="D238" t="str">
            <v>Codo Gran Radio 45º PVC - Presión Trabajo 200PSI - Extremos unión mecanica x liso (6")</v>
          </cell>
          <cell r="E238" t="str">
            <v>UN</v>
          </cell>
        </row>
        <row r="239">
          <cell r="A239">
            <v>140</v>
          </cell>
          <cell r="C239">
            <v>8.4999999999999893</v>
          </cell>
          <cell r="D239" t="str">
            <v>Codo Gran Radio 45º PVC - Presión Trabajo 200PSI - Extremos unión mecanica x liso (8")</v>
          </cell>
          <cell r="E239" t="str">
            <v>UN</v>
          </cell>
        </row>
        <row r="240">
          <cell r="A240">
            <v>141</v>
          </cell>
          <cell r="C240">
            <v>8.5099999999999891</v>
          </cell>
          <cell r="D240" t="str">
            <v>Codo Gran Radio 45º PVC - Presión Trabajo 200PSI - Extremos unión mecanica x liso (10")</v>
          </cell>
          <cell r="E240" t="str">
            <v>UN</v>
          </cell>
        </row>
        <row r="241">
          <cell r="A241">
            <v>142</v>
          </cell>
          <cell r="C241">
            <v>8.5199999999999907</v>
          </cell>
          <cell r="D241" t="str">
            <v>Codo Gran Radio 45º PVC - Presión Trabajo 200PSI - Extremos unión mecanica x liso (12")</v>
          </cell>
          <cell r="E241" t="str">
            <v>UN</v>
          </cell>
        </row>
        <row r="242">
          <cell r="A242">
            <v>143</v>
          </cell>
          <cell r="C242">
            <v>8.5299999999999905</v>
          </cell>
          <cell r="D242" t="str">
            <v>Codo Gran Radio 22.5º PVC - Presión Trabajo 200PSI - Extremos unión mecanica x liso (2")</v>
          </cell>
          <cell r="E242" t="str">
            <v>UN</v>
          </cell>
        </row>
        <row r="243">
          <cell r="A243">
            <v>144</v>
          </cell>
          <cell r="C243">
            <v>8.5399999999999903</v>
          </cell>
          <cell r="D243" t="str">
            <v>Codo Gran Radio 22.5º PVC - Presión Trabajo 200PSI - Extremos unión mecanica x liso (2 1/2")</v>
          </cell>
          <cell r="E243" t="str">
            <v>UN</v>
          </cell>
        </row>
        <row r="244">
          <cell r="A244">
            <v>145</v>
          </cell>
          <cell r="C244">
            <v>8.5499999999999901</v>
          </cell>
          <cell r="D244" t="str">
            <v>Codo Gran Radio 22.5º PVC - Presión Trabajo 200PSI - Extremos unión mecanica x liso (3")</v>
          </cell>
          <cell r="E244" t="str">
            <v>UN</v>
          </cell>
        </row>
        <row r="245">
          <cell r="A245">
            <v>146</v>
          </cell>
          <cell r="C245">
            <v>8.5599999999999898</v>
          </cell>
          <cell r="D245" t="str">
            <v>Codo Gran Radio 22.5º PVC - Presión Trabajo 200PSI - Extremos unión mecanica x liso (4")</v>
          </cell>
          <cell r="E245" t="str">
            <v>UN</v>
          </cell>
        </row>
        <row r="246">
          <cell r="A246">
            <v>147</v>
          </cell>
          <cell r="C246">
            <v>8.5699999999999896</v>
          </cell>
          <cell r="D246" t="str">
            <v>Codo Gran Radio 22.5º PVC - Presión Trabajo 200PSI - Extremos unión mecanica x liso (6")</v>
          </cell>
          <cell r="E246" t="str">
            <v>UN</v>
          </cell>
        </row>
        <row r="247">
          <cell r="A247">
            <v>148</v>
          </cell>
          <cell r="C247">
            <v>8.5799999999999894</v>
          </cell>
          <cell r="D247" t="str">
            <v>Codo Gran Radio 22.5º PVC - Presión Trabajo 200PSI - Extremos unión mecanica x liso (8")</v>
          </cell>
          <cell r="E247" t="str">
            <v>UN</v>
          </cell>
        </row>
        <row r="248">
          <cell r="A248">
            <v>149</v>
          </cell>
          <cell r="C248">
            <v>8.5899999999999892</v>
          </cell>
          <cell r="D248" t="str">
            <v>Codo Gran Radio 22.5º PVC - Presión Trabajo 200PSI - Extremos unión mecanica x liso (10")</v>
          </cell>
          <cell r="E248" t="str">
            <v>UN</v>
          </cell>
        </row>
        <row r="249">
          <cell r="A249">
            <v>150</v>
          </cell>
          <cell r="C249">
            <v>8.5999999999999908</v>
          </cell>
          <cell r="D249" t="str">
            <v>Codo Gran Radio 22.5º PVC - Presión Trabajo 200PSI - Extremos unión mecanica x liso (12")</v>
          </cell>
          <cell r="E249" t="str">
            <v>UN</v>
          </cell>
        </row>
        <row r="250">
          <cell r="A250">
            <v>151</v>
          </cell>
          <cell r="C250">
            <v>8.6099999999999905</v>
          </cell>
          <cell r="D250" t="str">
            <v>Codo Gran Radio 11.25º PVC - Presión Trabajo 200PSI - Extremos unión mecanica x liso (2")</v>
          </cell>
          <cell r="E250" t="str">
            <v>UN</v>
          </cell>
        </row>
        <row r="251">
          <cell r="A251">
            <v>152</v>
          </cell>
          <cell r="C251">
            <v>8.6199999999999903</v>
          </cell>
          <cell r="D251" t="str">
            <v>Codo Gran Radio 11.25º PVC - Presión Trabajo 200PSI - Extremos unión mecanica x liso (2 1/2")</v>
          </cell>
          <cell r="E251" t="str">
            <v>UN</v>
          </cell>
        </row>
        <row r="252">
          <cell r="A252">
            <v>153</v>
          </cell>
          <cell r="C252">
            <v>8.6299999999999901</v>
          </cell>
          <cell r="D252" t="str">
            <v>Codo Gran Radio 11.25º PVC - Presión Trabajo 200PSI - Extremos unión mecanica x liso (3")</v>
          </cell>
          <cell r="E252" t="str">
            <v>UN</v>
          </cell>
        </row>
        <row r="253">
          <cell r="A253">
            <v>154</v>
          </cell>
          <cell r="C253">
            <v>8.6399999999999899</v>
          </cell>
          <cell r="D253" t="str">
            <v>Codo Gran Radio 11.25º PVC - Presión Trabajo 200PSI - Extremos unión mecanica x liso (4")</v>
          </cell>
          <cell r="E253" t="str">
            <v>UN</v>
          </cell>
        </row>
        <row r="254">
          <cell r="A254">
            <v>155</v>
          </cell>
          <cell r="C254">
            <v>8.6499999999999897</v>
          </cell>
          <cell r="D254" t="str">
            <v>Codo Gran Radio 11.25º PVC - Presión Trabajo 200PSI - Extremos unión mecanica x liso (6")</v>
          </cell>
          <cell r="E254" t="str">
            <v>UN</v>
          </cell>
        </row>
        <row r="255">
          <cell r="A255">
            <v>156</v>
          </cell>
          <cell r="C255">
            <v>8.6599999999999895</v>
          </cell>
          <cell r="D255" t="str">
            <v>Codo Gran Radio 11.25º PVC - Presión Trabajo 200PSI - Extremos unión mecanica x liso (8")</v>
          </cell>
          <cell r="E255" t="str">
            <v>UN</v>
          </cell>
        </row>
        <row r="256">
          <cell r="A256">
            <v>157</v>
          </cell>
          <cell r="C256">
            <v>8.6699999999999893</v>
          </cell>
          <cell r="D256" t="str">
            <v>Codo Gran Radio 11.25º PVC - Presión Trabajo 200PSI - Extremos unión mecanica x liso (10")</v>
          </cell>
          <cell r="E256" t="str">
            <v>UN</v>
          </cell>
        </row>
        <row r="257">
          <cell r="A257">
            <v>158</v>
          </cell>
          <cell r="C257">
            <v>8.6799999999999908</v>
          </cell>
          <cell r="D257" t="str">
            <v>Codo Gran Radio 11.25º PVC - Presión Trabajo 200PSI - Extremos unión mecanica x liso (12")</v>
          </cell>
          <cell r="E257" t="str">
            <v>UN</v>
          </cell>
        </row>
        <row r="258">
          <cell r="A258">
            <v>159</v>
          </cell>
          <cell r="C258">
            <v>8.6899999999999906</v>
          </cell>
          <cell r="D258" t="str">
            <v>Codo Radio Corto 90º PVC - Presión Trabajo 200PSI - Extremos unión mecanica x liso (2")</v>
          </cell>
          <cell r="E258" t="str">
            <v>UN</v>
          </cell>
        </row>
        <row r="259">
          <cell r="A259">
            <v>160</v>
          </cell>
          <cell r="C259">
            <v>8.6999999999999904</v>
          </cell>
          <cell r="D259" t="str">
            <v>Codo Radio Corto 90º PVC - Presión Trabajo 200PSI - Extremos unión mecanica x liso (3")</v>
          </cell>
          <cell r="E259" t="str">
            <v>UN</v>
          </cell>
        </row>
        <row r="260">
          <cell r="A260">
            <v>161</v>
          </cell>
          <cell r="C260">
            <v>8.7099999999999795</v>
          </cell>
          <cell r="D260" t="str">
            <v>Codo Radio Corto 90º PVC - Presión Trabajo 200PSI - Extremos unión mecanica x liso (4")</v>
          </cell>
          <cell r="E260" t="str">
            <v>UN</v>
          </cell>
        </row>
        <row r="261">
          <cell r="A261">
            <v>162</v>
          </cell>
          <cell r="C261">
            <v>8.7199999999999793</v>
          </cell>
          <cell r="D261" t="str">
            <v>Codo Radio Corto 90º PVC - Presión Trabajo 200PSI - Extremos unión mecanica x liso (6")</v>
          </cell>
          <cell r="E261" t="str">
            <v>UN</v>
          </cell>
        </row>
        <row r="262">
          <cell r="A262">
            <v>163</v>
          </cell>
          <cell r="C262">
            <v>8.7299999999999809</v>
          </cell>
          <cell r="D262" t="str">
            <v>Codo Radio Corto 90º PVC - Presión Trabajo 200PSI - Extremos unión mecanica x liso (8")</v>
          </cell>
          <cell r="E262" t="str">
            <v>UN</v>
          </cell>
        </row>
        <row r="263">
          <cell r="A263">
            <v>164</v>
          </cell>
          <cell r="C263">
            <v>8.7399999999999505</v>
          </cell>
          <cell r="D263" t="str">
            <v>Codo Radio Corto 45º PVC - Presión Trabajo 200PSI - Extremos unión mecanica x liso (3")</v>
          </cell>
          <cell r="E263" t="str">
            <v>UN</v>
          </cell>
        </row>
        <row r="264">
          <cell r="A264">
            <v>165</v>
          </cell>
          <cell r="C264">
            <v>8.7499999999999396</v>
          </cell>
          <cell r="D264" t="str">
            <v>Codo Radio Corto 45º PVC - Presión Trabajo 200PSI - Extremos unión mecanica x liso (4")</v>
          </cell>
          <cell r="E264" t="str">
            <v>UN</v>
          </cell>
        </row>
        <row r="265">
          <cell r="A265">
            <v>166</v>
          </cell>
          <cell r="C265">
            <v>8.7599999999999305</v>
          </cell>
          <cell r="D265" t="str">
            <v>Codo Radio Corto 45º PVC - Presión Trabajo 200PSI - Extremos unión mecanica x liso (6")</v>
          </cell>
          <cell r="E265" t="str">
            <v>UN</v>
          </cell>
        </row>
        <row r="266">
          <cell r="A266">
            <v>167</v>
          </cell>
          <cell r="C266">
            <v>8.7699999999999108</v>
          </cell>
          <cell r="D266" t="str">
            <v>Codo Radio Corto 45º PVC - Presión Trabajo 200PSI - Extremos unión mecanica x liso (8")</v>
          </cell>
          <cell r="E266" t="str">
            <v>UN</v>
          </cell>
        </row>
        <row r="267">
          <cell r="A267">
            <v>168</v>
          </cell>
          <cell r="C267">
            <v>8.7799999999998999</v>
          </cell>
          <cell r="D267" t="str">
            <v>Codo 90º en H.D. - Presión Trabajo 250PSI - Extremos lisos para PVC/AC (2")</v>
          </cell>
          <cell r="E267" t="str">
            <v>UN</v>
          </cell>
        </row>
        <row r="268">
          <cell r="A268">
            <v>169</v>
          </cell>
          <cell r="C268">
            <v>8.7899999999998908</v>
          </cell>
          <cell r="D268" t="str">
            <v>Codo 90º en H.D. - Presión Trabajo 250PSI - Extremos lisos para PVC/AC (3")</v>
          </cell>
          <cell r="E268" t="str">
            <v>UN</v>
          </cell>
        </row>
        <row r="269">
          <cell r="A269">
            <v>170</v>
          </cell>
          <cell r="C269">
            <v>8.7999999999998799</v>
          </cell>
          <cell r="D269" t="str">
            <v>Codo 90º en H.D. - Presión Trabajo 250PSI - Extremos lisos para PVC/AC (4")</v>
          </cell>
          <cell r="E269" t="str">
            <v>UN</v>
          </cell>
        </row>
        <row r="270">
          <cell r="A270">
            <v>171</v>
          </cell>
          <cell r="C270">
            <v>8.8099999999998708</v>
          </cell>
          <cell r="D270" t="str">
            <v>Codo 90º en H.D. - Presión Trabajo 250PSI - Extremos lisos para PVC/AC (6")</v>
          </cell>
          <cell r="E270" t="str">
            <v>UN</v>
          </cell>
        </row>
        <row r="271">
          <cell r="A271">
            <v>172</v>
          </cell>
          <cell r="C271">
            <v>8.81999999999986</v>
          </cell>
          <cell r="D271" t="str">
            <v>Codo 90º en H.D. - Presión Trabajo 250PSI - Extremos lisos para PVC/AC (8")</v>
          </cell>
          <cell r="E271" t="str">
            <v>UN</v>
          </cell>
        </row>
        <row r="272">
          <cell r="A272">
            <v>173</v>
          </cell>
          <cell r="C272">
            <v>8.8299999999998509</v>
          </cell>
          <cell r="D272" t="str">
            <v>Codo 90º en H.D. - Presión Trabajo 250PSI - Extremos lisos para PVC/AC (10")</v>
          </cell>
          <cell r="E272" t="str">
            <v>UN</v>
          </cell>
        </row>
        <row r="273">
          <cell r="A273">
            <v>174</v>
          </cell>
          <cell r="C273">
            <v>8.83999999999984</v>
          </cell>
          <cell r="D273" t="str">
            <v>Codo 90º en H.D. - Presión Trabajo 250PSI - Extremos lisos para PVC/AC (12")</v>
          </cell>
          <cell r="E273" t="str">
            <v>UN</v>
          </cell>
        </row>
        <row r="274">
          <cell r="A274">
            <v>175</v>
          </cell>
          <cell r="C274">
            <v>8.8499999999998291</v>
          </cell>
          <cell r="D274" t="str">
            <v>Codo 90º en H.D. - Presión Trabajo 250PSI - Extremos lisos para PVC/AC (14")</v>
          </cell>
          <cell r="E274" t="str">
            <v>UN</v>
          </cell>
        </row>
        <row r="275">
          <cell r="A275">
            <v>176</v>
          </cell>
          <cell r="C275">
            <v>8.85999999999982</v>
          </cell>
          <cell r="D275" t="str">
            <v>Codo 90º en H.D. - Presión Trabajo 250PSI - Extremos lisos para PVC/AC (16")</v>
          </cell>
          <cell r="E275" t="str">
            <v>UN</v>
          </cell>
        </row>
        <row r="276">
          <cell r="A276">
            <v>177</v>
          </cell>
          <cell r="C276">
            <v>8.8699999999998091</v>
          </cell>
          <cell r="D276" t="str">
            <v>Codo 90º en H.D. - Presión Trabajo 250PSI - Extremos lisos para PVC/AC (18")</v>
          </cell>
          <cell r="E276" t="str">
            <v>UN</v>
          </cell>
        </row>
        <row r="277">
          <cell r="A277">
            <v>178</v>
          </cell>
          <cell r="C277">
            <v>8.8799999999997894</v>
          </cell>
          <cell r="D277" t="str">
            <v>Codo 90º en H.D. - Presión Trabajo 250PSI - Extremos lisos para PVC/AC (20")</v>
          </cell>
          <cell r="E277" t="str">
            <v>UN</v>
          </cell>
        </row>
        <row r="278">
          <cell r="A278">
            <v>179</v>
          </cell>
          <cell r="C278">
            <v>8.8899999999997803</v>
          </cell>
          <cell r="D278" t="str">
            <v>Codo 90º en H.D. - Presión Trabajo 250PSI - Extremos lisos para PVC/AC (24")</v>
          </cell>
          <cell r="E278" t="str">
            <v>UN</v>
          </cell>
        </row>
        <row r="279">
          <cell r="A279">
            <v>180</v>
          </cell>
          <cell r="C279">
            <v>8.8999999999997694</v>
          </cell>
          <cell r="D279" t="str">
            <v>Codo 45º en H.D. - Presión Trabajo 250PSI - Extremos lisos para PVC/AC (2")</v>
          </cell>
          <cell r="E279" t="str">
            <v>UN</v>
          </cell>
        </row>
        <row r="280">
          <cell r="A280">
            <v>181</v>
          </cell>
          <cell r="C280">
            <v>8.9099999999997603</v>
          </cell>
          <cell r="D280" t="str">
            <v>Codo 45º en H.D. - Presión Trabajo 250PSI - Extremos lisos para PVC/AC (3")</v>
          </cell>
          <cell r="E280" t="str">
            <v>UN</v>
          </cell>
        </row>
        <row r="281">
          <cell r="A281">
            <v>182</v>
          </cell>
          <cell r="C281">
            <v>8.9199999999997495</v>
          </cell>
          <cell r="D281" t="str">
            <v>Codo 45º en H.D. - Presión Trabajo 250PSI - Extremos lisos para PVC/AC (4")</v>
          </cell>
          <cell r="E281" t="str">
            <v>UN</v>
          </cell>
        </row>
        <row r="282">
          <cell r="A282">
            <v>183</v>
          </cell>
          <cell r="C282">
            <v>8.9299999999997404</v>
          </cell>
          <cell r="D282" t="str">
            <v>Codo 45º en H.D. - Presión Trabajo 250PSI - Extremos lisos para PVC/AC (6")</v>
          </cell>
          <cell r="E282" t="str">
            <v>UN</v>
          </cell>
        </row>
        <row r="283">
          <cell r="A283">
            <v>184</v>
          </cell>
          <cell r="C283">
            <v>8.9399999999997295</v>
          </cell>
          <cell r="D283" t="str">
            <v>Codo 45º en H.D. - Presión Trabajo 250PSI - Extremos lisos para PVC/AC (8")</v>
          </cell>
          <cell r="E283" t="str">
            <v>UN</v>
          </cell>
        </row>
        <row r="284">
          <cell r="A284">
            <v>185</v>
          </cell>
          <cell r="C284">
            <v>8.9499999999997204</v>
          </cell>
          <cell r="D284" t="str">
            <v>Codo 45º en H.D. - Presión Trabajo 250PSI - Extremos lisos para PVC/AC (10")</v>
          </cell>
          <cell r="E284" t="str">
            <v>UN</v>
          </cell>
        </row>
        <row r="285">
          <cell r="A285">
            <v>186</v>
          </cell>
          <cell r="C285">
            <v>8.9599999999997095</v>
          </cell>
          <cell r="D285" t="str">
            <v>Codo 45º en H.D. - Presión Trabajo 250PSI - Extremos lisos para PVC/AC (12")</v>
          </cell>
          <cell r="E285" t="str">
            <v>UN</v>
          </cell>
        </row>
        <row r="286">
          <cell r="A286">
            <v>187</v>
          </cell>
          <cell r="C286">
            <v>8.9699999999997004</v>
          </cell>
          <cell r="D286" t="str">
            <v>Codo 45º en H.D. - Presión Trabajo 250PSI - Extremos lisos para PVC/AC (14")</v>
          </cell>
          <cell r="E286" t="str">
            <v>UN</v>
          </cell>
        </row>
        <row r="287">
          <cell r="A287">
            <v>188</v>
          </cell>
          <cell r="C287">
            <v>8.9799999999996896</v>
          </cell>
          <cell r="D287" t="str">
            <v>Codo 45º en H.D. - Presión Trabajo 250PSI - Extremos lisos para PVC/AC (16")</v>
          </cell>
          <cell r="E287" t="str">
            <v>UN</v>
          </cell>
        </row>
        <row r="288">
          <cell r="A288">
            <v>189</v>
          </cell>
          <cell r="C288">
            <v>8.9899999999996805</v>
          </cell>
          <cell r="D288" t="str">
            <v>Codo 45º en H.D. - Presión Trabajo 250PSI - Extremos lisos para PVC/AC (18")</v>
          </cell>
          <cell r="E288" t="str">
            <v>UN</v>
          </cell>
        </row>
        <row r="289">
          <cell r="A289">
            <v>190</v>
          </cell>
          <cell r="C289">
            <v>8.1</v>
          </cell>
          <cell r="D289" t="str">
            <v>Codo 45º en H.D. - Presión Trabajo 250PSI - Extremos lisos para PVC/AC (20")</v>
          </cell>
          <cell r="E289" t="str">
            <v>UN</v>
          </cell>
        </row>
        <row r="290">
          <cell r="A290">
            <v>191</v>
          </cell>
          <cell r="C290">
            <v>8.1010000000000009</v>
          </cell>
          <cell r="D290" t="str">
            <v>Codo 45º en H.D. - Presión Trabajo 250PSI - Extremos lisos para PVC/AC (24")</v>
          </cell>
          <cell r="E290" t="str">
            <v>UN</v>
          </cell>
        </row>
        <row r="291">
          <cell r="A291">
            <v>192</v>
          </cell>
          <cell r="C291">
            <v>8.1020000000000003</v>
          </cell>
          <cell r="D291" t="str">
            <v>Codo 22.5º en H.D. - Presión Trabajo 250PSI - Extremos lisos para PVC/AC (2")</v>
          </cell>
          <cell r="E291" t="str">
            <v>UN</v>
          </cell>
        </row>
        <row r="292">
          <cell r="A292">
            <v>193</v>
          </cell>
          <cell r="C292">
            <v>8.1029999999999998</v>
          </cell>
          <cell r="D292" t="str">
            <v>Codo 22.5º en H.D. - Presión Trabajo 250PSI - Extremos lisos para PVC/AC (3")</v>
          </cell>
          <cell r="E292" t="str">
            <v>UN</v>
          </cell>
        </row>
        <row r="293">
          <cell r="A293">
            <v>194</v>
          </cell>
          <cell r="C293">
            <v>8.1039999999999992</v>
          </cell>
          <cell r="D293" t="str">
            <v>Codo 22.5º en H.D. - Presión Trabajo 250PSI - Extremos lisos para PVC/AC (4")</v>
          </cell>
          <cell r="E293" t="str">
            <v>UN</v>
          </cell>
        </row>
        <row r="294">
          <cell r="A294">
            <v>195</v>
          </cell>
          <cell r="C294">
            <v>8.1050000000000093</v>
          </cell>
          <cell r="D294" t="str">
            <v>Codo 22.5º en H.D. - Presión Trabajo 250PSI - Extremos lisos para PVC/AC (6")</v>
          </cell>
          <cell r="E294" t="str">
            <v>UN</v>
          </cell>
        </row>
        <row r="295">
          <cell r="A295">
            <v>196</v>
          </cell>
          <cell r="C295">
            <v>8.1060000000000105</v>
          </cell>
          <cell r="D295" t="str">
            <v>Codo 22.5º en H.D. - Presión Trabajo 250PSI - Extremos lisos para PVC/AC (8")</v>
          </cell>
          <cell r="E295" t="str">
            <v>UN</v>
          </cell>
        </row>
        <row r="296">
          <cell r="A296">
            <v>197</v>
          </cell>
          <cell r="C296">
            <v>8.10700000000001</v>
          </cell>
          <cell r="D296" t="str">
            <v>Codo 22.5º en H.D. - Presión Trabajo 250PSI - Extremos lisos para PVC/AC (10")</v>
          </cell>
          <cell r="E296" t="str">
            <v>UN</v>
          </cell>
        </row>
        <row r="297">
          <cell r="A297">
            <v>198</v>
          </cell>
          <cell r="C297">
            <v>8.1080000000000094</v>
          </cell>
          <cell r="D297" t="str">
            <v>Codo 22.5º en H.D. - Presión Trabajo 250PSI - Extremos lisos para PVC/AC (12")</v>
          </cell>
          <cell r="E297" t="str">
            <v>UN</v>
          </cell>
        </row>
        <row r="298">
          <cell r="A298">
            <v>199</v>
          </cell>
          <cell r="C298">
            <v>8.1090000000000106</v>
          </cell>
          <cell r="D298" t="str">
            <v>Codo 22.5º en H.D. - Presión Trabajo 250PSI - Extremos lisos para PVC/AC (14")</v>
          </cell>
          <cell r="E298" t="str">
            <v>UN</v>
          </cell>
        </row>
        <row r="299">
          <cell r="A299">
            <v>200</v>
          </cell>
          <cell r="C299">
            <v>8.1100000000000101</v>
          </cell>
          <cell r="D299" t="str">
            <v>Codo 22.5º en H.D. - Presión Trabajo 250PSI - Extremos lisos para PVC/AC (16")</v>
          </cell>
          <cell r="E299" t="str">
            <v>UN</v>
          </cell>
        </row>
        <row r="300">
          <cell r="A300">
            <v>201</v>
          </cell>
          <cell r="C300">
            <v>8.1110000000000095</v>
          </cell>
          <cell r="D300" t="str">
            <v>Codo 22.5º en H.D. - Presión Trabajo 250PSI - Extremos lisos para PVC/AC (18")</v>
          </cell>
          <cell r="E300" t="str">
            <v>UN</v>
          </cell>
        </row>
        <row r="301">
          <cell r="A301">
            <v>202</v>
          </cell>
          <cell r="C301">
            <v>8.1120000000000108</v>
          </cell>
          <cell r="D301" t="str">
            <v>Codo 22.5º en H.D. - Presión Trabajo 250PSI - Extremos lisos para PVC/AC (20")</v>
          </cell>
          <cell r="E301" t="str">
            <v>UN</v>
          </cell>
        </row>
        <row r="302">
          <cell r="A302">
            <v>203</v>
          </cell>
          <cell r="C302">
            <v>8.1130000000000209</v>
          </cell>
          <cell r="D302" t="str">
            <v>Codo 22.5º en H.D. - Presión Trabajo 250PSI - Extremos lisos para PVC/AC (24")</v>
          </cell>
          <cell r="E302" t="str">
            <v>UN</v>
          </cell>
        </row>
        <row r="303">
          <cell r="A303">
            <v>204</v>
          </cell>
          <cell r="C303">
            <v>8.1140000000000203</v>
          </cell>
          <cell r="D303" t="str">
            <v>Codo 11.25º en H.D. - Presión Trabajo 250PSI - Extremos lisos para PVC/AC (2")</v>
          </cell>
          <cell r="E303" t="str">
            <v>UN</v>
          </cell>
        </row>
        <row r="304">
          <cell r="A304">
            <v>205</v>
          </cell>
          <cell r="C304">
            <v>8.1150000000000198</v>
          </cell>
          <cell r="D304" t="str">
            <v>Codo 11.25º en H.D. - Presión Trabajo 250PSI - Extremos lisos para PVC/AC (3")</v>
          </cell>
          <cell r="E304" t="str">
            <v>UN</v>
          </cell>
        </row>
        <row r="305">
          <cell r="A305">
            <v>206</v>
          </cell>
          <cell r="C305">
            <v>8.1160000000000192</v>
          </cell>
          <cell r="D305" t="str">
            <v>Codo 11.25º en H.D. - Presión Trabajo 250PSI - Extremos lisos para PVC/AC (4")</v>
          </cell>
          <cell r="E305" t="str">
            <v>UN</v>
          </cell>
        </row>
        <row r="306">
          <cell r="A306">
            <v>207</v>
          </cell>
          <cell r="C306">
            <v>8.1170000000000204</v>
          </cell>
          <cell r="D306" t="str">
            <v>Codo 11.25º en H.D. - Presión Trabajo 250PSI - Extremos lisos para PVC/AC (6")</v>
          </cell>
          <cell r="E306" t="str">
            <v>UN</v>
          </cell>
        </row>
        <row r="307">
          <cell r="A307">
            <v>208</v>
          </cell>
          <cell r="C307">
            <v>8.1180000000000199</v>
          </cell>
          <cell r="D307" t="str">
            <v>Codo 11.25º en H.D. - Presión Trabajo 250PSI - Extremos lisos para PVC/AC (8")</v>
          </cell>
          <cell r="E307" t="str">
            <v>UN</v>
          </cell>
        </row>
        <row r="308">
          <cell r="A308">
            <v>209</v>
          </cell>
          <cell r="C308">
            <v>8.1190000000000193</v>
          </cell>
          <cell r="D308" t="str">
            <v>Codo 11.25º en H.D. - Presión Trabajo 250PSI - Extremos lisos para PVC/AC (10")</v>
          </cell>
          <cell r="E308" t="str">
            <v>UN</v>
          </cell>
        </row>
        <row r="309">
          <cell r="A309">
            <v>210</v>
          </cell>
          <cell r="C309">
            <v>8.1200000000000205</v>
          </cell>
          <cell r="D309" t="str">
            <v>Codo 11.25º en H.D. - Presión Trabajo 250PSI - Extremos lisos para PVC/AC (12")</v>
          </cell>
          <cell r="E309" t="str">
            <v>UN</v>
          </cell>
        </row>
        <row r="310">
          <cell r="A310">
            <v>211</v>
          </cell>
          <cell r="C310">
            <v>8.1210000000000306</v>
          </cell>
          <cell r="D310" t="str">
            <v>Codo 11.25º en H.D. - Presión Trabajo 250PSI - Extremos lisos para PVC/AC (14")</v>
          </cell>
          <cell r="E310" t="str">
            <v>UN</v>
          </cell>
        </row>
        <row r="311">
          <cell r="A311">
            <v>212</v>
          </cell>
          <cell r="C311">
            <v>8.1220000000000301</v>
          </cell>
          <cell r="D311" t="str">
            <v>Codo 11.25º en H.D. - Presión Trabajo 250PSI - Extremos lisos para PVC/AC (16")</v>
          </cell>
          <cell r="E311" t="str">
            <v>UN</v>
          </cell>
        </row>
        <row r="312">
          <cell r="A312">
            <v>213</v>
          </cell>
          <cell r="C312">
            <v>8.1230000000000295</v>
          </cell>
          <cell r="D312" t="str">
            <v>Codo 11.25º en H.D. - Presión Trabajo 250PSI - Extremos lisos para PVC/AC (18")</v>
          </cell>
          <cell r="E312" t="str">
            <v>UN</v>
          </cell>
        </row>
        <row r="313">
          <cell r="A313">
            <v>214</v>
          </cell>
          <cell r="C313">
            <v>8.1240000000000308</v>
          </cell>
          <cell r="D313" t="str">
            <v>Codo 11.25º en H.D. - Presión Trabajo 250PSI - Extremos lisos para PVC/AC (20")</v>
          </cell>
          <cell r="E313" t="str">
            <v>UN</v>
          </cell>
        </row>
        <row r="314">
          <cell r="A314">
            <v>215</v>
          </cell>
          <cell r="C314">
            <v>8.1250000000000302</v>
          </cell>
          <cell r="D314" t="str">
            <v>Codo 11.25º en H.D. - Presión Trabajo 250PSI - Extremos lisos para PVC/AC (24")</v>
          </cell>
          <cell r="E314" t="str">
            <v>UN</v>
          </cell>
        </row>
        <row r="315">
          <cell r="A315">
            <v>216</v>
          </cell>
          <cell r="C315">
            <v>8.1260000000000296</v>
          </cell>
          <cell r="D315" t="str">
            <v>Unión de reparación PVC - Presión Trabajo 200PSI extremos unión mecánica x liso (2")</v>
          </cell>
          <cell r="E315" t="str">
            <v>UN</v>
          </cell>
        </row>
        <row r="316">
          <cell r="A316">
            <v>217</v>
          </cell>
          <cell r="C316">
            <v>8.1270000000000309</v>
          </cell>
          <cell r="D316" t="str">
            <v>Unión de reparación PVC - Presión Trabajo 200PSI extremos unión mecánica x liso (3")</v>
          </cell>
          <cell r="E316" t="str">
            <v>UN</v>
          </cell>
        </row>
        <row r="317">
          <cell r="A317">
            <v>218</v>
          </cell>
          <cell r="C317">
            <v>8.1280000000000303</v>
          </cell>
          <cell r="D317" t="str">
            <v>Unión de reparación PVC - Presión Trabajo 200PSI extremos unión mecánica x liso (4")</v>
          </cell>
          <cell r="E317" t="str">
            <v>UN</v>
          </cell>
        </row>
        <row r="318">
          <cell r="A318">
            <v>219</v>
          </cell>
          <cell r="C318">
            <v>8.1290000000000404</v>
          </cell>
          <cell r="D318" t="str">
            <v>Unión de reparación PVC - Presión Trabajo 200PSI extremos unión mecánica x liso (6")</v>
          </cell>
          <cell r="E318" t="str">
            <v>UN</v>
          </cell>
        </row>
        <row r="319">
          <cell r="A319">
            <v>220</v>
          </cell>
          <cell r="C319">
            <v>8.1300000000000399</v>
          </cell>
          <cell r="D319" t="str">
            <v>Unión de reparación PVC - Presión Trabajo 200PSI extremos unión mecánica x liso (8")</v>
          </cell>
          <cell r="E319" t="str">
            <v>UN</v>
          </cell>
        </row>
        <row r="320">
          <cell r="A320">
            <v>221</v>
          </cell>
          <cell r="C320">
            <v>8.1320000000000405</v>
          </cell>
          <cell r="D320" t="str">
            <v>Unión de reparación PVC - Presión Trabajo 200PSI extremos unión mecánica x liso (10")</v>
          </cell>
          <cell r="E320" t="str">
            <v>UN</v>
          </cell>
        </row>
        <row r="321">
          <cell r="A321">
            <v>222</v>
          </cell>
          <cell r="C321">
            <v>8.13300000000004</v>
          </cell>
          <cell r="D321" t="str">
            <v>Tee PVC - Presión Trabajo 200PSI - Extremos unión mecánica x liso (2x2x2")</v>
          </cell>
          <cell r="E321" t="str">
            <v>UN</v>
          </cell>
        </row>
        <row r="322">
          <cell r="A322">
            <v>223</v>
          </cell>
          <cell r="C322">
            <v>8.1340000000000394</v>
          </cell>
          <cell r="D322" t="str">
            <v>Tee PVC - Presión Trabajo 200PSI - Extremos unión mecánica x liso (3x2x2")</v>
          </cell>
          <cell r="E322" t="str">
            <v>UN</v>
          </cell>
        </row>
        <row r="323">
          <cell r="A323">
            <v>224</v>
          </cell>
          <cell r="C323">
            <v>8.1350000000000406</v>
          </cell>
          <cell r="D323" t="str">
            <v>Tee PVC - Presión Trabajo 200PSI - Extremos unión mecánica x liso (3x2x3")</v>
          </cell>
          <cell r="E323" t="str">
            <v>UN</v>
          </cell>
        </row>
        <row r="324">
          <cell r="A324">
            <v>225</v>
          </cell>
          <cell r="C324">
            <v>8.1360000000000401</v>
          </cell>
          <cell r="D324" t="str">
            <v>Tee PVC - Presión Trabajo 200PSI - Extremos unión mecánica x liso (3x3x3")</v>
          </cell>
          <cell r="E324" t="str">
            <v>UN</v>
          </cell>
        </row>
        <row r="325">
          <cell r="A325">
            <v>226</v>
          </cell>
          <cell r="C325">
            <v>8.1370000000000395</v>
          </cell>
          <cell r="D325" t="str">
            <v>Tee PVC - Presión Trabajo 200PSI - Extremos unión mecánica x liso (4x2x4")</v>
          </cell>
          <cell r="E325" t="str">
            <v>UN</v>
          </cell>
        </row>
        <row r="326">
          <cell r="A326">
            <v>227</v>
          </cell>
          <cell r="C326">
            <v>8.1380000000000496</v>
          </cell>
          <cell r="D326" t="str">
            <v>Tee HD - Presión Trabajo 250PSI - Extremos lisos para PVC/AC (6x3")</v>
          </cell>
          <cell r="E326" t="str">
            <v>UN</v>
          </cell>
        </row>
        <row r="327">
          <cell r="A327">
            <v>228</v>
          </cell>
          <cell r="C327">
            <v>8.1390000000000509</v>
          </cell>
          <cell r="D327" t="str">
            <v>Tee HD - Presión Trabajo 250PSI - Extremos lisos para PVC/AC (6x4")</v>
          </cell>
          <cell r="E327" t="str">
            <v>UN</v>
          </cell>
        </row>
        <row r="328">
          <cell r="A328">
            <v>229</v>
          </cell>
          <cell r="C328">
            <v>8.1400000000000503</v>
          </cell>
          <cell r="D328" t="str">
            <v>Tee HD - Presión Trabajo 250PSI - Extremos lisos para PVC/AC (6x6")</v>
          </cell>
          <cell r="E328" t="str">
            <v>UN</v>
          </cell>
        </row>
        <row r="329">
          <cell r="A329">
            <v>230</v>
          </cell>
          <cell r="C329">
            <v>8.14100000000008</v>
          </cell>
          <cell r="D329" t="str">
            <v>Tee HD - Presión Trabajo 250PSI - Extremos lisos para PVC/AC (8x3")</v>
          </cell>
          <cell r="E329" t="str">
            <v>UN</v>
          </cell>
        </row>
        <row r="330">
          <cell r="A330">
            <v>231</v>
          </cell>
          <cell r="C330">
            <v>8.1420000000000901</v>
          </cell>
          <cell r="D330" t="str">
            <v>Tee HD - Presión Trabajo 250PSI - Extremos lisos para PVC/AC (8x4")</v>
          </cell>
          <cell r="E330" t="str">
            <v>UN</v>
          </cell>
        </row>
        <row r="331">
          <cell r="A331">
            <v>232</v>
          </cell>
          <cell r="C331">
            <v>8.1430000000001002</v>
          </cell>
          <cell r="D331" t="str">
            <v>Tee HD - Presión Trabajo 250PSI - Extremos lisos para PVC/AC (8x6")</v>
          </cell>
          <cell r="E331" t="str">
            <v>UN</v>
          </cell>
        </row>
        <row r="332">
          <cell r="A332">
            <v>233</v>
          </cell>
          <cell r="C332">
            <v>8.1440000000001103</v>
          </cell>
          <cell r="D332" t="str">
            <v>Tee HD - Presión Trabajo 250PSI - Extremos lisos para PVC/AC (8x8")</v>
          </cell>
          <cell r="E332" t="str">
            <v>UN</v>
          </cell>
        </row>
        <row r="333">
          <cell r="A333">
            <v>234</v>
          </cell>
          <cell r="C333">
            <v>8.1450000000001204</v>
          </cell>
          <cell r="D333" t="str">
            <v>Tee HD - Presión Trabajo 250PSI - Extremos lisos para PVC/AC (10x2")</v>
          </cell>
          <cell r="E333" t="str">
            <v>UN</v>
          </cell>
        </row>
        <row r="334">
          <cell r="A334">
            <v>235</v>
          </cell>
          <cell r="C334">
            <v>8.1460000000001305</v>
          </cell>
          <cell r="D334" t="str">
            <v>Tee HD - Presión Trabajo 250PSI - Extremos lisos para PVC/AC (10x6")</v>
          </cell>
          <cell r="E334" t="str">
            <v>UN</v>
          </cell>
        </row>
        <row r="335">
          <cell r="A335">
            <v>236</v>
          </cell>
          <cell r="C335">
            <v>8.1470000000001406</v>
          </cell>
          <cell r="D335" t="str">
            <v>Tee HD - Presión Trabajo 250PSI - Extremos lisos para PVC/AC (10x10")</v>
          </cell>
          <cell r="E335" t="str">
            <v>UN</v>
          </cell>
        </row>
        <row r="336">
          <cell r="A336">
            <v>237</v>
          </cell>
          <cell r="C336">
            <v>8.1480000000001507</v>
          </cell>
          <cell r="D336" t="str">
            <v>Tee HD - Presión Trabajo 250PSI - Extremos lisos para PVC/AC (16x6")</v>
          </cell>
          <cell r="E336" t="str">
            <v>UN</v>
          </cell>
        </row>
        <row r="337">
          <cell r="A337">
            <v>238</v>
          </cell>
          <cell r="C337">
            <v>8.1490000000001608</v>
          </cell>
          <cell r="D337" t="str">
            <v>Tee HD - Presión Trabajo 250PSI - Extremos lisos para PVC/AC (16x10")</v>
          </cell>
          <cell r="E337" t="str">
            <v>UN</v>
          </cell>
        </row>
        <row r="338">
          <cell r="A338">
            <v>239</v>
          </cell>
          <cell r="C338">
            <v>8.1500000000001709</v>
          </cell>
          <cell r="D338" t="str">
            <v>Tapón en H.D. - Presión Trabajo 250PSI para PVC/AC (2")</v>
          </cell>
          <cell r="E338" t="str">
            <v>UN</v>
          </cell>
        </row>
        <row r="339">
          <cell r="A339">
            <v>240</v>
          </cell>
          <cell r="C339">
            <v>8.1510000000001792</v>
          </cell>
          <cell r="D339" t="str">
            <v>Tapón en H.D. - Presión Trabajo 250PSI para PVC/AC (3")</v>
          </cell>
          <cell r="E339" t="str">
            <v>UN</v>
          </cell>
        </row>
        <row r="340">
          <cell r="A340">
            <v>241</v>
          </cell>
          <cell r="C340">
            <v>8.1520000000001893</v>
          </cell>
          <cell r="D340" t="str">
            <v>Tapón en H.D. - Presión Trabajo 250PSI para PVC/AC (6")</v>
          </cell>
          <cell r="E340" t="str">
            <v>UN</v>
          </cell>
        </row>
        <row r="341">
          <cell r="A341">
            <v>242</v>
          </cell>
          <cell r="C341">
            <v>8.1530000000001994</v>
          </cell>
          <cell r="D341" t="str">
            <v>Cruceta en H.D. - Presión Trabajo 250PSI extermos lisos para PVC/AC (2x2")</v>
          </cell>
          <cell r="E341" t="str">
            <v>UN</v>
          </cell>
        </row>
        <row r="342">
          <cell r="A342">
            <v>243</v>
          </cell>
          <cell r="C342">
            <v>8.1540000000002095</v>
          </cell>
          <cell r="D342" t="str">
            <v>Cruceta en H.D. - Presión Trabajo 250PSI extermos lisos para PVC/AC (3x2")</v>
          </cell>
          <cell r="E342" t="str">
            <v>UN</v>
          </cell>
        </row>
        <row r="343">
          <cell r="A343">
            <v>244</v>
          </cell>
          <cell r="C343">
            <v>8.1550000000002196</v>
          </cell>
          <cell r="D343" t="str">
            <v>Cruceta en H.D. - Presión Trabajo 250PSI extermos lisos para PVC/AC (3x3")</v>
          </cell>
          <cell r="E343" t="str">
            <v>UN</v>
          </cell>
        </row>
        <row r="344">
          <cell r="A344">
            <v>245</v>
          </cell>
          <cell r="C344">
            <v>8.1560000000002297</v>
          </cell>
          <cell r="D344" t="str">
            <v>Reducción en H.D. - Presión Trabajo 250PSI extremos lisos para PVC/AC (3x2")</v>
          </cell>
          <cell r="E344" t="str">
            <v>UN</v>
          </cell>
        </row>
        <row r="345">
          <cell r="A345">
            <v>246</v>
          </cell>
          <cell r="C345">
            <v>8.1570000000002398</v>
          </cell>
          <cell r="D345" t="str">
            <v>Reducción en H.D. - Presión Trabajo 250PSI extremos lisos para PVC/AC (4x2")</v>
          </cell>
          <cell r="E345" t="str">
            <v>UN</v>
          </cell>
        </row>
        <row r="346">
          <cell r="A346">
            <v>247</v>
          </cell>
          <cell r="C346">
            <v>8.1580000000002499</v>
          </cell>
          <cell r="D346" t="str">
            <v>Reducción en H.D. - Presión Trabajo 250PSI extremos lisos para PVC/AC (4x3")</v>
          </cell>
          <cell r="E346" t="str">
            <v>UN</v>
          </cell>
        </row>
        <row r="347">
          <cell r="A347">
            <v>248</v>
          </cell>
          <cell r="C347">
            <v>8.15900000000026</v>
          </cell>
          <cell r="D347" t="str">
            <v>Reducción en H.D. - Presión Trabajo 250PSI extremos lisos para PVC/AC (6x4")</v>
          </cell>
          <cell r="E347" t="str">
            <v>UN</v>
          </cell>
        </row>
        <row r="348">
          <cell r="A348">
            <v>249</v>
          </cell>
          <cell r="C348">
            <v>8.1600000000002701</v>
          </cell>
          <cell r="D348" t="str">
            <v>Reducción en H.D. - Presión Trabajo 250PSI extremos lisos para PVC/AC (8x6")</v>
          </cell>
          <cell r="E348" t="str">
            <v>UN</v>
          </cell>
        </row>
        <row r="349">
          <cell r="A349">
            <v>250</v>
          </cell>
          <cell r="C349">
            <v>8.1610000000002803</v>
          </cell>
          <cell r="D349" t="str">
            <v>Suministro e instalación de válvula compuerta elástica en H.D. 2" (Incluye caja valv. y anclaje en concreto)</v>
          </cell>
          <cell r="E349" t="str">
            <v>UN</v>
          </cell>
        </row>
        <row r="350">
          <cell r="A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251</v>
          </cell>
          <cell r="C351">
            <v>8.1620000000002904</v>
          </cell>
          <cell r="D351" t="str">
            <v>Suministro e instalación de válvula compuerta elástica en H.D. 3" (Incluye caja valv. y anclaje en concreto)</v>
          </cell>
          <cell r="E351" t="str">
            <v>UN</v>
          </cell>
        </row>
        <row r="352">
          <cell r="A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252</v>
          </cell>
          <cell r="C353">
            <v>8.1630000000003005</v>
          </cell>
          <cell r="D353" t="str">
            <v>Suministro e instalación de válvula compuerta elástica en H.D. 4" (Incluye caja valv. y anclaje en concreto)</v>
          </cell>
          <cell r="E353" t="str">
            <v>UN</v>
          </cell>
        </row>
        <row r="354">
          <cell r="A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253</v>
          </cell>
          <cell r="C355">
            <v>8.1640000000003106</v>
          </cell>
          <cell r="D355" t="str">
            <v>Suministro e instalación de válvula compuerta elástica en H.D. 6" (Incluye caja valv. y anclaje en concreto)</v>
          </cell>
          <cell r="E355" t="str">
            <v>UN</v>
          </cell>
        </row>
        <row r="356">
          <cell r="A356">
            <v>0</v>
          </cell>
          <cell r="C356">
            <v>0</v>
          </cell>
          <cell r="D356">
            <v>0</v>
          </cell>
          <cell r="E356">
            <v>0</v>
          </cell>
        </row>
        <row r="357">
          <cell r="A357">
            <v>254</v>
          </cell>
          <cell r="C357">
            <v>8.1650000000003207</v>
          </cell>
          <cell r="D357" t="str">
            <v>Suministro e instalación de válvula compuerta elástica en H.D. 8" (Incluye caja valv. y anclaje en concreto)</v>
          </cell>
          <cell r="E357" t="str">
            <v>UN</v>
          </cell>
        </row>
        <row r="358">
          <cell r="A358">
            <v>0</v>
          </cell>
          <cell r="C358">
            <v>0</v>
          </cell>
          <cell r="D358">
            <v>0</v>
          </cell>
          <cell r="E358">
            <v>0</v>
          </cell>
        </row>
        <row r="359">
          <cell r="A359">
            <v>255</v>
          </cell>
          <cell r="C359">
            <v>8.1660000000003308</v>
          </cell>
          <cell r="D359" t="str">
            <v>Suministro e instalación de válvula compuerta elástica en H.D. 10" (Incluye caja valv. y anclaje en concreto)</v>
          </cell>
          <cell r="E359" t="str">
            <v>UN</v>
          </cell>
        </row>
        <row r="360">
          <cell r="A360">
            <v>0</v>
          </cell>
          <cell r="C360">
            <v>0</v>
          </cell>
          <cell r="D360">
            <v>0</v>
          </cell>
          <cell r="E360">
            <v>0</v>
          </cell>
        </row>
        <row r="361">
          <cell r="A361">
            <v>256</v>
          </cell>
          <cell r="C361">
            <v>8.1670000000003409</v>
          </cell>
          <cell r="D361" t="str">
            <v>Suministro e instalación de válvula compuerta elástica H.D. 3" (Incluye rueda de manejo)</v>
          </cell>
          <cell r="E361" t="str">
            <v>UN</v>
          </cell>
        </row>
        <row r="362">
          <cell r="A362">
            <v>257</v>
          </cell>
          <cell r="C362">
            <v>8.1680000000003492</v>
          </cell>
          <cell r="D362" t="str">
            <v>Suministro e instalación de válvula compuerta elástica H.D. 4" (Incluye rueda de manejo)</v>
          </cell>
          <cell r="E362" t="str">
            <v>UN</v>
          </cell>
        </row>
        <row r="363">
          <cell r="A363">
            <v>258</v>
          </cell>
          <cell r="C363">
            <v>8.1690000000003593</v>
          </cell>
          <cell r="D363" t="str">
            <v>Suministro e instalación de válvula compuerta elástica H.D. 6" (Incluye rueda de manejo)</v>
          </cell>
          <cell r="E363" t="str">
            <v>UN</v>
          </cell>
        </row>
        <row r="364">
          <cell r="A364">
            <v>259</v>
          </cell>
          <cell r="C364">
            <v>8.1700000000003694</v>
          </cell>
          <cell r="D364" t="str">
            <v>Suministro e instalación de válvula compuerta elástica H.D. 8" (Incluye rueda de manejo)</v>
          </cell>
          <cell r="E364" t="str">
            <v>UN</v>
          </cell>
        </row>
        <row r="365">
          <cell r="A365">
            <v>260</v>
          </cell>
          <cell r="C365">
            <v>8.1710000000003795</v>
          </cell>
          <cell r="D365" t="str">
            <v>Suministro e instalación de válvula compuerta elástica H.D. 10" (Incluye rueda de manejo)</v>
          </cell>
          <cell r="E365" t="str">
            <v>UN</v>
          </cell>
        </row>
        <row r="366">
          <cell r="A366">
            <v>261</v>
          </cell>
          <cell r="C366">
            <v>8.1720000000003896</v>
          </cell>
          <cell r="D366" t="str">
            <v>Suministro e instalación de compuerta la lateral deslizante H.D. 10" (Incluye tornillería, vástago y rueda de manejo)</v>
          </cell>
          <cell r="E366" t="str">
            <v>UN</v>
          </cell>
        </row>
        <row r="367">
          <cell r="A367">
            <v>0</v>
          </cell>
          <cell r="C367">
            <v>0</v>
          </cell>
          <cell r="D367">
            <v>0</v>
          </cell>
          <cell r="E367">
            <v>0</v>
          </cell>
        </row>
        <row r="368">
          <cell r="A368">
            <v>262</v>
          </cell>
          <cell r="C368">
            <v>8.1730000000003997</v>
          </cell>
          <cell r="D368" t="str">
            <v>Suministro e instalación de compuerta la lateral deslizante H.D. 14" (Incluye tornillería)</v>
          </cell>
          <cell r="E368" t="str">
            <v>UN</v>
          </cell>
        </row>
        <row r="369">
          <cell r="A369">
            <v>0</v>
          </cell>
          <cell r="C369">
            <v>0</v>
          </cell>
          <cell r="D369">
            <v>0</v>
          </cell>
          <cell r="E369">
            <v>0</v>
          </cell>
        </row>
        <row r="370">
          <cell r="A370">
            <v>263</v>
          </cell>
          <cell r="C370">
            <v>8.1740000000004098</v>
          </cell>
          <cell r="D370" t="str">
            <v>Suministro e instalación de compuerta la lateral deslizante H.D. 16" (Incluye tornillería, vástago y rueda de manejo)</v>
          </cell>
          <cell r="E370" t="str">
            <v>UN</v>
          </cell>
        </row>
        <row r="371">
          <cell r="A371">
            <v>0</v>
          </cell>
          <cell r="C371">
            <v>0</v>
          </cell>
          <cell r="D371">
            <v>0</v>
          </cell>
          <cell r="E371">
            <v>0</v>
          </cell>
        </row>
        <row r="372">
          <cell r="A372">
            <v>264</v>
          </cell>
          <cell r="C372">
            <v>8.1750000000004199</v>
          </cell>
          <cell r="D372" t="str">
            <v>Suministro e instalación de sistema de purga 2" (Incluye tee 3x2", codo, adaptador brida universal, válvula compuerta elástica)</v>
          </cell>
          <cell r="E372" t="str">
            <v>UN</v>
          </cell>
        </row>
        <row r="373">
          <cell r="A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265</v>
          </cell>
          <cell r="C374">
            <v>8.17600000000043</v>
          </cell>
          <cell r="D374" t="str">
            <v>Suministro e instalación de sistema de purga 3" (Incluye tee 4x3", codo, adaptador brida universal, válvula compuerta elástica)</v>
          </cell>
          <cell r="E374" t="str">
            <v>UN</v>
          </cell>
        </row>
        <row r="375">
          <cell r="A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266</v>
          </cell>
          <cell r="C376">
            <v>8.1770000000004401</v>
          </cell>
          <cell r="D376" t="str">
            <v>Suministro e instalación de sistema de purga 3" (Incluye tee 6x3", codo, adaptador brida universal, válvula compuerta elástica)</v>
          </cell>
          <cell r="E376" t="str">
            <v>UN</v>
          </cell>
        </row>
        <row r="377">
          <cell r="A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A378">
            <v>267</v>
          </cell>
          <cell r="C378">
            <v>8.1780000000004502</v>
          </cell>
          <cell r="D378" t="str">
            <v>Suministro e instalación de sistema de purga 3" (Incluye tee 8x3", codo, adaptador brida universal, válvula compuerta elástica)</v>
          </cell>
          <cell r="E378" t="str">
            <v>UN</v>
          </cell>
        </row>
        <row r="379">
          <cell r="A379">
            <v>0</v>
          </cell>
          <cell r="C379">
            <v>0</v>
          </cell>
          <cell r="D379">
            <v>0</v>
          </cell>
          <cell r="E379">
            <v>0</v>
          </cell>
        </row>
        <row r="380">
          <cell r="A380">
            <v>268</v>
          </cell>
          <cell r="C380">
            <v>8.1790000000004603</v>
          </cell>
          <cell r="D380" t="str">
            <v>Suministro e instalación de sistema de ventosa 2" (Incluye tee 3x2", válvula de compuerta de elástica y caja de válvula)</v>
          </cell>
          <cell r="E380" t="str">
            <v>UN</v>
          </cell>
        </row>
        <row r="381">
          <cell r="A381">
            <v>0</v>
          </cell>
          <cell r="C381">
            <v>0</v>
          </cell>
          <cell r="D381">
            <v>0</v>
          </cell>
          <cell r="E381">
            <v>0</v>
          </cell>
        </row>
        <row r="382">
          <cell r="A382">
            <v>269</v>
          </cell>
          <cell r="C382">
            <v>8.1800000000004705</v>
          </cell>
          <cell r="D382" t="str">
            <v>Suministro e instalación de sistema de ventosa 2" (Incluye tee 4x3", válvula de compuerta de elástica y caja de válvula)</v>
          </cell>
          <cell r="E382" t="str">
            <v>UN</v>
          </cell>
        </row>
        <row r="383">
          <cell r="A383">
            <v>0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270</v>
          </cell>
          <cell r="C384">
            <v>8.1810000000004806</v>
          </cell>
          <cell r="D384" t="str">
            <v>Suministro e instalación de macromedidor mecánico de turbina tipo Woltman PN16 DN 100 (4")</v>
          </cell>
          <cell r="E384" t="str">
            <v>UN</v>
          </cell>
        </row>
        <row r="385">
          <cell r="A385">
            <v>271</v>
          </cell>
          <cell r="C385">
            <v>8.1820000000004907</v>
          </cell>
          <cell r="D385" t="str">
            <v>Suministro e instalación de macromedidor mecánico de turbina tipo Woltman PN16 DN 150 (6")</v>
          </cell>
          <cell r="E385" t="str">
            <v>UN</v>
          </cell>
        </row>
        <row r="386">
          <cell r="A386">
            <v>272</v>
          </cell>
          <cell r="C386">
            <v>8.1830000000005008</v>
          </cell>
          <cell r="D386" t="str">
            <v>Suministro e instalación de macromedidor mecánico de turbina tipo Woltman PN16 DN 200 (8")</v>
          </cell>
          <cell r="E386" t="str">
            <v>UN</v>
          </cell>
        </row>
        <row r="387">
          <cell r="A387">
            <v>273</v>
          </cell>
          <cell r="C387">
            <v>8.1840000000005109</v>
          </cell>
          <cell r="D387" t="str">
            <v>Suministro e instalación de macromedidor mecánico de turbina tipo Woltman PN16 DN 250 (10")</v>
          </cell>
          <cell r="E387" t="str">
            <v>UN</v>
          </cell>
        </row>
        <row r="388">
          <cell r="A388">
            <v>274</v>
          </cell>
          <cell r="C388">
            <v>8.1850000000005192</v>
          </cell>
          <cell r="D388" t="str">
            <v>Suministro e instalación de hidrante tipo Milán 3" (Incluye accesorios)</v>
          </cell>
          <cell r="E388" t="str">
            <v>UN</v>
          </cell>
        </row>
        <row r="389">
          <cell r="A389">
            <v>0</v>
          </cell>
          <cell r="C389">
            <v>0</v>
          </cell>
          <cell r="D389">
            <v>0</v>
          </cell>
          <cell r="E389">
            <v>0</v>
          </cell>
        </row>
        <row r="390">
          <cell r="A390">
            <v>0</v>
          </cell>
          <cell r="C390">
            <v>9</v>
          </cell>
          <cell r="D390" t="str">
            <v>DOMICILIARIAS ACUEDUCTO</v>
          </cell>
          <cell r="E390">
            <v>0</v>
          </cell>
        </row>
        <row r="391">
          <cell r="A391">
            <v>275</v>
          </cell>
          <cell r="C391">
            <v>9.1</v>
          </cell>
          <cell r="D391" t="str">
            <v>Acometida domiciliaria acueducto 2x1/2" (Incluye suministro e instalación manguera 10m, accesorios, registro corte y cajilla)</v>
          </cell>
          <cell r="E391" t="str">
            <v>UN</v>
          </cell>
        </row>
        <row r="392">
          <cell r="A392">
            <v>0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276</v>
          </cell>
          <cell r="C393">
            <v>9.1999999999999993</v>
          </cell>
          <cell r="D393" t="str">
            <v>Acometida domiciliaria acueducto 21/2x1/2" (incluye suministro e instalación manguera 10m, accesorios, registro corte y cajilla)</v>
          </cell>
          <cell r="E393" t="str">
            <v>UN</v>
          </cell>
        </row>
        <row r="394">
          <cell r="A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277</v>
          </cell>
          <cell r="C395">
            <v>9.3000000000000007</v>
          </cell>
          <cell r="D395" t="str">
            <v>Acometida domiciliaria acueducto 3x1/2" (incluye suministro e instalación manguera 10m, accesorios, registro corte y cajilla)</v>
          </cell>
          <cell r="E395" t="str">
            <v>UN</v>
          </cell>
        </row>
        <row r="396">
          <cell r="A396">
            <v>0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278</v>
          </cell>
          <cell r="C397">
            <v>9.4</v>
          </cell>
          <cell r="D397" t="str">
            <v>Acometida domiciliaria acueducto 4x1/2" (incluye suministro e instalación manguera 10m, accesorios, registro corte y cajilla)</v>
          </cell>
          <cell r="E397" t="str">
            <v>UN</v>
          </cell>
        </row>
        <row r="398">
          <cell r="A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279</v>
          </cell>
          <cell r="C399">
            <v>9.5</v>
          </cell>
          <cell r="D399" t="str">
            <v>Acometida domiciliaria acueducto 6x1/2" (incluye suministro e instalación manguera 10m, accesorios, registro corte y cajilla)</v>
          </cell>
          <cell r="E399" t="str">
            <v>UN</v>
          </cell>
        </row>
        <row r="400">
          <cell r="A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280</v>
          </cell>
          <cell r="C401">
            <v>9.6</v>
          </cell>
          <cell r="D401" t="str">
            <v>Suministro e instalación de micromedidor de velocidad - chorro único clase B 1/2" (Incluye cajilla y accesorios)</v>
          </cell>
          <cell r="E401" t="str">
            <v>UN</v>
          </cell>
        </row>
        <row r="402">
          <cell r="A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281</v>
          </cell>
          <cell r="C403">
            <v>9.6999999999999993</v>
          </cell>
          <cell r="D403" t="str">
            <v>Suministro e instalación de micromedidor de velocidad - chorro único clase B 3/4" (Incluye cajilla y accesorios)</v>
          </cell>
          <cell r="E403" t="str">
            <v>UN</v>
          </cell>
        </row>
        <row r="404">
          <cell r="A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</row>
        <row r="406">
          <cell r="C406">
            <v>10</v>
          </cell>
          <cell r="D406" t="str">
            <v>CONCRETOS Y MORTEROS</v>
          </cell>
          <cell r="E406">
            <v>0</v>
          </cell>
        </row>
        <row r="407">
          <cell r="A407">
            <v>282</v>
          </cell>
          <cell r="C407">
            <v>10.1</v>
          </cell>
          <cell r="D407" t="str">
            <v>Concreto 2000 PSI para solados, elaboración en obra (Incluye formaleta 1/4 usos y colocación)</v>
          </cell>
          <cell r="E407" t="str">
            <v>M3</v>
          </cell>
        </row>
        <row r="408">
          <cell r="A408">
            <v>283</v>
          </cell>
          <cell r="C408">
            <v>10.199999999999999</v>
          </cell>
          <cell r="D408" t="str">
            <v>Concreto 2500 PSI para atraque de tubería (formaleta 1/3 usos)</v>
          </cell>
          <cell r="E408" t="str">
            <v>M3</v>
          </cell>
        </row>
        <row r="409">
          <cell r="A409">
            <v>0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284</v>
          </cell>
          <cell r="C410">
            <v>10.3</v>
          </cell>
          <cell r="D410" t="str">
            <v>Concreto 3000 PSI para atraque de tubería (formaleta 1/3 usos)</v>
          </cell>
          <cell r="E410" t="str">
            <v>M3</v>
          </cell>
        </row>
        <row r="411">
          <cell r="A411">
            <v>0</v>
          </cell>
          <cell r="C411">
            <v>0</v>
          </cell>
          <cell r="D411">
            <v>0</v>
          </cell>
          <cell r="E411">
            <v>0</v>
          </cell>
        </row>
        <row r="412">
          <cell r="A412">
            <v>285</v>
          </cell>
          <cell r="C412">
            <v>10.4</v>
          </cell>
          <cell r="D412" t="str">
            <v>Pañete (Mortero 1:5)</v>
          </cell>
          <cell r="E412" t="str">
            <v>M2</v>
          </cell>
        </row>
        <row r="413">
          <cell r="A413">
            <v>286</v>
          </cell>
          <cell r="C413">
            <v>10.6</v>
          </cell>
          <cell r="D413" t="str">
            <v>Alistado de piso en mortero 1:3 (e=0.03m)</v>
          </cell>
          <cell r="E413" t="str">
            <v>M2</v>
          </cell>
        </row>
        <row r="414">
          <cell r="C414">
            <v>0</v>
          </cell>
          <cell r="D414">
            <v>0</v>
          </cell>
          <cell r="E414">
            <v>0</v>
          </cell>
          <cell r="F414" t="str">
            <v xml:space="preserve">Mirar cinta PVC </v>
          </cell>
        </row>
        <row r="415">
          <cell r="B415">
            <v>0</v>
          </cell>
          <cell r="C415">
            <v>11</v>
          </cell>
          <cell r="D415" t="str">
            <v>POZOS DE INSPECCIÓN</v>
          </cell>
          <cell r="E415">
            <v>0</v>
          </cell>
        </row>
        <row r="416">
          <cell r="B416">
            <v>0</v>
          </cell>
          <cell r="C416">
            <v>11.1</v>
          </cell>
          <cell r="D416" t="str">
            <v>Placa circular cubierta - Pozo inspección D=1.20m (concreto f'c=21Mpa refrozado elaborado en obra, e=0.20m, inc. Arotapa+ arobase)</v>
          </cell>
          <cell r="E416" t="str">
            <v>UN</v>
          </cell>
        </row>
        <row r="417">
          <cell r="B417">
            <v>0</v>
          </cell>
          <cell r="C417">
            <v>11.2</v>
          </cell>
          <cell r="D417" t="str">
            <v>Placa circular cubierta - Pozo inspección D=1.50m (concreto f'c=21Mpa refrozado elaborado en obra, e=0.20m, inc. Arotapa+ arobase)</v>
          </cell>
          <cell r="E417" t="str">
            <v>UN</v>
          </cell>
        </row>
        <row r="418">
          <cell r="B418">
            <v>0</v>
          </cell>
          <cell r="C418">
            <v>11.3</v>
          </cell>
          <cell r="D418" t="str">
            <v>Cilindro pozo inspección D=1.20m (concreto simplre f'c=21Mpa reforzado elaborado en obra, e=0.20m, inc. Escalera garo var.#6</v>
          </cell>
          <cell r="E418">
            <v>0</v>
          </cell>
        </row>
        <row r="419">
          <cell r="B419">
            <v>0</v>
          </cell>
          <cell r="C419">
            <v>11.4</v>
          </cell>
          <cell r="D419" t="str">
            <v>Cilindro pozo inspección D=1.50m (concreto simplre f'c=21Mpa reforzado elaborado en obra, e=0.20m, inc. Escalera garo var.#6</v>
          </cell>
          <cell r="E419">
            <v>0</v>
          </cell>
        </row>
        <row r="420">
          <cell r="B420">
            <v>0</v>
          </cell>
          <cell r="C420">
            <v>11.5</v>
          </cell>
          <cell r="D420">
            <v>0</v>
          </cell>
          <cell r="E420">
            <v>0</v>
          </cell>
        </row>
        <row r="421">
          <cell r="B421">
            <v>0</v>
          </cell>
          <cell r="C421">
            <v>11.6</v>
          </cell>
          <cell r="D421">
            <v>0</v>
          </cell>
          <cell r="E421">
            <v>0</v>
          </cell>
        </row>
        <row r="422">
          <cell r="B422">
            <v>0</v>
          </cell>
          <cell r="C422">
            <v>11.7</v>
          </cell>
          <cell r="D422">
            <v>0</v>
          </cell>
          <cell r="E422">
            <v>0</v>
          </cell>
        </row>
        <row r="423">
          <cell r="B423">
            <v>0</v>
          </cell>
          <cell r="C423">
            <v>11.8</v>
          </cell>
          <cell r="D423">
            <v>0</v>
          </cell>
          <cell r="E423">
            <v>0</v>
          </cell>
        </row>
        <row r="424">
          <cell r="B424">
            <v>0</v>
          </cell>
          <cell r="C424">
            <v>11.9</v>
          </cell>
          <cell r="D424">
            <v>0</v>
          </cell>
          <cell r="E424">
            <v>0</v>
          </cell>
        </row>
        <row r="425">
          <cell r="B425">
            <v>0</v>
          </cell>
          <cell r="C425">
            <v>11.1</v>
          </cell>
          <cell r="D425">
            <v>0</v>
          </cell>
          <cell r="E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0</v>
          </cell>
        </row>
        <row r="440">
          <cell r="B440">
            <v>0</v>
          </cell>
          <cell r="C440">
            <v>0</v>
          </cell>
          <cell r="D440">
            <v>0</v>
          </cell>
          <cell r="E440">
            <v>0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</row>
        <row r="443">
          <cell r="B443">
            <v>0</v>
          </cell>
          <cell r="C443">
            <v>0</v>
          </cell>
          <cell r="D443">
            <v>0</v>
          </cell>
          <cell r="E443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0</v>
          </cell>
        </row>
        <row r="445">
          <cell r="B445">
            <v>0</v>
          </cell>
          <cell r="C445">
            <v>0</v>
          </cell>
          <cell r="D445">
            <v>0</v>
          </cell>
          <cell r="E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</row>
        <row r="470">
          <cell r="B470">
            <v>0</v>
          </cell>
          <cell r="C470">
            <v>12</v>
          </cell>
          <cell r="D470" t="str">
            <v>DESMONTE TAPAS POZOS ALCANTARILLADO</v>
          </cell>
          <cell r="E470" t="str">
            <v>UN</v>
          </cell>
        </row>
      </sheetData>
      <sheetData sheetId="3"/>
      <sheetData sheetId="4">
        <row r="7">
          <cell r="G7">
            <v>93705.731506849304</v>
          </cell>
        </row>
        <row r="16">
          <cell r="J16" t="str">
            <v>CUADRILLA TIPO A1</v>
          </cell>
        </row>
        <row r="17">
          <cell r="J17" t="str">
            <v>CUADRILLA TIPO A2</v>
          </cell>
        </row>
        <row r="18">
          <cell r="J18" t="str">
            <v>CUADRILLA TIPO A3</v>
          </cell>
        </row>
        <row r="19">
          <cell r="J19" t="str">
            <v>CUADRILLA TIPO A4</v>
          </cell>
        </row>
        <row r="20">
          <cell r="J20" t="str">
            <v>CUADRILLA TIPO A5</v>
          </cell>
        </row>
        <row r="21">
          <cell r="J21" t="str">
            <v>CUADRILLA TIPO DEMOLICIÓN</v>
          </cell>
        </row>
        <row r="22">
          <cell r="J22" t="str">
            <v>CUADRILLA TOPOGRAFIA</v>
          </cell>
        </row>
        <row r="23">
          <cell r="J23" t="str">
            <v>DIBUJANTE</v>
          </cell>
        </row>
        <row r="24">
          <cell r="J24" t="str">
            <v>OFICIAL</v>
          </cell>
        </row>
        <row r="25">
          <cell r="J25" t="str">
            <v>CUADRILLA TIPO A6</v>
          </cell>
        </row>
        <row r="26">
          <cell r="J26" t="str">
            <v>AYUDANTE</v>
          </cell>
        </row>
        <row r="27">
          <cell r="J27" t="str">
            <v>CUADRILLA TIPO A8</v>
          </cell>
        </row>
        <row r="28">
          <cell r="J28" t="str">
            <v>CUADRILLA TIPO A7</v>
          </cell>
        </row>
        <row r="29">
          <cell r="J29" t="str">
            <v>CADENERO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</sheetData>
      <sheetData sheetId="5">
        <row r="52">
          <cell r="K52">
            <v>2.06</v>
          </cell>
        </row>
      </sheetData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LISTADO PRECIOS"/>
      <sheetName val="0.1 BAS"/>
      <sheetName val="0.2 BAS"/>
      <sheetName val="0.3 BAS"/>
      <sheetName val="0.4 BAS"/>
      <sheetName val="0.5 BAS"/>
      <sheetName val="0.6 BAS"/>
      <sheetName val="0.7 BAS"/>
      <sheetName val="1"/>
      <sheetName val="1.A"/>
      <sheetName val="2"/>
      <sheetName val="3"/>
      <sheetName val="4"/>
      <sheetName val="5"/>
      <sheetName val="5.E"/>
      <sheetName val="5.A"/>
      <sheetName val="5.B"/>
      <sheetName val="5.C"/>
      <sheetName val="5.D"/>
      <sheetName val="5.F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INSUMOS"/>
      <sheetName val="MO"/>
      <sheetName val="CUADRILLAS MANO DE OBRA"/>
      <sheetName val="FACTOR PRESTACIONAL"/>
      <sheetName val="%AIU"/>
      <sheetName val="INTERVENTORIA"/>
      <sheetName val="FM"/>
      <sheetName val="SUELDOS"/>
      <sheetName val="DESC PRESTACIONES SOCIALES"/>
    </sheetNames>
    <sheetDataSet>
      <sheetData sheetId="0"/>
      <sheetData sheetId="1">
        <row r="2">
          <cell r="A2" t="str">
            <v>APU</v>
          </cell>
          <cell r="B2" t="str">
            <v>NOMBRE</v>
          </cell>
          <cell r="C2" t="str">
            <v>UNIDAD</v>
          </cell>
          <cell r="D2" t="str">
            <v>COSTO</v>
          </cell>
        </row>
        <row r="3">
          <cell r="A3" t="str">
            <v>0.1 BAS</v>
          </cell>
          <cell r="B3" t="str">
            <v>Mezcla Concreto 2000 PSI-14.0 Mpa</v>
          </cell>
          <cell r="C3" t="str">
            <v>m3</v>
          </cell>
          <cell r="D3">
            <v>343154</v>
          </cell>
        </row>
        <row r="4">
          <cell r="A4" t="str">
            <v>0.2 BAS</v>
          </cell>
          <cell r="B4" t="str">
            <v>Mezcla Concreto 1:2:3 3100 PSI-21.0 Mpa</v>
          </cell>
          <cell r="C4" t="str">
            <v>m3</v>
          </cell>
          <cell r="D4">
            <v>387038</v>
          </cell>
        </row>
        <row r="5">
          <cell r="A5" t="str">
            <v>0.3 BAS</v>
          </cell>
          <cell r="B5" t="str">
            <v xml:space="preserve">Mortero 1:4 </v>
          </cell>
          <cell r="C5" t="str">
            <v>m3</v>
          </cell>
          <cell r="D5">
            <v>383994</v>
          </cell>
        </row>
        <row r="6">
          <cell r="A6" t="str">
            <v>0.4 BAS</v>
          </cell>
          <cell r="B6" t="str">
            <v xml:space="preserve">Mortero 1:6 </v>
          </cell>
          <cell r="C6" t="str">
            <v>m3</v>
          </cell>
          <cell r="D6">
            <v>322502</v>
          </cell>
        </row>
        <row r="7">
          <cell r="A7" t="str">
            <v>0.5 BAS</v>
          </cell>
          <cell r="B7" t="str">
            <v>Mezcla Concreto 2500 PSI-17.0 Mpa</v>
          </cell>
          <cell r="C7" t="str">
            <v>m3</v>
          </cell>
          <cell r="D7">
            <v>358288</v>
          </cell>
        </row>
        <row r="8">
          <cell r="A8" t="str">
            <v>0.6 BAS</v>
          </cell>
          <cell r="B8" t="str">
            <v>Mezcla Concreto 1:2:2 4000 PSI-28.0 Mpa</v>
          </cell>
          <cell r="C8" t="str">
            <v>m3</v>
          </cell>
          <cell r="D8">
            <v>433086</v>
          </cell>
        </row>
        <row r="9">
          <cell r="A9" t="str">
            <v>0.7 BAS</v>
          </cell>
          <cell r="B9" t="str">
            <v>Mezcla Concreto Impermeabilizado 1:2:2 4000 PSI-28.0 Mpa</v>
          </cell>
          <cell r="C9" t="str">
            <v>m3</v>
          </cell>
          <cell r="D9">
            <v>458326</v>
          </cell>
        </row>
        <row r="10">
          <cell r="A10">
            <v>1</v>
          </cell>
          <cell r="B10" t="str">
            <v>Localización y replanteo para redes y componentes de Alcantarillado</v>
          </cell>
          <cell r="C10" t="str">
            <v>m</v>
          </cell>
          <cell r="D10">
            <v>1556</v>
          </cell>
        </row>
        <row r="11">
          <cell r="A11" t="str">
            <v>1.A</v>
          </cell>
          <cell r="B11" t="str">
            <v>Localización y replanteo para redes domiciliarias</v>
          </cell>
          <cell r="C11" t="str">
            <v>m</v>
          </cell>
          <cell r="D11">
            <v>1457</v>
          </cell>
        </row>
        <row r="12">
          <cell r="A12">
            <v>2</v>
          </cell>
          <cell r="B12" t="str">
            <v>Cerramiento provisional de obra en malla verde altura 2 m para ambos lados, incluye 1 reuso</v>
          </cell>
          <cell r="C12" t="str">
            <v>m</v>
          </cell>
          <cell r="D12">
            <v>9965</v>
          </cell>
        </row>
        <row r="13">
          <cell r="A13">
            <v>3</v>
          </cell>
          <cell r="B13" t="str">
            <v>Descapote manual y trasiego espesores de 10 a 15 cm</v>
          </cell>
          <cell r="C13" t="str">
            <v>m2</v>
          </cell>
          <cell r="D13">
            <v>6208</v>
          </cell>
        </row>
        <row r="14">
          <cell r="A14">
            <v>4</v>
          </cell>
          <cell r="B14" t="str">
            <v>Suministro y colocación señalizador tubular con cinta reflectivas  de alta intensidad fabricado en material plástico anaranjado  de alta resistencia al impacto y filtro UV (incluye 8 reusos)</v>
          </cell>
          <cell r="C14" t="str">
            <v>m</v>
          </cell>
          <cell r="D14">
            <v>4787</v>
          </cell>
        </row>
        <row r="15">
          <cell r="A15">
            <v>5</v>
          </cell>
          <cell r="B15" t="str">
            <v xml:space="preserve">Excavación Mecánica en material común </v>
          </cell>
          <cell r="C15" t="str">
            <v>m3</v>
          </cell>
          <cell r="D15">
            <v>6261</v>
          </cell>
        </row>
        <row r="16">
          <cell r="A16" t="str">
            <v>5.A</v>
          </cell>
          <cell r="B16" t="str">
            <v>Excavación Manual en material común 0.0 - 2.0 m</v>
          </cell>
          <cell r="C16" t="str">
            <v>m3</v>
          </cell>
          <cell r="D16">
            <v>19179</v>
          </cell>
        </row>
        <row r="17">
          <cell r="A17" t="str">
            <v>5.B</v>
          </cell>
          <cell r="B17" t="str">
            <v>Excavación Manual en material común 2.0 - 4.0 m</v>
          </cell>
          <cell r="C17" t="str">
            <v>m3</v>
          </cell>
          <cell r="D17">
            <v>16440</v>
          </cell>
        </row>
        <row r="18">
          <cell r="A18" t="str">
            <v>5.C</v>
          </cell>
          <cell r="B18" t="str">
            <v>Excavación Manual en material común 4.0 - 6.0 m</v>
          </cell>
          <cell r="C18" t="str">
            <v>m3</v>
          </cell>
          <cell r="D18">
            <v>19179</v>
          </cell>
        </row>
        <row r="19">
          <cell r="A19" t="str">
            <v>5.D</v>
          </cell>
          <cell r="B19" t="str">
            <v>Excavación Manual en material común 6.0 - 8.0 m</v>
          </cell>
          <cell r="C19" t="str">
            <v>m3</v>
          </cell>
          <cell r="D19">
            <v>21919</v>
          </cell>
        </row>
        <row r="20">
          <cell r="A20" t="str">
            <v>5.E</v>
          </cell>
          <cell r="B20" t="str">
            <v>Excavación Mecánica en conglomerado</v>
          </cell>
          <cell r="C20" t="str">
            <v>m3</v>
          </cell>
          <cell r="D20">
            <v>10623</v>
          </cell>
        </row>
        <row r="21">
          <cell r="A21" t="str">
            <v>5.F</v>
          </cell>
          <cell r="B21" t="str">
            <v>Excavación Manual en conglomerado 0.0 - 2.0 m</v>
          </cell>
          <cell r="C21" t="str">
            <v>m3</v>
          </cell>
          <cell r="D21">
            <v>17535</v>
          </cell>
        </row>
        <row r="22">
          <cell r="A22">
            <v>6</v>
          </cell>
          <cell r="B22" t="str">
            <v>Cruce con perforación por sistema Ramming para la instalación de tubería de 24”. Incluye suministro de camisa en acero, obra mecánica, hincado y limpieza de la camisa en acero</v>
          </cell>
          <cell r="C22" t="str">
            <v>m</v>
          </cell>
          <cell r="D22">
            <v>2671685</v>
          </cell>
        </row>
        <row r="23">
          <cell r="A23">
            <v>7</v>
          </cell>
          <cell r="B23" t="str">
            <v xml:space="preserve">Corte de Pavimento rígido </v>
          </cell>
          <cell r="C23" t="str">
            <v>m</v>
          </cell>
          <cell r="D23">
            <v>3651</v>
          </cell>
        </row>
        <row r="24">
          <cell r="A24">
            <v>8</v>
          </cell>
          <cell r="B24" t="str">
            <v>Demolición de Pavimento rígido incluye retiro a 5 km</v>
          </cell>
          <cell r="C24" t="str">
            <v>m2</v>
          </cell>
          <cell r="D24">
            <v>28773</v>
          </cell>
        </row>
        <row r="25">
          <cell r="A25">
            <v>9</v>
          </cell>
          <cell r="B25" t="str">
            <v>Reposición de pavimento rígido MR = 41 kg/cm2 e=0.15 m</v>
          </cell>
          <cell r="C25" t="str">
            <v>m2</v>
          </cell>
          <cell r="D25">
            <v>85734</v>
          </cell>
        </row>
        <row r="26">
          <cell r="A26">
            <v>10</v>
          </cell>
          <cell r="B26" t="str">
            <v>Entibado madera tipo 1 (Apuntalamiento en madera)  1.30 &lt;h ≤ 1.70 m. 7 usos.</v>
          </cell>
          <cell r="C26" t="str">
            <v>m2</v>
          </cell>
          <cell r="D26">
            <v>8407</v>
          </cell>
        </row>
        <row r="27">
          <cell r="A27">
            <v>11</v>
          </cell>
          <cell r="B27" t="str">
            <v>Entibado madera  tipo 2 (Discontinuo en madera) 1.70 &lt;h ≤ 2.50 m. 7 usos.</v>
          </cell>
          <cell r="C27" t="str">
            <v>m2</v>
          </cell>
          <cell r="D27">
            <v>13333</v>
          </cell>
        </row>
        <row r="28">
          <cell r="A28">
            <v>12</v>
          </cell>
          <cell r="B28" t="str">
            <v>Entibado madera tipo 3 (Continuo en madera) 2.50 &lt;h ≤ 3.0 m. 7 usos.</v>
          </cell>
          <cell r="C28" t="str">
            <v>m2</v>
          </cell>
          <cell r="D28">
            <v>19200</v>
          </cell>
        </row>
        <row r="29">
          <cell r="A29">
            <v>13</v>
          </cell>
          <cell r="B29" t="str">
            <v xml:space="preserve">Entibado metálico tipo 1 3.0 &lt;h ≤ 4.0 m.  </v>
          </cell>
          <cell r="C29" t="str">
            <v>m2</v>
          </cell>
          <cell r="D29">
            <v>48846</v>
          </cell>
        </row>
        <row r="30">
          <cell r="A30">
            <v>14</v>
          </cell>
          <cell r="B30" t="str">
            <v>Relleno, tapado y apisonado a todo factor, incluye: material seleccionado de la misma excavación, equipos, herramientas y mano de obra.</v>
          </cell>
          <cell r="C30" t="str">
            <v>m3</v>
          </cell>
          <cell r="D30">
            <v>12076</v>
          </cell>
        </row>
        <row r="31">
          <cell r="A31">
            <v>15</v>
          </cell>
          <cell r="B31" t="str">
            <v>Recebo compactado en capas de 20 cm. Proctor modificado 95%, a todo factor, incluye: recebo, equipos, herramientas y mano de obra.</v>
          </cell>
          <cell r="C31" t="str">
            <v>m3</v>
          </cell>
          <cell r="D31">
            <v>26802</v>
          </cell>
        </row>
        <row r="32">
          <cell r="A32">
            <v>16</v>
          </cell>
          <cell r="B32" t="str">
            <v>Subbase granular SBG. A todo factor, incluye: Subbase granular, equipos, herramientas y mano de obra.</v>
          </cell>
          <cell r="C32" t="str">
            <v>m3</v>
          </cell>
          <cell r="D32">
            <v>152866</v>
          </cell>
        </row>
        <row r="33">
          <cell r="A33">
            <v>17</v>
          </cell>
          <cell r="B33" t="str">
            <v>Base granular BG. A todo factor, incluye: base granular, equipos, herramientas y mano de obra.</v>
          </cell>
          <cell r="C33" t="str">
            <v>m3</v>
          </cell>
          <cell r="D33">
            <v>176138</v>
          </cell>
        </row>
        <row r="34">
          <cell r="A34">
            <v>18</v>
          </cell>
          <cell r="B34" t="str">
            <v>Arena lavada de río. A todo factor, incluye: arena, equipos, herramientas y mano de obra.</v>
          </cell>
          <cell r="C34" t="str">
            <v>m3</v>
          </cell>
          <cell r="D34">
            <v>61513</v>
          </cell>
        </row>
        <row r="35">
          <cell r="A35">
            <v>19</v>
          </cell>
          <cell r="B35" t="str">
            <v>Triturado 3/4" a todo factor . incluye triturado 3/4" equipos herramientas y mano de obra</v>
          </cell>
          <cell r="C35" t="str">
            <v>m3</v>
          </cell>
          <cell r="D35">
            <v>127512</v>
          </cell>
        </row>
        <row r="36">
          <cell r="A36">
            <v>20</v>
          </cell>
          <cell r="B36" t="str">
            <v>Recolección, cargue de material sobrante en volqueta hasta botadero autorizado Biorgánicos del Sur. Incluye: herramienta menor, transporte, mano de obra, derechos de botadero</v>
          </cell>
          <cell r="C36" t="str">
            <v>m3-km</v>
          </cell>
          <cell r="D36">
            <v>1479</v>
          </cell>
        </row>
        <row r="37">
          <cell r="A37">
            <v>21</v>
          </cell>
          <cell r="B37" t="str">
            <v>Instalación de tubería  PEAD 6"</v>
          </cell>
          <cell r="C37" t="str">
            <v>m</v>
          </cell>
          <cell r="D37">
            <v>2087</v>
          </cell>
        </row>
        <row r="38">
          <cell r="A38">
            <v>22</v>
          </cell>
          <cell r="B38" t="str">
            <v>Instalación de tubería  PEAD 8"</v>
          </cell>
          <cell r="C38" t="str">
            <v>m</v>
          </cell>
          <cell r="D38">
            <v>2809</v>
          </cell>
        </row>
        <row r="39">
          <cell r="A39">
            <v>23</v>
          </cell>
          <cell r="B39" t="str">
            <v>Instalación de tubería  PEAD de 10"</v>
          </cell>
          <cell r="C39" t="str">
            <v>m</v>
          </cell>
          <cell r="D39">
            <v>2929</v>
          </cell>
        </row>
        <row r="40">
          <cell r="A40">
            <v>24</v>
          </cell>
          <cell r="B40" t="str">
            <v>Instalación de tubería  PEAD de 12"</v>
          </cell>
          <cell r="C40" t="str">
            <v>m</v>
          </cell>
          <cell r="D40">
            <v>3050</v>
          </cell>
        </row>
        <row r="41">
          <cell r="A41">
            <v>25</v>
          </cell>
          <cell r="B41" t="str">
            <v>Instalación de tubería  PEAD de 15"</v>
          </cell>
          <cell r="C41" t="str">
            <v>m</v>
          </cell>
          <cell r="D41">
            <v>4884</v>
          </cell>
        </row>
        <row r="42">
          <cell r="A42">
            <v>26</v>
          </cell>
          <cell r="B42" t="str">
            <v xml:space="preserve">Instalación de tubería  PEAD de 18" </v>
          </cell>
          <cell r="C42" t="str">
            <v>m</v>
          </cell>
          <cell r="D42">
            <v>5055</v>
          </cell>
        </row>
        <row r="43">
          <cell r="A43">
            <v>27</v>
          </cell>
          <cell r="B43" t="str">
            <v xml:space="preserve">Instalación de tubería  PEAD de 24" </v>
          </cell>
          <cell r="C43" t="str">
            <v>m</v>
          </cell>
          <cell r="D43">
            <v>33019</v>
          </cell>
        </row>
        <row r="44">
          <cell r="A44">
            <v>28</v>
          </cell>
          <cell r="B44" t="str">
            <v>Instalación de tubería  PEAD de 42"</v>
          </cell>
          <cell r="C44" t="str">
            <v>m</v>
          </cell>
          <cell r="D44">
            <v>45493</v>
          </cell>
        </row>
        <row r="45">
          <cell r="A45">
            <v>29</v>
          </cell>
          <cell r="B45" t="str">
            <v>Instalación de accesorios  PEAD Yee 6"x8" + Codo 45° 6"</v>
          </cell>
          <cell r="C45" t="str">
            <v>un</v>
          </cell>
          <cell r="D45">
            <v>52183</v>
          </cell>
        </row>
        <row r="46">
          <cell r="A46">
            <v>30</v>
          </cell>
          <cell r="B46" t="str">
            <v>Instalación de accesorios  PEAD  Yee 6"x10" + Codo 45° 6"</v>
          </cell>
          <cell r="C46" t="str">
            <v>un</v>
          </cell>
          <cell r="D46">
            <v>56641</v>
          </cell>
        </row>
        <row r="47">
          <cell r="A47">
            <v>31</v>
          </cell>
          <cell r="B47" t="str">
            <v>Instalación de accesorios  PEAD  Yee 6"x12" + Codo 45° 6"</v>
          </cell>
          <cell r="C47" t="str">
            <v>un</v>
          </cell>
          <cell r="D47">
            <v>66738</v>
          </cell>
        </row>
        <row r="48">
          <cell r="A48">
            <v>32</v>
          </cell>
          <cell r="B48" t="str">
            <v>Instalación de accesorios  PEAD  Inserta Tee 6"x15" + Codo 90° 6"</v>
          </cell>
          <cell r="C48" t="str">
            <v>un</v>
          </cell>
          <cell r="D48">
            <v>75294</v>
          </cell>
        </row>
        <row r="49">
          <cell r="A49">
            <v>33</v>
          </cell>
          <cell r="B49" t="str">
            <v>Instalación de accesorios  PEAD  Inserta Tee 6"x18" + Codo 90° 6"</v>
          </cell>
          <cell r="C49" t="str">
            <v>un</v>
          </cell>
          <cell r="D49">
            <v>104565</v>
          </cell>
        </row>
        <row r="50">
          <cell r="A50">
            <v>34</v>
          </cell>
          <cell r="B50" t="str">
            <v>Sección cilíndrica de pozo d=120cm en concreto impermeabilizado 28 Mpa</v>
          </cell>
          <cell r="C50" t="str">
            <v>m</v>
          </cell>
          <cell r="D50">
            <v>891611</v>
          </cell>
        </row>
        <row r="51">
          <cell r="A51">
            <v>35</v>
          </cell>
          <cell r="B51" t="str">
            <v>Base para pozo d=170cm  e=25 cm concreto 4000 psi impermeabilizado incluye cañuela y acero de refuerzo</v>
          </cell>
          <cell r="C51" t="str">
            <v>un</v>
          </cell>
          <cell r="D51">
            <v>816476</v>
          </cell>
        </row>
        <row r="52">
          <cell r="A52">
            <v>36</v>
          </cell>
          <cell r="B52" t="str">
            <v>Placa cubierta pozo d=170cm e=20cm concreto 4000 psi impermeabilizado incluye tapa para pozo d=70cm tipo EAAB policoncreto y acero de refuerzo</v>
          </cell>
          <cell r="C52" t="str">
            <v>un</v>
          </cell>
          <cell r="D52">
            <v>847335</v>
          </cell>
        </row>
        <row r="53">
          <cell r="A53">
            <v>39</v>
          </cell>
          <cell r="B53" t="str">
            <v>Caja de inspección domiciliaria medidas internas de 0.60 x 0.60 x 1.00 m, base de 1,40 m x 1.40 m espesor 0.15 m, espesor de muros 0.20 m de acuerdo a diseño</v>
          </cell>
          <cell r="C53" t="str">
            <v>un</v>
          </cell>
          <cell r="D53">
            <v>730002</v>
          </cell>
        </row>
        <row r="54">
          <cell r="A54">
            <v>40</v>
          </cell>
          <cell r="B54" t="str">
            <v>Concreto 2500 psi  anclajes</v>
          </cell>
          <cell r="C54" t="str">
            <v>m3</v>
          </cell>
          <cell r="D54">
            <v>459102</v>
          </cell>
        </row>
        <row r="55">
          <cell r="A55">
            <v>41</v>
          </cell>
          <cell r="B55" t="str">
            <v>Acero 60000 psi anclajes</v>
          </cell>
          <cell r="C55" t="str">
            <v>kg</v>
          </cell>
          <cell r="D55">
            <v>3128</v>
          </cell>
        </row>
        <row r="56">
          <cell r="A56">
            <v>42</v>
          </cell>
          <cell r="B56" t="str">
            <v>Concreto 2000 PSI para inhabilitar pozos y redes</v>
          </cell>
          <cell r="C56" t="str">
            <v>m3</v>
          </cell>
          <cell r="D56">
            <v>344478</v>
          </cell>
        </row>
        <row r="57">
          <cell r="A57">
            <v>43</v>
          </cell>
          <cell r="B57" t="str">
            <v>Suministro de tubería  polietileno corrugado junta mecánica con hidrosello de caucho NTC5447 DN 150 mm (6" )</v>
          </cell>
          <cell r="C57" t="str">
            <v>m</v>
          </cell>
          <cell r="D57">
            <v>34730</v>
          </cell>
        </row>
        <row r="58">
          <cell r="A58">
            <v>44</v>
          </cell>
          <cell r="B58" t="str">
            <v>Suministro de tubería  polietileno corrugado junta mecánica con hidrosello de caucho NTC5447 DN 200 mm (8" )</v>
          </cell>
          <cell r="C58" t="str">
            <v>m</v>
          </cell>
          <cell r="D58">
            <v>45964</v>
          </cell>
        </row>
        <row r="59">
          <cell r="A59">
            <v>45</v>
          </cell>
          <cell r="B59" t="str">
            <v>Suministro de tubería  polietileno corrugado junta mecánica con hidrosello de caucho NTC5447 DN 250 mm (10" )</v>
          </cell>
          <cell r="C59" t="str">
            <v>m</v>
          </cell>
          <cell r="D59">
            <v>67574</v>
          </cell>
        </row>
        <row r="60">
          <cell r="A60">
            <v>46</v>
          </cell>
          <cell r="B60" t="str">
            <v>Suministro de tubería  polietileno corrugado junta mecánica con hidrosello de caucho NTC5447 DN 300 mm (12" )</v>
          </cell>
          <cell r="C60" t="str">
            <v>m</v>
          </cell>
          <cell r="D60">
            <v>100139</v>
          </cell>
        </row>
        <row r="61">
          <cell r="A61">
            <v>47</v>
          </cell>
          <cell r="B61" t="str">
            <v>Suministro de tubería  polietileno corrugado junta mecánica con hidrosello de caucho NTC5447 DN 375 mm (15" )</v>
          </cell>
          <cell r="C61" t="str">
            <v>m</v>
          </cell>
          <cell r="D61">
            <v>154295</v>
          </cell>
        </row>
        <row r="62">
          <cell r="A62">
            <v>48</v>
          </cell>
          <cell r="B62" t="str">
            <v>Suministro de tubería  polietileno corrugado junta mecánica con hidrosello de caucho NTC5447 DN 450 mm (18" )</v>
          </cell>
          <cell r="C62" t="str">
            <v>m</v>
          </cell>
          <cell r="D62">
            <v>218234</v>
          </cell>
        </row>
        <row r="63">
          <cell r="A63">
            <v>49</v>
          </cell>
          <cell r="B63" t="str">
            <v>Suministro de tubería polietileno corrugado junta mecánica con hidrosello de caucho NTC5447 DN 600 mm (24" )</v>
          </cell>
          <cell r="C63" t="str">
            <v>m</v>
          </cell>
          <cell r="D63">
            <v>394461</v>
          </cell>
        </row>
        <row r="64">
          <cell r="A64">
            <v>50</v>
          </cell>
          <cell r="B64" t="str">
            <v>Suministro de tubería  polietileno corrugado junta mecánica con hidrosello de caucho NTC5447 DN  1050 mm (42")</v>
          </cell>
          <cell r="C64" t="str">
            <v>m</v>
          </cell>
          <cell r="D64">
            <v>1644651</v>
          </cell>
        </row>
        <row r="65">
          <cell r="A65">
            <v>51</v>
          </cell>
          <cell r="B65" t="str">
            <v>Suministro de accesorios  PEAD  Yee 6"x8" + Codo 45° 6"</v>
          </cell>
          <cell r="C65" t="str">
            <v>un</v>
          </cell>
          <cell r="D65">
            <v>152666</v>
          </cell>
        </row>
        <row r="66">
          <cell r="A66">
            <v>52</v>
          </cell>
          <cell r="B66" t="str">
            <v>Suministro de accesorios  PEAD  Yee 6"x10" + Codo 45° 6"</v>
          </cell>
          <cell r="C66" t="str">
            <v>un</v>
          </cell>
          <cell r="D66">
            <v>265395</v>
          </cell>
        </row>
        <row r="67">
          <cell r="A67">
            <v>53</v>
          </cell>
          <cell r="B67" t="str">
            <v>Suministro de accesorios  PEAD  Yee 6"x12" + Codo 45° 6"</v>
          </cell>
          <cell r="C67" t="str">
            <v>un</v>
          </cell>
          <cell r="D67">
            <v>410464</v>
          </cell>
        </row>
        <row r="68">
          <cell r="A68">
            <v>54</v>
          </cell>
          <cell r="B68" t="str">
            <v>Suministro de accesorios  PEAD  Inserta Tee 6"x15" + Codo 90° 6"</v>
          </cell>
          <cell r="C68" t="str">
            <v>un</v>
          </cell>
          <cell r="D68">
            <v>239000</v>
          </cell>
        </row>
        <row r="69">
          <cell r="A69">
            <v>55</v>
          </cell>
          <cell r="B69" t="str">
            <v>Suministro de accesorios  PEAD  Inserta Tee 6"x18" + Codo 90° 6"</v>
          </cell>
          <cell r="C69" t="str">
            <v>un</v>
          </cell>
          <cell r="D69">
            <v>248101</v>
          </cell>
        </row>
        <row r="70">
          <cell r="A70">
            <v>56</v>
          </cell>
          <cell r="B70" t="str">
            <v>Flete tubería y accesorios (Bogotá - Pitalito)</v>
          </cell>
          <cell r="C70" t="str">
            <v>un</v>
          </cell>
          <cell r="D70">
            <v>3600000</v>
          </cell>
        </row>
        <row r="71">
          <cell r="A71">
            <v>57</v>
          </cell>
          <cell r="B71" t="str">
            <v>Conform.compact.subrasante cbr=95</v>
          </cell>
          <cell r="C71" t="str">
            <v>m2</v>
          </cell>
          <cell r="D71">
            <v>2440</v>
          </cell>
        </row>
        <row r="72">
          <cell r="A72">
            <v>58</v>
          </cell>
          <cell r="B72" t="str">
            <v>Demolición de pozo de inspección + retiro</v>
          </cell>
          <cell r="C72" t="str">
            <v>un</v>
          </cell>
          <cell r="D72">
            <v>205383</v>
          </cell>
        </row>
        <row r="73">
          <cell r="A73">
            <v>59</v>
          </cell>
          <cell r="B73" t="str">
            <v>Manejo de aguas residuales para el cambio de tubería existente por tubería nueva</v>
          </cell>
          <cell r="C73" t="str">
            <v>m</v>
          </cell>
          <cell r="D73">
            <v>6240</v>
          </cell>
        </row>
        <row r="74">
          <cell r="A74">
            <v>60</v>
          </cell>
          <cell r="B74" t="str">
            <v>Retiro tuberia existente 0" a 12"</v>
          </cell>
          <cell r="C74" t="str">
            <v>m</v>
          </cell>
          <cell r="D74">
            <v>4384</v>
          </cell>
        </row>
        <row r="75">
          <cell r="A75">
            <v>61</v>
          </cell>
          <cell r="B75" t="str">
            <v>Retiro tuberia existente 14" a 24"</v>
          </cell>
          <cell r="C75" t="str">
            <v>m</v>
          </cell>
          <cell r="D75">
            <v>15444</v>
          </cell>
        </row>
        <row r="76">
          <cell r="A76">
            <v>62</v>
          </cell>
          <cell r="B76" t="str">
            <v>Retiro tuberia existente 30" a 42"</v>
          </cell>
          <cell r="C76" t="str">
            <v>m</v>
          </cell>
          <cell r="D76">
            <v>30888</v>
          </cell>
        </row>
        <row r="77">
          <cell r="A77">
            <v>63</v>
          </cell>
          <cell r="B77" t="str">
            <v>Acarreo materiales petreos-tierra-varios</v>
          </cell>
          <cell r="C77" t="str">
            <v>m3-km</v>
          </cell>
          <cell r="D77">
            <v>1568</v>
          </cell>
        </row>
        <row r="78">
          <cell r="A78">
            <v>64</v>
          </cell>
          <cell r="B78" t="str">
            <v>Configuracion-nivelacion terreno</v>
          </cell>
          <cell r="C78" t="str">
            <v>m2</v>
          </cell>
          <cell r="D78">
            <v>609</v>
          </cell>
        </row>
        <row r="79">
          <cell r="A79">
            <v>65</v>
          </cell>
          <cell r="B79" t="str">
            <v>Emboquillado de tuberías D 6" con hidrosello y mortero 1:4</v>
          </cell>
          <cell r="C79" t="str">
            <v>un</v>
          </cell>
          <cell r="D79">
            <v>22959</v>
          </cell>
        </row>
        <row r="80">
          <cell r="A80">
            <v>66</v>
          </cell>
          <cell r="B80" t="str">
            <v>Emboquillado de tuberías D 8" con hidrosello y mortero 1:4</v>
          </cell>
          <cell r="C80" t="str">
            <v>un</v>
          </cell>
          <cell r="D80">
            <v>35539</v>
          </cell>
        </row>
        <row r="81">
          <cell r="A81">
            <v>67</v>
          </cell>
          <cell r="B81" t="str">
            <v>Emboquillado de tuberías D 10" con hidrosello y mortero 1:4</v>
          </cell>
          <cell r="C81" t="str">
            <v>un</v>
          </cell>
          <cell r="D81">
            <v>69077</v>
          </cell>
        </row>
        <row r="82">
          <cell r="A82">
            <v>68</v>
          </cell>
          <cell r="B82" t="str">
            <v>Emboquillado de tuberías D 12" con hidrosello y mortero 1:4</v>
          </cell>
          <cell r="C82" t="str">
            <v>un</v>
          </cell>
          <cell r="D82">
            <v>115289</v>
          </cell>
        </row>
        <row r="83">
          <cell r="A83">
            <v>69</v>
          </cell>
          <cell r="B83" t="str">
            <v>Emboquillado de tuberías D 15" con hidrosello y mortero 1:4</v>
          </cell>
          <cell r="C83" t="str">
            <v>un</v>
          </cell>
          <cell r="D83">
            <v>83635</v>
          </cell>
        </row>
        <row r="84">
          <cell r="A84">
            <v>70</v>
          </cell>
          <cell r="B84" t="str">
            <v>Emboquillado de tuberías D 18" con hidrosello y mortero 1:4</v>
          </cell>
          <cell r="C84" t="str">
            <v>un</v>
          </cell>
          <cell r="D84">
            <v>131278</v>
          </cell>
        </row>
        <row r="85">
          <cell r="A85">
            <v>71</v>
          </cell>
          <cell r="B85" t="str">
            <v>Emboquillado de tuberías D 24" con hidrosello y mortero 1:4</v>
          </cell>
          <cell r="C85" t="str">
            <v>un</v>
          </cell>
          <cell r="D85">
            <v>166605</v>
          </cell>
        </row>
        <row r="86">
          <cell r="A86">
            <v>72</v>
          </cell>
          <cell r="B86" t="str">
            <v>Emboquillado de tuberías D 42" con hidrosello y mortero 1:4</v>
          </cell>
          <cell r="C86" t="str">
            <v>un</v>
          </cell>
          <cell r="D86">
            <v>365048</v>
          </cell>
        </row>
        <row r="87">
          <cell r="A87">
            <v>73</v>
          </cell>
          <cell r="B87" t="str">
            <v>Obras complementarias para perforación tipo Ramming, incluye excavación, retiro, placa de lanzamiento en concreto</v>
          </cell>
          <cell r="C87" t="str">
            <v>un</v>
          </cell>
          <cell r="D87">
            <v>1012601</v>
          </cell>
        </row>
        <row r="88">
          <cell r="A88">
            <v>74</v>
          </cell>
          <cell r="B88" t="str">
            <v>Placa Base Cámara en concreto 28 MPa impermeabilizado para tuberías diámetros 42", incluye cañuela en concreto de 17 MPa</v>
          </cell>
          <cell r="C88" t="str">
            <v>m3</v>
          </cell>
          <cell r="D88">
            <v>998490</v>
          </cell>
        </row>
        <row r="89">
          <cell r="A89">
            <v>75</v>
          </cell>
          <cell r="B89" t="str">
            <v>Placa Superior Cámara en concreto 28 MPa impermeabilizado para tuberías diámetros 42"</v>
          </cell>
          <cell r="C89" t="str">
            <v>m3</v>
          </cell>
          <cell r="D89">
            <v>624312</v>
          </cell>
        </row>
        <row r="90">
          <cell r="A90">
            <v>76</v>
          </cell>
          <cell r="B90" t="str">
            <v>Muros Cámara en concreto 28 MPa impermeabilizado para tuberías diámetros 42"</v>
          </cell>
          <cell r="C90" t="str">
            <v>m3</v>
          </cell>
          <cell r="D90">
            <v>605363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1">
          <cell r="A1" t="str">
            <v>LISTA DE INSUMOS</v>
          </cell>
        </row>
        <row r="2">
          <cell r="A2" t="str">
            <v>CODIGO</v>
          </cell>
          <cell r="B2" t="str">
            <v>DESCRIPCION</v>
          </cell>
          <cell r="C2" t="str">
            <v>UNIDAD</v>
          </cell>
          <cell r="D2" t="str">
            <v>VALOR UNITARIO</v>
          </cell>
        </row>
        <row r="3">
          <cell r="A3">
            <v>1</v>
          </cell>
          <cell r="B3" t="str">
            <v>ACERO 60000 PSI</v>
          </cell>
          <cell r="C3" t="str">
            <v>KG</v>
          </cell>
          <cell r="D3">
            <v>2501.5734526472784</v>
          </cell>
        </row>
        <row r="4">
          <cell r="A4">
            <v>2</v>
          </cell>
          <cell r="B4" t="str">
            <v>ACERO DE REFUERZO PDR 60</v>
          </cell>
          <cell r="C4" t="str">
            <v>KG</v>
          </cell>
          <cell r="D4">
            <v>2501.5734526472784</v>
          </cell>
        </row>
        <row r="5">
          <cell r="A5">
            <v>3</v>
          </cell>
          <cell r="B5" t="str">
            <v>ADHESIVO EPOXICO</v>
          </cell>
          <cell r="C5" t="str">
            <v>GLN</v>
          </cell>
          <cell r="D5">
            <v>406496</v>
          </cell>
        </row>
        <row r="6">
          <cell r="A6">
            <v>4</v>
          </cell>
          <cell r="B6" t="str">
            <v>AGUA</v>
          </cell>
          <cell r="C6" t="str">
            <v>LT</v>
          </cell>
          <cell r="D6">
            <v>50</v>
          </cell>
        </row>
        <row r="7">
          <cell r="A7">
            <v>5</v>
          </cell>
          <cell r="B7" t="str">
            <v>ALAMBRE NEGRO</v>
          </cell>
          <cell r="C7" t="str">
            <v>KG</v>
          </cell>
          <cell r="D7">
            <v>2676</v>
          </cell>
        </row>
        <row r="8">
          <cell r="A8">
            <v>6</v>
          </cell>
          <cell r="B8" t="str">
            <v>ANTISOL ROJO</v>
          </cell>
          <cell r="C8" t="str">
            <v>KG</v>
          </cell>
          <cell r="D8">
            <v>11305</v>
          </cell>
        </row>
        <row r="9">
          <cell r="A9">
            <v>7</v>
          </cell>
          <cell r="B9" t="str">
            <v>ARENA</v>
          </cell>
          <cell r="C9" t="str">
            <v>M3</v>
          </cell>
          <cell r="D9">
            <v>53431</v>
          </cell>
        </row>
        <row r="10">
          <cell r="A10">
            <v>8</v>
          </cell>
          <cell r="B10" t="str">
            <v>ARENA LAVADA DE RIO</v>
          </cell>
          <cell r="C10" t="str">
            <v>M3</v>
          </cell>
          <cell r="D10">
            <v>53431</v>
          </cell>
        </row>
        <row r="11">
          <cell r="A11">
            <v>9</v>
          </cell>
          <cell r="B11" t="str">
            <v>BARRAS DE UNION DE ACERO CORRUGADO 1/2"</v>
          </cell>
          <cell r="C11" t="str">
            <v>KG</v>
          </cell>
          <cell r="D11">
            <v>2098.3333333333335</v>
          </cell>
        </row>
        <row r="12">
          <cell r="A12">
            <v>10</v>
          </cell>
          <cell r="B12" t="str">
            <v>BASE GRANULAR BG (NORMA ET-2005 IDU)</v>
          </cell>
          <cell r="C12" t="str">
            <v>M3</v>
          </cell>
          <cell r="D12">
            <v>128520</v>
          </cell>
        </row>
        <row r="13">
          <cell r="A13">
            <v>11</v>
          </cell>
          <cell r="B13" t="str">
            <v>BASE PARA POZO D=170CM  E=20CM PREFABRICADA</v>
          </cell>
          <cell r="C13" t="str">
            <v>M</v>
          </cell>
          <cell r="D13">
            <v>962115</v>
          </cell>
        </row>
        <row r="14">
          <cell r="A14">
            <v>12</v>
          </cell>
          <cell r="B14" t="str">
            <v>CEMENTO GRIS</v>
          </cell>
          <cell r="C14" t="str">
            <v>KG</v>
          </cell>
          <cell r="D14">
            <v>523.6</v>
          </cell>
        </row>
        <row r="15">
          <cell r="A15">
            <v>13</v>
          </cell>
          <cell r="B15" t="str">
            <v>CINTA MÉTRICA METÁLICA</v>
          </cell>
          <cell r="C15" t="str">
            <v>M</v>
          </cell>
          <cell r="D15">
            <v>2336.3666666666668</v>
          </cell>
        </row>
        <row r="16">
          <cell r="A16">
            <v>14</v>
          </cell>
          <cell r="B16" t="str">
            <v xml:space="preserve">CINTA DE SEÑALIZACIÓN </v>
          </cell>
          <cell r="C16" t="str">
            <v>M</v>
          </cell>
          <cell r="D16">
            <v>149</v>
          </cell>
        </row>
        <row r="17">
          <cell r="A17">
            <v>15</v>
          </cell>
          <cell r="B17" t="str">
            <v>CIZALLA</v>
          </cell>
          <cell r="C17" t="str">
            <v>H</v>
          </cell>
          <cell r="D17">
            <v>575</v>
          </cell>
        </row>
        <row r="18">
          <cell r="A18">
            <v>16</v>
          </cell>
          <cell r="B18" t="str">
            <v>CODO 45° 6" PEAD ALC</v>
          </cell>
          <cell r="C18" t="str">
            <v>UN</v>
          </cell>
          <cell r="D18">
            <v>49640.85</v>
          </cell>
        </row>
        <row r="19">
          <cell r="A19">
            <v>17</v>
          </cell>
          <cell r="B19" t="str">
            <v>CODO 90° 6" PEAD ALC</v>
          </cell>
          <cell r="C19" t="str">
            <v>UN</v>
          </cell>
          <cell r="D19">
            <v>56911.75</v>
          </cell>
        </row>
        <row r="20">
          <cell r="A20">
            <v>18</v>
          </cell>
          <cell r="B20" t="str">
            <v>CONCRETO F'C 14 MPA MEZCLADO EN OBRA</v>
          </cell>
          <cell r="C20" t="str">
            <v>M3</v>
          </cell>
          <cell r="D20">
            <v>343154</v>
          </cell>
        </row>
        <row r="21">
          <cell r="A21">
            <v>19</v>
          </cell>
          <cell r="B21" t="str">
            <v>CONCRETO F'C 21 MPA (210 KG/CM2) MEZCLADO EN OBRA</v>
          </cell>
          <cell r="C21" t="str">
            <v>M3</v>
          </cell>
          <cell r="D21">
            <v>387038</v>
          </cell>
        </row>
        <row r="22">
          <cell r="A22">
            <v>20</v>
          </cell>
          <cell r="B22" t="str">
            <v>ESLINGAS</v>
          </cell>
          <cell r="C22" t="str">
            <v>UN</v>
          </cell>
          <cell r="D22">
            <v>180000</v>
          </cell>
        </row>
        <row r="23">
          <cell r="A23">
            <v>21</v>
          </cell>
          <cell r="B23" t="str">
            <v>ESTACA DE MADERA</v>
          </cell>
          <cell r="C23" t="str">
            <v>UN</v>
          </cell>
          <cell r="D23">
            <v>1281</v>
          </cell>
        </row>
        <row r="24">
          <cell r="A24">
            <v>22</v>
          </cell>
          <cell r="B24" t="str">
            <v>ESTROBOS</v>
          </cell>
          <cell r="C24" t="str">
            <v>UN</v>
          </cell>
          <cell r="D24">
            <v>250000</v>
          </cell>
        </row>
        <row r="25">
          <cell r="A25">
            <v>23</v>
          </cell>
          <cell r="B25" t="str">
            <v>FORMALETA ANCLAJE</v>
          </cell>
          <cell r="C25" t="str">
            <v>M2</v>
          </cell>
          <cell r="D25">
            <v>6000</v>
          </cell>
        </row>
        <row r="26">
          <cell r="A26">
            <v>24</v>
          </cell>
          <cell r="B26" t="str">
            <v>FORMALETA CAJA</v>
          </cell>
          <cell r="C26" t="str">
            <v>M2</v>
          </cell>
          <cell r="D26">
            <v>12770</v>
          </cell>
        </row>
        <row r="27">
          <cell r="A27">
            <v>25</v>
          </cell>
          <cell r="B27" t="str">
            <v>FORMALETA EN MADERA</v>
          </cell>
          <cell r="C27" t="str">
            <v>M3</v>
          </cell>
          <cell r="D27">
            <v>213834</v>
          </cell>
        </row>
        <row r="28">
          <cell r="A28">
            <v>26</v>
          </cell>
          <cell r="B28" t="str">
            <v>GRAVA 1/2"</v>
          </cell>
          <cell r="C28" t="str">
            <v>M3</v>
          </cell>
          <cell r="D28">
            <v>68329.8</v>
          </cell>
        </row>
        <row r="29">
          <cell r="A29">
            <v>27</v>
          </cell>
          <cell r="B29" t="str">
            <v>GRAVILLA</v>
          </cell>
          <cell r="C29" t="str">
            <v>M3</v>
          </cell>
          <cell r="D29">
            <v>66640</v>
          </cell>
        </row>
        <row r="30">
          <cell r="A30">
            <v>28</v>
          </cell>
          <cell r="B30" t="str">
            <v>HERRAMIENTA MENOR</v>
          </cell>
          <cell r="C30" t="str">
            <v>%MO</v>
          </cell>
        </row>
        <row r="31">
          <cell r="A31">
            <v>29</v>
          </cell>
          <cell r="B31" t="str">
            <v>INSERTA TEE 15" X6" PEAD ALC</v>
          </cell>
          <cell r="C31" t="str">
            <v>UN</v>
          </cell>
          <cell r="D31">
            <v>182087.85</v>
          </cell>
        </row>
        <row r="32">
          <cell r="A32">
            <v>30</v>
          </cell>
          <cell r="B32" t="str">
            <v>INSERTA TEE 18"X6" PEAD ALC</v>
          </cell>
          <cell r="C32" t="str">
            <v>UN</v>
          </cell>
          <cell r="D32">
            <v>191188.97</v>
          </cell>
        </row>
        <row r="33">
          <cell r="A33">
            <v>31</v>
          </cell>
          <cell r="B33" t="str">
            <v>LAMINA METALICA</v>
          </cell>
          <cell r="C33" t="str">
            <v>UN</v>
          </cell>
          <cell r="D33">
            <v>4000</v>
          </cell>
        </row>
        <row r="34">
          <cell r="A34">
            <v>32</v>
          </cell>
          <cell r="B34" t="str">
            <v xml:space="preserve">LIMPIADOR  </v>
          </cell>
          <cell r="C34" t="str">
            <v>GL</v>
          </cell>
          <cell r="D34">
            <v>53550</v>
          </cell>
        </row>
        <row r="35">
          <cell r="A35">
            <v>33</v>
          </cell>
          <cell r="B35" t="str">
            <v>LONA VERDE</v>
          </cell>
          <cell r="C35" t="str">
            <v>M</v>
          </cell>
          <cell r="D35">
            <v>1959</v>
          </cell>
        </row>
        <row r="36">
          <cell r="A36">
            <v>34</v>
          </cell>
          <cell r="B36" t="str">
            <v xml:space="preserve">LUBRICANTE </v>
          </cell>
          <cell r="C36" t="str">
            <v>KG</v>
          </cell>
          <cell r="D36">
            <v>43246.5</v>
          </cell>
        </row>
        <row r="37">
          <cell r="A37">
            <v>35</v>
          </cell>
          <cell r="B37" t="str">
            <v>MORTERO 1:6</v>
          </cell>
          <cell r="C37" t="str">
            <v>M3</v>
          </cell>
          <cell r="D37">
            <v>322502</v>
          </cell>
        </row>
        <row r="38">
          <cell r="A38">
            <v>36</v>
          </cell>
          <cell r="B38" t="str">
            <v>PASADORES DE ACERO LISO 1 1/4"</v>
          </cell>
          <cell r="C38" t="str">
            <v>KG</v>
          </cell>
          <cell r="D38">
            <v>2117.0282708744244</v>
          </cell>
        </row>
        <row r="39">
          <cell r="A39">
            <v>37</v>
          </cell>
          <cell r="B39" t="str">
            <v>PERFIL METALICO</v>
          </cell>
          <cell r="C39" t="str">
            <v>M</v>
          </cell>
          <cell r="D39">
            <v>2000</v>
          </cell>
        </row>
        <row r="40">
          <cell r="A40">
            <v>38</v>
          </cell>
          <cell r="B40" t="str">
            <v xml:space="preserve">PLACA CUBIERTA POZO D=170CM-E=20CM--27,6MPA-4000PSI </v>
          </cell>
          <cell r="C40" t="str">
            <v>M</v>
          </cell>
          <cell r="D40">
            <v>1012809</v>
          </cell>
        </row>
        <row r="41">
          <cell r="A41">
            <v>39</v>
          </cell>
          <cell r="B41" t="str">
            <v>PUNTAL SECCIÓN 0.10 X 0.20 M LONG. 3 M</v>
          </cell>
          <cell r="C41" t="str">
            <v>M</v>
          </cell>
          <cell r="D41">
            <v>9666.6666666666661</v>
          </cell>
        </row>
        <row r="42">
          <cell r="A42">
            <v>40</v>
          </cell>
          <cell r="B42" t="str">
            <v>PUNTILLA 1`` - 4``</v>
          </cell>
          <cell r="C42" t="str">
            <v>KG</v>
          </cell>
          <cell r="D42">
            <v>4190</v>
          </cell>
        </row>
        <row r="43">
          <cell r="A43">
            <v>41</v>
          </cell>
          <cell r="B43" t="str">
            <v>RECEBO</v>
          </cell>
          <cell r="C43" t="str">
            <v>M3</v>
          </cell>
          <cell r="D43">
            <v>11781</v>
          </cell>
        </row>
        <row r="44">
          <cell r="A44">
            <v>42</v>
          </cell>
          <cell r="B44" t="str">
            <v>REPISA 0.05X0.10X3 M</v>
          </cell>
          <cell r="C44" t="str">
            <v>UN</v>
          </cell>
          <cell r="D44">
            <v>8139</v>
          </cell>
        </row>
        <row r="45">
          <cell r="A45">
            <v>43</v>
          </cell>
          <cell r="B45" t="str">
            <v>SECCION CILINDRICA DE POZO D=100CM</v>
          </cell>
          <cell r="C45" t="str">
            <v>M</v>
          </cell>
          <cell r="D45">
            <v>716261</v>
          </cell>
        </row>
        <row r="46">
          <cell r="A46">
            <v>44</v>
          </cell>
          <cell r="B46" t="str">
            <v>SENALIZADOR TRAFICO 1.3M BASE CAUCHO</v>
          </cell>
          <cell r="C46" t="str">
            <v>UN</v>
          </cell>
          <cell r="D46">
            <v>33900</v>
          </cell>
        </row>
        <row r="47">
          <cell r="A47">
            <v>45</v>
          </cell>
          <cell r="B47" t="str">
            <v>SIKASET L</v>
          </cell>
          <cell r="C47" t="str">
            <v>KG</v>
          </cell>
          <cell r="D47">
            <v>6426</v>
          </cell>
        </row>
        <row r="48">
          <cell r="A48">
            <v>46</v>
          </cell>
          <cell r="B48" t="str">
            <v>SOLDADURA E70XX</v>
          </cell>
          <cell r="C48" t="str">
            <v>KG</v>
          </cell>
          <cell r="D48">
            <v>14500</v>
          </cell>
        </row>
        <row r="49">
          <cell r="A49">
            <v>47</v>
          </cell>
          <cell r="B49" t="str">
            <v>SUBBASE GRANULAR SBG4 (NORMA ET-2005 IDU)</v>
          </cell>
          <cell r="C49" t="str">
            <v>M3</v>
          </cell>
          <cell r="D49">
            <v>111622</v>
          </cell>
        </row>
        <row r="50">
          <cell r="A50">
            <v>48</v>
          </cell>
          <cell r="B50" t="str">
            <v>TABLA BURRA ORDINARIO 0.04 X 0.20 X 3.0 M</v>
          </cell>
          <cell r="C50" t="str">
            <v>M</v>
          </cell>
          <cell r="D50">
            <v>6000</v>
          </cell>
        </row>
        <row r="51">
          <cell r="A51">
            <v>49</v>
          </cell>
          <cell r="B51" t="str">
            <v>TAPA PARA POZO D=70CM MATERIAL NO RECICLABLE</v>
          </cell>
          <cell r="C51" t="str">
            <v>M</v>
          </cell>
          <cell r="D51">
            <v>172788</v>
          </cell>
        </row>
        <row r="52">
          <cell r="A52">
            <v>50</v>
          </cell>
          <cell r="B52" t="str">
            <v>TORNILLERIA</v>
          </cell>
          <cell r="C52" t="str">
            <v>GL</v>
          </cell>
          <cell r="D52">
            <v>1500</v>
          </cell>
        </row>
        <row r="53">
          <cell r="A53">
            <v>51</v>
          </cell>
          <cell r="B53" t="str">
            <v>TRITURADO 3/4"</v>
          </cell>
          <cell r="C53" t="str">
            <v>M3</v>
          </cell>
          <cell r="D53">
            <v>112931</v>
          </cell>
        </row>
        <row r="54">
          <cell r="A54">
            <v>52</v>
          </cell>
          <cell r="B54" t="str">
            <v>TUBERIA PEAD N12 WT ALCANTARILLADO  10"</v>
          </cell>
          <cell r="C54" t="str">
            <v>M</v>
          </cell>
          <cell r="D54">
            <v>67574.149999999994</v>
          </cell>
        </row>
        <row r="55">
          <cell r="A55">
            <v>53</v>
          </cell>
          <cell r="B55" t="str">
            <v>TUBERIA PEAD N12 WT ALCANTARILLADO  6"</v>
          </cell>
          <cell r="C55" t="str">
            <v>M</v>
          </cell>
          <cell r="D55">
            <v>34730.15</v>
          </cell>
        </row>
        <row r="56">
          <cell r="A56">
            <v>54</v>
          </cell>
          <cell r="B56" t="str">
            <v>TUBERIA PEAD N12 WT ALCANTARILLADO 8"</v>
          </cell>
          <cell r="C56" t="str">
            <v>M</v>
          </cell>
          <cell r="D56">
            <v>45963.75</v>
          </cell>
        </row>
        <row r="57">
          <cell r="A57">
            <v>55</v>
          </cell>
          <cell r="B57" t="str">
            <v>TUBERIA PEAD N12 WT ALCANTARILLADO 12"</v>
          </cell>
          <cell r="C57" t="str">
            <v>M</v>
          </cell>
          <cell r="D57">
            <v>100138.5</v>
          </cell>
        </row>
        <row r="58">
          <cell r="A58">
            <v>56</v>
          </cell>
          <cell r="B58" t="str">
            <v>TUBERIA PEAD N12 WT ALCANTARILLADO 15"</v>
          </cell>
          <cell r="C58" t="str">
            <v>M</v>
          </cell>
          <cell r="D58">
            <v>154295.4</v>
          </cell>
        </row>
        <row r="59">
          <cell r="A59">
            <v>57</v>
          </cell>
          <cell r="B59" t="str">
            <v>TUBERIA PEAD N12 WT  ALCANTARILLADO 18"</v>
          </cell>
          <cell r="C59" t="str">
            <v>M</v>
          </cell>
          <cell r="D59">
            <v>218234.09999999998</v>
          </cell>
        </row>
        <row r="60">
          <cell r="A60">
            <v>58</v>
          </cell>
          <cell r="B60" t="str">
            <v>TUBERIA PEAD N12 WT  ALCANTARILLADO 24"</v>
          </cell>
          <cell r="C60" t="str">
            <v>M</v>
          </cell>
          <cell r="D60">
            <v>394461.19999999995</v>
          </cell>
        </row>
        <row r="61">
          <cell r="A61">
            <v>59</v>
          </cell>
          <cell r="B61" t="str">
            <v>TUBERIA PEAD N12 WT  ALCANTARILLADO 42"</v>
          </cell>
          <cell r="C61" t="str">
            <v>M</v>
          </cell>
          <cell r="D61">
            <v>1644651.4</v>
          </cell>
        </row>
        <row r="62">
          <cell r="A62">
            <v>60</v>
          </cell>
          <cell r="B62" t="str">
            <v>VARA DE CLAVO</v>
          </cell>
          <cell r="C62" t="str">
            <v>M</v>
          </cell>
          <cell r="D62">
            <v>1552</v>
          </cell>
        </row>
        <row r="63">
          <cell r="A63">
            <v>61</v>
          </cell>
          <cell r="B63" t="str">
            <v>YEE 6"X10" PEAD ALC</v>
          </cell>
          <cell r="C63" t="str">
            <v>UN</v>
          </cell>
          <cell r="D63">
            <v>215754.13999999998</v>
          </cell>
        </row>
        <row r="64">
          <cell r="A64">
            <v>62</v>
          </cell>
          <cell r="B64" t="str">
            <v>YEE 6"X12" PEAD ALC</v>
          </cell>
          <cell r="C64" t="str">
            <v>UN</v>
          </cell>
          <cell r="D64">
            <v>360823.47</v>
          </cell>
        </row>
        <row r="65">
          <cell r="A65">
            <v>63</v>
          </cell>
          <cell r="B65" t="str">
            <v>YEE 6"X8" PEAD ALC</v>
          </cell>
          <cell r="C65" t="str">
            <v>UN</v>
          </cell>
          <cell r="D65">
            <v>103025.44</v>
          </cell>
        </row>
        <row r="66">
          <cell r="A66">
            <v>64</v>
          </cell>
          <cell r="B66" t="str">
            <v>MORTERO 1:4</v>
          </cell>
          <cell r="C66" t="str">
            <v>M3</v>
          </cell>
          <cell r="D66">
            <v>383994</v>
          </cell>
        </row>
        <row r="67">
          <cell r="A67">
            <v>65</v>
          </cell>
          <cell r="B67" t="str">
            <v>ESTACÓN 2,50 METROS X 10 CM</v>
          </cell>
          <cell r="C67" t="str">
            <v>UN</v>
          </cell>
          <cell r="D67">
            <v>28900</v>
          </cell>
        </row>
        <row r="68">
          <cell r="A68">
            <v>66</v>
          </cell>
          <cell r="B68" t="str">
            <v>BAKE-ROD ESPUMA DE POLIETILENO</v>
          </cell>
          <cell r="C68" t="str">
            <v>M</v>
          </cell>
          <cell r="D68">
            <v>714</v>
          </cell>
        </row>
        <row r="69">
          <cell r="A69">
            <v>67</v>
          </cell>
          <cell r="B69" t="str">
            <v>SELLADOR ELÁSTICO POLIURETANO</v>
          </cell>
          <cell r="C69" t="str">
            <v>UN</v>
          </cell>
          <cell r="D69">
            <v>26775</v>
          </cell>
        </row>
        <row r="70">
          <cell r="A70">
            <v>68</v>
          </cell>
          <cell r="B70" t="str">
            <v>SOLDADURAS</v>
          </cell>
          <cell r="C70" t="str">
            <v>GL</v>
          </cell>
          <cell r="D70">
            <v>1500</v>
          </cell>
        </row>
        <row r="71">
          <cell r="A71">
            <v>69</v>
          </cell>
          <cell r="B71" t="str">
            <v>SELLO ELASTOMERICO PEAD 6"</v>
          </cell>
          <cell r="C71" t="str">
            <v>UN</v>
          </cell>
          <cell r="D71">
            <v>6910.33</v>
          </cell>
        </row>
        <row r="72">
          <cell r="A72">
            <v>70</v>
          </cell>
          <cell r="B72" t="str">
            <v>SELLO ELASTOMERICO PEAD 8"</v>
          </cell>
          <cell r="C72" t="str">
            <v>UN</v>
          </cell>
          <cell r="D72">
            <v>13047.16</v>
          </cell>
        </row>
        <row r="73">
          <cell r="A73">
            <v>71</v>
          </cell>
          <cell r="B73" t="str">
            <v>SELLO ELASTOMERICO PEAD 10"</v>
          </cell>
          <cell r="C73" t="str">
            <v>UN</v>
          </cell>
          <cell r="D73">
            <v>29663.129999999997</v>
          </cell>
        </row>
        <row r="74">
          <cell r="A74">
            <v>72</v>
          </cell>
          <cell r="B74" t="str">
            <v>SELLO ELASTOMERICO PEAD 12"</v>
          </cell>
          <cell r="C74" t="str">
            <v>UN</v>
          </cell>
          <cell r="D74">
            <v>52615.85</v>
          </cell>
        </row>
        <row r="75">
          <cell r="A75">
            <v>73</v>
          </cell>
          <cell r="B75" t="str">
            <v>SELLO ELASTOMERICO PEAD 15"</v>
          </cell>
          <cell r="C75" t="str">
            <v>UN</v>
          </cell>
          <cell r="D75">
            <v>36559.18</v>
          </cell>
        </row>
        <row r="76">
          <cell r="A76">
            <v>74</v>
          </cell>
          <cell r="B76" t="str">
            <v>SELLO ELASTOMERICO PEAD 18"</v>
          </cell>
          <cell r="C76" t="str">
            <v>UN</v>
          </cell>
          <cell r="D76">
            <v>58780.049999999996</v>
          </cell>
        </row>
        <row r="77">
          <cell r="A77">
            <v>75</v>
          </cell>
          <cell r="B77" t="str">
            <v>SELLO ELASTOMERICO PEAD 24"</v>
          </cell>
          <cell r="C77" t="str">
            <v>UN</v>
          </cell>
          <cell r="D77">
            <v>75983.87999999999</v>
          </cell>
        </row>
        <row r="78">
          <cell r="A78">
            <v>76</v>
          </cell>
          <cell r="B78" t="str">
            <v>SELLO ELASTOMERICO PEAD 42"</v>
          </cell>
          <cell r="C78" t="str">
            <v>UN</v>
          </cell>
          <cell r="D78">
            <v>168346.91999999998</v>
          </cell>
        </row>
        <row r="79">
          <cell r="A79">
            <v>77</v>
          </cell>
          <cell r="B79" t="str">
            <v xml:space="preserve">ACERO A36 </v>
          </cell>
          <cell r="C79" t="str">
            <v>KG</v>
          </cell>
          <cell r="D79">
            <v>8400</v>
          </cell>
        </row>
        <row r="80">
          <cell r="A80">
            <v>78</v>
          </cell>
          <cell r="B80" t="str">
            <v>ACERO A325</v>
          </cell>
          <cell r="C80" t="str">
            <v>KG</v>
          </cell>
          <cell r="D80">
            <v>4125</v>
          </cell>
        </row>
        <row r="81">
          <cell r="A81">
            <v>79</v>
          </cell>
          <cell r="B81" t="str">
            <v>ACERO A572</v>
          </cell>
          <cell r="C81" t="str">
            <v>KG</v>
          </cell>
          <cell r="D81">
            <v>10000</v>
          </cell>
        </row>
        <row r="82">
          <cell r="A82">
            <v>80</v>
          </cell>
          <cell r="B82" t="str">
            <v>SOLDADURA ELECTRODOS E70XX</v>
          </cell>
          <cell r="C82" t="str">
            <v>KG</v>
          </cell>
          <cell r="D82">
            <v>9000</v>
          </cell>
        </row>
        <row r="83">
          <cell r="A83">
            <v>81</v>
          </cell>
          <cell r="B83" t="str">
            <v>ANTICORROSIVO ALQUÍDICO</v>
          </cell>
          <cell r="C83" t="str">
            <v>GLN</v>
          </cell>
          <cell r="D83">
            <v>75900</v>
          </cell>
        </row>
        <row r="84">
          <cell r="A84">
            <v>82</v>
          </cell>
          <cell r="B84" t="str">
            <v>ESMALTE SINTÉTICO</v>
          </cell>
          <cell r="C84" t="str">
            <v>GLN</v>
          </cell>
          <cell r="D84">
            <v>67000</v>
          </cell>
        </row>
        <row r="85">
          <cell r="A85">
            <v>83</v>
          </cell>
          <cell r="B85" t="str">
            <v>TUBERIA PEAD N12 WT  ALCANTARILLADO 40"</v>
          </cell>
          <cell r="C85" t="str">
            <v>M</v>
          </cell>
          <cell r="D85">
            <v>1428583.0999999999</v>
          </cell>
        </row>
        <row r="86">
          <cell r="A86">
            <v>84</v>
          </cell>
          <cell r="B86" t="str">
            <v>TUBERIA PEAD N12 WT  ALCANTARILLADO 48"</v>
          </cell>
          <cell r="C86" t="str">
            <v>M</v>
          </cell>
          <cell r="D86">
            <v>2231636.75</v>
          </cell>
        </row>
        <row r="87">
          <cell r="A87">
            <v>85</v>
          </cell>
          <cell r="B87" t="str">
            <v>TUBERIA PEAD N12 WT  ALCANTARILLADO 30"</v>
          </cell>
          <cell r="C87" t="str">
            <v>M</v>
          </cell>
          <cell r="D87">
            <v>554450.75</v>
          </cell>
        </row>
        <row r="88">
          <cell r="A88">
            <v>86</v>
          </cell>
          <cell r="B88" t="str">
            <v>TUBERIA PEAD N12 WT  ALCANTARILLADO 36"</v>
          </cell>
          <cell r="C88" t="str">
            <v>M</v>
          </cell>
          <cell r="D88">
            <v>1041892.6</v>
          </cell>
        </row>
        <row r="89">
          <cell r="A89">
            <v>87</v>
          </cell>
          <cell r="B89" t="str">
            <v>LADRILLOS 0,06 X 0,12 X 0,24 M</v>
          </cell>
          <cell r="C89" t="str">
            <v xml:space="preserve"> UN </v>
          </cell>
          <cell r="D89">
            <v>718.10344827586209</v>
          </cell>
        </row>
        <row r="90">
          <cell r="A90">
            <v>88</v>
          </cell>
          <cell r="B90" t="str">
            <v>GEOTEXTIL NT 1600</v>
          </cell>
          <cell r="C90" t="str">
            <v xml:space="preserve"> M2 </v>
          </cell>
          <cell r="D90">
            <v>3631.5517241379316</v>
          </cell>
        </row>
        <row r="91">
          <cell r="A91">
            <v>89</v>
          </cell>
          <cell r="B91" t="str">
            <v>ESPUMA DE POLIURETANO</v>
          </cell>
          <cell r="C91" t="str">
            <v xml:space="preserve"> M2 </v>
          </cell>
          <cell r="D91">
            <v>1846.5517241379312</v>
          </cell>
        </row>
        <row r="92">
          <cell r="A92">
            <v>90</v>
          </cell>
          <cell r="B92" t="str">
            <v>IMPERMEABILIZANTE PARA MORTERO (SIKA 1 O SIMILAR)</v>
          </cell>
          <cell r="C92" t="str">
            <v>KG</v>
          </cell>
          <cell r="D92">
            <v>11662</v>
          </cell>
        </row>
        <row r="93">
          <cell r="A93">
            <v>91</v>
          </cell>
          <cell r="B93" t="str">
            <v>FORMALETA POZOS INSPECCION</v>
          </cell>
          <cell r="C93" t="str">
            <v>M2</v>
          </cell>
          <cell r="D93">
            <v>13100</v>
          </cell>
        </row>
        <row r="94">
          <cell r="A94">
            <v>92</v>
          </cell>
          <cell r="B94" t="str">
            <v>IMPERMEABILIZANTE PARA CONCRETO (PLASTOCRETE DM O SIMILAR)</v>
          </cell>
          <cell r="C94" t="str">
            <v>KG</v>
          </cell>
          <cell r="D94">
            <v>12019.111111111111</v>
          </cell>
        </row>
        <row r="95">
          <cell r="A95">
            <v>93</v>
          </cell>
          <cell r="B95" t="str">
            <v>CONCRETO SIMPLE 4000 PSI</v>
          </cell>
          <cell r="C95" t="str">
            <v>M3</v>
          </cell>
          <cell r="D95">
            <v>433086</v>
          </cell>
        </row>
        <row r="96">
          <cell r="A96">
            <v>94</v>
          </cell>
          <cell r="B96" t="str">
            <v>FORMALETA CABEZAL DESCARGA</v>
          </cell>
          <cell r="C96" t="str">
            <v>M2</v>
          </cell>
          <cell r="D96">
            <v>13000</v>
          </cell>
        </row>
        <row r="97">
          <cell r="A97">
            <v>95</v>
          </cell>
          <cell r="B97" t="str">
            <v>CONCRETO F'C 17 MPA MEZCLADO EN OBRA</v>
          </cell>
          <cell r="C97" t="str">
            <v>M3</v>
          </cell>
          <cell r="D97">
            <v>358288</v>
          </cell>
        </row>
        <row r="98">
          <cell r="A98">
            <v>96</v>
          </cell>
          <cell r="B98" t="str">
            <v>SELLO ELASTOMERICO PEAD 30"</v>
          </cell>
          <cell r="C98" t="str">
            <v>UN</v>
          </cell>
          <cell r="D98">
            <v>134333.15</v>
          </cell>
        </row>
        <row r="99">
          <cell r="A99">
            <v>97</v>
          </cell>
          <cell r="B99" t="str">
            <v>SELLO ELASTOMERICO PEAD 36"</v>
          </cell>
          <cell r="C99" t="str">
            <v>UN</v>
          </cell>
          <cell r="D99">
            <v>157702.37</v>
          </cell>
        </row>
        <row r="100">
          <cell r="A100">
            <v>98</v>
          </cell>
          <cell r="B100" t="str">
            <v>TEE PEAD ALCANTARILLADO 12"</v>
          </cell>
          <cell r="C100" t="str">
            <v>UN</v>
          </cell>
          <cell r="D100">
            <v>467253.5</v>
          </cell>
        </row>
        <row r="101">
          <cell r="A101">
            <v>99</v>
          </cell>
          <cell r="B101" t="str">
            <v>CODO 90° PEAD ALCANTARILLADO 12"</v>
          </cell>
          <cell r="C101" t="str">
            <v>UN</v>
          </cell>
          <cell r="D101">
            <v>408258.06</v>
          </cell>
        </row>
        <row r="102">
          <cell r="A102">
            <v>100</v>
          </cell>
          <cell r="B102" t="str">
            <v>TEE PEAD ALCANTARILLADO 36"</v>
          </cell>
          <cell r="C102" t="str">
            <v>UN</v>
          </cell>
          <cell r="D102">
            <v>11187825.459999999</v>
          </cell>
        </row>
        <row r="103">
          <cell r="A103">
            <v>101</v>
          </cell>
          <cell r="B103" t="str">
            <v>CODO 90° PEAD ALCANTARILLADO 36"</v>
          </cell>
          <cell r="C103" t="str">
            <v>UN</v>
          </cell>
          <cell r="D103">
            <v>9285904.3899999987</v>
          </cell>
        </row>
        <row r="104">
          <cell r="A104">
            <v>102</v>
          </cell>
          <cell r="B104" t="str">
            <v>COLLARIN DE FIJACIÓN PARA TUBERÍA DE  12"</v>
          </cell>
          <cell r="C104" t="str">
            <v>UN</v>
          </cell>
          <cell r="D104">
            <v>119000</v>
          </cell>
        </row>
        <row r="105">
          <cell r="A105">
            <v>103</v>
          </cell>
          <cell r="B105" t="str">
            <v>ADHESIVO ESTRUCTURAL 600 ML</v>
          </cell>
          <cell r="C105" t="str">
            <v>UN</v>
          </cell>
          <cell r="D105">
            <v>123760</v>
          </cell>
        </row>
        <row r="106">
          <cell r="A106">
            <v>104</v>
          </cell>
          <cell r="B106" t="str">
            <v>JUEGO DE PERNOS DE ANCLAJE</v>
          </cell>
          <cell r="C106" t="str">
            <v>UN</v>
          </cell>
          <cell r="D106">
            <v>30000</v>
          </cell>
        </row>
        <row r="107">
          <cell r="A107">
            <v>105</v>
          </cell>
          <cell r="B107" t="str">
            <v xml:space="preserve">ELASTOMERO </v>
          </cell>
          <cell r="C107" t="str">
            <v>M</v>
          </cell>
          <cell r="D107">
            <v>46000</v>
          </cell>
        </row>
        <row r="108">
          <cell r="A108">
            <v>106</v>
          </cell>
          <cell r="B108" t="str">
            <v>TEE PEAD ALCANTARILLADO 15"</v>
          </cell>
          <cell r="C108" t="str">
            <v>UN</v>
          </cell>
          <cell r="D108">
            <v>1577949.52</v>
          </cell>
        </row>
        <row r="109">
          <cell r="A109">
            <v>107</v>
          </cell>
          <cell r="B109" t="str">
            <v>CODO 90° PEAD ALCANTARILLADO 15"</v>
          </cell>
          <cell r="C109" t="str">
            <v>UN</v>
          </cell>
          <cell r="D109">
            <v>1510794.25</v>
          </cell>
        </row>
        <row r="110">
          <cell r="A110">
            <v>108</v>
          </cell>
          <cell r="B110" t="str">
            <v>TEE PEAD ALCANTARILLADO 18"</v>
          </cell>
          <cell r="C110" t="str">
            <v>UN</v>
          </cell>
          <cell r="D110">
            <v>2370009.9499999997</v>
          </cell>
        </row>
        <row r="111">
          <cell r="A111">
            <v>109</v>
          </cell>
          <cell r="B111" t="str">
            <v>CODO 90° PEAD ALCANTARILLADO 18"</v>
          </cell>
          <cell r="C111" t="str">
            <v>UN</v>
          </cell>
          <cell r="D111">
            <v>1817298.98</v>
          </cell>
        </row>
        <row r="112">
          <cell r="A112">
            <v>110</v>
          </cell>
          <cell r="B112" t="str">
            <v>EMULSIÓN ASFÁLTICA CRR-1</v>
          </cell>
          <cell r="C112" t="str">
            <v>LT</v>
          </cell>
          <cell r="D112">
            <v>3078</v>
          </cell>
        </row>
        <row r="113">
          <cell r="A113">
            <v>111</v>
          </cell>
          <cell r="B113" t="str">
            <v>MEZCLA ASFÁLTICA (MDC 1)</v>
          </cell>
          <cell r="C113" t="str">
            <v>M3</v>
          </cell>
          <cell r="D113">
            <v>461637.93103448278</v>
          </cell>
        </row>
        <row r="114">
          <cell r="A114">
            <v>112</v>
          </cell>
          <cell r="B114" t="str">
            <v>CONCRETO  4000 PSI IMPERMEABILIZADO</v>
          </cell>
          <cell r="C114" t="str">
            <v>M3</v>
          </cell>
          <cell r="D114">
            <v>458326</v>
          </cell>
        </row>
        <row r="115">
          <cell r="A115">
            <v>113</v>
          </cell>
          <cell r="B115" t="str">
            <v>FORMALETA SECCIÓN CILÍNDRICA POZOS INSPECCION SECCIÓN 1 M</v>
          </cell>
          <cell r="C115" t="str">
            <v>DIA</v>
          </cell>
          <cell r="D115">
            <v>76160</v>
          </cell>
        </row>
        <row r="116">
          <cell r="A116">
            <v>114</v>
          </cell>
          <cell r="B116" t="str">
            <v>ADHESIVO EPÓXICO SIKADUR 32 PRIMER O SIMILAR</v>
          </cell>
          <cell r="C116" t="str">
            <v>KG</v>
          </cell>
          <cell r="D116">
            <v>73780</v>
          </cell>
        </row>
        <row r="117">
          <cell r="A117">
            <v>115</v>
          </cell>
          <cell r="B117" t="str">
            <v>ARO TAPA EN HF</v>
          </cell>
          <cell r="C117" t="str">
            <v>UN</v>
          </cell>
          <cell r="D117">
            <v>110000</v>
          </cell>
        </row>
        <row r="119">
          <cell r="A119" t="str">
            <v>EQUIPOS</v>
          </cell>
        </row>
        <row r="120">
          <cell r="A120" t="str">
            <v>N1</v>
          </cell>
          <cell r="B120" t="str">
            <v>CARGADOR FRONTAL (INC. OPERARIO)</v>
          </cell>
          <cell r="C120" t="str">
            <v>hr</v>
          </cell>
          <cell r="D120">
            <v>79519</v>
          </cell>
        </row>
        <row r="121">
          <cell r="A121" t="str">
            <v>N2</v>
          </cell>
          <cell r="B121" t="str">
            <v>ESTACIÓN ELECTRÓNICA TOTAL</v>
          </cell>
          <cell r="C121" t="str">
            <v>hr</v>
          </cell>
          <cell r="D121">
            <v>12500</v>
          </cell>
        </row>
        <row r="122">
          <cell r="A122" t="str">
            <v>N3</v>
          </cell>
          <cell r="B122" t="str">
            <v>RETRO EXCAVADORA HITACHI X200-SIMILAR</v>
          </cell>
          <cell r="C122" t="str">
            <v>hr</v>
          </cell>
          <cell r="D122">
            <v>135960</v>
          </cell>
        </row>
        <row r="123">
          <cell r="A123" t="str">
            <v>N4</v>
          </cell>
          <cell r="B123" t="str">
            <v xml:space="preserve">EQUIPO PARA PERFORACIÓN HORIZONTAL SISTEMA RAMMING DIÁMETRO 24" </v>
          </cell>
          <cell r="C123" t="str">
            <v>$/M</v>
          </cell>
          <cell r="D123">
            <v>2438352</v>
          </cell>
        </row>
        <row r="124">
          <cell r="A124" t="str">
            <v>N5</v>
          </cell>
          <cell r="B124" t="str">
            <v>COMPRESOR</v>
          </cell>
          <cell r="C124" t="str">
            <v>%mo</v>
          </cell>
          <cell r="D124">
            <v>4039</v>
          </cell>
        </row>
        <row r="125">
          <cell r="A125" t="str">
            <v>N6</v>
          </cell>
          <cell r="B125" t="str">
            <v>CORTADORA PAVIMENTO CONCRETO</v>
          </cell>
          <cell r="C125" t="str">
            <v>día</v>
          </cell>
          <cell r="D125">
            <v>50000</v>
          </cell>
        </row>
        <row r="126">
          <cell r="A126" t="str">
            <v>N7</v>
          </cell>
          <cell r="B126" t="str">
            <v>CARGADOR : POTENCIA EN EL VOLANTE 125 HP, CLASIFICACIÓN DE RPM DEL MOTOR 2300.</v>
          </cell>
          <cell r="C126" t="str">
            <v>hr</v>
          </cell>
          <cell r="D126">
            <v>125000</v>
          </cell>
        </row>
        <row r="127">
          <cell r="A127" t="str">
            <v>N8</v>
          </cell>
          <cell r="B127" t="str">
            <v>COMPRESOR 120 HP, CON MARTILLO.</v>
          </cell>
          <cell r="C127" t="str">
            <v>hr</v>
          </cell>
          <cell r="D127">
            <v>85000</v>
          </cell>
        </row>
        <row r="128">
          <cell r="A128" t="str">
            <v>N9</v>
          </cell>
          <cell r="B128" t="str">
            <v xml:space="preserve">RETROEXCAVADORA </v>
          </cell>
          <cell r="C128" t="str">
            <v>hr</v>
          </cell>
          <cell r="D128">
            <v>60000</v>
          </cell>
        </row>
        <row r="129">
          <cell r="A129" t="str">
            <v>N10</v>
          </cell>
          <cell r="B129" t="str">
            <v>COMPACTADOR TIPO SALTARÍN</v>
          </cell>
          <cell r="C129" t="str">
            <v>DIA</v>
          </cell>
          <cell r="D129">
            <v>40000</v>
          </cell>
        </row>
        <row r="130">
          <cell r="A130" t="str">
            <v>N11</v>
          </cell>
          <cell r="B130" t="str">
            <v xml:space="preserve">CARROTANQUE DE AGUA(1000 GALONES) </v>
          </cell>
          <cell r="C130" t="str">
            <v>hr</v>
          </cell>
          <cell r="D130">
            <v>48000</v>
          </cell>
        </row>
        <row r="131">
          <cell r="A131" t="str">
            <v>N12</v>
          </cell>
          <cell r="B131" t="str">
            <v>MOTONIVELADORA  PEQUEÑA PESO 2,9 TON.</v>
          </cell>
          <cell r="C131" t="str">
            <v>hr</v>
          </cell>
          <cell r="D131">
            <v>80000</v>
          </cell>
        </row>
        <row r="132">
          <cell r="A132" t="str">
            <v>N13</v>
          </cell>
          <cell r="B132" t="str">
            <v xml:space="preserve">VIBROCOMPATADOR PEQUEÑO PESO 2,3 TON. </v>
          </cell>
          <cell r="C132" t="str">
            <v>hr</v>
          </cell>
          <cell r="D132">
            <v>60000</v>
          </cell>
        </row>
        <row r="133">
          <cell r="A133" t="str">
            <v>N14</v>
          </cell>
          <cell r="B133" t="str">
            <v>VOLQUETA 5 M3 (M3-KM)</v>
          </cell>
          <cell r="C133" t="str">
            <v>m3-km</v>
          </cell>
          <cell r="D133">
            <v>1387.9250000000002</v>
          </cell>
        </row>
        <row r="134">
          <cell r="A134" t="str">
            <v>N15</v>
          </cell>
          <cell r="B134" t="str">
            <v xml:space="preserve">RETRO EXCAVADORA CARGADORA DE LLANTA </v>
          </cell>
          <cell r="C134" t="str">
            <v>hr</v>
          </cell>
          <cell r="D134">
            <v>135960</v>
          </cell>
        </row>
        <row r="135">
          <cell r="A135" t="str">
            <v>N16</v>
          </cell>
          <cell r="B135" t="str">
            <v>EQUIPO DE CORTE/CALADORA/SERRUCHO DE PUNTA PARA TUBERIA</v>
          </cell>
          <cell r="C135" t="str">
            <v>día</v>
          </cell>
          <cell r="D135">
            <v>9000</v>
          </cell>
        </row>
        <row r="136">
          <cell r="A136" t="str">
            <v>N17</v>
          </cell>
          <cell r="B136" t="str">
            <v>MEZCLADORA</v>
          </cell>
          <cell r="C136" t="str">
            <v>hr</v>
          </cell>
          <cell r="D136">
            <v>8734.4</v>
          </cell>
        </row>
        <row r="137">
          <cell r="A137" t="str">
            <v>N18</v>
          </cell>
          <cell r="B137" t="str">
            <v>MEZCLADORA A GASOLINA DE 2 BULTOS</v>
          </cell>
          <cell r="C137" t="str">
            <v>hr</v>
          </cell>
          <cell r="D137">
            <v>9501.375</v>
          </cell>
        </row>
        <row r="138">
          <cell r="A138" t="str">
            <v>N19</v>
          </cell>
          <cell r="B138" t="str">
            <v>VIBRADOR DE MEZCLA</v>
          </cell>
          <cell r="C138" t="str">
            <v>hr</v>
          </cell>
          <cell r="D138">
            <v>5391</v>
          </cell>
        </row>
        <row r="139">
          <cell r="A139" t="str">
            <v>N20</v>
          </cell>
          <cell r="B139" t="str">
            <v>TRANSPORTE EQUIPOS PERFORACIÓN SISTEMA RAMMING</v>
          </cell>
          <cell r="C139" t="str">
            <v>$/km</v>
          </cell>
          <cell r="D139">
            <v>466.66666666666669</v>
          </cell>
        </row>
        <row r="140">
          <cell r="A140" t="str">
            <v>N21</v>
          </cell>
          <cell r="B140" t="str">
            <v>TRANSPORTE DE MATERIAL DE DEMOLICIÓN</v>
          </cell>
          <cell r="C140" t="str">
            <v>m3k</v>
          </cell>
          <cell r="D140">
            <v>998.18</v>
          </cell>
        </row>
        <row r="141">
          <cell r="A141" t="str">
            <v>N22</v>
          </cell>
          <cell r="B141" t="str">
            <v>ENTIBADO METALICO</v>
          </cell>
          <cell r="C141" t="str">
            <v>TRAILER</v>
          </cell>
          <cell r="D141">
            <v>350000</v>
          </cell>
        </row>
        <row r="142">
          <cell r="A142" t="str">
            <v>N23</v>
          </cell>
          <cell r="B142" t="str">
            <v>TRANSPORTE DE MATERIALES</v>
          </cell>
          <cell r="C142" t="str">
            <v>gl</v>
          </cell>
          <cell r="D142">
            <v>819.97</v>
          </cell>
        </row>
        <row r="143">
          <cell r="A143" t="str">
            <v>N24</v>
          </cell>
          <cell r="B143" t="str">
            <v>REGLA VIBRADORA</v>
          </cell>
          <cell r="C143" t="str">
            <v>hr</v>
          </cell>
          <cell r="D143">
            <v>5500</v>
          </cell>
        </row>
        <row r="144">
          <cell r="A144" t="str">
            <v>N25</v>
          </cell>
          <cell r="B144" t="str">
            <v>FORMALETA PAVIMENTO CONCRETO</v>
          </cell>
          <cell r="C144" t="str">
            <v>día</v>
          </cell>
          <cell r="D144">
            <v>1800</v>
          </cell>
        </row>
        <row r="145">
          <cell r="A145" t="str">
            <v>N26</v>
          </cell>
          <cell r="B145" t="str">
            <v>ACARREO MATERIALES PETREOS-TIERRA-VARIOS</v>
          </cell>
          <cell r="C145" t="str">
            <v>m3k</v>
          </cell>
          <cell r="D145">
            <v>1200</v>
          </cell>
        </row>
        <row r="146">
          <cell r="A146" t="str">
            <v>N27</v>
          </cell>
          <cell r="B146" t="str">
            <v>MEZCLADORA DE CONCRETO 9FT3</v>
          </cell>
          <cell r="C146" t="str">
            <v>DIA</v>
          </cell>
          <cell r="D146">
            <v>38800</v>
          </cell>
        </row>
        <row r="147">
          <cell r="A147" t="str">
            <v>N28</v>
          </cell>
          <cell r="B147" t="str">
            <v xml:space="preserve">NIVEL DE PRECISIÓN CON MIRA </v>
          </cell>
          <cell r="C147" t="str">
            <v>hr</v>
          </cell>
          <cell r="D147">
            <v>5900.416666666667</v>
          </cell>
        </row>
        <row r="148">
          <cell r="A148" t="str">
            <v>N29</v>
          </cell>
          <cell r="B148" t="str">
            <v>CEPILLO TEXTURIZADOR</v>
          </cell>
          <cell r="C148" t="str">
            <v>hr</v>
          </cell>
          <cell r="D148">
            <v>2500</v>
          </cell>
        </row>
        <row r="149">
          <cell r="A149" t="str">
            <v>N30</v>
          </cell>
          <cell r="B149" t="str">
            <v>VIBROCOMPATADOR TIPO RANA</v>
          </cell>
          <cell r="C149" t="str">
            <v>DIA</v>
          </cell>
          <cell r="D149">
            <v>55000</v>
          </cell>
        </row>
        <row r="150">
          <cell r="A150" t="str">
            <v>N31</v>
          </cell>
          <cell r="B150" t="str">
            <v>TRANSPORTE EN MULA PATINETA A PITALITO</v>
          </cell>
          <cell r="C150" t="str">
            <v>$/km</v>
          </cell>
          <cell r="D150">
            <v>7392.1971252566736</v>
          </cell>
        </row>
        <row r="151">
          <cell r="A151" t="str">
            <v>N32</v>
          </cell>
          <cell r="B151" t="str">
            <v>MOTONIVELADORA CAT-12-F</v>
          </cell>
          <cell r="C151" t="str">
            <v>HR</v>
          </cell>
          <cell r="D151">
            <v>125000</v>
          </cell>
        </row>
        <row r="152">
          <cell r="A152" t="str">
            <v>N33</v>
          </cell>
          <cell r="B152" t="str">
            <v>VIBROCOMPACTADOR CA-15</v>
          </cell>
          <cell r="C152" t="str">
            <v>HR</v>
          </cell>
          <cell r="D152">
            <v>105000</v>
          </cell>
        </row>
        <row r="153">
          <cell r="A153" t="str">
            <v>N34</v>
          </cell>
          <cell r="B153" t="str">
            <v>MOTOBOMBA 3" SUMERGIBLE INCLUYE MANGUERA</v>
          </cell>
          <cell r="C153" t="str">
            <v>DIA</v>
          </cell>
          <cell r="D153">
            <v>19000</v>
          </cell>
        </row>
        <row r="154">
          <cell r="A154" t="str">
            <v>N35</v>
          </cell>
          <cell r="B154" t="str">
            <v>EQUIPO APLICACIÓN DE PINTURA</v>
          </cell>
          <cell r="C154" t="str">
            <v>DIA</v>
          </cell>
          <cell r="D154">
            <v>50000</v>
          </cell>
        </row>
        <row r="155">
          <cell r="A155" t="str">
            <v>N36</v>
          </cell>
          <cell r="B155" t="str">
            <v>EQUIPO DE SOLDADURA</v>
          </cell>
          <cell r="C155" t="str">
            <v>DIA</v>
          </cell>
          <cell r="D155">
            <v>68000</v>
          </cell>
        </row>
        <row r="156">
          <cell r="A156" t="str">
            <v>N37</v>
          </cell>
          <cell r="B156" t="str">
            <v>TABLONES PARA ANDAMIOS</v>
          </cell>
          <cell r="C156" t="str">
            <v>DIA</v>
          </cell>
          <cell r="D156">
            <v>1500</v>
          </cell>
        </row>
        <row r="157">
          <cell r="A157" t="str">
            <v>N38</v>
          </cell>
          <cell r="B157" t="str">
            <v>CUERPO DE ANDAMIOS</v>
          </cell>
          <cell r="C157" t="str">
            <v>DIA</v>
          </cell>
          <cell r="D157">
            <v>1500</v>
          </cell>
        </row>
        <row r="158">
          <cell r="A158" t="str">
            <v>N39</v>
          </cell>
          <cell r="B158" t="str">
            <v xml:space="preserve">EQUIPO PARA PERFORACIÓN HORIZONTAL SISTEMA RAMMING DIÁMETRO 12" </v>
          </cell>
          <cell r="C158" t="str">
            <v>$/M</v>
          </cell>
          <cell r="D158">
            <v>1663200</v>
          </cell>
        </row>
        <row r="159">
          <cell r="A159" t="str">
            <v>N40</v>
          </cell>
          <cell r="B159" t="str">
            <v xml:space="preserve">EQUIPO PARA PERFORACIÓN HORIZONTAL SISTEMA RAMMING DIÁMETRO 36" </v>
          </cell>
          <cell r="C159" t="str">
            <v>$/M</v>
          </cell>
          <cell r="D159">
            <v>4989600</v>
          </cell>
        </row>
        <row r="160">
          <cell r="A160" t="str">
            <v>N41</v>
          </cell>
          <cell r="B160" t="str">
            <v>PISTOLA PARA SALCHICHA 600 ML</v>
          </cell>
          <cell r="C160" t="str">
            <v>DIA</v>
          </cell>
          <cell r="D160">
            <v>6096.7666666666664</v>
          </cell>
        </row>
        <row r="161">
          <cell r="A161" t="str">
            <v>N42</v>
          </cell>
          <cell r="B161" t="str">
            <v>EQUIPO DE TRABAJO EN ALTURAS</v>
          </cell>
          <cell r="C161" t="str">
            <v>DIA</v>
          </cell>
          <cell r="D161">
            <v>18000</v>
          </cell>
        </row>
        <row r="162">
          <cell r="A162" t="str">
            <v>N43</v>
          </cell>
          <cell r="B162" t="str">
            <v>COMPACTADORA DE LLANTA</v>
          </cell>
          <cell r="C162" t="str">
            <v>HR</v>
          </cell>
          <cell r="D162">
            <v>76939.655172413797</v>
          </cell>
        </row>
        <row r="163">
          <cell r="A163" t="str">
            <v>N44</v>
          </cell>
          <cell r="B163" t="str">
            <v>TERMINADORA DE ASFALTO</v>
          </cell>
          <cell r="C163" t="str">
            <v>HR</v>
          </cell>
          <cell r="D163">
            <v>108741.37931034484</v>
          </cell>
        </row>
        <row r="164">
          <cell r="A164" t="str">
            <v>N45</v>
          </cell>
          <cell r="B164" t="str">
            <v>FRESADORA DE PAVIMENTO FLEXIBLE</v>
          </cell>
          <cell r="C164" t="str">
            <v>HR</v>
          </cell>
          <cell r="D164">
            <v>307759</v>
          </cell>
        </row>
        <row r="165">
          <cell r="A165" t="str">
            <v>N46</v>
          </cell>
          <cell r="B165" t="str">
            <v>FORMALETA M2 LOSA</v>
          </cell>
          <cell r="C165" t="str">
            <v>DIA</v>
          </cell>
          <cell r="D165">
            <v>1800</v>
          </cell>
        </row>
        <row r="166">
          <cell r="A166" t="str">
            <v>N47</v>
          </cell>
          <cell r="B166" t="str">
            <v>FORMALETA M2 MUROS</v>
          </cell>
          <cell r="C166" t="str">
            <v>DIA</v>
          </cell>
          <cell r="D166">
            <v>1500</v>
          </cell>
        </row>
        <row r="169">
          <cell r="A169" t="str">
            <v>MANO DE OBRA</v>
          </cell>
        </row>
        <row r="170">
          <cell r="A170" t="str">
            <v>MO1</v>
          </cell>
          <cell r="B170" t="str">
            <v>AYUDANTE</v>
          </cell>
          <cell r="C170" t="str">
            <v>HC</v>
          </cell>
          <cell r="D170">
            <v>3073.82</v>
          </cell>
        </row>
        <row r="171">
          <cell r="A171" t="str">
            <v>MO2</v>
          </cell>
          <cell r="B171" t="str">
            <v>AYUDANTE COMPRESOR</v>
          </cell>
          <cell r="C171" t="str">
            <v>HC</v>
          </cell>
          <cell r="D171">
            <v>3688.59</v>
          </cell>
        </row>
        <row r="172">
          <cell r="A172" t="str">
            <v>MO3</v>
          </cell>
          <cell r="B172" t="str">
            <v>OFICIAL</v>
          </cell>
          <cell r="C172" t="str">
            <v>HC</v>
          </cell>
          <cell r="D172">
            <v>3596.37</v>
          </cell>
        </row>
        <row r="173">
          <cell r="A173" t="str">
            <v>MO4</v>
          </cell>
          <cell r="B173" t="str">
            <v>OFICIAL ESPECIALIZADO</v>
          </cell>
          <cell r="C173" t="str">
            <v>HC</v>
          </cell>
          <cell r="D173">
            <v>6653.29</v>
          </cell>
        </row>
        <row r="174">
          <cell r="A174" t="str">
            <v>MO5</v>
          </cell>
          <cell r="B174" t="str">
            <v>TÉCNICO EN ROTURA</v>
          </cell>
          <cell r="C174" t="str">
            <v>HC</v>
          </cell>
          <cell r="D174">
            <v>14038.43</v>
          </cell>
        </row>
        <row r="175">
          <cell r="A175" t="str">
            <v>MO6</v>
          </cell>
          <cell r="B175" t="str">
            <v>TÉCNICO TERMOFUSIÓN</v>
          </cell>
          <cell r="C175" t="str">
            <v>HC</v>
          </cell>
          <cell r="D175">
            <v>7721.14</v>
          </cell>
        </row>
        <row r="176">
          <cell r="A176" t="str">
            <v>MO7</v>
          </cell>
          <cell r="B176" t="str">
            <v>TOPÓGRAFO</v>
          </cell>
          <cell r="C176" t="str">
            <v>HC</v>
          </cell>
          <cell r="D176">
            <v>21400</v>
          </cell>
        </row>
        <row r="177">
          <cell r="A177" t="str">
            <v>MO8</v>
          </cell>
          <cell r="B177" t="str">
            <v>CADENERO</v>
          </cell>
          <cell r="C177" t="str">
            <v>HC</v>
          </cell>
          <cell r="D177">
            <v>6687.5</v>
          </cell>
        </row>
        <row r="178">
          <cell r="A178" t="str">
            <v>MO9</v>
          </cell>
          <cell r="B178" t="str">
            <v>CUADRILLA EXCAVACIONES EN ROCA O CIMIENTOS - 1 OF. + 1 AYUD.</v>
          </cell>
          <cell r="C178" t="str">
            <v>HC</v>
          </cell>
          <cell r="D178">
            <v>6670.19</v>
          </cell>
        </row>
        <row r="179">
          <cell r="A179" t="str">
            <v>MO10</v>
          </cell>
          <cell r="B179" t="str">
            <v>CUADRILLA DEMOLICIONES - 2 AYUD.</v>
          </cell>
          <cell r="C179" t="str">
            <v>HC</v>
          </cell>
          <cell r="D179">
            <v>6136.58</v>
          </cell>
        </row>
        <row r="180">
          <cell r="A180" t="str">
            <v>MO11</v>
          </cell>
          <cell r="B180" t="str">
            <v>CUADRILLA 1 AYUD.</v>
          </cell>
          <cell r="C180" t="str">
            <v>HC</v>
          </cell>
          <cell r="D180">
            <v>3073.82</v>
          </cell>
        </row>
        <row r="181">
          <cell r="A181" t="str">
            <v>MO12</v>
          </cell>
          <cell r="B181" t="str">
            <v>CUADRILLA 2 AYUD.</v>
          </cell>
          <cell r="C181" t="str">
            <v>HC</v>
          </cell>
          <cell r="D181">
            <v>6147.64</v>
          </cell>
        </row>
        <row r="182">
          <cell r="A182" t="str">
            <v>MO13</v>
          </cell>
          <cell r="B182" t="str">
            <v>CUADRILLA 3 AYUD.</v>
          </cell>
          <cell r="C182" t="str">
            <v>HC</v>
          </cell>
          <cell r="D182">
            <v>9221.4599999999991</v>
          </cell>
        </row>
        <row r="183">
          <cell r="A183" t="str">
            <v>MO14</v>
          </cell>
          <cell r="B183" t="str">
            <v xml:space="preserve">CUADRILLA 1 OF. </v>
          </cell>
          <cell r="C183" t="str">
            <v>HC</v>
          </cell>
          <cell r="D183">
            <v>3596.37</v>
          </cell>
        </row>
        <row r="184">
          <cell r="A184" t="str">
            <v>MO15</v>
          </cell>
          <cell r="B184" t="str">
            <v>CUADRILLA 1 OF. + 1 AYUD.</v>
          </cell>
          <cell r="C184" t="str">
            <v>HC</v>
          </cell>
          <cell r="D184">
            <v>6670.19</v>
          </cell>
        </row>
        <row r="185">
          <cell r="A185" t="str">
            <v>MO16</v>
          </cell>
          <cell r="B185" t="str">
            <v>CUADRILLA 1 OF. + 2 AYUD.</v>
          </cell>
          <cell r="C185" t="str">
            <v>HC</v>
          </cell>
          <cell r="D185">
            <v>9744.01</v>
          </cell>
        </row>
        <row r="186">
          <cell r="A186" t="str">
            <v>MO17</v>
          </cell>
          <cell r="B186" t="str">
            <v>CUADRILLA 1 OF. + 3 AYUD.</v>
          </cell>
          <cell r="C186" t="str">
            <v>HC</v>
          </cell>
          <cell r="D186">
            <v>12817.83</v>
          </cell>
        </row>
        <row r="187">
          <cell r="A187" t="str">
            <v>MO18</v>
          </cell>
          <cell r="B187" t="str">
            <v>CUADRILLA 1 OF. + 4 AYUD.</v>
          </cell>
          <cell r="C187" t="str">
            <v>HC</v>
          </cell>
          <cell r="D187">
            <v>15891.65</v>
          </cell>
        </row>
        <row r="188">
          <cell r="A188" t="str">
            <v>MO19</v>
          </cell>
          <cell r="B188" t="str">
            <v>CUADRILLA 1 OF. + 6 AYUD.</v>
          </cell>
          <cell r="C188" t="str">
            <v>HC</v>
          </cell>
          <cell r="D188">
            <v>22039.3</v>
          </cell>
        </row>
        <row r="189">
          <cell r="A189" t="str">
            <v>MO20</v>
          </cell>
          <cell r="B189" t="str">
            <v xml:space="preserve">CUADRILLA HIDRAÚLICO Y SANITARIO - 1 OF. </v>
          </cell>
          <cell r="C189" t="str">
            <v>HC</v>
          </cell>
          <cell r="D189">
            <v>3596.37</v>
          </cell>
        </row>
        <row r="190">
          <cell r="A190" t="str">
            <v>MO21</v>
          </cell>
          <cell r="B190" t="str">
            <v>CUADRILLA HIDRAÚLICO Y SANITARIO -   1    AYUD.</v>
          </cell>
          <cell r="C190" t="str">
            <v>HC</v>
          </cell>
          <cell r="D190">
            <v>3073.82</v>
          </cell>
        </row>
        <row r="191">
          <cell r="A191" t="str">
            <v>MO22</v>
          </cell>
          <cell r="B191" t="str">
            <v>CUADRILLA HIDRAÚLICO Y SANITARIO -   2    AYUD.</v>
          </cell>
          <cell r="C191" t="str">
            <v>HC</v>
          </cell>
          <cell r="D191">
            <v>6147.64</v>
          </cell>
        </row>
        <row r="192">
          <cell r="A192" t="str">
            <v>MO23</v>
          </cell>
          <cell r="B192" t="str">
            <v>CUADRILLA HIDRAÚLICO Y SANITARIO - 1 OF. + 1 AYUD.</v>
          </cell>
          <cell r="C192" t="str">
            <v>HC</v>
          </cell>
          <cell r="D192">
            <v>6670.19</v>
          </cell>
        </row>
        <row r="193">
          <cell r="A193" t="str">
            <v>MO24</v>
          </cell>
          <cell r="B193" t="str">
            <v>CUADRILLA HIDRAÚLICO Y SANITARIO - 1 OF. + 2 AYUD.</v>
          </cell>
          <cell r="C193" t="str">
            <v>HC</v>
          </cell>
          <cell r="D193">
            <v>9744.01</v>
          </cell>
        </row>
        <row r="194">
          <cell r="A194" t="str">
            <v>MO25</v>
          </cell>
          <cell r="B194" t="str">
            <v>CUADRILLA HIDRAÚLICO Y SANITARIO - 1 OF. + 4 AYUD.</v>
          </cell>
          <cell r="C194" t="str">
            <v>HC</v>
          </cell>
          <cell r="D194">
            <v>15891.65</v>
          </cell>
        </row>
        <row r="195">
          <cell r="A195" t="str">
            <v>MO26</v>
          </cell>
          <cell r="B195" t="str">
            <v>CUADRILLA DE TOPOGRAFIA - 1 TOPO. + 2 CAD.</v>
          </cell>
          <cell r="C195" t="str">
            <v>HC</v>
          </cell>
          <cell r="D195">
            <v>34775</v>
          </cell>
        </row>
        <row r="196">
          <cell r="A196" t="str">
            <v>MO27</v>
          </cell>
          <cell r="B196" t="str">
            <v>TECNICO SOLDADURA</v>
          </cell>
          <cell r="C196" t="str">
            <v>HC</v>
          </cell>
          <cell r="D196">
            <v>7721.14</v>
          </cell>
        </row>
        <row r="197">
          <cell r="A197" t="str">
            <v>MO28</v>
          </cell>
          <cell r="B197" t="str">
            <v>TECNICO TERMOFUSION</v>
          </cell>
          <cell r="C197" t="str">
            <v>HC</v>
          </cell>
          <cell r="D197">
            <v>7721.14</v>
          </cell>
        </row>
        <row r="198">
          <cell r="A198" t="str">
            <v>MO29</v>
          </cell>
          <cell r="B198" t="str">
            <v xml:space="preserve">CUADRILLA ELECTRICIDAD 1 OF. + 1 AYUD. </v>
          </cell>
          <cell r="C198" t="str">
            <v>HC</v>
          </cell>
          <cell r="D198">
            <v>8041.15</v>
          </cell>
        </row>
        <row r="199">
          <cell r="A199" t="str">
            <v>MO30</v>
          </cell>
          <cell r="B199" t="str">
            <v>CUADRILLA DE TOPOGRAFIA - 1 TOPO. + 1 CAD.</v>
          </cell>
          <cell r="C199" t="str">
            <v>HC</v>
          </cell>
          <cell r="D199">
            <v>28087.5</v>
          </cell>
        </row>
        <row r="200">
          <cell r="A200" t="str">
            <v>MO31</v>
          </cell>
          <cell r="B200" t="str">
            <v>FACTOR PRESTACIONAL</v>
          </cell>
          <cell r="C200" t="str">
            <v>%</v>
          </cell>
          <cell r="D200">
            <v>1.6978333333333333</v>
          </cell>
        </row>
        <row r="201">
          <cell r="A201" t="str">
            <v>MO32</v>
          </cell>
          <cell r="B201" t="str">
            <v>MANO OBRA ALBANILERIA 7 AYUDANTE-1 OFI</v>
          </cell>
          <cell r="C201" t="str">
            <v>HC</v>
          </cell>
          <cell r="D201">
            <v>53073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CATOMA"/>
      <sheetName val="ADUCCION 1"/>
      <sheetName val="PRES"/>
      <sheetName val="LISTA APU"/>
      <sheetName val="PRES.NEW"/>
      <sheetName val="APUS.LIS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3.4"/>
      <sheetName val="1.1"/>
      <sheetName val="1.2"/>
      <sheetName val="1.3"/>
      <sheetName val="1.4"/>
      <sheetName val="1.5"/>
      <sheetName val="1.6"/>
      <sheetName val="1.7"/>
      <sheetName val="1.8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"/>
      <sheetName val="145"/>
      <sheetName val="146"/>
      <sheetName val="147"/>
      <sheetName val="148"/>
      <sheetName val="149"/>
      <sheetName val="150"/>
      <sheetName val="1.9"/>
      <sheetName val="1.10"/>
      <sheetName val="1.11"/>
      <sheetName val="1.12"/>
      <sheetName val="2.1"/>
      <sheetName val="2.2"/>
      <sheetName val="2.3"/>
      <sheetName val="3,1"/>
      <sheetName val="3,2"/>
      <sheetName val="3,3"/>
      <sheetName val="3,5"/>
      <sheetName val="3,6"/>
      <sheetName val="3,7"/>
      <sheetName val="4,1"/>
      <sheetName val="4,3"/>
      <sheetName val="4,4"/>
      <sheetName val="4,5"/>
      <sheetName val="4,6"/>
      <sheetName val="4,7"/>
      <sheetName val="4,8"/>
      <sheetName val="4,9"/>
      <sheetName val="4,10"/>
      <sheetName val="4,11"/>
      <sheetName val="4,12"/>
      <sheetName val="4,13"/>
      <sheetName val="4,14"/>
      <sheetName val="4,15"/>
      <sheetName val="4,16"/>
      <sheetName val="5,1"/>
      <sheetName val="5,2"/>
      <sheetName val="5,3"/>
      <sheetName val="5,4"/>
      <sheetName val="5,5"/>
      <sheetName val="5,6"/>
      <sheetName val="5,7"/>
      <sheetName val="5,8"/>
      <sheetName val="5,9"/>
      <sheetName val="5,10"/>
      <sheetName val="5,11"/>
      <sheetName val="5,12"/>
      <sheetName val="5,13"/>
      <sheetName val="5,14"/>
      <sheetName val="5,15"/>
      <sheetName val="5,16"/>
      <sheetName val="5,17"/>
      <sheetName val="5,18"/>
      <sheetName val="5.19"/>
      <sheetName val="5,20"/>
      <sheetName val="7,1"/>
      <sheetName val="7,2"/>
      <sheetName val="7,3"/>
      <sheetName val="7,4"/>
      <sheetName val="7,5"/>
      <sheetName val="7,6"/>
      <sheetName val="7,7"/>
      <sheetName val="7,8"/>
      <sheetName val="7,9"/>
      <sheetName val="7,10"/>
      <sheetName val="7,11"/>
      <sheetName val="7,12"/>
      <sheetName val="7,13"/>
      <sheetName val="7,14"/>
      <sheetName val="7,15"/>
      <sheetName val="7,16"/>
      <sheetName val="7,17"/>
      <sheetName val="7,18"/>
      <sheetName val="7,19"/>
      <sheetName val="7,20"/>
      <sheetName val="7,21"/>
      <sheetName val="7,22"/>
      <sheetName val="7,23"/>
      <sheetName val="7,24"/>
      <sheetName val="7,25"/>
      <sheetName val="7,26"/>
      <sheetName val="7,27"/>
      <sheetName val="7,28"/>
      <sheetName val="7,29"/>
      <sheetName val="7,30"/>
      <sheetName val="7,31"/>
      <sheetName val="7,32"/>
      <sheetName val="7,33"/>
      <sheetName val="7,34"/>
      <sheetName val="7,35"/>
      <sheetName val="7,36"/>
      <sheetName val="7,37"/>
      <sheetName val="7,38"/>
      <sheetName val="7,39"/>
      <sheetName val="7,40"/>
      <sheetName val="7,41"/>
      <sheetName val="7,42"/>
      <sheetName val="7,43"/>
      <sheetName val="7,44"/>
      <sheetName val="7,45"/>
      <sheetName val="7,46"/>
      <sheetName val="7,47"/>
      <sheetName val="7,48"/>
      <sheetName val="7,49"/>
      <sheetName val="7,50"/>
      <sheetName val="7,51"/>
      <sheetName val="7,52"/>
      <sheetName val="7,53"/>
      <sheetName val="7,54"/>
      <sheetName val="7,55"/>
      <sheetName val="7,56"/>
      <sheetName val="7,57"/>
      <sheetName val="7,58"/>
      <sheetName val="7,59"/>
      <sheetName val="7,60"/>
      <sheetName val="7,61"/>
      <sheetName val="PRECIOS"/>
      <sheetName val="CUADRILLAS MANO DE OBRA"/>
      <sheetName val="INTERVENTORIA"/>
      <sheetName val="FM"/>
      <sheetName val="SUELDOS"/>
      <sheetName val="%AIU (2)"/>
      <sheetName val="DESC PRESTACIONES SOCIALES"/>
      <sheetName val="0.2"/>
      <sheetName val="0.3"/>
      <sheetName val="0.4"/>
      <sheetName val="0.5"/>
      <sheetName val="0.6"/>
      <sheetName val="0.7"/>
      <sheetName val="0.8"/>
      <sheetName val="0.9"/>
      <sheetName val="0.11"/>
      <sheetName val="0.12"/>
      <sheetName val="0.13"/>
      <sheetName val="0.14"/>
      <sheetName val="0.15"/>
      <sheetName val="0.16"/>
      <sheetName val="0.17"/>
      <sheetName val="0.18"/>
      <sheetName val="0.19"/>
      <sheetName val="0.21"/>
      <sheetName val="DES 1"/>
      <sheetName val="DES 2"/>
      <sheetName val="CAM 2"/>
      <sheetName val="ADUXN 2"/>
      <sheetName val="ADUCCION 2"/>
      <sheetName val="TUBERIA INTER"/>
      <sheetName val="VIADUCTO"/>
      <sheetName val="CERR"/>
      <sheetName val="ANX.VENT"/>
      <sheetName val="ANX.PURG"/>
      <sheetName val="APU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PRECIOS CASETAS PTAP 2014"/>
      <sheetName val="6,1"/>
      <sheetName val="6,2"/>
    </sheetNames>
    <sheetDataSet>
      <sheetData sheetId="0"/>
      <sheetData sheetId="1"/>
      <sheetData sheetId="2"/>
      <sheetData sheetId="3">
        <row r="2">
          <cell r="A2">
            <v>1</v>
          </cell>
          <cell r="B2" t="str">
            <v>ACARREO DE MATERIALES</v>
          </cell>
          <cell r="C2" t="str">
            <v>m³</v>
          </cell>
          <cell r="D2">
            <v>810</v>
          </cell>
        </row>
        <row r="3">
          <cell r="A3">
            <v>0.2</v>
          </cell>
          <cell r="B3" t="str">
            <v>BASICO: CONCRETO MEZCLADO EN OBRA 14 MPA 2000 PSI</v>
          </cell>
          <cell r="C3" t="str">
            <v>m³</v>
          </cell>
          <cell r="D3">
            <v>267624</v>
          </cell>
        </row>
        <row r="4">
          <cell r="A4">
            <v>0.3</v>
          </cell>
          <cell r="B4" t="str">
            <v>BASICO: CONCRETO MEZCLADO EN OBRA 17 MPA 2500 PSI</v>
          </cell>
          <cell r="C4" t="str">
            <v>m³</v>
          </cell>
          <cell r="D4">
            <v>282664</v>
          </cell>
        </row>
        <row r="5">
          <cell r="A5">
            <v>0.4</v>
          </cell>
          <cell r="B5" t="str">
            <v>BASICO: CONCRETO MEZCLADO EN OBRA 21  MPA 3000 PSI</v>
          </cell>
          <cell r="C5" t="str">
            <v>m³</v>
          </cell>
          <cell r="D5">
            <v>320519</v>
          </cell>
        </row>
        <row r="6">
          <cell r="A6">
            <v>0.5</v>
          </cell>
          <cell r="B6" t="str">
            <v>BASICO: CONCRETO MEZCLADO EN OBRA 28 MPA 4000 PSI</v>
          </cell>
          <cell r="C6" t="str">
            <v>m³</v>
          </cell>
          <cell r="D6">
            <v>371021</v>
          </cell>
        </row>
        <row r="7">
          <cell r="A7">
            <v>0.6</v>
          </cell>
          <cell r="B7" t="str">
            <v>BASICO: CONCRETO MEZCLADO EN OBRA 28 MPA 4000 PSI - IMPERMEABILIZADO</v>
          </cell>
          <cell r="C7" t="str">
            <v>m³</v>
          </cell>
          <cell r="D7">
            <v>392651</v>
          </cell>
        </row>
        <row r="8">
          <cell r="A8">
            <v>0.7</v>
          </cell>
          <cell r="B8" t="str">
            <v>BASICO: MORTERO 1:4 MEZCLADO EN OBRA</v>
          </cell>
          <cell r="C8" t="str">
            <v>m³</v>
          </cell>
          <cell r="D8">
            <v>416206</v>
          </cell>
        </row>
        <row r="9">
          <cell r="A9">
            <v>0.8</v>
          </cell>
          <cell r="B9" t="str">
            <v>BASICO: MORTERO 1:5 MEZCLADO EN OBRA</v>
          </cell>
          <cell r="C9" t="str">
            <v>m³</v>
          </cell>
          <cell r="D9">
            <v>390808</v>
          </cell>
        </row>
        <row r="10">
          <cell r="A10">
            <v>0.9</v>
          </cell>
          <cell r="B10" t="str">
            <v>CONCRETO 2.000 PSI (FORMALETA)</v>
          </cell>
          <cell r="C10" t="str">
            <v>m³</v>
          </cell>
          <cell r="D10">
            <v>405836</v>
          </cell>
        </row>
        <row r="11">
          <cell r="A11">
            <v>0.11</v>
          </cell>
          <cell r="B11" t="str">
            <v>CONCRETO 3.000 PSI (FORMALETA)</v>
          </cell>
          <cell r="C11" t="str">
            <v>m³</v>
          </cell>
          <cell r="D11">
            <v>461376</v>
          </cell>
        </row>
        <row r="12">
          <cell r="A12">
            <v>0.12</v>
          </cell>
          <cell r="B12" t="str">
            <v>CONCRETO 4000 PSI (FORMALETA)</v>
          </cell>
          <cell r="C12" t="str">
            <v>m³</v>
          </cell>
          <cell r="D12">
            <v>514403</v>
          </cell>
        </row>
        <row r="13">
          <cell r="A13">
            <v>0.13</v>
          </cell>
          <cell r="B13" t="str">
            <v>CONCRETO 4000 PSI  IMPERMEABILIZADO (FORMALETA)</v>
          </cell>
          <cell r="C13" t="str">
            <v>m³</v>
          </cell>
          <cell r="D13">
            <v>659108</v>
          </cell>
        </row>
        <row r="14">
          <cell r="A14">
            <v>0.14000000000000001</v>
          </cell>
          <cell r="B14" t="str">
            <v>ACERO ESTRUCTURAL A36</v>
          </cell>
          <cell r="C14" t="str">
            <v>kg</v>
          </cell>
          <cell r="D14">
            <v>8625</v>
          </cell>
        </row>
        <row r="15">
          <cell r="A15">
            <v>0.15</v>
          </cell>
          <cell r="B15" t="str">
            <v>ACERO ESTRUCTURAL A325</v>
          </cell>
          <cell r="C15" t="str">
            <v>kg</v>
          </cell>
          <cell r="D15">
            <v>8625</v>
          </cell>
        </row>
        <row r="16">
          <cell r="A16">
            <v>0.16</v>
          </cell>
          <cell r="B16" t="str">
            <v>SOLDADURA E70XX</v>
          </cell>
          <cell r="C16" t="str">
            <v>kg</v>
          </cell>
          <cell r="D16">
            <v>15638</v>
          </cell>
        </row>
        <row r="17">
          <cell r="A17">
            <v>0.17</v>
          </cell>
          <cell r="B17" t="str">
            <v>INSTALACIÓN ACCESORIOS PVC UM D = 6"</v>
          </cell>
          <cell r="C17" t="str">
            <v>un</v>
          </cell>
          <cell r="D17">
            <v>8255</v>
          </cell>
        </row>
        <row r="18">
          <cell r="A18">
            <v>0.18</v>
          </cell>
          <cell r="B18" t="str">
            <v>SUMINISTRO CODO 11.25° UM D = 6</v>
          </cell>
          <cell r="C18" t="str">
            <v>un</v>
          </cell>
          <cell r="D18">
            <v>192690</v>
          </cell>
        </row>
        <row r="19">
          <cell r="A19">
            <v>0.19</v>
          </cell>
          <cell r="B19" t="str">
            <v>SUMINISTRO CODO 22.5° UM D = 6</v>
          </cell>
          <cell r="C19" t="str">
            <v>un</v>
          </cell>
          <cell r="D19">
            <v>187556</v>
          </cell>
        </row>
        <row r="20">
          <cell r="A20">
            <v>0.21</v>
          </cell>
          <cell r="B20" t="str">
            <v>SUMINISTRO UNION MECÁNICA D = 6"</v>
          </cell>
          <cell r="C20" t="str">
            <v>un</v>
          </cell>
          <cell r="D20">
            <v>132659</v>
          </cell>
        </row>
        <row r="21">
          <cell r="A21">
            <v>3.4</v>
          </cell>
          <cell r="B21" t="str">
            <v>SUMINISTRO E INSTALACIÓN VERTEDERO EN LÁMINA ACRÍLICO 5 MM ESPESOR</v>
          </cell>
          <cell r="C21" t="str">
            <v>un</v>
          </cell>
          <cell r="D21">
            <v>105835</v>
          </cell>
        </row>
        <row r="22">
          <cell r="A22">
            <v>0</v>
          </cell>
          <cell r="B22">
            <v>0</v>
          </cell>
          <cell r="C22">
            <v>0</v>
          </cell>
          <cell r="D22" t="e">
            <v>#REF!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1.1</v>
          </cell>
          <cell r="B35" t="str">
            <v>LOCALIZACIÓN Y REPLANTEO ESTRUCTURAS</v>
          </cell>
          <cell r="C35" t="str">
            <v>m²</v>
          </cell>
          <cell r="D35">
            <v>9502</v>
          </cell>
        </row>
        <row r="36">
          <cell r="A36">
            <v>1.2</v>
          </cell>
          <cell r="B36" t="str">
            <v>LOCALIZACIÓN Y REPLANTEO REDES</v>
          </cell>
          <cell r="C36" t="str">
            <v>m2</v>
          </cell>
          <cell r="D36" t="e">
            <v>#REF!</v>
          </cell>
        </row>
        <row r="37">
          <cell r="A37">
            <v>1.3</v>
          </cell>
          <cell r="B37" t="str">
            <v>ANCLAJES PARA CONCRETO</v>
          </cell>
          <cell r="C37" t="str">
            <v>kg</v>
          </cell>
          <cell r="D37">
            <v>13594</v>
          </cell>
        </row>
        <row r="38">
          <cell r="A38">
            <v>1.4</v>
          </cell>
          <cell r="B38" t="str">
            <v>SUMINISTRO TUBERÍA PVC. D = 6" RDE 21</v>
          </cell>
          <cell r="C38" t="str">
            <v>m</v>
          </cell>
          <cell r="D38">
            <v>78100</v>
          </cell>
        </row>
        <row r="39">
          <cell r="A39">
            <v>1.5</v>
          </cell>
          <cell r="B39" t="str">
            <v>EXCAVACIÓN MANUAL</v>
          </cell>
          <cell r="C39" t="str">
            <v>m³</v>
          </cell>
          <cell r="D39">
            <v>39236</v>
          </cell>
        </row>
        <row r="40">
          <cell r="A40">
            <v>1.6</v>
          </cell>
          <cell r="B40" t="str">
            <v>EXCAVACIÓN MECÁNICA</v>
          </cell>
          <cell r="C40" t="str">
            <v>m³</v>
          </cell>
          <cell r="D40" t="e">
            <v>#REF!</v>
          </cell>
        </row>
        <row r="41">
          <cell r="A41">
            <v>1.7</v>
          </cell>
          <cell r="B41" t="str">
            <v>DEMOLICIÓN EN CONCRETO</v>
          </cell>
          <cell r="C41" t="str">
            <v>m³</v>
          </cell>
          <cell r="D41">
            <v>47619</v>
          </cell>
        </row>
        <row r="42">
          <cell r="A42">
            <v>1.8</v>
          </cell>
          <cell r="B42" t="str">
            <v>DEMOLICION DE PLACAS CONCRETO</v>
          </cell>
          <cell r="C42" t="str">
            <v>m³</v>
          </cell>
          <cell r="D42">
            <v>47619</v>
          </cell>
        </row>
        <row r="43">
          <cell r="A43">
            <v>1.9</v>
          </cell>
          <cell r="B43" t="str">
            <v>DEMOLICIÓN DE PAVIMENTO EN CONCRETO DE ANDENES</v>
          </cell>
          <cell r="C43" t="str">
            <v>m³</v>
          </cell>
          <cell r="D43">
            <v>47619</v>
          </cell>
        </row>
        <row r="44">
          <cell r="A44">
            <v>2.1</v>
          </cell>
          <cell r="B44" t="str">
            <v>RETIRO Y DISPOSICIÓN FINAL DE SOBRANTES</v>
          </cell>
          <cell r="C44" t="str">
            <v>m³</v>
          </cell>
          <cell r="D44">
            <v>6448</v>
          </cell>
        </row>
        <row r="45">
          <cell r="A45">
            <v>2.2000000000000002</v>
          </cell>
          <cell r="B45" t="str">
            <v>CONCRETO PARA SOLADO 14 MPA 2000 PSI</v>
          </cell>
          <cell r="C45" t="str">
            <v>m³</v>
          </cell>
          <cell r="D45">
            <v>461305</v>
          </cell>
        </row>
        <row r="46">
          <cell r="A46">
            <v>2.2999999999999998</v>
          </cell>
          <cell r="B46" t="str">
            <v>CONCRETO CICLOPEO CONCRETO 21 MPA (3000 PSI) 60% PIEDRA RAJÓN 40%</v>
          </cell>
          <cell r="C46" t="str">
            <v>m³</v>
          </cell>
          <cell r="D46">
            <v>377506</v>
          </cell>
        </row>
        <row r="47">
          <cell r="A47">
            <v>2.4</v>
          </cell>
          <cell r="B47" t="str">
            <v>CONCRETO REFORZADO 28 MPA 4000 PSI PLACA DE FONDO</v>
          </cell>
          <cell r="C47" t="str">
            <v>m³</v>
          </cell>
          <cell r="D47">
            <v>534277</v>
          </cell>
        </row>
        <row r="48">
          <cell r="A48">
            <v>2.5</v>
          </cell>
          <cell r="B48" t="str">
            <v>CONCRETO REFORZADO 28 MPA 4000 PSI ELEVACIÓN</v>
          </cell>
          <cell r="C48" t="str">
            <v>m³</v>
          </cell>
          <cell r="D48">
            <v>534277</v>
          </cell>
        </row>
        <row r="49">
          <cell r="A49">
            <v>2.6</v>
          </cell>
          <cell r="B49" t="str">
            <v>DADO EN CONCRETO 4000 PSI IMPERMEABILIZADO</v>
          </cell>
          <cell r="C49" t="str">
            <v>m³</v>
          </cell>
          <cell r="D49" t="e">
            <v>#REF!</v>
          </cell>
        </row>
        <row r="50">
          <cell r="A50">
            <v>2.7</v>
          </cell>
          <cell r="B50" t="str">
            <v>CONCRETO 4000 PSI IMPERMEABILIZADO CON FORMALETA</v>
          </cell>
          <cell r="C50" t="str">
            <v>m³</v>
          </cell>
          <cell r="D50">
            <v>377506</v>
          </cell>
        </row>
        <row r="51">
          <cell r="A51">
            <v>2.8</v>
          </cell>
          <cell r="B51" t="str">
            <v>ACERO DE REFUERZO 60000 PSI</v>
          </cell>
          <cell r="C51" t="str">
            <v>kg</v>
          </cell>
          <cell r="D51">
            <v>3783</v>
          </cell>
        </row>
        <row r="52">
          <cell r="A52">
            <v>2.9</v>
          </cell>
          <cell r="B52" t="str">
            <v>INSTALACION TUBERÍA PVC. UM D = 6"</v>
          </cell>
          <cell r="C52" t="str">
            <v>m</v>
          </cell>
          <cell r="D52">
            <v>11743</v>
          </cell>
        </row>
        <row r="53">
          <cell r="A53">
            <v>3.1</v>
          </cell>
          <cell r="B53" t="str">
            <v>ACERO ESTRUCTURAL A36</v>
          </cell>
          <cell r="C53" t="str">
            <v>un</v>
          </cell>
          <cell r="D53">
            <v>12608976</v>
          </cell>
        </row>
        <row r="54">
          <cell r="A54">
            <v>3.2</v>
          </cell>
          <cell r="B54" t="str">
            <v>ACERO ESTRUCTURAL A325</v>
          </cell>
          <cell r="C54" t="str">
            <v>un</v>
          </cell>
          <cell r="D54">
            <v>12608976</v>
          </cell>
        </row>
        <row r="55">
          <cell r="A55">
            <v>3.3</v>
          </cell>
          <cell r="B55" t="str">
            <v>SOLDADURA E70XX</v>
          </cell>
          <cell r="C55" t="str">
            <v>un</v>
          </cell>
          <cell r="D55">
            <v>1746838</v>
          </cell>
        </row>
        <row r="56">
          <cell r="A56">
            <v>0</v>
          </cell>
          <cell r="B56" t="str">
            <v>SUMINISTRO PASAMURO PVC. D = 6"</v>
          </cell>
          <cell r="C56" t="str">
            <v>un</v>
          </cell>
          <cell r="D56">
            <v>65387</v>
          </cell>
        </row>
        <row r="57">
          <cell r="A57">
            <v>3.5</v>
          </cell>
          <cell r="B57" t="str">
            <v>SUMINISTRO PASAMURO HD D= 6"</v>
          </cell>
          <cell r="C57" t="str">
            <v>un</v>
          </cell>
          <cell r="D57">
            <v>388000</v>
          </cell>
        </row>
        <row r="58">
          <cell r="A58">
            <v>3.6</v>
          </cell>
          <cell r="B58" t="str">
            <v>SUMINISTRO CODO 90° HD. D= 6"</v>
          </cell>
          <cell r="C58" t="str">
            <v>un</v>
          </cell>
          <cell r="D58">
            <v>388000</v>
          </cell>
        </row>
        <row r="59">
          <cell r="A59">
            <v>3.7</v>
          </cell>
          <cell r="B59" t="str">
            <v>SUMINISTRO VÁLVULA COMPUERTA D = 6"</v>
          </cell>
          <cell r="C59" t="str">
            <v>un</v>
          </cell>
          <cell r="D59">
            <v>900000</v>
          </cell>
        </row>
        <row r="60">
          <cell r="A60">
            <v>3.8</v>
          </cell>
          <cell r="B60" t="str">
            <v>SUMINISTRO VERTEDERO EN LÁMINA ACRILICO ESPESOR 5 MM</v>
          </cell>
          <cell r="C60" t="str">
            <v>un</v>
          </cell>
          <cell r="D60" t="e">
            <v>#REF!</v>
          </cell>
        </row>
        <row r="61">
          <cell r="A61">
            <v>3.9</v>
          </cell>
          <cell r="B61" t="str">
            <v>INSTALACIÓN ACCESORIOS EN PVC. D = 2"</v>
          </cell>
          <cell r="C61" t="str">
            <v>un</v>
          </cell>
          <cell r="D61">
            <v>10273</v>
          </cell>
        </row>
        <row r="62">
          <cell r="A62">
            <v>3.11</v>
          </cell>
          <cell r="B62" t="str">
            <v>INSTALACIÓN ACCESORIOS EN PVC. D = 4"</v>
          </cell>
          <cell r="C62" t="str">
            <v>un</v>
          </cell>
          <cell r="D62">
            <v>0</v>
          </cell>
        </row>
        <row r="63">
          <cell r="A63">
            <v>3.12</v>
          </cell>
          <cell r="B63" t="str">
            <v>INSTALACIÓN ACCESORIOS EN PVC. D = 6"</v>
          </cell>
          <cell r="C63" t="str">
            <v>un</v>
          </cell>
          <cell r="D63">
            <v>0</v>
          </cell>
        </row>
        <row r="64">
          <cell r="A64">
            <v>3.13</v>
          </cell>
          <cell r="B64" t="str">
            <v>INSTALACIÓN ACCESORIOS EN PVC. D = 8"</v>
          </cell>
          <cell r="C64" t="str">
            <v>un</v>
          </cell>
          <cell r="D64" t="str">
            <v>JULIO DE 2016</v>
          </cell>
        </row>
        <row r="65">
          <cell r="A65">
            <v>3.14</v>
          </cell>
          <cell r="B65" t="str">
            <v>INSTALACIÓN ACCESORIOS HD. D= 8"</v>
          </cell>
          <cell r="C65">
            <v>0</v>
          </cell>
          <cell r="D65">
            <v>0</v>
          </cell>
        </row>
        <row r="66">
          <cell r="A66">
            <v>3.15</v>
          </cell>
          <cell r="B66" t="str">
            <v>INSTALACIÓN ACCESORIOS HD. D= 6"</v>
          </cell>
          <cell r="C66" t="str">
            <v>un</v>
          </cell>
          <cell r="D66">
            <v>13664</v>
          </cell>
        </row>
        <row r="67">
          <cell r="A67">
            <v>3.16</v>
          </cell>
          <cell r="B67" t="str">
            <v>INSTALACIÓN ACCESORIOS HD. D= 4"</v>
          </cell>
          <cell r="C67" t="str">
            <v>un</v>
          </cell>
          <cell r="D67">
            <v>13664</v>
          </cell>
        </row>
        <row r="68">
          <cell r="A68">
            <v>3.17</v>
          </cell>
          <cell r="B68" t="str">
            <v>INSTALACIÓN ACCESORIOS HD. D= 2"</v>
          </cell>
          <cell r="C68" t="str">
            <v>un</v>
          </cell>
          <cell r="D68">
            <v>13664</v>
          </cell>
        </row>
        <row r="69">
          <cell r="A69">
            <v>3.18</v>
          </cell>
          <cell r="B69" t="str">
            <v>INSTALACIÓN VÁLVULA D= 2"</v>
          </cell>
          <cell r="C69" t="str">
            <v>un</v>
          </cell>
          <cell r="D69">
            <v>91096</v>
          </cell>
        </row>
        <row r="70">
          <cell r="A70">
            <v>3.19</v>
          </cell>
          <cell r="B70" t="str">
            <v>INSTALACIÓN VÁLVULA D= 4"</v>
          </cell>
          <cell r="C70" t="str">
            <v>un</v>
          </cell>
          <cell r="D70">
            <v>0</v>
          </cell>
        </row>
        <row r="71">
          <cell r="A71">
            <v>3.21</v>
          </cell>
          <cell r="B71" t="str">
            <v>INSTALACIÓN VÁLVULA D= 6"</v>
          </cell>
          <cell r="C71" t="str">
            <v>un</v>
          </cell>
          <cell r="D71">
            <v>0</v>
          </cell>
        </row>
        <row r="72">
          <cell r="A72">
            <v>3.22</v>
          </cell>
          <cell r="B72" t="str">
            <v>INSTALACIÓN VÁLVULA D= 8"</v>
          </cell>
          <cell r="C72" t="str">
            <v>un</v>
          </cell>
          <cell r="D72" t="str">
            <v>JULIO DE 2016</v>
          </cell>
        </row>
        <row r="73">
          <cell r="A73">
            <v>3.23</v>
          </cell>
          <cell r="B73" t="str">
            <v>RELLENO CON MATERIAL TIPO 3 PROVENIENTE  DE LA EXCAVACION</v>
          </cell>
          <cell r="C73" t="str">
            <v>m³</v>
          </cell>
          <cell r="D73">
            <v>16471</v>
          </cell>
        </row>
        <row r="74">
          <cell r="A74">
            <v>3.24</v>
          </cell>
          <cell r="B74" t="str">
            <v>SUMINISTRO VÁLVULA COMPUERTA CON VASTAGO Y RUEDA DE MANEJO D=8"</v>
          </cell>
          <cell r="C74" t="str">
            <v>un</v>
          </cell>
          <cell r="D74">
            <v>1777701</v>
          </cell>
        </row>
        <row r="75">
          <cell r="A75">
            <v>3.25</v>
          </cell>
          <cell r="B75" t="str">
            <v>INSTALACIÓN TUBERÍA PVC. UM D = 4"</v>
          </cell>
          <cell r="C75" t="str">
            <v>m</v>
          </cell>
          <cell r="D75">
            <v>10455</v>
          </cell>
        </row>
        <row r="76">
          <cell r="A76">
            <v>3.26</v>
          </cell>
          <cell r="B76" t="str">
            <v>BARANDA DE PASARELA</v>
          </cell>
          <cell r="C76" t="str">
            <v>m</v>
          </cell>
          <cell r="D76">
            <v>422194</v>
          </cell>
        </row>
        <row r="77">
          <cell r="A77">
            <v>3.27</v>
          </cell>
          <cell r="B77" t="str">
            <v>ESCALERA TIPO GATO (ESCALONES)</v>
          </cell>
          <cell r="C77" t="str">
            <v>m</v>
          </cell>
          <cell r="D77">
            <v>117858</v>
          </cell>
        </row>
        <row r="78">
          <cell r="A78" t="str">
            <v>4.3</v>
          </cell>
          <cell r="B78" t="str">
            <v>SUMINISTRO TUBERÍA PVC. UM D = 4" RDE 21</v>
          </cell>
          <cell r="C78" t="str">
            <v>m</v>
          </cell>
          <cell r="D78">
            <v>62578</v>
          </cell>
        </row>
        <row r="79">
          <cell r="A79" t="str">
            <v>4.4</v>
          </cell>
          <cell r="B79" t="str">
            <v>SUMINISTRO CODO 90° HD. D= 4"</v>
          </cell>
          <cell r="C79" t="str">
            <v>un</v>
          </cell>
          <cell r="D79">
            <v>228000</v>
          </cell>
        </row>
        <row r="80">
          <cell r="A80" t="str">
            <v>4.5</v>
          </cell>
          <cell r="B80" t="str">
            <v>SUMINISTRO TEE HD. D= 4"</v>
          </cell>
          <cell r="C80" t="str">
            <v>un</v>
          </cell>
          <cell r="D80">
            <v>409000</v>
          </cell>
        </row>
        <row r="81">
          <cell r="A81" t="str">
            <v>4.6</v>
          </cell>
          <cell r="B81" t="str">
            <v>SUMINISTRO TEE HD. D= 6"</v>
          </cell>
          <cell r="C81" t="str">
            <v>un</v>
          </cell>
          <cell r="D81">
            <v>590000</v>
          </cell>
        </row>
        <row r="82">
          <cell r="A82" t="str">
            <v>4.7</v>
          </cell>
          <cell r="B82" t="str">
            <v>SUMINISTRO VÁLVULA COMPUERTA HD. D= 4"</v>
          </cell>
          <cell r="C82" t="str">
            <v>un</v>
          </cell>
          <cell r="D82">
            <v>500000</v>
          </cell>
        </row>
        <row r="83">
          <cell r="A83" t="str">
            <v>4.7</v>
          </cell>
          <cell r="B83" t="str">
            <v xml:space="preserve">VALVULAS DE CIERRE TEMPORAL Y PERMANENTE D = 4"  </v>
          </cell>
          <cell r="C83" t="str">
            <v>un</v>
          </cell>
          <cell r="D83">
            <v>500000</v>
          </cell>
        </row>
        <row r="84">
          <cell r="A84" t="str">
            <v>4.8</v>
          </cell>
          <cell r="B84" t="str">
            <v>SUMINISTRO UNIÓN DE DESMONTE TIPO DRESSER 6"</v>
          </cell>
          <cell r="C84" t="str">
            <v>un</v>
          </cell>
          <cell r="D84">
            <v>148000</v>
          </cell>
        </row>
        <row r="85">
          <cell r="A85" t="str">
            <v>4.9</v>
          </cell>
          <cell r="B85" t="str">
            <v>SUMINISTRO PASAMURO HD. D= 4"</v>
          </cell>
          <cell r="C85" t="str">
            <v>un</v>
          </cell>
          <cell r="D85">
            <v>40000</v>
          </cell>
        </row>
        <row r="86">
          <cell r="A86" t="str">
            <v>5.1</v>
          </cell>
          <cell r="B86" t="str">
            <v>SUMINISTRO VÁLVULA DE PURGA D=2"</v>
          </cell>
          <cell r="C86" t="str">
            <v>un</v>
          </cell>
          <cell r="D86">
            <v>276000</v>
          </cell>
        </row>
        <row r="87">
          <cell r="A87" t="str">
            <v>5.10</v>
          </cell>
          <cell r="B87" t="str">
            <v>SUMINISTRO TEE HD 4"x2"</v>
          </cell>
          <cell r="C87" t="str">
            <v>un</v>
          </cell>
          <cell r="D87">
            <v>326000</v>
          </cell>
        </row>
        <row r="88">
          <cell r="A88" t="str">
            <v>5.11</v>
          </cell>
          <cell r="B88" t="str">
            <v>SUMINISTRO PASAMUROS HD. E.B.XE.L. D = 2"</v>
          </cell>
          <cell r="C88" t="str">
            <v>un</v>
          </cell>
          <cell r="D88">
            <v>30000</v>
          </cell>
        </row>
        <row r="89">
          <cell r="A89" t="str">
            <v>5.12</v>
          </cell>
          <cell r="B89" t="str">
            <v>SUMINISTRO VÁLVULA VENTOSA SENCILLA. D = 1/2''</v>
          </cell>
          <cell r="C89" t="str">
            <v>un</v>
          </cell>
          <cell r="D89">
            <v>184000</v>
          </cell>
        </row>
        <row r="90">
          <cell r="A90" t="str">
            <v>5.13</v>
          </cell>
          <cell r="B90" t="str">
            <v>SUMINISTRO COLLAR DERIVACIÓN 6"x1/2"</v>
          </cell>
          <cell r="C90" t="str">
            <v>un</v>
          </cell>
          <cell r="D90">
            <v>23979</v>
          </cell>
        </row>
        <row r="91">
          <cell r="A91" t="str">
            <v>5.14</v>
          </cell>
          <cell r="B91" t="str">
            <v>SUMINISTRO COLLAR DERIVACIÓN 4"x1/2"</v>
          </cell>
          <cell r="C91" t="str">
            <v>un</v>
          </cell>
          <cell r="D91">
            <v>19996</v>
          </cell>
        </row>
        <row r="92">
          <cell r="A92" t="str">
            <v>5.16</v>
          </cell>
          <cell r="B92" t="str">
            <v>INSTALACIÓN VENTOSA DE DOBLE ACCIÓN D=3''</v>
          </cell>
          <cell r="C92" t="str">
            <v>un</v>
          </cell>
          <cell r="D92">
            <v>45548</v>
          </cell>
        </row>
        <row r="93">
          <cell r="A93" t="str">
            <v>5.17</v>
          </cell>
          <cell r="B93" t="str">
            <v>INSTALACIÓN VÁLVULA COMPUERTA LATERAL. D = 2"</v>
          </cell>
          <cell r="C93" t="str">
            <v>un</v>
          </cell>
          <cell r="D93">
            <v>41904</v>
          </cell>
        </row>
        <row r="94">
          <cell r="A94" t="str">
            <v>5.17</v>
          </cell>
          <cell r="B94" t="str">
            <v xml:space="preserve">INSTALACIÓN VALVULAS DE CIERRE TEMPORAL Y PERMANENTE D = 2"  </v>
          </cell>
          <cell r="C94" t="str">
            <v>un</v>
          </cell>
          <cell r="D94">
            <v>41904</v>
          </cell>
        </row>
        <row r="95">
          <cell r="A95" t="str">
            <v>5.18</v>
          </cell>
          <cell r="B95" t="str">
            <v>INSTALACIÓN VÁLVULA VENTOSA SENCILLA. D = 1/2"</v>
          </cell>
          <cell r="C95" t="str">
            <v>un</v>
          </cell>
          <cell r="D95">
            <v>27329</v>
          </cell>
        </row>
        <row r="96">
          <cell r="A96" t="str">
            <v>5.19</v>
          </cell>
          <cell r="B96" t="str">
            <v>DEMOLICIÓN DE PAVIMENTO EN ADOQUIN DE ANDENES</v>
          </cell>
          <cell r="C96" t="str">
            <v>m³</v>
          </cell>
          <cell r="D96">
            <v>62832</v>
          </cell>
        </row>
        <row r="97">
          <cell r="A97" t="str">
            <v>5.2</v>
          </cell>
          <cell r="B97" t="str">
            <v>SUMINISTRO VENTOSA DE DOBLE ACCIÓN D=3''</v>
          </cell>
          <cell r="C97" t="str">
            <v>un</v>
          </cell>
          <cell r="D97">
            <v>353000</v>
          </cell>
        </row>
        <row r="98">
          <cell r="A98" t="str">
            <v>5.20</v>
          </cell>
          <cell r="B98" t="str">
            <v xml:space="preserve">REPARACION PAVIMENTOS ADOQUIN ANDENES </v>
          </cell>
          <cell r="C98" t="str">
            <v>m³</v>
          </cell>
          <cell r="D98">
            <v>364923</v>
          </cell>
        </row>
        <row r="99">
          <cell r="A99" t="str">
            <v>5.3</v>
          </cell>
          <cell r="B99" t="str">
            <v>SUMINISTRO REDUCCIÓN 6" x 2" HD</v>
          </cell>
          <cell r="C99" t="str">
            <v>un</v>
          </cell>
          <cell r="D99">
            <v>107000</v>
          </cell>
        </row>
        <row r="100">
          <cell r="A100" t="str">
            <v>5.4</v>
          </cell>
          <cell r="B100" t="str">
            <v>SUMINISTRO REDUCCIÓN 6" x 3" HD</v>
          </cell>
          <cell r="C100" t="str">
            <v>un</v>
          </cell>
          <cell r="D100">
            <v>122000</v>
          </cell>
        </row>
        <row r="101">
          <cell r="A101" t="str">
            <v>5.5</v>
          </cell>
          <cell r="B101" t="str">
            <v>SUMINISTRO TEE. D = 6" HD</v>
          </cell>
          <cell r="C101" t="str">
            <v>un</v>
          </cell>
          <cell r="D101">
            <v>590000</v>
          </cell>
        </row>
        <row r="102">
          <cell r="A102" t="str">
            <v>5.6</v>
          </cell>
          <cell r="B102" t="str">
            <v>SUMINISTRO VÁLVULA COMPUERTA LATERAL. D = 2"</v>
          </cell>
          <cell r="C102" t="str">
            <v>un</v>
          </cell>
          <cell r="D102">
            <v>265000</v>
          </cell>
        </row>
        <row r="103">
          <cell r="A103" t="str">
            <v>5.6</v>
          </cell>
          <cell r="B103" t="str">
            <v xml:space="preserve">VALVULAS DE CIERRE TEMPORAL Y PERMANENTE D = 2"  </v>
          </cell>
          <cell r="C103" t="str">
            <v>un</v>
          </cell>
          <cell r="D103">
            <v>265000</v>
          </cell>
        </row>
        <row r="104">
          <cell r="A104" t="str">
            <v>5.7</v>
          </cell>
          <cell r="B104" t="str">
            <v>SUMINISTRO UNIÓN TIPO DRESSER. D = 2"</v>
          </cell>
          <cell r="C104" t="str">
            <v>un</v>
          </cell>
          <cell r="D104">
            <v>40000</v>
          </cell>
        </row>
        <row r="105">
          <cell r="A105" t="str">
            <v>5.8</v>
          </cell>
          <cell r="B105" t="str">
            <v>SUMINISTRO TEE HD 8"x2"</v>
          </cell>
          <cell r="C105" t="str">
            <v>un</v>
          </cell>
          <cell r="D105">
            <v>757000</v>
          </cell>
        </row>
        <row r="106">
          <cell r="A106" t="str">
            <v>5.9</v>
          </cell>
          <cell r="B106" t="str">
            <v>SUMINISTRO TEE HD 6"x2"</v>
          </cell>
          <cell r="C106" t="str">
            <v>un</v>
          </cell>
          <cell r="D106">
            <v>493000</v>
          </cell>
        </row>
        <row r="107">
          <cell r="A107" t="str">
            <v>6.1</v>
          </cell>
          <cell r="B107" t="str">
            <v>SUMINISTRO E INSTALACION DE CANALETA PARSHALL 3"</v>
          </cell>
          <cell r="C107" t="str">
            <v>un</v>
          </cell>
          <cell r="D107" t="e">
            <v>#REF!</v>
          </cell>
        </row>
        <row r="108">
          <cell r="A108" t="str">
            <v>6.2</v>
          </cell>
          <cell r="B108" t="str">
            <v xml:space="preserve">SUMINISTRO E INSTALACION LAMINAS PLANAS EN FIBRA DE VIDRIO 2.37X0,62 m, e=0,01m  </v>
          </cell>
          <cell r="C108" t="str">
            <v>un</v>
          </cell>
          <cell r="D108" t="e">
            <v>#REF!</v>
          </cell>
        </row>
        <row r="109">
          <cell r="A109" t="str">
            <v>7.1</v>
          </cell>
          <cell r="B109" t="str">
            <v xml:space="preserve">REPARACION PAVIMENTOS CONCRETO ANDENES </v>
          </cell>
          <cell r="C109" t="str">
            <v>m³</v>
          </cell>
          <cell r="D109">
            <v>584927</v>
          </cell>
        </row>
        <row r="110">
          <cell r="A110" t="str">
            <v>7.10</v>
          </cell>
          <cell r="B110" t="str">
            <v>INSTALACIÓN  HIDRANTE D = 3"</v>
          </cell>
          <cell r="C110" t="str">
            <v>un</v>
          </cell>
          <cell r="D110">
            <v>118425</v>
          </cell>
        </row>
        <row r="111">
          <cell r="A111" t="str">
            <v>7.11</v>
          </cell>
          <cell r="B111" t="str">
            <v>SUMINISTRO  TUBERÍA  PVC.  D = 2"  RDE 21 UNIÓN CAMPANA ESPIGO</v>
          </cell>
          <cell r="C111" t="str">
            <v>m</v>
          </cell>
          <cell r="D111">
            <v>9905</v>
          </cell>
        </row>
        <row r="112">
          <cell r="A112" t="str">
            <v>7.12</v>
          </cell>
          <cell r="B112" t="str">
            <v>SUMINISTRO  TUBERÍA  PVC.  D = 3"  RDE 21 UNIÓN CAMPANA ESPIGO</v>
          </cell>
          <cell r="C112" t="str">
            <v>m</v>
          </cell>
          <cell r="D112">
            <v>21679</v>
          </cell>
        </row>
        <row r="113">
          <cell r="A113" t="str">
            <v>7.13</v>
          </cell>
          <cell r="B113" t="str">
            <v xml:space="preserve"> SUMINISTRO  TUBERÍA  PVC. D = 4"  RDE 21 UNIÓN CAMPANA ESPIGO</v>
          </cell>
          <cell r="C113" t="str">
            <v>m</v>
          </cell>
          <cell r="D113">
            <v>35768</v>
          </cell>
        </row>
        <row r="114">
          <cell r="A114" t="str">
            <v>7.14</v>
          </cell>
          <cell r="B114" t="str">
            <v>TEE 2" PVC</v>
          </cell>
          <cell r="C114" t="str">
            <v>un</v>
          </cell>
          <cell r="D114">
            <v>14488</v>
          </cell>
        </row>
        <row r="115">
          <cell r="A115" t="str">
            <v>7.15</v>
          </cell>
          <cell r="B115" t="str">
            <v>REDUCCIÓN 2" X 1/2" PVC</v>
          </cell>
          <cell r="C115" t="str">
            <v>un</v>
          </cell>
          <cell r="D115">
            <v>32731</v>
          </cell>
        </row>
        <row r="116">
          <cell r="A116" t="str">
            <v>7.16</v>
          </cell>
          <cell r="B116" t="str">
            <v>CODO 11,25° X 2" PVC</v>
          </cell>
          <cell r="C116" t="str">
            <v>un</v>
          </cell>
          <cell r="D116">
            <v>23773</v>
          </cell>
        </row>
        <row r="117">
          <cell r="A117" t="str">
            <v>7.17</v>
          </cell>
          <cell r="B117" t="str">
            <v>REDUCCIÓN 2" X 1" PVC</v>
          </cell>
          <cell r="C117" t="str">
            <v>un</v>
          </cell>
          <cell r="D117">
            <v>32731</v>
          </cell>
        </row>
        <row r="118">
          <cell r="A118" t="str">
            <v>7.18</v>
          </cell>
          <cell r="B118" t="str">
            <v>CODO 45° X 2"</v>
          </cell>
          <cell r="C118" t="str">
            <v>un</v>
          </cell>
          <cell r="D118">
            <v>23376</v>
          </cell>
        </row>
        <row r="119">
          <cell r="A119" t="str">
            <v>7.19</v>
          </cell>
          <cell r="B119" t="str">
            <v>CODO 22,5° X 2"</v>
          </cell>
          <cell r="C119" t="str">
            <v>un</v>
          </cell>
          <cell r="D119">
            <v>20561</v>
          </cell>
        </row>
        <row r="120">
          <cell r="A120" t="str">
            <v>7.2</v>
          </cell>
          <cell r="B120" t="str">
            <v>RELLENO CON MATERIAL TIPO 1 - ARENA</v>
          </cell>
          <cell r="C120" t="str">
            <v>m³</v>
          </cell>
          <cell r="D120">
            <v>65469</v>
          </cell>
        </row>
        <row r="121">
          <cell r="A121" t="str">
            <v>7.20</v>
          </cell>
          <cell r="B121" t="str">
            <v>CODO 90°X 2"</v>
          </cell>
          <cell r="C121" t="str">
            <v>un</v>
          </cell>
          <cell r="D121">
            <v>27040</v>
          </cell>
        </row>
        <row r="122">
          <cell r="A122" t="str">
            <v>7.21</v>
          </cell>
          <cell r="B122" t="str">
            <v>TEE 3" PVC</v>
          </cell>
          <cell r="C122" t="str">
            <v>un</v>
          </cell>
          <cell r="D122">
            <v>180965</v>
          </cell>
        </row>
        <row r="123">
          <cell r="A123" t="str">
            <v>7.22</v>
          </cell>
          <cell r="B123" t="str">
            <v>CODO 11,25° X 3" PVC</v>
          </cell>
          <cell r="C123" t="str">
            <v>un</v>
          </cell>
          <cell r="D123">
            <v>37947</v>
          </cell>
        </row>
        <row r="124">
          <cell r="A124" t="str">
            <v>7.23</v>
          </cell>
          <cell r="B124" t="str">
            <v>REDUCCIÓN 3" X 2" PVC</v>
          </cell>
          <cell r="C124" t="str">
            <v>un</v>
          </cell>
          <cell r="D124">
            <v>40485</v>
          </cell>
        </row>
        <row r="125">
          <cell r="A125" t="str">
            <v>7.24</v>
          </cell>
          <cell r="B125" t="str">
            <v>REDUCCIÓN 3" X 1/2" PVC</v>
          </cell>
          <cell r="C125" t="str">
            <v>un</v>
          </cell>
          <cell r="D125">
            <v>40485</v>
          </cell>
        </row>
        <row r="126">
          <cell r="A126" t="str">
            <v>7.25</v>
          </cell>
          <cell r="B126" t="str">
            <v>TAPON 2" PVC</v>
          </cell>
          <cell r="C126" t="str">
            <v>un</v>
          </cell>
          <cell r="D126">
            <v>30890</v>
          </cell>
        </row>
        <row r="127">
          <cell r="A127" t="str">
            <v>7.26</v>
          </cell>
          <cell r="B127" t="str">
            <v>TAPON 1" PVC</v>
          </cell>
          <cell r="C127" t="str">
            <v>un</v>
          </cell>
          <cell r="D127">
            <v>5103</v>
          </cell>
        </row>
        <row r="128">
          <cell r="A128" t="str">
            <v>7.27</v>
          </cell>
          <cell r="B128" t="str">
            <v>TEE 4" PVC</v>
          </cell>
          <cell r="C128" t="str">
            <v>un</v>
          </cell>
          <cell r="D128">
            <v>284054</v>
          </cell>
        </row>
        <row r="129">
          <cell r="A129" t="str">
            <v>7.28</v>
          </cell>
          <cell r="B129" t="str">
            <v>REDUCCIÓN 4" X 3" PVC</v>
          </cell>
          <cell r="C129" t="str">
            <v>un</v>
          </cell>
          <cell r="D129">
            <v>69859</v>
          </cell>
        </row>
        <row r="130">
          <cell r="A130" t="str">
            <v>7.29</v>
          </cell>
          <cell r="B130" t="str">
            <v>REDUCCIÓN 4" X 2" PVC</v>
          </cell>
          <cell r="C130" t="str">
            <v>un</v>
          </cell>
          <cell r="D130">
            <v>68780</v>
          </cell>
        </row>
        <row r="131">
          <cell r="A131" t="str">
            <v>7.3</v>
          </cell>
          <cell r="B131" t="str">
            <v>RELLENO CON MATERIAL TIPO 2 - RECEBO</v>
          </cell>
          <cell r="C131" t="str">
            <v>m³</v>
          </cell>
          <cell r="D131">
            <v>149311</v>
          </cell>
        </row>
        <row r="132">
          <cell r="A132" t="str">
            <v>7.30</v>
          </cell>
          <cell r="B132" t="str">
            <v>CODO 11,25° X 4" PVC</v>
          </cell>
          <cell r="C132" t="str">
            <v>un</v>
          </cell>
          <cell r="D132">
            <v>72522</v>
          </cell>
        </row>
        <row r="133">
          <cell r="A133" t="str">
            <v>7.31</v>
          </cell>
          <cell r="B133" t="str">
            <v>TAPÓN 4" PVC</v>
          </cell>
          <cell r="C133" t="str">
            <v>un</v>
          </cell>
          <cell r="D133">
            <v>228341</v>
          </cell>
        </row>
        <row r="134">
          <cell r="A134" t="str">
            <v>7.32</v>
          </cell>
          <cell r="B134" t="str">
            <v>CODO 22,5° X 3"</v>
          </cell>
          <cell r="C134" t="str">
            <v>un</v>
          </cell>
          <cell r="D134">
            <v>41635</v>
          </cell>
        </row>
        <row r="135">
          <cell r="A135" t="str">
            <v>7.33</v>
          </cell>
          <cell r="B135" t="str">
            <v>SUMINISTRO  MACROMEDIDOR MECÁNICO 4"</v>
          </cell>
          <cell r="C135" t="str">
            <v>un</v>
          </cell>
          <cell r="D135">
            <v>1729560</v>
          </cell>
        </row>
        <row r="136">
          <cell r="A136" t="str">
            <v>7.34</v>
          </cell>
          <cell r="B136" t="str">
            <v>INSTALACIÓN MACROMEDIDORES</v>
          </cell>
          <cell r="C136" t="str">
            <v>un</v>
          </cell>
          <cell r="D136">
            <v>72877</v>
          </cell>
        </row>
        <row r="137">
          <cell r="A137" t="str">
            <v>7.35</v>
          </cell>
          <cell r="B137" t="str">
            <v>SUMINISTRO  MACROMEDIDOR MECÁNICO 3"</v>
          </cell>
          <cell r="C137" t="str">
            <v>un</v>
          </cell>
          <cell r="D137">
            <v>1316600</v>
          </cell>
        </row>
        <row r="138">
          <cell r="A138" t="str">
            <v>7.36</v>
          </cell>
          <cell r="B138" t="str">
            <v>SUMINISTRO  MACROMEDIDOR MECÁNICO 2"</v>
          </cell>
          <cell r="C138" t="str">
            <v>un</v>
          </cell>
          <cell r="D138">
            <v>1027760</v>
          </cell>
        </row>
        <row r="139">
          <cell r="A139" t="str">
            <v>7.37</v>
          </cell>
          <cell r="B139" t="str">
            <v>VÁLVULA DE COMPUERTA 4"</v>
          </cell>
          <cell r="C139" t="str">
            <v>un</v>
          </cell>
          <cell r="D139">
            <v>715720</v>
          </cell>
        </row>
        <row r="140">
          <cell r="A140" t="str">
            <v>7.38</v>
          </cell>
          <cell r="B140" t="str">
            <v>VALVULA DE VENTOSA 4"</v>
          </cell>
          <cell r="C140" t="str">
            <v>un</v>
          </cell>
          <cell r="D140">
            <v>1305000</v>
          </cell>
        </row>
        <row r="141">
          <cell r="A141" t="str">
            <v>7.39</v>
          </cell>
          <cell r="B141" t="str">
            <v>TEE HD 4"</v>
          </cell>
          <cell r="C141" t="str">
            <v>un</v>
          </cell>
          <cell r="D141">
            <v>474440</v>
          </cell>
        </row>
        <row r="142">
          <cell r="A142" t="str">
            <v>7.4</v>
          </cell>
          <cell r="B142" t="str">
            <v>INSTALACIÓN TUBERÍA  PVC.  D = 2"  RDE 21 UNIÓN CAMPANA ESPIGO</v>
          </cell>
          <cell r="C142" t="str">
            <v>m</v>
          </cell>
          <cell r="D142">
            <v>3051</v>
          </cell>
        </row>
        <row r="143">
          <cell r="A143" t="str">
            <v>7.40</v>
          </cell>
          <cell r="B143" t="str">
            <v>FILTRO EN YEE 4"</v>
          </cell>
          <cell r="C143" t="str">
            <v>un</v>
          </cell>
          <cell r="D143">
            <v>641480</v>
          </cell>
        </row>
        <row r="144">
          <cell r="A144" t="str">
            <v>7.41</v>
          </cell>
          <cell r="B144" t="str">
            <v>CODO 90°X4" HD</v>
          </cell>
          <cell r="C144" t="str">
            <v>un</v>
          </cell>
          <cell r="D144">
            <v>264480</v>
          </cell>
        </row>
        <row r="145">
          <cell r="A145" t="str">
            <v>7.42</v>
          </cell>
          <cell r="B145" t="str">
            <v>PASAMURO HD 4" 0,2 M</v>
          </cell>
          <cell r="C145" t="str">
            <v>un</v>
          </cell>
          <cell r="D145">
            <v>675279</v>
          </cell>
        </row>
        <row r="146">
          <cell r="A146" t="str">
            <v>7.43</v>
          </cell>
          <cell r="B146" t="str">
            <v>NIPLES HD 4" 2,45 M</v>
          </cell>
          <cell r="C146" t="str">
            <v>un</v>
          </cell>
          <cell r="D146">
            <v>2500000</v>
          </cell>
        </row>
        <row r="147">
          <cell r="A147" t="str">
            <v>7.44</v>
          </cell>
          <cell r="B147" t="str">
            <v>UNION DE DESMONTAJE 4"</v>
          </cell>
          <cell r="C147" t="str">
            <v>un</v>
          </cell>
          <cell r="D147">
            <v>73080</v>
          </cell>
        </row>
        <row r="148">
          <cell r="A148" t="str">
            <v>7.45</v>
          </cell>
          <cell r="B148" t="str">
            <v>VÁLVULA DE COMPUERTA 3"</v>
          </cell>
          <cell r="C148" t="str">
            <v>un</v>
          </cell>
          <cell r="D148">
            <v>524320</v>
          </cell>
        </row>
        <row r="149">
          <cell r="A149" t="str">
            <v>7.46</v>
          </cell>
          <cell r="B149" t="str">
            <v>VALVULA DE VENTOSA 3"</v>
          </cell>
          <cell r="C149" t="str">
            <v>un</v>
          </cell>
          <cell r="D149">
            <v>824760</v>
          </cell>
        </row>
        <row r="150">
          <cell r="A150" t="str">
            <v>7.47</v>
          </cell>
          <cell r="B150" t="str">
            <v>TEE HD 3"</v>
          </cell>
          <cell r="C150" t="str">
            <v>un</v>
          </cell>
          <cell r="D150">
            <v>281880</v>
          </cell>
        </row>
        <row r="151">
          <cell r="A151" t="str">
            <v>7.48</v>
          </cell>
          <cell r="B151" t="str">
            <v>FILTRO EN YEE 3"</v>
          </cell>
          <cell r="C151" t="str">
            <v>un</v>
          </cell>
          <cell r="D151">
            <v>450080</v>
          </cell>
        </row>
        <row r="152">
          <cell r="A152" t="str">
            <v>7.49</v>
          </cell>
          <cell r="B152" t="str">
            <v>CODO 90°X3" HD</v>
          </cell>
          <cell r="C152" t="str">
            <v>un</v>
          </cell>
          <cell r="D152">
            <v>211120</v>
          </cell>
        </row>
        <row r="153">
          <cell r="A153" t="str">
            <v>7.5</v>
          </cell>
          <cell r="B153" t="str">
            <v>INSTALACIÓN TUBERÍA  PVC.  D = 3"  RDE 21 UNIÓN CAMPANA ESPIGO</v>
          </cell>
          <cell r="C153" t="str">
            <v>m</v>
          </cell>
          <cell r="D153">
            <v>3051</v>
          </cell>
        </row>
        <row r="154">
          <cell r="A154" t="str">
            <v>7.50</v>
          </cell>
          <cell r="B154" t="str">
            <v>PASAMURO HD 3" 0,2 M</v>
          </cell>
          <cell r="C154" t="str">
            <v>un</v>
          </cell>
          <cell r="D154">
            <v>501344</v>
          </cell>
        </row>
        <row r="155">
          <cell r="A155" t="str">
            <v>7.51</v>
          </cell>
          <cell r="B155" t="str">
            <v>NIPLES HD 3" 2,45 M</v>
          </cell>
          <cell r="C155" t="str">
            <v>un</v>
          </cell>
          <cell r="D155">
            <v>2000000</v>
          </cell>
        </row>
        <row r="156">
          <cell r="A156" t="str">
            <v>7.52</v>
          </cell>
          <cell r="B156" t="str">
            <v>UNION DE DESMONTAJE 3"</v>
          </cell>
          <cell r="C156" t="str">
            <v>un</v>
          </cell>
          <cell r="D156">
            <v>63800</v>
          </cell>
        </row>
        <row r="157">
          <cell r="A157" t="str">
            <v>7.53</v>
          </cell>
          <cell r="B157" t="str">
            <v>VÁLVULA DE COMPUERTA 2"</v>
          </cell>
          <cell r="C157" t="str">
            <v>un</v>
          </cell>
          <cell r="D157">
            <v>348000</v>
          </cell>
        </row>
        <row r="158">
          <cell r="A158" t="str">
            <v>7.54</v>
          </cell>
          <cell r="B158" t="str">
            <v>VALVULA DE VENTOSA 2"</v>
          </cell>
          <cell r="C158" t="str">
            <v>un</v>
          </cell>
          <cell r="D158">
            <v>673960</v>
          </cell>
        </row>
        <row r="159">
          <cell r="A159" t="str">
            <v>7.55</v>
          </cell>
          <cell r="B159" t="str">
            <v>TEE HD 2"</v>
          </cell>
          <cell r="C159" t="str">
            <v>un</v>
          </cell>
          <cell r="D159">
            <v>168200</v>
          </cell>
        </row>
        <row r="160">
          <cell r="A160" t="str">
            <v>7.56</v>
          </cell>
          <cell r="B160" t="str">
            <v>FILTRO EN YEE 2"</v>
          </cell>
          <cell r="C160" t="str">
            <v>un</v>
          </cell>
          <cell r="D160">
            <v>299280</v>
          </cell>
        </row>
        <row r="161">
          <cell r="A161" t="str">
            <v>7.57</v>
          </cell>
          <cell r="B161" t="str">
            <v>CODO 90°X2" HD</v>
          </cell>
          <cell r="C161" t="str">
            <v>un</v>
          </cell>
          <cell r="D161">
            <v>106720</v>
          </cell>
        </row>
        <row r="162">
          <cell r="A162" t="str">
            <v>7.58</v>
          </cell>
          <cell r="B162" t="str">
            <v>PASAMURO HD 2" 0,2 M</v>
          </cell>
          <cell r="C162" t="str">
            <v>un</v>
          </cell>
          <cell r="D162">
            <v>306945</v>
          </cell>
        </row>
        <row r="163">
          <cell r="A163" t="str">
            <v>7.59</v>
          </cell>
          <cell r="B163" t="str">
            <v>NIPLES HD 2" 2,45 M</v>
          </cell>
          <cell r="C163" t="str">
            <v>un</v>
          </cell>
          <cell r="D163">
            <v>1500000</v>
          </cell>
        </row>
        <row r="164">
          <cell r="A164" t="str">
            <v>7.6</v>
          </cell>
          <cell r="B164" t="str">
            <v>INSTALACIÓN TUBERÍA  PVC. D = 4"  RDE 21 UNIÓN CAMPANA ESPIGO</v>
          </cell>
          <cell r="C164" t="str">
            <v>m</v>
          </cell>
          <cell r="D164">
            <v>4873</v>
          </cell>
        </row>
        <row r="165">
          <cell r="A165" t="str">
            <v>7.60</v>
          </cell>
          <cell r="B165" t="str">
            <v>UNION DE DESMONTAJE 2"</v>
          </cell>
          <cell r="C165" t="str">
            <v>un</v>
          </cell>
          <cell r="D165">
            <v>46400</v>
          </cell>
        </row>
        <row r="166">
          <cell r="A166" t="str">
            <v>7.61</v>
          </cell>
          <cell r="B166" t="str">
            <v>INSTALACIÓN VÁLVULAS VENTOSAS 2" - 4"</v>
          </cell>
          <cell r="C166" t="str">
            <v>un</v>
          </cell>
          <cell r="D166">
            <v>76521</v>
          </cell>
        </row>
        <row r="167">
          <cell r="A167" t="str">
            <v>7.7</v>
          </cell>
          <cell r="B167" t="str">
            <v xml:space="preserve">VALVULAS DE CIERRE TEMPORAL Y PERMANENTE D = 3"  </v>
          </cell>
          <cell r="C167" t="str">
            <v>un</v>
          </cell>
          <cell r="D167">
            <v>380000</v>
          </cell>
        </row>
        <row r="168">
          <cell r="A168" t="str">
            <v>7.8</v>
          </cell>
          <cell r="B168" t="str">
            <v>HIDRANTE D = 3"</v>
          </cell>
          <cell r="C168" t="str">
            <v>un</v>
          </cell>
          <cell r="D168">
            <v>1155000</v>
          </cell>
        </row>
        <row r="169">
          <cell r="A169" t="str">
            <v>7.9</v>
          </cell>
          <cell r="B169" t="str">
            <v xml:space="preserve">INSTALACIÓN  VALVULAS DE CIERRE TEMPORAL Y PERMANENTE D = 3"  </v>
          </cell>
          <cell r="C169" t="str">
            <v>un</v>
          </cell>
          <cell r="D169">
            <v>45548</v>
          </cell>
        </row>
      </sheetData>
      <sheetData sheetId="4"/>
      <sheetData sheetId="5">
        <row r="1">
          <cell r="A1" t="str">
            <v>CÓDIGO</v>
          </cell>
          <cell r="B1" t="str">
            <v>DESCRIPCIÓN</v>
          </cell>
          <cell r="C1" t="str">
            <v>UNID</v>
          </cell>
          <cell r="D1" t="str">
            <v>VALOR UNITARIO</v>
          </cell>
        </row>
        <row r="2">
          <cell r="A2">
            <v>1</v>
          </cell>
          <cell r="B2" t="str">
            <v>ACARREO DE MATERIALES</v>
          </cell>
          <cell r="C2" t="str">
            <v>m³</v>
          </cell>
          <cell r="D2">
            <v>810</v>
          </cell>
        </row>
        <row r="3">
          <cell r="A3">
            <v>2</v>
          </cell>
          <cell r="B3" t="str">
            <v>BASICO: CONCRETO MEZCLADO EN OBRA 14 MPA 2000 PSI</v>
          </cell>
          <cell r="C3" t="str">
            <v>m³</v>
          </cell>
          <cell r="D3">
            <v>399530</v>
          </cell>
        </row>
        <row r="4">
          <cell r="A4">
            <v>3</v>
          </cell>
          <cell r="B4" t="str">
            <v>BASICO: CONCRETO MEZCLADO EN OBRA 17 MPA 2500 PSI</v>
          </cell>
          <cell r="C4" t="str">
            <v>m³</v>
          </cell>
          <cell r="D4">
            <v>414570</v>
          </cell>
        </row>
        <row r="5">
          <cell r="A5">
            <v>4</v>
          </cell>
          <cell r="B5" t="str">
            <v>BASICO: CONCRETO MEZCLADO EN OBRA 21  MPA 3000 PSI</v>
          </cell>
          <cell r="C5" t="str">
            <v>m³</v>
          </cell>
          <cell r="D5">
            <v>443690</v>
          </cell>
        </row>
        <row r="6">
          <cell r="A6">
            <v>5</v>
          </cell>
          <cell r="B6" t="str">
            <v>BASICO: CONCRETO MEZCLADO EN OBRA 28 MPA 4000 PSI</v>
          </cell>
          <cell r="C6" t="str">
            <v>m³</v>
          </cell>
          <cell r="D6">
            <v>487205</v>
          </cell>
        </row>
        <row r="7">
          <cell r="A7">
            <v>6</v>
          </cell>
          <cell r="B7" t="str">
            <v>BASICO: CONCRETO MEZCLADO EN OBRA 28 MPA 4000 PSI - IMPERMEABILIZADO</v>
          </cell>
          <cell r="C7" t="str">
            <v>m³</v>
          </cell>
          <cell r="D7">
            <v>508835</v>
          </cell>
        </row>
        <row r="8">
          <cell r="A8">
            <v>7</v>
          </cell>
          <cell r="B8" t="str">
            <v>BASICO: MORTERO 1:4 MEZCLADO EN OBRA</v>
          </cell>
          <cell r="C8" t="str">
            <v>m³</v>
          </cell>
          <cell r="D8">
            <v>418362</v>
          </cell>
        </row>
        <row r="9">
          <cell r="A9">
            <v>8</v>
          </cell>
          <cell r="B9" t="str">
            <v>BASICO: MORTERO 1:5 MEZCLADO EN OBRA</v>
          </cell>
          <cell r="C9" t="str">
            <v>m³</v>
          </cell>
          <cell r="D9">
            <v>387382</v>
          </cell>
        </row>
        <row r="10">
          <cell r="A10">
            <v>9</v>
          </cell>
          <cell r="B10" t="str">
            <v>CONCRETO 2.000 PSI (FORMALETA)</v>
          </cell>
          <cell r="C10" t="str">
            <v>m³</v>
          </cell>
          <cell r="D10">
            <v>439338</v>
          </cell>
        </row>
        <row r="11">
          <cell r="A11">
            <v>10</v>
          </cell>
          <cell r="B11" t="str">
            <v>CONCRETO 3.000 PSI (FORMALETA)</v>
          </cell>
          <cell r="C11" t="str">
            <v>m³</v>
          </cell>
          <cell r="D11">
            <v>494878</v>
          </cell>
        </row>
        <row r="12">
          <cell r="A12">
            <v>11</v>
          </cell>
          <cell r="B12" t="str">
            <v>CONCRETO 4000 PSI (FORMALETA)</v>
          </cell>
          <cell r="C12" t="str">
            <v>m³</v>
          </cell>
          <cell r="D12">
            <v>547905</v>
          </cell>
        </row>
        <row r="13">
          <cell r="A13">
            <v>12</v>
          </cell>
          <cell r="B13" t="str">
            <v>CONCRETO 4000 PSI  IMPERMEABILIZADO (FORMALETA)</v>
          </cell>
          <cell r="C13" t="str">
            <v>m³</v>
          </cell>
          <cell r="D13">
            <v>692610</v>
          </cell>
        </row>
        <row r="14">
          <cell r="A14">
            <v>13</v>
          </cell>
          <cell r="B14" t="str">
            <v>ACERO ESTRUCTURAL A36</v>
          </cell>
          <cell r="C14" t="str">
            <v>kg</v>
          </cell>
          <cell r="D14">
            <v>8719</v>
          </cell>
        </row>
        <row r="15">
          <cell r="A15">
            <v>14</v>
          </cell>
          <cell r="B15" t="str">
            <v>ACERO ESTRUCTURAL A325</v>
          </cell>
          <cell r="C15" t="str">
            <v>kg</v>
          </cell>
          <cell r="D15">
            <v>8719</v>
          </cell>
        </row>
        <row r="16">
          <cell r="A16">
            <v>15</v>
          </cell>
          <cell r="B16" t="str">
            <v>SOLDADURA E70XX</v>
          </cell>
          <cell r="C16" t="str">
            <v>kg</v>
          </cell>
          <cell r="D16">
            <v>15573</v>
          </cell>
        </row>
        <row r="17">
          <cell r="A17">
            <v>16</v>
          </cell>
          <cell r="B17" t="str">
            <v>INSTALACIÓN ACCESORIOS PVC UM D = 6"</v>
          </cell>
          <cell r="C17" t="str">
            <v>un</v>
          </cell>
          <cell r="D17">
            <v>7602</v>
          </cell>
        </row>
        <row r="18">
          <cell r="A18">
            <v>17</v>
          </cell>
          <cell r="B18" t="str">
            <v>SUMINISTRO CODO 11.25° UM D = 6</v>
          </cell>
          <cell r="C18" t="str">
            <v>un</v>
          </cell>
          <cell r="D18">
            <v>192690</v>
          </cell>
        </row>
        <row r="19">
          <cell r="A19">
            <v>18</v>
          </cell>
          <cell r="B19" t="str">
            <v>SUMINISTRO CODO 22.5° UM D = 6</v>
          </cell>
          <cell r="C19" t="str">
            <v>un</v>
          </cell>
          <cell r="D19">
            <v>187556</v>
          </cell>
        </row>
        <row r="20">
          <cell r="A20">
            <v>19</v>
          </cell>
          <cell r="B20" t="str">
            <v>SUMINISTRO UNION MECÁNICA D = 6"</v>
          </cell>
          <cell r="C20" t="str">
            <v>un</v>
          </cell>
          <cell r="D20">
            <v>132659</v>
          </cell>
        </row>
        <row r="21">
          <cell r="A21">
            <v>20</v>
          </cell>
          <cell r="B21" t="str">
            <v>SUMINISTRO E INSTALACIÓN VERTEDERO EN LÁMINA ACRÍLICO 5 MM ESPESOR</v>
          </cell>
          <cell r="C21" t="str">
            <v>un</v>
          </cell>
          <cell r="D21">
            <v>110534</v>
          </cell>
        </row>
        <row r="22">
          <cell r="A22">
            <v>21</v>
          </cell>
          <cell r="B22" t="str">
            <v>LOCALIZACIÓN Y REPLANTEO ESTRUCTURAS</v>
          </cell>
          <cell r="C22" t="str">
            <v>m²</v>
          </cell>
          <cell r="D22">
            <v>9502</v>
          </cell>
        </row>
        <row r="23">
          <cell r="A23">
            <v>22</v>
          </cell>
          <cell r="B23" t="str">
            <v>LOCALIZACIÓN Y REPLANTEO REDES</v>
          </cell>
          <cell r="C23" t="str">
            <v>m</v>
          </cell>
          <cell r="D23">
            <v>9502</v>
          </cell>
        </row>
        <row r="24">
          <cell r="A24">
            <v>23</v>
          </cell>
          <cell r="B24" t="str">
            <v>ANCLAJES PARA CONCRETO</v>
          </cell>
          <cell r="C24" t="str">
            <v>kg</v>
          </cell>
          <cell r="D24">
            <v>12897</v>
          </cell>
        </row>
        <row r="25">
          <cell r="A25">
            <v>24</v>
          </cell>
          <cell r="B25" t="str">
            <v>SUMINISTRO TUBERÍA PVC. D = 6" RDE 21 UM</v>
          </cell>
          <cell r="C25" t="str">
            <v>m</v>
          </cell>
          <cell r="D25">
            <v>78101</v>
          </cell>
        </row>
        <row r="26">
          <cell r="A26">
            <v>25</v>
          </cell>
          <cell r="B26" t="str">
            <v>EXCAVACIÓN MANUAL PROFUNDIDADES HASTA 1 M</v>
          </cell>
          <cell r="C26" t="str">
            <v>m³</v>
          </cell>
          <cell r="D26">
            <v>39247</v>
          </cell>
        </row>
        <row r="27">
          <cell r="A27">
            <v>26</v>
          </cell>
          <cell r="B27" t="str">
            <v>EXCAVACIÓN MECÁNICA</v>
          </cell>
          <cell r="C27" t="str">
            <v>m³</v>
          </cell>
          <cell r="D27">
            <v>4820</v>
          </cell>
        </row>
        <row r="28">
          <cell r="A28">
            <v>27</v>
          </cell>
          <cell r="B28" t="str">
            <v>DEMOLICIÓN DE MUROS CONCRETO</v>
          </cell>
          <cell r="C28" t="str">
            <v>m³</v>
          </cell>
          <cell r="D28">
            <v>72595</v>
          </cell>
        </row>
        <row r="29">
          <cell r="A29">
            <v>28</v>
          </cell>
          <cell r="B29" t="str">
            <v>DEMOLICION DE PLACAS CONCRETO ESPESOR MÁXIMO 25 CM</v>
          </cell>
          <cell r="C29" t="str">
            <v>m³</v>
          </cell>
          <cell r="D29">
            <v>78727</v>
          </cell>
        </row>
        <row r="30">
          <cell r="A30">
            <v>29</v>
          </cell>
          <cell r="B30" t="str">
            <v>DEMOLICIÓN DE PAVIMENTO EN CONCRETO DE ANDENES</v>
          </cell>
          <cell r="C30" t="str">
            <v>m³</v>
          </cell>
          <cell r="D30">
            <v>80102</v>
          </cell>
        </row>
        <row r="31">
          <cell r="A31">
            <v>30</v>
          </cell>
          <cell r="B31" t="str">
            <v>RETIRO Y DISPOSICIÓN FINAL DE SOBRANTES DISTANCIA MÁXIMA 20 KM</v>
          </cell>
          <cell r="C31" t="str">
            <v>m³</v>
          </cell>
          <cell r="D31">
            <v>24449</v>
          </cell>
        </row>
        <row r="32">
          <cell r="A32">
            <v>31</v>
          </cell>
          <cell r="B32" t="str">
            <v>CONCRETO PARA SOLADO 14 MPA 2000 PSI</v>
          </cell>
          <cell r="C32" t="str">
            <v>m³</v>
          </cell>
          <cell r="D32">
            <v>457735</v>
          </cell>
        </row>
        <row r="33">
          <cell r="A33">
            <v>32</v>
          </cell>
          <cell r="B33" t="str">
            <v>CONCRETO CICLOPEO CONCRETO 21 MPA (3000 PSI) 50% PIEDRA RAJÓN 50%</v>
          </cell>
          <cell r="C33" t="str">
            <v>m³</v>
          </cell>
          <cell r="D33">
            <v>327083</v>
          </cell>
        </row>
        <row r="34">
          <cell r="A34">
            <v>33</v>
          </cell>
          <cell r="B34" t="str">
            <v>CONCRETO REFORZADO 28 MPA 4000 PSI PLACA DE FONDO</v>
          </cell>
          <cell r="C34" t="str">
            <v>m³</v>
          </cell>
          <cell r="D34">
            <v>714134</v>
          </cell>
        </row>
        <row r="35">
          <cell r="A35">
            <v>34</v>
          </cell>
          <cell r="B35" t="str">
            <v>CONCRETO REFORZADO 28 MPA 4000 PSI ELEVACIÓN</v>
          </cell>
          <cell r="C35" t="str">
            <v>m³</v>
          </cell>
          <cell r="D35">
            <v>722134</v>
          </cell>
        </row>
        <row r="36">
          <cell r="A36">
            <v>35</v>
          </cell>
          <cell r="B36" t="str">
            <v>DADO EN CONCRETO 4000 PSI IMPERMEABILIZADO</v>
          </cell>
          <cell r="C36" t="str">
            <v>m³</v>
          </cell>
          <cell r="D36">
            <v>714959</v>
          </cell>
        </row>
        <row r="37">
          <cell r="A37">
            <v>36</v>
          </cell>
          <cell r="B37" t="str">
            <v>ACERO DE REFUERZO 60000 PSI</v>
          </cell>
          <cell r="C37" t="str">
            <v>kg</v>
          </cell>
          <cell r="D37">
            <v>3783</v>
          </cell>
        </row>
        <row r="38">
          <cell r="A38">
            <v>37</v>
          </cell>
          <cell r="B38" t="str">
            <v>INSTALACION TUBERÍA PVC. UM D = 6"</v>
          </cell>
          <cell r="C38" t="str">
            <v>m</v>
          </cell>
          <cell r="D38">
            <v>1562</v>
          </cell>
        </row>
        <row r="39">
          <cell r="A39">
            <v>38</v>
          </cell>
          <cell r="B39" t="str">
            <v>SUMINISTRO PASAMURO PVC. D = 6" 0,50 M</v>
          </cell>
          <cell r="C39" t="str">
            <v>un</v>
          </cell>
          <cell r="D39">
            <v>44868</v>
          </cell>
        </row>
        <row r="40">
          <cell r="A40">
            <v>39</v>
          </cell>
          <cell r="B40" t="str">
            <v>TUBO BRIDA LISO ANCLAJE DN 150 PN 10 L=0,50</v>
          </cell>
          <cell r="C40" t="str">
            <v>un</v>
          </cell>
          <cell r="D40">
            <v>440734</v>
          </cell>
        </row>
        <row r="41">
          <cell r="A41">
            <v>40</v>
          </cell>
          <cell r="B41" t="str">
            <v>SUMINISTRO CODO 90° HD. D= 6" JTA . RÁPIDA PVC</v>
          </cell>
          <cell r="C41" t="str">
            <v>un</v>
          </cell>
          <cell r="D41">
            <v>342720</v>
          </cell>
        </row>
        <row r="42">
          <cell r="A42">
            <v>41</v>
          </cell>
          <cell r="B42" t="str">
            <v>SUMINISTRO VÁLVULA COMPUERTA ELÁSTICA VÁSTAGO NO ASCENDENTE  JTA . RÁPIDA  D = 6"</v>
          </cell>
          <cell r="C42" t="str">
            <v>un</v>
          </cell>
          <cell r="D42">
            <v>1071000</v>
          </cell>
        </row>
        <row r="43">
          <cell r="A43">
            <v>42</v>
          </cell>
          <cell r="B43" t="str">
            <v>INSTALACIÓN ACCESORIOS EN PVC. UM D = 2"</v>
          </cell>
          <cell r="C43" t="str">
            <v>un</v>
          </cell>
          <cell r="D43">
            <v>3700</v>
          </cell>
        </row>
        <row r="44">
          <cell r="A44">
            <v>43</v>
          </cell>
          <cell r="B44" t="str">
            <v>INSTALACIÓN ACCESORIOS EN PVC. UM D = 4"</v>
          </cell>
          <cell r="C44" t="str">
            <v>un</v>
          </cell>
          <cell r="D44">
            <v>5549</v>
          </cell>
        </row>
        <row r="45">
          <cell r="A45">
            <v>44</v>
          </cell>
          <cell r="B45" t="str">
            <v>INSTALACIÓN ACCESORIOS EN PVC. UM D = 8"</v>
          </cell>
          <cell r="C45" t="str">
            <v>un</v>
          </cell>
          <cell r="D45">
            <v>11403</v>
          </cell>
        </row>
        <row r="46">
          <cell r="A46">
            <v>45</v>
          </cell>
          <cell r="B46" t="str">
            <v>INSTALACIÓN ACCESORIOS HD. D= 8"</v>
          </cell>
          <cell r="C46" t="str">
            <v>un</v>
          </cell>
          <cell r="D46">
            <v>18056</v>
          </cell>
        </row>
        <row r="47">
          <cell r="A47">
            <v>46</v>
          </cell>
          <cell r="B47" t="str">
            <v>INSTALACIÓN ACCESORIOS HD. D= 6"</v>
          </cell>
          <cell r="C47" t="str">
            <v>un</v>
          </cell>
          <cell r="D47">
            <v>13812</v>
          </cell>
        </row>
        <row r="48">
          <cell r="A48">
            <v>47</v>
          </cell>
          <cell r="B48" t="str">
            <v>INSTALACIÓN ACCESORIOS HD. D= 4"</v>
          </cell>
          <cell r="C48" t="str">
            <v>un</v>
          </cell>
          <cell r="D48">
            <v>10873</v>
          </cell>
        </row>
        <row r="49">
          <cell r="A49">
            <v>48</v>
          </cell>
          <cell r="B49" t="str">
            <v>INSTALACIÓN ACCESORIOS HD. D= 2"</v>
          </cell>
          <cell r="C49" t="str">
            <v>un</v>
          </cell>
          <cell r="D49">
            <v>7248</v>
          </cell>
        </row>
        <row r="50">
          <cell r="A50">
            <v>49</v>
          </cell>
          <cell r="B50" t="str">
            <v>INSTALACIÓN VÁLVULA D= 2"</v>
          </cell>
          <cell r="C50" t="str">
            <v>un</v>
          </cell>
          <cell r="D50">
            <v>21291</v>
          </cell>
        </row>
        <row r="51">
          <cell r="A51">
            <v>50</v>
          </cell>
          <cell r="B51" t="str">
            <v>INSTALACIÓN VÁLVULA D= 4"</v>
          </cell>
          <cell r="C51" t="str">
            <v>un</v>
          </cell>
          <cell r="D51">
            <v>35486</v>
          </cell>
        </row>
        <row r="52">
          <cell r="A52">
            <v>51</v>
          </cell>
          <cell r="B52" t="str">
            <v>INSTALACIÓN VÁLVULA D= 6"</v>
          </cell>
          <cell r="C52" t="str">
            <v>un</v>
          </cell>
          <cell r="D52">
            <v>53228</v>
          </cell>
        </row>
        <row r="53">
          <cell r="A53">
            <v>52</v>
          </cell>
          <cell r="B53" t="str">
            <v>INSTALACIÓN VÁLVULA D= 8"</v>
          </cell>
          <cell r="C53" t="str">
            <v>un</v>
          </cell>
          <cell r="D53">
            <v>106456</v>
          </cell>
        </row>
        <row r="54">
          <cell r="A54">
            <v>53</v>
          </cell>
          <cell r="B54" t="str">
            <v>RELLENO CON MATERIAL TIPO 3 PROVENIENTE  DE LA EXCAVACION</v>
          </cell>
          <cell r="C54" t="str">
            <v>m³</v>
          </cell>
          <cell r="D54">
            <v>16564</v>
          </cell>
        </row>
        <row r="55">
          <cell r="A55">
            <v>54</v>
          </cell>
          <cell r="B55" t="str">
            <v>SUMINISTRO COMPUERTA DESLIZANTE CON VASTAGO Y RUEDA DE MANEJO D=8"</v>
          </cell>
          <cell r="C55" t="str">
            <v>un</v>
          </cell>
          <cell r="D55">
            <v>8225720</v>
          </cell>
        </row>
        <row r="56">
          <cell r="A56">
            <v>55</v>
          </cell>
          <cell r="B56" t="str">
            <v>INSTALACIÓN TUBERÍA PVC. UM D = 4"</v>
          </cell>
          <cell r="C56" t="str">
            <v>m</v>
          </cell>
          <cell r="D56">
            <v>1516</v>
          </cell>
        </row>
        <row r="57">
          <cell r="A57">
            <v>56</v>
          </cell>
          <cell r="B57" t="str">
            <v xml:space="preserve">INSTALACIÓN COMPUERTA DESLIZANTE </v>
          </cell>
          <cell r="C57" t="str">
            <v>un</v>
          </cell>
          <cell r="D57">
            <v>239693</v>
          </cell>
        </row>
        <row r="58">
          <cell r="A58">
            <v>57</v>
          </cell>
          <cell r="B58" t="str">
            <v>SUMINISTRO E INSTALACIÓN BARANDAS METALICAS DE SEGURIDAD, EN TUBERÍA HIERRO GALVANIZADO 1 1/2" MÓDULOS 1,50M DE ANCHO X 1,0 M DE ALTURA, ELEMENTOS Y JUNTAS SOLDADAS Y ANCLADO A CONCRETO MEDIANTE PLATINAS, PERNOS Y GANCHOS EN VARILLAS 1 1/4", Y DEMÁS ELEMENTOS DESCRITOS EN ESPECIFICACIONES TÉCNICAS Y PLANOS DE DISEÑO</v>
          </cell>
          <cell r="C58" t="str">
            <v>m</v>
          </cell>
          <cell r="D58">
            <v>159506</v>
          </cell>
        </row>
        <row r="59">
          <cell r="A59">
            <v>58</v>
          </cell>
          <cell r="B59" t="str">
            <v>ESCALERA TIPO GATO  EN VARILLA DE 1/2"  L = 1.25 M</v>
          </cell>
          <cell r="C59" t="str">
            <v>un</v>
          </cell>
          <cell r="D59">
            <v>7498</v>
          </cell>
        </row>
        <row r="60">
          <cell r="A60">
            <v>59</v>
          </cell>
          <cell r="B60" t="str">
            <v>SUMINISTRO TUBERÍA PVC. UM D = 4" RDE 21</v>
          </cell>
          <cell r="C60" t="str">
            <v>m</v>
          </cell>
          <cell r="D60">
            <v>35768</v>
          </cell>
        </row>
        <row r="61">
          <cell r="A61">
            <v>60</v>
          </cell>
          <cell r="B61" t="str">
            <v>SUMINISTRO CODO 90° HD. D= 4" JTA . RÁPIDA PVC</v>
          </cell>
          <cell r="C61" t="str">
            <v>un</v>
          </cell>
          <cell r="D61">
            <v>198730</v>
          </cell>
        </row>
        <row r="62">
          <cell r="A62">
            <v>61</v>
          </cell>
          <cell r="B62" t="str">
            <v>SUMINISTRO TEE HD. D= 4" JTA . RÁPIDA PVC</v>
          </cell>
          <cell r="C62" t="str">
            <v>un</v>
          </cell>
          <cell r="D62">
            <v>252280</v>
          </cell>
        </row>
        <row r="63">
          <cell r="A63">
            <v>62</v>
          </cell>
          <cell r="B63" t="str">
            <v>SUMINISTRO TEE HD. D= 6" JTA . RÁPIDA PVC</v>
          </cell>
          <cell r="C63" t="str">
            <v>un</v>
          </cell>
          <cell r="D63">
            <v>415310</v>
          </cell>
        </row>
        <row r="64">
          <cell r="A64">
            <v>63</v>
          </cell>
          <cell r="B64" t="str">
            <v>SUMINISTRO VÁLVULA DE COMPUERTA VNA ELÁSTICA EXTREMO JTA RÁPIDA PVC 4"</v>
          </cell>
          <cell r="C64" t="str">
            <v>un</v>
          </cell>
          <cell r="D64">
            <v>595000</v>
          </cell>
        </row>
        <row r="65">
          <cell r="A65">
            <v>64</v>
          </cell>
          <cell r="B65" t="str">
            <v>SUMINISTRO UNIÓN DE DESMONTE TIPO DRESSER 6"</v>
          </cell>
          <cell r="C65" t="str">
            <v>un</v>
          </cell>
          <cell r="D65">
            <v>171680</v>
          </cell>
        </row>
        <row r="66">
          <cell r="A66">
            <v>65</v>
          </cell>
          <cell r="B66" t="str">
            <v>SUMINISTRO TUBO BRIDA LISO ANCLAJE DN 100 PN 10 L=0,50</v>
          </cell>
          <cell r="C66" t="str">
            <v>un</v>
          </cell>
          <cell r="D66">
            <v>270000</v>
          </cell>
        </row>
        <row r="67">
          <cell r="A67">
            <v>66</v>
          </cell>
          <cell r="B67" t="str">
            <v xml:space="preserve">SUMINISTRO VÁLVULA DE COMPUERTA VNA ELÁSTICA EXTREMO JTA RAP PVC 2" </v>
          </cell>
          <cell r="C67" t="str">
            <v>un</v>
          </cell>
          <cell r="D67">
            <v>315350</v>
          </cell>
        </row>
        <row r="68">
          <cell r="A68">
            <v>67</v>
          </cell>
          <cell r="B68" t="str">
            <v>SUMINISTRO TEE REDUCIDA HD JTA RAP PVC 4"x2"</v>
          </cell>
          <cell r="C68" t="str">
            <v>un</v>
          </cell>
          <cell r="D68">
            <v>154700</v>
          </cell>
        </row>
        <row r="69">
          <cell r="A69">
            <v>68</v>
          </cell>
          <cell r="B69" t="str">
            <v>SUMINISTRO TUBO BRIDA LISO ANCLAJE DN 50 PN 10 L=0,50</v>
          </cell>
          <cell r="C69" t="str">
            <v>un</v>
          </cell>
          <cell r="D69">
            <v>117000</v>
          </cell>
        </row>
        <row r="70">
          <cell r="A70">
            <v>69</v>
          </cell>
          <cell r="B70" t="str">
            <v>SUMINISTRO VÁLVULA VENTOSA SENCILLA. EB D = 1/2''</v>
          </cell>
          <cell r="C70" t="str">
            <v>un</v>
          </cell>
          <cell r="D70">
            <v>218960</v>
          </cell>
        </row>
        <row r="71">
          <cell r="A71">
            <v>70</v>
          </cell>
          <cell r="B71" t="str">
            <v>SUMINISTRO COLLAR DERIVACIÓN 6"x1/2"  PVC INSERTO METÁLICO</v>
          </cell>
          <cell r="C71" t="str">
            <v>un</v>
          </cell>
          <cell r="D71">
            <v>27837</v>
          </cell>
        </row>
        <row r="72">
          <cell r="A72">
            <v>71</v>
          </cell>
          <cell r="B72" t="str">
            <v>SUMINISTRO COLLAR DERIVACIÓN 4"x1/2"  PVC INSERTO METÁLICO</v>
          </cell>
          <cell r="C72" t="str">
            <v>un</v>
          </cell>
          <cell r="D72">
            <v>21900</v>
          </cell>
        </row>
        <row r="73">
          <cell r="A73">
            <v>72</v>
          </cell>
          <cell r="B73" t="str">
            <v>SUMINISTRO COLLAR DERIVACIÓN 3"x1/2"  PVC INSERTO METÁLICO</v>
          </cell>
          <cell r="C73" t="str">
            <v>un</v>
          </cell>
          <cell r="D73">
            <v>19285</v>
          </cell>
        </row>
        <row r="74">
          <cell r="A74">
            <v>73</v>
          </cell>
          <cell r="B74" t="str">
            <v>SUMINISTRO COLLAR DERIVACIÓN 2"x1/2"  PVC INSERTO METÁLICO</v>
          </cell>
          <cell r="C74" t="str">
            <v>un</v>
          </cell>
          <cell r="D74">
            <v>13010</v>
          </cell>
        </row>
        <row r="75">
          <cell r="A75">
            <v>74</v>
          </cell>
          <cell r="B75" t="str">
            <v>INSTALACIÓN VÁLVULA D= 3"</v>
          </cell>
          <cell r="C75" t="str">
            <v>un</v>
          </cell>
          <cell r="D75">
            <v>28610</v>
          </cell>
        </row>
        <row r="76">
          <cell r="A76">
            <v>75</v>
          </cell>
          <cell r="B76" t="str">
            <v>INSTALACIÓN VÁLVULA D= 1/2"</v>
          </cell>
          <cell r="C76" t="str">
            <v>un</v>
          </cell>
          <cell r="D76">
            <v>6654</v>
          </cell>
        </row>
        <row r="77">
          <cell r="A77">
            <v>76</v>
          </cell>
          <cell r="B77" t="str">
            <v>SUMINISTRO VENTOSA DE DOBLE ACCIÓN D=3''</v>
          </cell>
          <cell r="C77" t="str">
            <v>un</v>
          </cell>
          <cell r="D77">
            <v>420070</v>
          </cell>
        </row>
        <row r="78">
          <cell r="A78">
            <v>77</v>
          </cell>
          <cell r="B78" t="str">
            <v xml:space="preserve">SUMINISTRO REDUCCIÓN HD JTA RAP PVC 6" x 2" </v>
          </cell>
          <cell r="C78" t="str">
            <v>un</v>
          </cell>
          <cell r="D78">
            <v>163030</v>
          </cell>
        </row>
        <row r="79">
          <cell r="A79">
            <v>78</v>
          </cell>
          <cell r="B79" t="str">
            <v xml:space="preserve">SUMINISTRO REDUCCIÓN HD JTA RAP PVC 6" x 3" </v>
          </cell>
          <cell r="C79" t="str">
            <v>un</v>
          </cell>
          <cell r="D79">
            <v>180880</v>
          </cell>
        </row>
        <row r="80">
          <cell r="A80">
            <v>79</v>
          </cell>
          <cell r="B80" t="str">
            <v>SUMINISTRO UNIÓN TIPO DRESSER. D = 2"</v>
          </cell>
          <cell r="C80" t="str">
            <v>un</v>
          </cell>
          <cell r="D80">
            <v>47600</v>
          </cell>
        </row>
        <row r="81">
          <cell r="A81">
            <v>80</v>
          </cell>
          <cell r="B81" t="str">
            <v>SUMINISTRO TEE REDUCIDA HD JTA RAP PVC 8"x2"</v>
          </cell>
          <cell r="C81" t="str">
            <v>un</v>
          </cell>
          <cell r="D81">
            <v>508130</v>
          </cell>
        </row>
        <row r="82">
          <cell r="A82">
            <v>81</v>
          </cell>
          <cell r="B82" t="str">
            <v>SUMINISTRO TEE REDUCIDA HD JTA RAP PVC 6"x2"</v>
          </cell>
          <cell r="C82" t="str">
            <v>un</v>
          </cell>
          <cell r="D82">
            <v>297500</v>
          </cell>
        </row>
        <row r="83">
          <cell r="A83">
            <v>82</v>
          </cell>
          <cell r="B83" t="str">
            <v>SUMINISTRO TUBERÍA PVC. UM D = 2" RDE 21</v>
          </cell>
          <cell r="C83" t="str">
            <v>m</v>
          </cell>
          <cell r="D83">
            <v>11381</v>
          </cell>
        </row>
        <row r="84">
          <cell r="A84">
            <v>83</v>
          </cell>
          <cell r="B84" t="str">
            <v>SUMINISTRO TUBERÍA PVC. UM D = 3" RDE 21</v>
          </cell>
          <cell r="C84" t="str">
            <v>m</v>
          </cell>
          <cell r="D84">
            <v>24908</v>
          </cell>
        </row>
        <row r="85">
          <cell r="A85">
            <v>84</v>
          </cell>
          <cell r="B85" t="str">
            <v>SUMINISTRO  TEE 2" PVC UM RC</v>
          </cell>
          <cell r="C85" t="str">
            <v xml:space="preserve">un </v>
          </cell>
          <cell r="D85">
            <v>177026</v>
          </cell>
        </row>
        <row r="86">
          <cell r="A86">
            <v>85</v>
          </cell>
          <cell r="B86" t="str">
            <v>SUMINISTRO BUJE SOLDADO  2" X 1/2" PVC</v>
          </cell>
          <cell r="C86" t="str">
            <v xml:space="preserve">un </v>
          </cell>
          <cell r="D86">
            <v>26210</v>
          </cell>
        </row>
        <row r="87">
          <cell r="A87">
            <v>86</v>
          </cell>
          <cell r="B87" t="str">
            <v>SUMINISTRO  CODO 11,25° X 2" PVC UM GR</v>
          </cell>
          <cell r="C87" t="str">
            <v xml:space="preserve">un </v>
          </cell>
          <cell r="D87">
            <v>27315</v>
          </cell>
        </row>
        <row r="88">
          <cell r="A88">
            <v>87</v>
          </cell>
          <cell r="B88" t="str">
            <v>SUMINISTRO  BUJE  SOLDADO  2" X 1" PVC</v>
          </cell>
          <cell r="C88" t="str">
            <v xml:space="preserve">un </v>
          </cell>
          <cell r="D88">
            <v>26210</v>
          </cell>
        </row>
        <row r="89">
          <cell r="A89">
            <v>88</v>
          </cell>
          <cell r="B89" t="str">
            <v>SUMINISTRO  CODO 45° X 2" UM  PVC RC</v>
          </cell>
          <cell r="C89" t="str">
            <v xml:space="preserve">un </v>
          </cell>
          <cell r="D89">
            <v>128882</v>
          </cell>
        </row>
        <row r="90">
          <cell r="A90">
            <v>89</v>
          </cell>
          <cell r="B90" t="str">
            <v>SUMINISTRO  CODO 22,5° X 2" UM PVC GR</v>
          </cell>
          <cell r="C90" t="str">
            <v xml:space="preserve">un </v>
          </cell>
          <cell r="D90">
            <v>23624</v>
          </cell>
        </row>
        <row r="91">
          <cell r="A91">
            <v>90</v>
          </cell>
          <cell r="B91" t="str">
            <v>SUMINISTRO  CODO 90°X 2" UM PVC RC</v>
          </cell>
          <cell r="C91" t="str">
            <v xml:space="preserve">un </v>
          </cell>
          <cell r="D91">
            <v>94149</v>
          </cell>
        </row>
        <row r="92">
          <cell r="A92">
            <v>91</v>
          </cell>
          <cell r="B92" t="str">
            <v>SUMINISTRO  TEE 3" PVC UM RC</v>
          </cell>
          <cell r="C92" t="str">
            <v xml:space="preserve">un </v>
          </cell>
          <cell r="D92">
            <v>207923</v>
          </cell>
        </row>
        <row r="93">
          <cell r="A93">
            <v>92</v>
          </cell>
          <cell r="B93" t="str">
            <v>SUMINISTRO  CODO 11,25° X 3" PVC UM GR</v>
          </cell>
          <cell r="C93" t="str">
            <v xml:space="preserve">un </v>
          </cell>
          <cell r="D93">
            <v>43600</v>
          </cell>
        </row>
        <row r="94">
          <cell r="A94">
            <v>93</v>
          </cell>
          <cell r="B94" t="str">
            <v xml:space="preserve">SUMINISTRO  REDUCCIÓN 3" X 2" PVC UM </v>
          </cell>
          <cell r="C94" t="str">
            <v xml:space="preserve">un </v>
          </cell>
          <cell r="D94">
            <v>115176</v>
          </cell>
        </row>
        <row r="95">
          <cell r="A95">
            <v>94</v>
          </cell>
          <cell r="B95" t="str">
            <v xml:space="preserve">SUMINISTRO  TAPON SOLDADO 2" PVC </v>
          </cell>
          <cell r="C95" t="str">
            <v xml:space="preserve">un </v>
          </cell>
          <cell r="D95">
            <v>6637</v>
          </cell>
        </row>
        <row r="96">
          <cell r="A96">
            <v>95</v>
          </cell>
          <cell r="B96" t="str">
            <v xml:space="preserve">SUMINISTRO  TAPON SOLDADO 1" PVC </v>
          </cell>
          <cell r="C96" t="str">
            <v xml:space="preserve">un </v>
          </cell>
          <cell r="D96">
            <v>1333</v>
          </cell>
        </row>
        <row r="97">
          <cell r="A97">
            <v>96</v>
          </cell>
          <cell r="B97" t="str">
            <v>SUMINISTRO  TEE 4" PVC UM RC</v>
          </cell>
          <cell r="C97" t="str">
            <v xml:space="preserve">un </v>
          </cell>
          <cell r="D97">
            <v>326369</v>
          </cell>
        </row>
        <row r="98">
          <cell r="A98">
            <v>97</v>
          </cell>
          <cell r="B98" t="str">
            <v xml:space="preserve">SUMINISTRO  REDUCCIÓN 4" X 3" PVC UM </v>
          </cell>
          <cell r="C98" t="str">
            <v xml:space="preserve">un </v>
          </cell>
          <cell r="D98">
            <v>139998</v>
          </cell>
        </row>
        <row r="99">
          <cell r="A99">
            <v>98</v>
          </cell>
          <cell r="B99" t="str">
            <v>SUMINISTRO  REDUCCIÓN 4" X 2" PVC UM</v>
          </cell>
          <cell r="C99" t="str">
            <v xml:space="preserve">un </v>
          </cell>
          <cell r="D99">
            <v>133690</v>
          </cell>
        </row>
        <row r="100">
          <cell r="A100">
            <v>99</v>
          </cell>
          <cell r="B100" t="str">
            <v>SUMINISTRO  CODO 11,25° X 4" PVC UM GR</v>
          </cell>
          <cell r="C100" t="str">
            <v xml:space="preserve">un </v>
          </cell>
          <cell r="D100">
            <v>83326</v>
          </cell>
        </row>
        <row r="101">
          <cell r="A101">
            <v>100</v>
          </cell>
          <cell r="B101" t="str">
            <v xml:space="preserve">SUMINISTRO  TAPÓN 4" PVC UM </v>
          </cell>
          <cell r="C101" t="str">
            <v xml:space="preserve">un </v>
          </cell>
          <cell r="D101">
            <v>262357</v>
          </cell>
        </row>
        <row r="102">
          <cell r="A102">
            <v>101</v>
          </cell>
          <cell r="B102" t="str">
            <v>SUMINISTRO  CODO 22,5° X 3" PVC UM GR</v>
          </cell>
          <cell r="C102" t="str">
            <v xml:space="preserve">un </v>
          </cell>
          <cell r="D102">
            <v>47837</v>
          </cell>
        </row>
        <row r="103">
          <cell r="A103">
            <v>102</v>
          </cell>
          <cell r="B103" t="str">
            <v>SUMINISTRO  MACROMEDIDOR MECÁNICO 4"</v>
          </cell>
          <cell r="C103" t="str">
            <v xml:space="preserve">un </v>
          </cell>
          <cell r="D103">
            <v>1774290</v>
          </cell>
        </row>
        <row r="104">
          <cell r="A104">
            <v>103</v>
          </cell>
          <cell r="B104" t="str">
            <v>SUMINISTRO  MACROMEDIDOR MECÁNICO 3"</v>
          </cell>
          <cell r="C104" t="str">
            <v xml:space="preserve">un </v>
          </cell>
          <cell r="D104">
            <v>1350650</v>
          </cell>
        </row>
        <row r="105">
          <cell r="A105">
            <v>104</v>
          </cell>
          <cell r="B105" t="str">
            <v>SUMINISTRO  MACROMEDIDOR MECÁNICO 2"</v>
          </cell>
          <cell r="C105" t="str">
            <v xml:space="preserve">un </v>
          </cell>
          <cell r="D105">
            <v>1054340</v>
          </cell>
        </row>
        <row r="106">
          <cell r="A106">
            <v>105</v>
          </cell>
          <cell r="B106" t="str">
            <v>SUMINISTRO VALVULA DE VENTOSA  DOBLE ACCIÓN 4"</v>
          </cell>
          <cell r="C106" t="str">
            <v xml:space="preserve">un </v>
          </cell>
          <cell r="D106">
            <v>630700</v>
          </cell>
        </row>
        <row r="107">
          <cell r="A107">
            <v>106</v>
          </cell>
          <cell r="B107" t="str">
            <v>SUMINISTRO VALVULA DE VENTOSA DOBLE ACCIÓN  2"</v>
          </cell>
          <cell r="C107" t="str">
            <v xml:space="preserve">un </v>
          </cell>
          <cell r="D107">
            <v>328440</v>
          </cell>
        </row>
        <row r="108">
          <cell r="A108">
            <v>107</v>
          </cell>
          <cell r="B108" t="str">
            <v>SUMINISTRO FILTRO EN YEE 4"</v>
          </cell>
          <cell r="C108" t="str">
            <v>un</v>
          </cell>
          <cell r="D108">
            <v>658070</v>
          </cell>
        </row>
        <row r="109">
          <cell r="A109">
            <v>108</v>
          </cell>
          <cell r="B109" t="str">
            <v>SUMINISTRO HIDRANTE TIPO HÚMEDO DE 3", DE 200 PSI DE PRESIÓN DE TRABAJO, EN HIERRO GRIS (NORMA AWWA C-503 NTC 382)</v>
          </cell>
          <cell r="C109" t="str">
            <v>un</v>
          </cell>
          <cell r="D109">
            <v>1737400</v>
          </cell>
        </row>
        <row r="110">
          <cell r="A110">
            <v>109</v>
          </cell>
          <cell r="B110" t="str">
            <v>SUMINISTRO TEE HD. D= 3" JTA . RÁPIDA PVC</v>
          </cell>
          <cell r="C110" t="str">
            <v>un</v>
          </cell>
          <cell r="D110">
            <v>145180</v>
          </cell>
        </row>
        <row r="111">
          <cell r="A111">
            <v>110</v>
          </cell>
          <cell r="B111" t="str">
            <v xml:space="preserve">SUMINISTRO VÁLVULA DE COMPUERTA VNA ELÁSTICA EXTREMO JTA RAP PVC 3" </v>
          </cell>
          <cell r="C111" t="str">
            <v>un</v>
          </cell>
          <cell r="D111">
            <v>452200</v>
          </cell>
        </row>
        <row r="112">
          <cell r="A112">
            <v>111</v>
          </cell>
          <cell r="B112" t="str">
            <v>SUMINISTRO UNIÓN DE DESMONTE TIPO DRESSER 4"</v>
          </cell>
          <cell r="C112" t="str">
            <v>un</v>
          </cell>
          <cell r="D112">
            <v>74970</v>
          </cell>
        </row>
        <row r="113">
          <cell r="A113">
            <v>112</v>
          </cell>
          <cell r="B113" t="str">
            <v>SUMINISTRO UNIÓN DE DESMONTE TIPO DRESSER 3"</v>
          </cell>
          <cell r="C113" t="str">
            <v>un</v>
          </cell>
          <cell r="D113">
            <v>65450</v>
          </cell>
        </row>
        <row r="114">
          <cell r="A114">
            <v>113</v>
          </cell>
          <cell r="B114" t="str">
            <v>SUMINISTRO UNIÓN DE DESMONTE TIPO DRESSER 2"</v>
          </cell>
          <cell r="C114" t="str">
            <v>un</v>
          </cell>
          <cell r="D114">
            <v>47600</v>
          </cell>
        </row>
        <row r="115">
          <cell r="A115">
            <v>114</v>
          </cell>
          <cell r="B115" t="str">
            <v>SUMINISTRO TEE HD. D= 2" JTA . RÁPIDA PVC</v>
          </cell>
          <cell r="C115" t="str">
            <v>un</v>
          </cell>
          <cell r="D115">
            <v>82110</v>
          </cell>
        </row>
        <row r="116">
          <cell r="A116">
            <v>115</v>
          </cell>
          <cell r="B116" t="str">
            <v>SUMINISTRO CODO 90° HD. D= 3" JTA . RÁPIDA PVC</v>
          </cell>
          <cell r="C116" t="str">
            <v>un</v>
          </cell>
          <cell r="D116">
            <v>99960</v>
          </cell>
        </row>
        <row r="117">
          <cell r="A117">
            <v>116</v>
          </cell>
          <cell r="B117" t="str">
            <v>SUMINISTRO CODO 90° HD. D= 2" JTA . RÁPIDA PVC</v>
          </cell>
          <cell r="C117" t="str">
            <v>un</v>
          </cell>
          <cell r="D117">
            <v>72590</v>
          </cell>
        </row>
        <row r="118">
          <cell r="A118">
            <v>117</v>
          </cell>
          <cell r="B118" t="str">
            <v>SUMINISTRO FILTRO EN YEE 3"</v>
          </cell>
          <cell r="C118" t="str">
            <v>un</v>
          </cell>
          <cell r="D118">
            <v>461720</v>
          </cell>
        </row>
        <row r="119">
          <cell r="A119">
            <v>118</v>
          </cell>
          <cell r="B119" t="str">
            <v>SUMINISTRO FILTRO EN YEE 2"</v>
          </cell>
          <cell r="C119" t="str">
            <v>un</v>
          </cell>
          <cell r="D119">
            <v>307020</v>
          </cell>
        </row>
        <row r="120">
          <cell r="A120">
            <v>119</v>
          </cell>
          <cell r="B120" t="str">
            <v>SUMINISTRO TUBO BRIDA LISO DN 100 PN 10 L=2,45 M</v>
          </cell>
          <cell r="C120" t="str">
            <v>un</v>
          </cell>
          <cell r="D120">
            <v>901800</v>
          </cell>
        </row>
        <row r="121">
          <cell r="A121">
            <v>120</v>
          </cell>
          <cell r="B121" t="str">
            <v>SUMINISTRO TUBO BRIDA LISO DN 75 PN 10 L=2,45 M</v>
          </cell>
          <cell r="C121" t="str">
            <v>un</v>
          </cell>
          <cell r="D121">
            <v>667350</v>
          </cell>
        </row>
        <row r="122">
          <cell r="A122">
            <v>121</v>
          </cell>
          <cell r="B122" t="str">
            <v>SUMINISTRO TUBO BRIDA LISO DN 50 PN 10 L=2,45 M</v>
          </cell>
          <cell r="C122" t="str">
            <v>un</v>
          </cell>
          <cell r="D122">
            <v>362700</v>
          </cell>
        </row>
        <row r="123">
          <cell r="A123">
            <v>122</v>
          </cell>
          <cell r="B123" t="str">
            <v>SUMINISTRO TUBO BRIDA LISO ANCLAJE DN 75 PN 10 L=0,50</v>
          </cell>
          <cell r="C123" t="str">
            <v>un</v>
          </cell>
          <cell r="D123">
            <v>193500</v>
          </cell>
        </row>
        <row r="124">
          <cell r="A124">
            <v>123</v>
          </cell>
          <cell r="B124" t="str">
            <v>DESMONTE DE ADOQUIN EN ANDENES</v>
          </cell>
          <cell r="C124" t="str">
            <v>m2</v>
          </cell>
          <cell r="D124">
            <v>6942</v>
          </cell>
        </row>
        <row r="125">
          <cell r="A125">
            <v>124</v>
          </cell>
          <cell r="B125" t="str">
            <v xml:space="preserve">REPOSICIÓN PAVIMENTO ADOQUIN ANDENES  INSCLUYE CONFINAMIENTO CON BORDILLOS SECCIÓN 15 CM X 10 CM, BASE EN SUELO CEMENTO ESPESOR 25 CM, ARENA CAPA ESPESOR  5 CM Y ARENA DE SELLO </v>
          </cell>
          <cell r="C125" t="str">
            <v>m2</v>
          </cell>
          <cell r="D125">
            <v>190768</v>
          </cell>
        </row>
        <row r="126">
          <cell r="A126">
            <v>125</v>
          </cell>
          <cell r="B126" t="str">
            <v>SUMINISTRO E INSTALACION DE CANALETA PARSHALL 3"</v>
          </cell>
          <cell r="C126" t="str">
            <v>un</v>
          </cell>
          <cell r="D126">
            <v>2329924</v>
          </cell>
        </row>
        <row r="127">
          <cell r="A127">
            <v>126</v>
          </cell>
          <cell r="B127" t="str">
            <v xml:space="preserve">SUMINISTRO E INSTALACION LAMINAS PLANAS EN FIBRA DE VIDRIO 2.37X0,62 M, E=0,01 M  </v>
          </cell>
          <cell r="C127" t="str">
            <v>un</v>
          </cell>
          <cell r="D127">
            <v>91763</v>
          </cell>
        </row>
        <row r="128">
          <cell r="A128">
            <v>127</v>
          </cell>
          <cell r="B128" t="str">
            <v>REPARACION PAVIMENTOS CONCRETO ANDENES  ESPESOR 10 CM</v>
          </cell>
          <cell r="C128" t="str">
            <v>m2</v>
          </cell>
          <cell r="D128">
            <v>68251</v>
          </cell>
        </row>
        <row r="129">
          <cell r="A129">
            <v>128</v>
          </cell>
          <cell r="B129" t="str">
            <v>INSTALACIÓN TUBERÍA PVC. UM D = 2"</v>
          </cell>
          <cell r="C129" t="str">
            <v>m</v>
          </cell>
          <cell r="D129">
            <v>1208</v>
          </cell>
        </row>
        <row r="130">
          <cell r="A130">
            <v>129</v>
          </cell>
          <cell r="B130" t="str">
            <v>INSTALACIÓN TUBERÍA PVC. UM D = 3"</v>
          </cell>
          <cell r="C130" t="str">
            <v>m</v>
          </cell>
          <cell r="D130">
            <v>1215</v>
          </cell>
        </row>
        <row r="131">
          <cell r="A131">
            <v>130</v>
          </cell>
          <cell r="B131" t="str">
            <v>INSTALACIÓN  HIDRANTE D = 3"</v>
          </cell>
          <cell r="C131" t="str">
            <v>un</v>
          </cell>
          <cell r="D131">
            <v>98472</v>
          </cell>
        </row>
        <row r="132">
          <cell r="A132">
            <v>131</v>
          </cell>
          <cell r="B132" t="str">
            <v>INSTALACIÓN MACROMEDIDOR 4"</v>
          </cell>
          <cell r="C132" t="str">
            <v>un</v>
          </cell>
          <cell r="D132">
            <v>93150</v>
          </cell>
        </row>
        <row r="133">
          <cell r="A133">
            <v>132</v>
          </cell>
          <cell r="B133" t="str">
            <v>INSTALACIÓN MACROMEDIDOR 3"</v>
          </cell>
          <cell r="C133" t="str">
            <v>un</v>
          </cell>
          <cell r="D133">
            <v>73188</v>
          </cell>
        </row>
        <row r="134">
          <cell r="A134">
            <v>133</v>
          </cell>
          <cell r="B134" t="str">
            <v>INSTALACIÓN MACROMEDIDOR 2"</v>
          </cell>
          <cell r="C134" t="str">
            <v>un</v>
          </cell>
          <cell r="D134">
            <v>39921</v>
          </cell>
        </row>
        <row r="135">
          <cell r="A135">
            <v>134</v>
          </cell>
          <cell r="B135" t="str">
            <v>RELLENO CON MATERIAL TIPO 1 - ARENA</v>
          </cell>
          <cell r="C135" t="str">
            <v>m³</v>
          </cell>
          <cell r="D135">
            <v>107647</v>
          </cell>
        </row>
        <row r="136">
          <cell r="A136">
            <v>135</v>
          </cell>
          <cell r="B136" t="str">
            <v>RELLENO CON MATERIAL TIPO 2 - RECEBO</v>
          </cell>
          <cell r="C136" t="str">
            <v>m³</v>
          </cell>
          <cell r="D136">
            <v>56597</v>
          </cell>
        </row>
        <row r="137">
          <cell r="A137">
            <v>136</v>
          </cell>
          <cell r="B137" t="str">
            <v>CONFORMACIÓN SUBRASANTE</v>
          </cell>
          <cell r="C137" t="str">
            <v>m2</v>
          </cell>
          <cell r="D137">
            <v>924</v>
          </cell>
        </row>
        <row r="138">
          <cell r="A138">
            <v>137</v>
          </cell>
          <cell r="B138" t="str">
            <v>INSTALACIÓN ACOMETIDA DOMICILIARÍA ACUEDUCTO 2" X 1/2" CON COLLAR DE DERIVACIÓN PVC PARA ACUEDUCTO. INCLUYE EXCAVACIÓN, RELLENO, CAJA PARA MEDIDOR Y LA INSTALACIÓN DE 5M DE TUBERÍA PEAD, ACCESORIOS, VÁLVULA DE CIERRE, MICROMEDIDOR.</v>
          </cell>
          <cell r="C138" t="str">
            <v>un</v>
          </cell>
          <cell r="D138">
            <v>164960</v>
          </cell>
        </row>
        <row r="139">
          <cell r="A139">
            <v>138</v>
          </cell>
          <cell r="B139" t="str">
            <v>SUMINISTRO CONEXIONES DOMICILIARIAS  INCLUYE  5M DE TUBERÍA PEAD, ACCESORIOS, VÁLVULA DE CIERRE, MICROMEDIDOR.</v>
          </cell>
          <cell r="C139" t="str">
            <v>un</v>
          </cell>
          <cell r="D139">
            <v>242335</v>
          </cell>
        </row>
        <row r="140">
          <cell r="A140">
            <v>139</v>
          </cell>
          <cell r="B140" t="str">
            <v>FUNDIDA IN SITU DE PILOTES DIÁMETRO 0.35 M, INCLUYE COLOCACIÓN CONCRETO FLUÍDO 3000 PSI POR MEDIO DE SISTEMA TUBO TREMIE Y DESCABEZADO DE PILOTES</v>
          </cell>
          <cell r="C140" t="str">
            <v>m3</v>
          </cell>
          <cell r="D140">
            <v>709844</v>
          </cell>
        </row>
        <row r="141">
          <cell r="A141">
            <v>140</v>
          </cell>
          <cell r="B141" t="str">
            <v>PERFORACIÓN CON BARRENAJE MANUAL PARA EXCAVACIÓN PILOTES DIÁMETRO 0.35 M</v>
          </cell>
          <cell r="C141" t="str">
            <v>m</v>
          </cell>
          <cell r="D141">
            <v>133646</v>
          </cell>
        </row>
        <row r="142">
          <cell r="A142">
            <v>141</v>
          </cell>
          <cell r="B142" t="str">
            <v>DADOS CIMENTACION CONCRETO 3.500 PSI (FORMALETA)</v>
          </cell>
          <cell r="C142" t="str">
            <v>m³</v>
          </cell>
          <cell r="D142">
            <v>516418</v>
          </cell>
        </row>
        <row r="143">
          <cell r="A143">
            <v>142</v>
          </cell>
          <cell r="B143" t="str">
            <v>SUMINISTRO E INSTALACIÓN MALLA EN POLIETILENO</v>
          </cell>
          <cell r="C143" t="str">
            <v>m2</v>
          </cell>
          <cell r="D143">
            <v>14995</v>
          </cell>
        </row>
        <row r="144">
          <cell r="A144">
            <v>143</v>
          </cell>
          <cell r="B144" t="str">
            <v>RETIRO DE TUBERÍA  EXISTENTE DIÁMETROS HASTA 6" INCLUYE MANEJO DE AGUAS</v>
          </cell>
          <cell r="C144" t="str">
            <v>m</v>
          </cell>
          <cell r="D144">
            <v>1972</v>
          </cell>
        </row>
        <row r="145">
          <cell r="A145">
            <v>144</v>
          </cell>
          <cell r="B145" t="str">
            <v>PRUEBA HIDROSTÁTICA Y DESINFECCIÓN TUBERÍA</v>
          </cell>
          <cell r="C145" t="str">
            <v>m</v>
          </cell>
          <cell r="D145">
            <v>6137</v>
          </cell>
        </row>
        <row r="146">
          <cell r="A146">
            <v>145</v>
          </cell>
          <cell r="B146" t="str">
            <v>SUMINISTRO E INSTALACIÓN DOSIFICADOR DE CAL DESHIDRATADA Y DOSIFICADOR DE CARBONATO DE SODIO</v>
          </cell>
          <cell r="C146" t="str">
            <v>un</v>
          </cell>
          <cell r="D146">
            <v>16812643</v>
          </cell>
        </row>
        <row r="147">
          <cell r="A147">
            <v>146</v>
          </cell>
          <cell r="B147" t="str">
            <v>INSTALACIÓN ACCESORIOS EN PVC. UM D = 3"</v>
          </cell>
          <cell r="C147" t="str">
            <v>un</v>
          </cell>
          <cell r="D147">
            <v>4447</v>
          </cell>
        </row>
        <row r="148">
          <cell r="A148">
            <v>147</v>
          </cell>
          <cell r="B148" t="str">
            <v>INSTALACIÓN ACCESORIOS HD. D= 3"</v>
          </cell>
          <cell r="C148" t="str">
            <v>un</v>
          </cell>
          <cell r="D148">
            <v>9060</v>
          </cell>
        </row>
        <row r="149">
          <cell r="A149">
            <v>148</v>
          </cell>
          <cell r="B149" t="str">
            <v>INSTALACIÓN TUBERÍA PVC. EL RDE 21  D = 1"</v>
          </cell>
          <cell r="C149" t="str">
            <v>m</v>
          </cell>
          <cell r="D149">
            <v>1030</v>
          </cell>
        </row>
        <row r="150">
          <cell r="A150">
            <v>149</v>
          </cell>
          <cell r="B150" t="str">
            <v>SUMINISTRO TUBERÍA PVC. EL RDE 21 D = 1"</v>
          </cell>
          <cell r="C150" t="str">
            <v>m</v>
          </cell>
          <cell r="D150">
            <v>5570</v>
          </cell>
        </row>
        <row r="151">
          <cell r="A151">
            <v>150</v>
          </cell>
          <cell r="B151" t="str">
            <v>INSTALACIÓN  ACCESORIOS PVC. EL RDE 21  D = 1"</v>
          </cell>
          <cell r="C151" t="str">
            <v>un</v>
          </cell>
          <cell r="D151">
            <v>2632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0</v>
          </cell>
          <cell r="D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>
        <row r="9">
          <cell r="A9" t="str">
            <v>CODIGO</v>
          </cell>
          <cell r="B9" t="str">
            <v>DESCRIPCION</v>
          </cell>
          <cell r="C9" t="str">
            <v>UNIDAD</v>
          </cell>
          <cell r="D9" t="str">
            <v>VALOR UNITARIO</v>
          </cell>
        </row>
        <row r="10">
          <cell r="A10">
            <v>1</v>
          </cell>
          <cell r="B10" t="str">
            <v>ACCESORIOS PVC</v>
          </cell>
          <cell r="C10" t="str">
            <v>GALON</v>
          </cell>
          <cell r="D10">
            <v>2292.7800000000002</v>
          </cell>
        </row>
        <row r="11">
          <cell r="A11">
            <v>2</v>
          </cell>
          <cell r="B11" t="str">
            <v>ACELERANTE SIKASET L</v>
          </cell>
          <cell r="C11" t="str">
            <v>KG</v>
          </cell>
          <cell r="D11">
            <v>8188.5</v>
          </cell>
        </row>
        <row r="12">
          <cell r="A12">
            <v>3</v>
          </cell>
          <cell r="B12" t="str">
            <v>ACERO DE REFUERZO 60.000 PSI DE 3/8"</v>
          </cell>
          <cell r="C12" t="str">
            <v>KG</v>
          </cell>
          <cell r="D12">
            <v>2250</v>
          </cell>
        </row>
        <row r="13">
          <cell r="A13">
            <v>4</v>
          </cell>
          <cell r="B13" t="str">
            <v>ACERO DE REFUERZO 60.000 PSI DE 5/8"</v>
          </cell>
          <cell r="C13" t="str">
            <v>KG</v>
          </cell>
          <cell r="D13">
            <v>2250</v>
          </cell>
        </row>
        <row r="14">
          <cell r="A14">
            <v>5</v>
          </cell>
          <cell r="B14" t="str">
            <v>ACERO DE REFUERZO DE 1/2"</v>
          </cell>
          <cell r="C14" t="str">
            <v>KG</v>
          </cell>
          <cell r="D14">
            <v>2250</v>
          </cell>
        </row>
        <row r="15">
          <cell r="A15">
            <v>6</v>
          </cell>
          <cell r="B15" t="str">
            <v>ACERO DE REFUERZO PARA PASOS</v>
          </cell>
          <cell r="C15" t="str">
            <v>KG</v>
          </cell>
          <cell r="D15">
            <v>2250</v>
          </cell>
        </row>
        <row r="16">
          <cell r="A16">
            <v>7</v>
          </cell>
          <cell r="B16" t="str">
            <v>ACERO DE REFUERZO DE 60.000 PSI DE 1/4"</v>
          </cell>
          <cell r="C16" t="str">
            <v>KG</v>
          </cell>
          <cell r="D16">
            <v>2250</v>
          </cell>
        </row>
        <row r="17">
          <cell r="A17">
            <v>8</v>
          </cell>
          <cell r="B17" t="str">
            <v>ACERO DE REFUERZO DE 60.000PSI DE 1/2"</v>
          </cell>
          <cell r="C17" t="str">
            <v>KG</v>
          </cell>
          <cell r="D17">
            <v>2250</v>
          </cell>
        </row>
        <row r="18">
          <cell r="A18">
            <v>9</v>
          </cell>
          <cell r="B18" t="str">
            <v>ACERO DE REFUERZO DE 60.000PSI DE 5/8"</v>
          </cell>
          <cell r="C18" t="str">
            <v>KG</v>
          </cell>
          <cell r="D18">
            <v>2250</v>
          </cell>
        </row>
        <row r="19">
          <cell r="A19">
            <v>10</v>
          </cell>
          <cell r="B19" t="str">
            <v>ACERO DE REFUERZO DE 60000 PSI</v>
          </cell>
          <cell r="C19" t="str">
            <v>KG</v>
          </cell>
          <cell r="D19">
            <v>2250</v>
          </cell>
        </row>
        <row r="20">
          <cell r="A20">
            <v>11</v>
          </cell>
          <cell r="B20" t="str">
            <v>ACOMETIDA ELÉCTRICA PROVISIONAL</v>
          </cell>
          <cell r="C20" t="str">
            <v>GALON</v>
          </cell>
          <cell r="D20">
            <v>114639</v>
          </cell>
        </row>
        <row r="21">
          <cell r="A21">
            <v>12</v>
          </cell>
          <cell r="B21" t="str">
            <v>ACONDICIONADOR</v>
          </cell>
          <cell r="C21" t="str">
            <v>UND</v>
          </cell>
          <cell r="D21">
            <v>94760</v>
          </cell>
        </row>
        <row r="22">
          <cell r="A22">
            <v>13</v>
          </cell>
          <cell r="B22" t="str">
            <v>ADAPTADOR MACHO 1/2" PF+UAD</v>
          </cell>
          <cell r="C22" t="str">
            <v>UND</v>
          </cell>
          <cell r="D22">
            <v>2942.4010000000003</v>
          </cell>
        </row>
        <row r="23">
          <cell r="A23">
            <v>14</v>
          </cell>
          <cell r="B23" t="str">
            <v>ADAPTADOR MACHO 3/4" PF+UAD</v>
          </cell>
          <cell r="C23" t="str">
            <v>UND</v>
          </cell>
          <cell r="D23">
            <v>4361.9593599999998</v>
          </cell>
        </row>
        <row r="24">
          <cell r="A24">
            <v>15</v>
          </cell>
          <cell r="B24" t="str">
            <v>ADAPTADOR MACHO PVC 1/2´´</v>
          </cell>
          <cell r="C24" t="str">
            <v>UND</v>
          </cell>
          <cell r="D24">
            <v>480</v>
          </cell>
        </row>
        <row r="25">
          <cell r="A25">
            <v>16</v>
          </cell>
          <cell r="B25" t="str">
            <v>ADAPTADOR TERMINAL PVC 1/2"</v>
          </cell>
          <cell r="C25" t="str">
            <v>UND</v>
          </cell>
          <cell r="D25">
            <v>498</v>
          </cell>
        </row>
        <row r="26">
          <cell r="A26">
            <v>17</v>
          </cell>
          <cell r="B26" t="str">
            <v>ADAPTADOR UZ PVC - AC  10"</v>
          </cell>
          <cell r="C26" t="str">
            <v>UND</v>
          </cell>
          <cell r="D26">
            <v>267491</v>
          </cell>
        </row>
        <row r="27">
          <cell r="A27">
            <v>18</v>
          </cell>
          <cell r="B27" t="str">
            <v>ADAPTADOR UZ PVC - AC  12"</v>
          </cell>
          <cell r="C27" t="str">
            <v>UND</v>
          </cell>
          <cell r="D27">
            <v>425802</v>
          </cell>
        </row>
        <row r="28">
          <cell r="A28">
            <v>19</v>
          </cell>
          <cell r="B28" t="str">
            <v>ADAPTADOR UZ PVC - AC  2"</v>
          </cell>
          <cell r="C28" t="str">
            <v>UND</v>
          </cell>
          <cell r="D28">
            <v>3493.76</v>
          </cell>
        </row>
        <row r="29">
          <cell r="A29">
            <v>20</v>
          </cell>
          <cell r="B29" t="str">
            <v>ADAPTADOR UZ PVC - AC  3"</v>
          </cell>
          <cell r="C29" t="str">
            <v>UND</v>
          </cell>
          <cell r="D29">
            <v>7096.7</v>
          </cell>
        </row>
        <row r="30">
          <cell r="A30">
            <v>21</v>
          </cell>
          <cell r="B30" t="str">
            <v>ADAPTADOR UZ PVC - AC  4"</v>
          </cell>
          <cell r="C30" t="str">
            <v>UND</v>
          </cell>
          <cell r="D30">
            <v>10372.1</v>
          </cell>
        </row>
        <row r="31">
          <cell r="A31">
            <v>22</v>
          </cell>
          <cell r="B31" t="str">
            <v>ADAPTADOR UZ PVC - AC  6"</v>
          </cell>
          <cell r="C31" t="str">
            <v>UND</v>
          </cell>
          <cell r="D31">
            <v>81885</v>
          </cell>
        </row>
        <row r="32">
          <cell r="A32">
            <v>23</v>
          </cell>
          <cell r="B32" t="str">
            <v>ADAPTADOR UZ PVC - AC  8"</v>
          </cell>
          <cell r="C32" t="str">
            <v>UND</v>
          </cell>
          <cell r="D32">
            <v>159948.70000000001</v>
          </cell>
        </row>
        <row r="33">
          <cell r="A33">
            <v>24</v>
          </cell>
          <cell r="B33" t="str">
            <v>ADAPTADOR UZ RDE 21 10"</v>
          </cell>
          <cell r="C33" t="str">
            <v>UND</v>
          </cell>
          <cell r="D33">
            <v>424416.50580000004</v>
          </cell>
        </row>
        <row r="34">
          <cell r="A34">
            <v>25</v>
          </cell>
          <cell r="B34" t="str">
            <v>ADAPTADOR UZ RDE 21 12"</v>
          </cell>
          <cell r="C34" t="str">
            <v>UND</v>
          </cell>
          <cell r="D34">
            <v>664305.71</v>
          </cell>
        </row>
        <row r="35">
          <cell r="A35">
            <v>26</v>
          </cell>
          <cell r="B35" t="str">
            <v>ADAPTADOR UZ RDE 21 2 1/2"</v>
          </cell>
          <cell r="C35" t="str">
            <v>UND</v>
          </cell>
          <cell r="D35">
            <v>20791.147400000002</v>
          </cell>
        </row>
        <row r="36">
          <cell r="A36">
            <v>27</v>
          </cell>
          <cell r="B36" t="str">
            <v>ADAPTADOR UZ RDE 21 2"</v>
          </cell>
          <cell r="C36" t="str">
            <v>UND</v>
          </cell>
          <cell r="D36">
            <v>15781.969000000001</v>
          </cell>
        </row>
        <row r="37">
          <cell r="A37">
            <v>28</v>
          </cell>
          <cell r="B37" t="str">
            <v>ADAPTADOR UZ RDE 21 3"</v>
          </cell>
          <cell r="C37" t="str">
            <v>UND</v>
          </cell>
          <cell r="D37">
            <v>31809.593000000001</v>
          </cell>
        </row>
        <row r="38">
          <cell r="A38">
            <v>29</v>
          </cell>
          <cell r="B38" t="str">
            <v>ADAPTADOR UZ RDE 21 4"</v>
          </cell>
          <cell r="C38" t="str">
            <v>UND</v>
          </cell>
          <cell r="D38">
            <v>51502.389600000002</v>
          </cell>
        </row>
        <row r="39">
          <cell r="A39">
            <v>30</v>
          </cell>
          <cell r="B39" t="str">
            <v>ADAPTADOR UZ RDE 21 6"</v>
          </cell>
          <cell r="C39" t="str">
            <v>UND</v>
          </cell>
          <cell r="D39">
            <v>123634.34020000001</v>
          </cell>
        </row>
        <row r="40">
          <cell r="A40">
            <v>31</v>
          </cell>
          <cell r="B40" t="str">
            <v>ADAPTADOR UZ RDE 21 8"</v>
          </cell>
          <cell r="C40" t="str">
            <v>UND</v>
          </cell>
          <cell r="D40">
            <v>239887.02060000002</v>
          </cell>
        </row>
        <row r="41">
          <cell r="A41">
            <v>32</v>
          </cell>
          <cell r="B41" t="str">
            <v>ADHESIVO ALCANTARILLADO</v>
          </cell>
          <cell r="C41" t="str">
            <v>UND</v>
          </cell>
          <cell r="D41">
            <v>67909.960000000006</v>
          </cell>
        </row>
        <row r="42">
          <cell r="A42">
            <v>33</v>
          </cell>
          <cell r="B42" t="str">
            <v>AGUA</v>
          </cell>
          <cell r="C42" t="str">
            <v>LT</v>
          </cell>
          <cell r="D42">
            <v>50</v>
          </cell>
        </row>
        <row r="43">
          <cell r="A43">
            <v>34</v>
          </cell>
          <cell r="B43" t="str">
            <v>ALAMBRE DE COBRE# 12 AWG</v>
          </cell>
          <cell r="C43" t="str">
            <v>M</v>
          </cell>
          <cell r="D43">
            <v>750</v>
          </cell>
        </row>
        <row r="44">
          <cell r="A44">
            <v>35</v>
          </cell>
          <cell r="B44" t="str">
            <v>ALAMBRE DE PUAS TRES HILOS</v>
          </cell>
          <cell r="C44" t="str">
            <v>M</v>
          </cell>
          <cell r="D44">
            <v>2163</v>
          </cell>
        </row>
        <row r="45">
          <cell r="A45">
            <v>36</v>
          </cell>
          <cell r="B45" t="str">
            <v>ALAMBRE GALVANIZADO CAL 12</v>
          </cell>
          <cell r="C45" t="str">
            <v>KG</v>
          </cell>
          <cell r="D45">
            <v>4800</v>
          </cell>
        </row>
        <row r="46">
          <cell r="A46">
            <v>37</v>
          </cell>
          <cell r="B46" t="str">
            <v>ALAMBRE NEGRO</v>
          </cell>
          <cell r="C46" t="str">
            <v>KG</v>
          </cell>
          <cell r="D46">
            <v>2250</v>
          </cell>
        </row>
        <row r="47">
          <cell r="A47">
            <v>38</v>
          </cell>
          <cell r="B47" t="str">
            <v>ALAMBRE NEGRO C-18</v>
          </cell>
          <cell r="C47" t="str">
            <v>KG</v>
          </cell>
          <cell r="D47">
            <v>2250</v>
          </cell>
        </row>
        <row r="48">
          <cell r="A48">
            <v>39</v>
          </cell>
          <cell r="B48" t="str">
            <v>AMARRE PARA TEJA ETERNIT</v>
          </cell>
          <cell r="C48" t="str">
            <v>UND</v>
          </cell>
          <cell r="D48">
            <v>491.31</v>
          </cell>
        </row>
        <row r="49">
          <cell r="A49">
            <v>40</v>
          </cell>
          <cell r="B49" t="str">
            <v>AMARRE PARA ZINC</v>
          </cell>
          <cell r="C49" t="str">
            <v>UND</v>
          </cell>
          <cell r="D49">
            <v>420.34300000000002</v>
          </cell>
        </row>
        <row r="50">
          <cell r="A50">
            <v>41</v>
          </cell>
          <cell r="B50" t="str">
            <v>ANGULO DE 1 1/2" X  1 1/2" X 1/4"</v>
          </cell>
          <cell r="C50" t="str">
            <v>UND</v>
          </cell>
          <cell r="D50">
            <v>10833.333333333334</v>
          </cell>
        </row>
        <row r="51">
          <cell r="A51">
            <v>42</v>
          </cell>
          <cell r="B51" t="str">
            <v>ANGULO DE 1 1/2"X1 1/2"X1/8"</v>
          </cell>
          <cell r="C51" t="str">
            <v>UND</v>
          </cell>
          <cell r="D51">
            <v>32500</v>
          </cell>
        </row>
        <row r="52">
          <cell r="A52">
            <v>43</v>
          </cell>
          <cell r="B52" t="str">
            <v>ANGULO DE 1" X  1" X 1/8"</v>
          </cell>
          <cell r="C52" t="str">
            <v>UND</v>
          </cell>
          <cell r="D52">
            <v>12000</v>
          </cell>
        </row>
        <row r="53">
          <cell r="A53">
            <v>44</v>
          </cell>
          <cell r="B53" t="str">
            <v>APISONADOR TIPO CANGURO SIN OPERARIO</v>
          </cell>
          <cell r="C53" t="str">
            <v>DÍA</v>
          </cell>
          <cell r="D53">
            <v>81011.56</v>
          </cell>
        </row>
        <row r="54">
          <cell r="A54">
            <v>45</v>
          </cell>
          <cell r="B54" t="str">
            <v>APISONADOR TIPO RANA</v>
          </cell>
          <cell r="C54" t="str">
            <v>DÍA</v>
          </cell>
          <cell r="D54">
            <v>49131</v>
          </cell>
        </row>
        <row r="55">
          <cell r="A55">
            <v>46</v>
          </cell>
          <cell r="B55" t="str">
            <v>ARENA</v>
          </cell>
          <cell r="C55" t="str">
            <v>M3</v>
          </cell>
          <cell r="D55">
            <v>85000</v>
          </cell>
        </row>
        <row r="56">
          <cell r="A56">
            <v>47</v>
          </cell>
          <cell r="B56" t="str">
            <v>ARENA DE PEÑA</v>
          </cell>
          <cell r="C56" t="str">
            <v>M3</v>
          </cell>
          <cell r="D56">
            <v>45000</v>
          </cell>
        </row>
        <row r="57">
          <cell r="A57">
            <v>48</v>
          </cell>
          <cell r="B57" t="str">
            <v>ARO TAPA HF</v>
          </cell>
          <cell r="C57" t="str">
            <v>UND</v>
          </cell>
          <cell r="D57">
            <v>192156.79999999999</v>
          </cell>
        </row>
        <row r="58">
          <cell r="A58">
            <v>49</v>
          </cell>
          <cell r="B58" t="str">
            <v>BALASTRO DE RÍO</v>
          </cell>
          <cell r="C58" t="str">
            <v>M3</v>
          </cell>
          <cell r="D58">
            <v>54044.1</v>
          </cell>
        </row>
        <row r="59">
          <cell r="A59">
            <v>50</v>
          </cell>
          <cell r="B59" t="str">
            <v>BASE GRANULAR IP&lt;3%</v>
          </cell>
          <cell r="C59" t="str">
            <v>M3</v>
          </cell>
          <cell r="D59">
            <v>66053.899999999994</v>
          </cell>
        </row>
        <row r="60">
          <cell r="A60">
            <v>51</v>
          </cell>
          <cell r="B60" t="str">
            <v>BOLA DE COBRE</v>
          </cell>
          <cell r="C60" t="str">
            <v>UND</v>
          </cell>
          <cell r="D60">
            <v>46430.34</v>
          </cell>
        </row>
        <row r="61">
          <cell r="A61">
            <v>52</v>
          </cell>
          <cell r="B61" t="str">
            <v>BOLSAS DE FIBRA</v>
          </cell>
          <cell r="C61" t="str">
            <v>UND</v>
          </cell>
          <cell r="D61">
            <v>938.94799999999998</v>
          </cell>
        </row>
        <row r="62">
          <cell r="A62">
            <v>53</v>
          </cell>
          <cell r="B62" t="str">
            <v>BOQUILLA</v>
          </cell>
          <cell r="C62" t="str">
            <v>LB</v>
          </cell>
          <cell r="D62">
            <v>3500</v>
          </cell>
        </row>
        <row r="63">
          <cell r="A63">
            <v>54</v>
          </cell>
          <cell r="B63" t="str">
            <v>BUJE SOLDADO 2*11/2</v>
          </cell>
          <cell r="C63" t="str">
            <v>UND</v>
          </cell>
          <cell r="D63">
            <v>4531</v>
          </cell>
        </row>
        <row r="64">
          <cell r="A64">
            <v>55</v>
          </cell>
          <cell r="B64" t="str">
            <v>BUJE SOLDADO 3*11/2</v>
          </cell>
          <cell r="C64" t="str">
            <v>UND</v>
          </cell>
          <cell r="D64">
            <v>13295</v>
          </cell>
        </row>
        <row r="65">
          <cell r="A65">
            <v>56</v>
          </cell>
          <cell r="B65" t="str">
            <v>BUJE SOLDADO 3X2</v>
          </cell>
          <cell r="C65" t="str">
            <v>UND</v>
          </cell>
          <cell r="D65">
            <v>16316</v>
          </cell>
        </row>
        <row r="66">
          <cell r="A66">
            <v>57</v>
          </cell>
          <cell r="B66" t="str">
            <v>BUJE SOLDADO 4*2</v>
          </cell>
          <cell r="C66" t="str">
            <v>UND</v>
          </cell>
          <cell r="D66">
            <v>25731</v>
          </cell>
        </row>
        <row r="67">
          <cell r="A67">
            <v>58</v>
          </cell>
          <cell r="B67" t="str">
            <v>BUJE SOLDADO 4*3</v>
          </cell>
          <cell r="C67" t="str">
            <v>UND</v>
          </cell>
          <cell r="D67">
            <v>25731</v>
          </cell>
        </row>
        <row r="68">
          <cell r="A68">
            <v>59</v>
          </cell>
          <cell r="B68" t="str">
            <v>BUJE SOLDADO 6*4</v>
          </cell>
          <cell r="C68" t="str">
            <v>UND</v>
          </cell>
          <cell r="D68">
            <v>58577</v>
          </cell>
        </row>
        <row r="69">
          <cell r="A69">
            <v>60</v>
          </cell>
          <cell r="B69" t="str">
            <v>BUJE SOLDADO DE 4" X 3"</v>
          </cell>
          <cell r="C69" t="str">
            <v>UND</v>
          </cell>
          <cell r="D69">
            <v>25731</v>
          </cell>
        </row>
        <row r="70">
          <cell r="A70">
            <v>61</v>
          </cell>
          <cell r="B70" t="str">
            <v>BUJE SOLDADO DE 6" X 4"</v>
          </cell>
          <cell r="C70" t="str">
            <v>UND</v>
          </cell>
          <cell r="D70">
            <v>58577</v>
          </cell>
        </row>
        <row r="71">
          <cell r="A71">
            <v>62</v>
          </cell>
          <cell r="B71" t="str">
            <v>CABLE DE ACERO DE 1"</v>
          </cell>
          <cell r="C71" t="str">
            <v>M</v>
          </cell>
          <cell r="D71">
            <v>33299.9</v>
          </cell>
        </row>
        <row r="72">
          <cell r="A72">
            <v>63</v>
          </cell>
          <cell r="B72" t="str">
            <v>CABLE DE ACERO DE 1/2"</v>
          </cell>
          <cell r="C72" t="str">
            <v>M</v>
          </cell>
          <cell r="D72">
            <v>5000</v>
          </cell>
        </row>
        <row r="73">
          <cell r="A73">
            <v>64</v>
          </cell>
          <cell r="B73" t="str">
            <v>CABLE DE ACERO DE 3/4"</v>
          </cell>
          <cell r="C73" t="str">
            <v>M</v>
          </cell>
          <cell r="D73">
            <v>18000</v>
          </cell>
        </row>
        <row r="74">
          <cell r="A74">
            <v>65</v>
          </cell>
          <cell r="B74" t="str">
            <v>CABLE DE ACERO DE 5/8"</v>
          </cell>
          <cell r="C74" t="str">
            <v>M</v>
          </cell>
          <cell r="D74">
            <v>15000</v>
          </cell>
        </row>
        <row r="75">
          <cell r="A75">
            <v>66</v>
          </cell>
          <cell r="B75" t="str">
            <v>CADENA DE 1/4"</v>
          </cell>
          <cell r="C75" t="str">
            <v>M</v>
          </cell>
          <cell r="D75">
            <v>9989.9699999999993</v>
          </cell>
        </row>
        <row r="76">
          <cell r="A76">
            <v>67</v>
          </cell>
          <cell r="B76" t="str">
            <v>CADENA DE 3/8"</v>
          </cell>
          <cell r="C76" t="str">
            <v>M</v>
          </cell>
          <cell r="D76">
            <v>20991.4</v>
          </cell>
        </row>
        <row r="77">
          <cell r="A77">
            <v>68</v>
          </cell>
          <cell r="B77" t="str">
            <v>CAJA DE HIERRO DE 8KG, TAPA VÁLVULA TRÁFICO PESADO</v>
          </cell>
          <cell r="C77" t="str">
            <v>UND</v>
          </cell>
          <cell r="D77">
            <v>218360</v>
          </cell>
        </row>
        <row r="78">
          <cell r="A78">
            <v>69</v>
          </cell>
          <cell r="B78" t="str">
            <v>CAJA GALVANIZADA DE 2X4</v>
          </cell>
          <cell r="C78" t="str">
            <v>UND</v>
          </cell>
          <cell r="D78">
            <v>1400</v>
          </cell>
        </row>
        <row r="79">
          <cell r="A79">
            <v>70</v>
          </cell>
          <cell r="B79" t="str">
            <v>CAJILLA EN CONCRETO</v>
          </cell>
          <cell r="C79" t="str">
            <v>UND</v>
          </cell>
          <cell r="D79">
            <v>13739.560576000002</v>
          </cell>
        </row>
        <row r="80">
          <cell r="A80">
            <v>71</v>
          </cell>
          <cell r="B80" t="str">
            <v>CAMARA DE QUIEBRE  1.2X1.2X1.2M</v>
          </cell>
          <cell r="C80" t="str">
            <v>GALON</v>
          </cell>
          <cell r="D80">
            <v>115360</v>
          </cell>
        </row>
        <row r="81">
          <cell r="A81">
            <v>72</v>
          </cell>
          <cell r="B81" t="str">
            <v>CAMARA DE QUIEBRE  1.2X1.2X1.52M</v>
          </cell>
          <cell r="C81" t="str">
            <v>GALON</v>
          </cell>
          <cell r="D81">
            <v>141110</v>
          </cell>
        </row>
        <row r="82">
          <cell r="A82">
            <v>73</v>
          </cell>
          <cell r="B82" t="str">
            <v>CAMARA DE QUIEBRE 0.8X0.9X1M</v>
          </cell>
          <cell r="C82" t="str">
            <v>GALON</v>
          </cell>
          <cell r="D82">
            <v>89610</v>
          </cell>
        </row>
        <row r="83">
          <cell r="A83">
            <v>74</v>
          </cell>
          <cell r="B83" t="str">
            <v>CAMARA DE QUIEBRE 1X1X1.2M</v>
          </cell>
          <cell r="C83" t="str">
            <v>GALON</v>
          </cell>
          <cell r="D83">
            <v>95790</v>
          </cell>
        </row>
        <row r="84">
          <cell r="A84">
            <v>75</v>
          </cell>
          <cell r="B84" t="str">
            <v>CAMIÓN GRÚA</v>
          </cell>
          <cell r="C84" t="str">
            <v>DÍA</v>
          </cell>
          <cell r="D84">
            <v>145820.80800000002</v>
          </cell>
        </row>
        <row r="85">
          <cell r="A85">
            <v>76</v>
          </cell>
          <cell r="B85" t="str">
            <v>CANDADO DE 3"</v>
          </cell>
          <cell r="C85" t="str">
            <v>UND</v>
          </cell>
          <cell r="D85">
            <v>17098</v>
          </cell>
        </row>
        <row r="86">
          <cell r="A86">
            <v>77</v>
          </cell>
          <cell r="B86" t="str">
            <v>CANDADO NO. 40</v>
          </cell>
          <cell r="C86" t="str">
            <v>UND</v>
          </cell>
          <cell r="D86">
            <v>10415.771999999999</v>
          </cell>
        </row>
        <row r="87">
          <cell r="A87">
            <v>78</v>
          </cell>
          <cell r="B87" t="str">
            <v>CEMENTO GRIS</v>
          </cell>
          <cell r="C87" t="str">
            <v>KG</v>
          </cell>
          <cell r="D87">
            <v>515</v>
          </cell>
        </row>
        <row r="88">
          <cell r="A88">
            <v>79</v>
          </cell>
          <cell r="B88" t="str">
            <v>CERCO 2.90*0.05*0.10</v>
          </cell>
          <cell r="C88" t="str">
            <v>UND</v>
          </cell>
          <cell r="D88">
            <v>8101.1560000000009</v>
          </cell>
        </row>
        <row r="89">
          <cell r="A89">
            <v>80</v>
          </cell>
          <cell r="B89" t="str">
            <v>CERCO DE MADERA DE .05X0.1X3</v>
          </cell>
          <cell r="C89" t="str">
            <v>UND</v>
          </cell>
          <cell r="D89">
            <v>9270</v>
          </cell>
        </row>
        <row r="90">
          <cell r="A90">
            <v>81</v>
          </cell>
          <cell r="B90" t="str">
            <v>CHAPA CON BOCALLAVE Y DOS JUEGOS DE LLAVES</v>
          </cell>
          <cell r="C90" t="str">
            <v>UND</v>
          </cell>
          <cell r="D90">
            <v>51500</v>
          </cell>
        </row>
        <row r="91">
          <cell r="A91">
            <v>82</v>
          </cell>
          <cell r="B91" t="str">
            <v>CINTA AISLANTE</v>
          </cell>
          <cell r="C91" t="str">
            <v>UND</v>
          </cell>
          <cell r="D91">
            <v>1700</v>
          </cell>
        </row>
        <row r="92">
          <cell r="A92">
            <v>83</v>
          </cell>
          <cell r="B92" t="str">
            <v>CINTA PVC V-15 (30M)</v>
          </cell>
          <cell r="C92" t="str">
            <v>ROLLO</v>
          </cell>
          <cell r="D92">
            <v>646345.6</v>
          </cell>
        </row>
        <row r="93">
          <cell r="A93">
            <v>84</v>
          </cell>
          <cell r="B93" t="str">
            <v>CINTA SIKA PVC 10CM</v>
          </cell>
          <cell r="C93" t="str">
            <v>M</v>
          </cell>
          <cell r="D93">
            <v>10000</v>
          </cell>
        </row>
        <row r="94">
          <cell r="A94">
            <v>85</v>
          </cell>
          <cell r="B94" t="str">
            <v>CINTA SIKA PVC 15CM</v>
          </cell>
          <cell r="C94" t="str">
            <v>M</v>
          </cell>
          <cell r="D94">
            <v>19000</v>
          </cell>
        </row>
        <row r="95">
          <cell r="A95">
            <v>86</v>
          </cell>
          <cell r="B95" t="str">
            <v>CINTA TEFLON</v>
          </cell>
          <cell r="C95" t="str">
            <v>UND</v>
          </cell>
          <cell r="D95">
            <v>3821.3</v>
          </cell>
        </row>
        <row r="96">
          <cell r="A96">
            <v>87</v>
          </cell>
          <cell r="B96" t="str">
            <v>CODO 90 GRADOS DE 4" SANITARIO</v>
          </cell>
          <cell r="C96" t="str">
            <v>UND</v>
          </cell>
          <cell r="D96">
            <v>34887</v>
          </cell>
        </row>
        <row r="97">
          <cell r="A97">
            <v>88</v>
          </cell>
          <cell r="B97" t="str">
            <v>CODO GALVANIZADO 1/2''</v>
          </cell>
          <cell r="C97" t="str">
            <v>UND</v>
          </cell>
          <cell r="D97">
            <v>950</v>
          </cell>
        </row>
        <row r="98">
          <cell r="A98">
            <v>89</v>
          </cell>
          <cell r="B98" t="str">
            <v>CODO GRAN RADIO 3" DE 90 GRADOS</v>
          </cell>
          <cell r="C98" t="str">
            <v>UND</v>
          </cell>
          <cell r="D98">
            <v>52904</v>
          </cell>
        </row>
        <row r="99">
          <cell r="A99">
            <v>90</v>
          </cell>
          <cell r="B99" t="str">
            <v>CODO GRAN RADIO 3" X 11.5</v>
          </cell>
          <cell r="C99" t="str">
            <v>UND</v>
          </cell>
          <cell r="D99">
            <v>31888</v>
          </cell>
        </row>
        <row r="100">
          <cell r="A100">
            <v>91</v>
          </cell>
          <cell r="B100" t="str">
            <v>CODO GRAN RADIO 3" X 22.5</v>
          </cell>
          <cell r="C100" t="str">
            <v>UND</v>
          </cell>
          <cell r="D100">
            <v>34895</v>
          </cell>
        </row>
        <row r="101">
          <cell r="A101">
            <v>92</v>
          </cell>
          <cell r="B101" t="str">
            <v>CODO HG DE 1"</v>
          </cell>
          <cell r="C101" t="str">
            <v>UND</v>
          </cell>
          <cell r="D101">
            <v>7725</v>
          </cell>
        </row>
        <row r="102">
          <cell r="A102">
            <v>93</v>
          </cell>
          <cell r="B102" t="str">
            <v>CODO HG DE 1/2" X 90 GRADOS</v>
          </cell>
          <cell r="C102" t="str">
            <v>UND</v>
          </cell>
          <cell r="D102">
            <v>2777.5392000000002</v>
          </cell>
        </row>
        <row r="103">
          <cell r="A103">
            <v>94</v>
          </cell>
          <cell r="B103" t="str">
            <v>CODO HG DE 2"</v>
          </cell>
          <cell r="C103" t="str">
            <v>UND</v>
          </cell>
          <cell r="D103">
            <v>12360</v>
          </cell>
        </row>
        <row r="104">
          <cell r="A104">
            <v>95</v>
          </cell>
          <cell r="B104" t="str">
            <v>CODO HG DE 3" X 90 GRADOS</v>
          </cell>
          <cell r="C104" t="str">
            <v>UND</v>
          </cell>
          <cell r="D104">
            <v>20600</v>
          </cell>
        </row>
        <row r="105">
          <cell r="A105">
            <v>96</v>
          </cell>
          <cell r="B105" t="str">
            <v>CODO PRESIÓN 90 GRADOS DE 3"</v>
          </cell>
          <cell r="C105" t="str">
            <v>UND</v>
          </cell>
          <cell r="D105">
            <v>35545</v>
          </cell>
        </row>
        <row r="106">
          <cell r="A106">
            <v>97</v>
          </cell>
          <cell r="B106" t="str">
            <v>CODO PRESIÓN 90 GRADOS DE 4"</v>
          </cell>
          <cell r="C106" t="str">
            <v>UND</v>
          </cell>
          <cell r="D106">
            <v>77113</v>
          </cell>
        </row>
        <row r="107">
          <cell r="A107">
            <v>98</v>
          </cell>
          <cell r="B107" t="str">
            <v>CODO PVC GRAN RADIO DE 2 1/2"X 11,25</v>
          </cell>
          <cell r="C107" t="str">
            <v>UND</v>
          </cell>
          <cell r="D107">
            <v>31404</v>
          </cell>
        </row>
        <row r="108">
          <cell r="A108">
            <v>99</v>
          </cell>
          <cell r="B108" t="str">
            <v>CODO PVC GRAN RADIO DE 2 1/2"X 22,5º</v>
          </cell>
          <cell r="C108" t="str">
            <v>UND</v>
          </cell>
          <cell r="D108">
            <v>33214</v>
          </cell>
        </row>
        <row r="109">
          <cell r="A109">
            <v>100</v>
          </cell>
          <cell r="B109" t="str">
            <v>CODO PVC GRAN RADIO DE 2 1/2"X90º</v>
          </cell>
          <cell r="C109" t="str">
            <v>UND</v>
          </cell>
          <cell r="D109">
            <v>39927</v>
          </cell>
        </row>
        <row r="110">
          <cell r="A110">
            <v>101</v>
          </cell>
          <cell r="B110" t="str">
            <v>CODO PVC UZ GRAN RADIO DE 10"X90 RDE 21°</v>
          </cell>
          <cell r="C110" t="str">
            <v>UND</v>
          </cell>
          <cell r="D110">
            <v>1918053</v>
          </cell>
        </row>
        <row r="111">
          <cell r="A111">
            <v>102</v>
          </cell>
          <cell r="B111" t="str">
            <v>CODO PVC UZ GRAN RADIO DE 2"X45 RDE 21°</v>
          </cell>
          <cell r="C111" t="str">
            <v>UND</v>
          </cell>
          <cell r="D111">
            <v>26859</v>
          </cell>
        </row>
        <row r="112">
          <cell r="A112">
            <v>103</v>
          </cell>
          <cell r="B112" t="str">
            <v>CODO PVC UZ GRAN RADIO DE 2"X90 RDE 21°</v>
          </cell>
          <cell r="C112" t="str">
            <v>UND</v>
          </cell>
          <cell r="D112">
            <v>31068</v>
          </cell>
        </row>
        <row r="113">
          <cell r="A113">
            <v>104</v>
          </cell>
          <cell r="B113" t="str">
            <v>CODO PVC UZ GRAN RADIO DE 3"X45 RDE 21°</v>
          </cell>
          <cell r="C113" t="str">
            <v>UND</v>
          </cell>
          <cell r="D113">
            <v>48504</v>
          </cell>
        </row>
        <row r="114">
          <cell r="A114">
            <v>105</v>
          </cell>
          <cell r="B114" t="str">
            <v>CODO PVC UZ GRAN RADIO DE 3"X90 RDE 21°</v>
          </cell>
          <cell r="C114" t="str">
            <v>UND</v>
          </cell>
          <cell r="D114">
            <v>72334</v>
          </cell>
        </row>
        <row r="115">
          <cell r="A115">
            <v>106</v>
          </cell>
          <cell r="B115" t="str">
            <v>CODO PVC UZ GRAN RADIO DE 4"X45 RDE 21°</v>
          </cell>
          <cell r="C115" t="str">
            <v>UND</v>
          </cell>
          <cell r="D115">
            <v>98385</v>
          </cell>
        </row>
        <row r="116">
          <cell r="A116">
            <v>107</v>
          </cell>
          <cell r="B116" t="str">
            <v>CODO PVC UZ GRAN RADIO DE 4"X90 RDE 21°</v>
          </cell>
          <cell r="C116" t="str">
            <v>UND</v>
          </cell>
          <cell r="D116">
            <v>138888</v>
          </cell>
        </row>
        <row r="117">
          <cell r="A117">
            <v>108</v>
          </cell>
          <cell r="B117" t="str">
            <v>CODO PVC UZ GRAN RADIO DE 6"X45 RDE 21°</v>
          </cell>
          <cell r="C117" t="str">
            <v>UND</v>
          </cell>
          <cell r="D117">
            <v>269839</v>
          </cell>
        </row>
        <row r="118">
          <cell r="A118">
            <v>109</v>
          </cell>
          <cell r="B118" t="str">
            <v>CODO PVC UZ GRAN RADIO DE 6"X90 RDE 21°</v>
          </cell>
          <cell r="C118" t="str">
            <v>UND</v>
          </cell>
          <cell r="D118">
            <v>370849</v>
          </cell>
        </row>
        <row r="119">
          <cell r="A119">
            <v>110</v>
          </cell>
          <cell r="B119" t="str">
            <v>COLLAR DE DERIVACIÓN 2 1/2X1/2"  PVC</v>
          </cell>
          <cell r="C119" t="str">
            <v>UND</v>
          </cell>
          <cell r="D119">
            <v>13786</v>
          </cell>
        </row>
        <row r="120">
          <cell r="A120">
            <v>111</v>
          </cell>
          <cell r="B120" t="str">
            <v>COLLAR DE DERIVACIÓN 2 1/2X3/4"  PVC</v>
          </cell>
          <cell r="C120" t="str">
            <v>UND</v>
          </cell>
          <cell r="D120">
            <v>12081</v>
          </cell>
        </row>
        <row r="121">
          <cell r="A121">
            <v>112</v>
          </cell>
          <cell r="B121" t="str">
            <v>COLLAR DE DERIVACIÓN 2X1/2"  PVC</v>
          </cell>
          <cell r="C121" t="str">
            <v>UND</v>
          </cell>
          <cell r="D121">
            <v>13010</v>
          </cell>
        </row>
        <row r="122">
          <cell r="A122">
            <v>113</v>
          </cell>
          <cell r="B122" t="str">
            <v>COLLAR DE DERIVACIÓN 2X3/4"  PVC</v>
          </cell>
          <cell r="C122" t="str">
            <v>UND</v>
          </cell>
          <cell r="D122">
            <v>8485</v>
          </cell>
        </row>
        <row r="123">
          <cell r="A123">
            <v>114</v>
          </cell>
          <cell r="B123" t="str">
            <v>COLLAR DE DERIVACIÓN 3X1/2"  PVC</v>
          </cell>
          <cell r="C123" t="str">
            <v>UND</v>
          </cell>
          <cell r="D123">
            <v>19285</v>
          </cell>
        </row>
        <row r="124">
          <cell r="A124">
            <v>115</v>
          </cell>
          <cell r="B124" t="str">
            <v>COLLAR DE DERIVACIÓN 3X3/4"  PVC</v>
          </cell>
          <cell r="C124" t="str">
            <v>UND</v>
          </cell>
          <cell r="D124">
            <v>16970</v>
          </cell>
        </row>
        <row r="125">
          <cell r="A125">
            <v>116</v>
          </cell>
          <cell r="B125" t="str">
            <v>COLLAR DE DERIVACIÓN 4X1/2"  PVC</v>
          </cell>
          <cell r="C125" t="str">
            <v>UND</v>
          </cell>
          <cell r="D125">
            <v>21900</v>
          </cell>
        </row>
        <row r="126">
          <cell r="A126">
            <v>117</v>
          </cell>
          <cell r="B126" t="str">
            <v>COLLAR DE DERIVACIÓN 4X3/4"  PVC</v>
          </cell>
          <cell r="C126" t="str">
            <v>UND</v>
          </cell>
          <cell r="D126">
            <v>20820</v>
          </cell>
        </row>
        <row r="127">
          <cell r="A127">
            <v>118</v>
          </cell>
          <cell r="B127" t="str">
            <v>COLLAR DE DERIVACIÓN 6X1/2"  PVC</v>
          </cell>
          <cell r="C127" t="str">
            <v>UND</v>
          </cell>
          <cell r="D127">
            <v>27837</v>
          </cell>
        </row>
        <row r="128">
          <cell r="A128">
            <v>119</v>
          </cell>
          <cell r="B128" t="str">
            <v>COLLAR DE DERIVACIÓN 6X3/4"  PVC</v>
          </cell>
          <cell r="C128" t="str">
            <v>UND</v>
          </cell>
          <cell r="D128">
            <v>24420</v>
          </cell>
        </row>
        <row r="129">
          <cell r="A129">
            <v>120</v>
          </cell>
          <cell r="B129" t="str">
            <v>COLLAR DE DERIVACIÓN 8X1"  PVC</v>
          </cell>
          <cell r="C129" t="str">
            <v>UND</v>
          </cell>
          <cell r="D129">
            <v>58536</v>
          </cell>
        </row>
        <row r="130">
          <cell r="A130">
            <v>121</v>
          </cell>
          <cell r="B130" t="str">
            <v>COLLAR DE DERIVACIÓN HF SEGÚN DIAMETRO</v>
          </cell>
          <cell r="C130" t="str">
            <v>UND</v>
          </cell>
          <cell r="D130">
            <v>28113.85</v>
          </cell>
        </row>
        <row r="131">
          <cell r="A131">
            <v>122</v>
          </cell>
          <cell r="B131" t="str">
            <v>COLLAR DERIVACIÓN DE 2" X 1/2"</v>
          </cell>
          <cell r="C131" t="str">
            <v>UND</v>
          </cell>
          <cell r="D131">
            <v>6207</v>
          </cell>
        </row>
        <row r="132">
          <cell r="A132">
            <v>123</v>
          </cell>
          <cell r="B132" t="str">
            <v>COLLAR DERIVACIÓN DE 3" X 1/2"</v>
          </cell>
          <cell r="C132" t="str">
            <v>UND</v>
          </cell>
          <cell r="D132">
            <v>11602</v>
          </cell>
        </row>
        <row r="133">
          <cell r="A133">
            <v>124</v>
          </cell>
          <cell r="B133" t="str">
            <v>COLLAR DERIVACIÓN DE 4" X 1/2"</v>
          </cell>
          <cell r="C133" t="str">
            <v>UND</v>
          </cell>
          <cell r="D133">
            <v>14447</v>
          </cell>
        </row>
        <row r="134">
          <cell r="A134">
            <v>125</v>
          </cell>
          <cell r="B134" t="str">
            <v>COLLAR DERIVACIÓN DE 6" X 1/2"</v>
          </cell>
          <cell r="C134" t="str">
            <v>UND</v>
          </cell>
          <cell r="D134">
            <v>17880</v>
          </cell>
        </row>
        <row r="135">
          <cell r="A135">
            <v>126</v>
          </cell>
          <cell r="B135" t="str">
            <v>COLUMNA DE MADERA DE 10 X10 X 3.5</v>
          </cell>
          <cell r="C135" t="str">
            <v>UND</v>
          </cell>
          <cell r="D135">
            <v>20198.3</v>
          </cell>
        </row>
        <row r="136">
          <cell r="A136">
            <v>127</v>
          </cell>
          <cell r="B136" t="str">
            <v>COLUMNA DE MANIOBRA</v>
          </cell>
          <cell r="C136" t="str">
            <v>UND</v>
          </cell>
          <cell r="D136">
            <v>629697.83360000001</v>
          </cell>
        </row>
        <row r="137">
          <cell r="A137">
            <v>128</v>
          </cell>
          <cell r="B137" t="str">
            <v>COLUMNA DE MANIOBRA CON RUEDA DE MANEJO HF HASTA 10"</v>
          </cell>
          <cell r="C137" t="str">
            <v>UND</v>
          </cell>
          <cell r="D137">
            <v>687834</v>
          </cell>
        </row>
        <row r="138">
          <cell r="A138">
            <v>129</v>
          </cell>
          <cell r="B138" t="str">
            <v>COLUMNA DE MANIOBRA CON RUEDA DE MANEJO HF HASTA 12"</v>
          </cell>
          <cell r="C138" t="str">
            <v>UND</v>
          </cell>
          <cell r="D138">
            <v>786096</v>
          </cell>
        </row>
        <row r="139">
          <cell r="A139">
            <v>130</v>
          </cell>
          <cell r="B139" t="str">
            <v>COLUMNA DE MANIOBRA CON RUEDA DE MANEJO HF HASTA 6" SENCILLA</v>
          </cell>
          <cell r="C139" t="str">
            <v>UND</v>
          </cell>
          <cell r="D139">
            <v>540049.6</v>
          </cell>
        </row>
        <row r="140">
          <cell r="A140">
            <v>131</v>
          </cell>
          <cell r="B140" t="str">
            <v>COLUMNA DE MANIOBRA CON RUEDA DE MANEJO HF HASTA 8"</v>
          </cell>
          <cell r="C140" t="str">
            <v>UND</v>
          </cell>
          <cell r="D140">
            <v>600087.34415999998</v>
          </cell>
        </row>
        <row r="141">
          <cell r="A141">
            <v>132</v>
          </cell>
          <cell r="B141" t="str">
            <v>COMISIÓN TOPOGRAFÍA</v>
          </cell>
          <cell r="C141" t="str">
            <v>DÍA</v>
          </cell>
          <cell r="D141">
            <v>273008.9572</v>
          </cell>
        </row>
        <row r="142">
          <cell r="A142">
            <v>133</v>
          </cell>
          <cell r="B142" t="str">
            <v>COMPRESOR NEUMATICO</v>
          </cell>
          <cell r="C142" t="str">
            <v>HORA</v>
          </cell>
          <cell r="D142">
            <v>45000</v>
          </cell>
        </row>
        <row r="143">
          <cell r="A143">
            <v>134</v>
          </cell>
          <cell r="B143" t="str">
            <v>COMPRESOR NEUMÁTICO</v>
          </cell>
          <cell r="C143" t="str">
            <v>HORA</v>
          </cell>
          <cell r="D143">
            <v>45000</v>
          </cell>
        </row>
        <row r="144">
          <cell r="A144">
            <v>135</v>
          </cell>
          <cell r="B144" t="str">
            <v>COMPUERTA LATERAL CIRCULAR DESLIZANTE SELLO BRONCE DN 10", PRESIÓN DE TRABAJO 200 PSI, HIERRO GRIS, EXTREMO BRIDA (ASTM-A-126).</v>
          </cell>
          <cell r="C144" t="str">
            <v>UND</v>
          </cell>
          <cell r="D144">
            <v>2893270</v>
          </cell>
        </row>
        <row r="145">
          <cell r="A145">
            <v>136</v>
          </cell>
          <cell r="B145" t="str">
            <v>COMPUERTA LATERAL CIRCULAR DESLIZANTE SELLO BRONCE DN 12", PRESIÓN DE TRABAJO 200 PSI, HIERRO GRIS, EXTREMO BRIDA (ASTM-A-126).</v>
          </cell>
          <cell r="C145" t="str">
            <v>UND</v>
          </cell>
          <cell r="D145">
            <v>3992712.6</v>
          </cell>
        </row>
        <row r="146">
          <cell r="A146">
            <v>137</v>
          </cell>
          <cell r="B146" t="str">
            <v>COMPUERTA LATERAL CIRCULAR DESLIZANTE SELLO BRONCE DN 6", PRESIÓN DE TRABAJO 200 PSI, HIERRO GRIS, EXTREMO BRIDA (ASTM-A-126).</v>
          </cell>
          <cell r="C146" t="str">
            <v>UND</v>
          </cell>
          <cell r="D146">
            <v>1263544.5071999999</v>
          </cell>
        </row>
        <row r="147">
          <cell r="A147">
            <v>138</v>
          </cell>
          <cell r="B147" t="str">
            <v>COMPUERTA LATERAL CIRCULAR DESLIZANTE SELLO BRONCE DN 8", PRESIÓN DE TRABAJO 200 PSI, HIERRO GRIS, EXTREMO BRIDA (ASTM-A-126).</v>
          </cell>
          <cell r="C147" t="str">
            <v>UND</v>
          </cell>
          <cell r="D147">
            <v>1839193.8736</v>
          </cell>
        </row>
        <row r="148">
          <cell r="A148">
            <v>139</v>
          </cell>
          <cell r="B148" t="str">
            <v>CONCRETO 2.000 PSI (FORMALETA)</v>
          </cell>
          <cell r="C148" t="str">
            <v>M3</v>
          </cell>
          <cell r="D148">
            <v>439338</v>
          </cell>
        </row>
        <row r="149">
          <cell r="A149">
            <v>141</v>
          </cell>
          <cell r="B149" t="str">
            <v>CONCRETO 3.000 PSI (FORMALETA)</v>
          </cell>
          <cell r="C149" t="str">
            <v>M3</v>
          </cell>
          <cell r="D149">
            <v>494878</v>
          </cell>
        </row>
        <row r="150">
          <cell r="A150">
            <v>142</v>
          </cell>
          <cell r="B150" t="str">
            <v>CONCRETO 4000 PSI (FORMALETA)</v>
          </cell>
          <cell r="C150" t="str">
            <v>M3</v>
          </cell>
          <cell r="D150">
            <v>547905</v>
          </cell>
        </row>
        <row r="151">
          <cell r="A151">
            <v>143</v>
          </cell>
          <cell r="B151" t="str">
            <v>CONCRETO 4000 PSI IMPERMEABILIZADO</v>
          </cell>
          <cell r="C151" t="str">
            <v>M3</v>
          </cell>
          <cell r="D151">
            <v>508835</v>
          </cell>
        </row>
        <row r="152">
          <cell r="A152">
            <v>144</v>
          </cell>
          <cell r="B152" t="str">
            <v>CONCRETO 4000 PSI IMPERMEABILIZADO (FORMALETA)</v>
          </cell>
          <cell r="C152" t="str">
            <v>M3</v>
          </cell>
          <cell r="D152">
            <v>692610</v>
          </cell>
        </row>
        <row r="153">
          <cell r="A153">
            <v>145</v>
          </cell>
          <cell r="B153" t="str">
            <v>CONCRETO ASFALTICO</v>
          </cell>
          <cell r="C153" t="str">
            <v>M3</v>
          </cell>
          <cell r="D153">
            <v>414884</v>
          </cell>
        </row>
        <row r="154">
          <cell r="A154">
            <v>146</v>
          </cell>
          <cell r="B154" t="str">
            <v>CORTADORA DE DISCO</v>
          </cell>
          <cell r="C154" t="str">
            <v>DÍA</v>
          </cell>
          <cell r="D154">
            <v>50000</v>
          </cell>
        </row>
        <row r="155">
          <cell r="A155">
            <v>147</v>
          </cell>
          <cell r="B155" t="str">
            <v xml:space="preserve">CORTADORA DE DISCO </v>
          </cell>
          <cell r="C155" t="str">
            <v>M</v>
          </cell>
          <cell r="D155">
            <v>4629.2320000000009</v>
          </cell>
        </row>
        <row r="156">
          <cell r="A156">
            <v>148</v>
          </cell>
          <cell r="B156" t="str">
            <v>CORTADORA MECÁNICA DE ORUGAS (BULDOZER C7)</v>
          </cell>
          <cell r="C156" t="str">
            <v>HORA</v>
          </cell>
          <cell r="D156">
            <v>134247.728</v>
          </cell>
        </row>
        <row r="157">
          <cell r="A157">
            <v>149</v>
          </cell>
          <cell r="B157" t="str">
            <v>CORTE ACERO DE REFUERZO</v>
          </cell>
          <cell r="C157" t="str">
            <v>KG</v>
          </cell>
          <cell r="D157">
            <v>245.655</v>
          </cell>
        </row>
        <row r="158">
          <cell r="A158">
            <v>150</v>
          </cell>
          <cell r="B158" t="str">
            <v>CORTINA 4" ALUMINIO PARA CHEQUE CON PASADOR</v>
          </cell>
          <cell r="C158" t="str">
            <v>UND</v>
          </cell>
          <cell r="D158">
            <v>22260</v>
          </cell>
        </row>
        <row r="159">
          <cell r="A159">
            <v>151</v>
          </cell>
          <cell r="B159" t="str">
            <v xml:space="preserve">CRUZ DE 3" X 3" X 3" </v>
          </cell>
          <cell r="C159" t="str">
            <v>UND</v>
          </cell>
          <cell r="D159">
            <v>140080</v>
          </cell>
        </row>
        <row r="160">
          <cell r="A160">
            <v>152</v>
          </cell>
          <cell r="B160" t="str">
            <v>CRUZ EN HIERRO DÚCTIL DE 10X10", PRESIÓN DE TRABAJO DE 200 PSI (NORMA ASTM-A-126).  EXTREMO LISO</v>
          </cell>
          <cell r="C160" t="str">
            <v>UND</v>
          </cell>
          <cell r="D160">
            <v>1687873.669</v>
          </cell>
        </row>
        <row r="161">
          <cell r="A161">
            <v>153</v>
          </cell>
          <cell r="B161" t="str">
            <v>CRUZ EN HIERRO DÚCTIL DE 10X2", PRESIÓN DE TRABAJO DE 200 PSI (NORMA ASTM-A-126).  EXTREMO LISO</v>
          </cell>
          <cell r="C161" t="str">
            <v>UND</v>
          </cell>
          <cell r="D161">
            <v>857615.45079999999</v>
          </cell>
        </row>
        <row r="162">
          <cell r="A162">
            <v>154</v>
          </cell>
          <cell r="B162" t="str">
            <v>CRUZ EN HIERRO DÚCTIL DE 10X3", PRESIÓN DE TRABAJO DE 200 PSI (NORMA ASTM-A-126).  EXTREMO LISO</v>
          </cell>
          <cell r="C162" t="str">
            <v>UND</v>
          </cell>
          <cell r="D162">
            <v>890442.60140000004</v>
          </cell>
        </row>
        <row r="163">
          <cell r="A163">
            <v>155</v>
          </cell>
          <cell r="B163" t="str">
            <v>CRUZ EN HIERRO DÚCTIL DE 10X4", PRESIÓN DE TRABAJO DE 200 PSI (NORMA ASTM-A-126).  EXTREMO LISO</v>
          </cell>
          <cell r="C163" t="str">
            <v>UND</v>
          </cell>
          <cell r="D163">
            <v>927372.73640000005</v>
          </cell>
        </row>
        <row r="164">
          <cell r="A164">
            <v>156</v>
          </cell>
          <cell r="B164" t="str">
            <v>CRUZ EN HIERRO DÚCTIL DE 10X6", PRESIÓN DE TRABAJO DE 200 PSI (NORMA ASTM-A-126).  EXTREMO LISO</v>
          </cell>
          <cell r="C164" t="str">
            <v>UND</v>
          </cell>
          <cell r="D164">
            <v>1005338.1744000001</v>
          </cell>
        </row>
        <row r="165">
          <cell r="A165">
            <v>157</v>
          </cell>
          <cell r="B165" t="str">
            <v>CRUZ EN HIERRO DUCTIL DE 10X8", PRESIÓN DE TRABAJO DE 200 PSI (NORMA ASTM-A-126).  EXTREMO LISO</v>
          </cell>
          <cell r="C165" t="str">
            <v>UND</v>
          </cell>
          <cell r="D165">
            <v>1322669.8444000001</v>
          </cell>
        </row>
        <row r="166">
          <cell r="A166">
            <v>158</v>
          </cell>
          <cell r="B166" t="str">
            <v>CRUZ EN HIERRO DUCTIL DE 12X10", PRESIÓN DE TRABAJO DE 200 PSI (NORMA ASTM-A-126).  EXTREMO LISO</v>
          </cell>
          <cell r="C166" t="str">
            <v>UND</v>
          </cell>
          <cell r="D166">
            <v>1879366.6546</v>
          </cell>
        </row>
        <row r="167">
          <cell r="A167">
            <v>159</v>
          </cell>
          <cell r="B167" t="str">
            <v>CRUZ EN HIERRO DUCTIL DE 12X12", PRESIÓN DE TRABAJO DE 200 PSI (NORMA ASTM-A-126).  EXTREMO LISO</v>
          </cell>
          <cell r="C167" t="str">
            <v>UND</v>
          </cell>
          <cell r="D167">
            <v>2352628.1088</v>
          </cell>
        </row>
        <row r="168">
          <cell r="A168">
            <v>160</v>
          </cell>
          <cell r="B168" t="str">
            <v>CRUZ EN HIERRO DUCTIL DE 12X2", PRESIÓN DE TRABAJO DE 200 PSI (NORMA ASTM-A-126).  EXTREMO LISO</v>
          </cell>
          <cell r="C168" t="str">
            <v>UND</v>
          </cell>
          <cell r="D168">
            <v>1013190.4</v>
          </cell>
        </row>
        <row r="169">
          <cell r="A169">
            <v>161</v>
          </cell>
          <cell r="B169" t="str">
            <v>CRUZ EN HIERRO DUCTIL DE 12X3", PRESIÓN DE TRABAJO DE 200 PSI (NORMA ASTM-A-126).  EXTREMO LISO</v>
          </cell>
          <cell r="C169" t="str">
            <v>UND</v>
          </cell>
          <cell r="D169">
            <v>1143486.9038</v>
          </cell>
        </row>
        <row r="170">
          <cell r="A170">
            <v>162</v>
          </cell>
          <cell r="B170" t="str">
            <v>CRUZ EN HIERRO DUCTIL DE 12X4", PRESIÓN DE TRABAJO DE 200 PSI (NORMA ASTM-A-126).  EXTREMO LISO</v>
          </cell>
          <cell r="C170" t="str">
            <v>UND</v>
          </cell>
          <cell r="D170">
            <v>1239233.3965999999</v>
          </cell>
        </row>
        <row r="171">
          <cell r="A171">
            <v>163</v>
          </cell>
          <cell r="B171" t="str">
            <v>CRUZ EN HIERRO DUCTIL DE 12X6", PRESIÓN DE TRABAJO DE 200 PSI (NORMA ASTM-A-126).  EXTREMO LISO</v>
          </cell>
          <cell r="C171" t="str">
            <v>UND</v>
          </cell>
          <cell r="D171">
            <v>1334979.8894</v>
          </cell>
        </row>
        <row r="172">
          <cell r="A172">
            <v>164</v>
          </cell>
          <cell r="B172" t="str">
            <v>CRUZ EN HIERRO DUCTIL DE 12X8", PRESIÓN DE TRABAJO DE 200 PSI (NORMA ASTM-A-126).  EXTREMO LISO</v>
          </cell>
          <cell r="C172" t="str">
            <v>UND</v>
          </cell>
          <cell r="D172">
            <v>1497748.7087999999</v>
          </cell>
        </row>
        <row r="173">
          <cell r="A173">
            <v>165</v>
          </cell>
          <cell r="B173" t="str">
            <v>CRUZ EN HIERRO DUCTIL DE 2X2", PRESIÓN DE TRABAJO DE 200 PSI (NORMA ASTM-A-126).  EXTREMO LISO</v>
          </cell>
          <cell r="C173" t="str">
            <v>UND</v>
          </cell>
          <cell r="D173">
            <v>101319.03999999999</v>
          </cell>
        </row>
        <row r="174">
          <cell r="A174">
            <v>166</v>
          </cell>
          <cell r="B174" t="str">
            <v>CRUZ EN HIERRO DUCTIL DE 3X2", PRESIÓN DE TRABAJO DE 200 PSI (NORMA ASTM-A-126).  EXTREMO LISO</v>
          </cell>
          <cell r="C174" t="str">
            <v>UND</v>
          </cell>
          <cell r="D174">
            <v>113983.92</v>
          </cell>
        </row>
        <row r="175">
          <cell r="A175">
            <v>167</v>
          </cell>
          <cell r="B175" t="str">
            <v>CRUZ EN HIERRO DUCTIL DE 3X3", PRESIÓN DE TRABAJO DE 200 PSI (NORMA ASTM-A-126).  EXTREMO LISO</v>
          </cell>
          <cell r="C175" t="str">
            <v>UND</v>
          </cell>
          <cell r="D175">
            <v>138148.72940000001</v>
          </cell>
        </row>
        <row r="176">
          <cell r="A176">
            <v>168</v>
          </cell>
          <cell r="B176" t="str">
            <v>CRUZ EN HIERRO DUCTIL DE 4X2", PRESIÓN DE TRABAJO DE 200 PSI (NORMA ASTM-A-126).  EXTREMO LISO</v>
          </cell>
          <cell r="C176" t="str">
            <v>UND</v>
          </cell>
          <cell r="D176">
            <v>140883.68839999998</v>
          </cell>
        </row>
        <row r="177">
          <cell r="A177">
            <v>169</v>
          </cell>
          <cell r="B177" t="str">
            <v>CRUZ EN HIERRO DUCTIL DE 4X3", PRESIÓN DE TRABAJO DE 200 PSI (NORMA ASTM-A-126).  EXTREMO LISO</v>
          </cell>
          <cell r="C177" t="str">
            <v>UND</v>
          </cell>
          <cell r="D177">
            <v>175078.86440000002</v>
          </cell>
        </row>
        <row r="178">
          <cell r="A178">
            <v>170</v>
          </cell>
          <cell r="B178" t="str">
            <v>CRUZ EN HIERRO DUCTIL DE 4X4", PRESIÓN DE TRABAJO DE 200 PSI (NORMA ASTM-A-126).  EXTREMO LISO</v>
          </cell>
          <cell r="C178" t="str">
            <v>UND</v>
          </cell>
          <cell r="D178">
            <v>210642.06580000001</v>
          </cell>
        </row>
        <row r="179">
          <cell r="A179">
            <v>171</v>
          </cell>
          <cell r="B179" t="str">
            <v>CRUZ EN HIERRO DUCTIL DE 6X2", PRESIÓN DE TRABAJO DE 200 PSI (NORMA ASTM-A-126).  EXTREMO LISO</v>
          </cell>
          <cell r="C179" t="str">
            <v>UND</v>
          </cell>
          <cell r="D179">
            <v>255780.35320000001</v>
          </cell>
        </row>
        <row r="180">
          <cell r="A180">
            <v>172</v>
          </cell>
          <cell r="B180" t="str">
            <v>CRUZ EN HIERRO DUCTIL DE 6X3", PRESIÓN DE TRABAJO DE 200 PSI (NORMA ASTM-A-126).  EXTREMO LISO</v>
          </cell>
          <cell r="C180" t="str">
            <v>UND</v>
          </cell>
          <cell r="D180">
            <v>279032.4178</v>
          </cell>
        </row>
        <row r="181">
          <cell r="A181">
            <v>173</v>
          </cell>
          <cell r="B181" t="str">
            <v>CRUZ EN HIERRO DUCTIL DE 6X4", PRESIÓN DE TRABAJO DE 200 PSI (NORMA ASTM-A-126).  EXTREMO LISO</v>
          </cell>
          <cell r="C181" t="str">
            <v>UND</v>
          </cell>
          <cell r="D181">
            <v>335112.72480000003</v>
          </cell>
        </row>
        <row r="182">
          <cell r="A182">
            <v>174</v>
          </cell>
          <cell r="B182" t="str">
            <v>CRUZ EN HIERRO DUCTIL DE 6X6", PRESIÓN DE TRABAJO DE 200 PSI (NORMA ASTM-A-126).  EXTREMO LISO</v>
          </cell>
          <cell r="C182" t="str">
            <v>UND</v>
          </cell>
          <cell r="D182">
            <v>451376.32319999998</v>
          </cell>
        </row>
        <row r="183">
          <cell r="A183">
            <v>175</v>
          </cell>
          <cell r="B183" t="str">
            <v>CRUZ EN HIERRO DUCTIL DE 8X2", PRESIÓN DE TRABAJO DE 200 PSI (NORMA ASTM-A-126).  EXTREMO LISO</v>
          </cell>
          <cell r="C183" t="str">
            <v>UND</v>
          </cell>
          <cell r="D183">
            <v>508824.6556</v>
          </cell>
        </row>
        <row r="184">
          <cell r="A184">
            <v>176</v>
          </cell>
          <cell r="B184" t="str">
            <v>CRUZ EN HIERRO DUCTIL DE 8X3", PRESIÓN DE TRABAJO DE 200 PSI (NORMA ASTM-A-126).  EXTREMO LISO</v>
          </cell>
          <cell r="C184" t="str">
            <v>UND</v>
          </cell>
          <cell r="D184">
            <v>537547.73</v>
          </cell>
        </row>
        <row r="185">
          <cell r="A185">
            <v>177</v>
          </cell>
          <cell r="B185" t="str">
            <v>CRUZ EN HIERRO DUCTIL DE 8X4", PRESIÓN DE TRABAJO DE 200 PSI (NORMA ASTM-A-126).  EXTREMO LISO</v>
          </cell>
          <cell r="C185" t="str">
            <v>UND</v>
          </cell>
          <cell r="D185">
            <v>592260.01159999997</v>
          </cell>
        </row>
        <row r="186">
          <cell r="A186">
            <v>178</v>
          </cell>
          <cell r="B186" t="str">
            <v>CRUZ EN HIERRO DUCTIL DE 8X6", PRESIÓN DE TRABAJO DE 200 PSI (NORMA ASTM-A-126).  EXTREMO LISO</v>
          </cell>
          <cell r="C186" t="str">
            <v>UND</v>
          </cell>
          <cell r="D186">
            <v>711259.66079999995</v>
          </cell>
        </row>
        <row r="187">
          <cell r="A187">
            <v>179</v>
          </cell>
          <cell r="B187" t="str">
            <v>CRUZ EN HIERRO DUCTIL DE 8X8", PRESIÓN DE TRABAJO DE 200 PSI (NORMA ASTM-A-126).  EXTREMO LISO</v>
          </cell>
          <cell r="C187" t="str">
            <v>UND</v>
          </cell>
          <cell r="D187">
            <v>835730.31980000006</v>
          </cell>
        </row>
        <row r="188">
          <cell r="A188">
            <v>180</v>
          </cell>
          <cell r="B188" t="str">
            <v>CUADRILLA 1: 1 AYUDANTE</v>
          </cell>
          <cell r="C188" t="str">
            <v>DÍA</v>
          </cell>
          <cell r="D188">
            <v>26522.5</v>
          </cell>
        </row>
        <row r="189">
          <cell r="A189">
            <v>181</v>
          </cell>
          <cell r="B189" t="str">
            <v>CUADRILLA 2: OFIC. + 1 AYUD.</v>
          </cell>
          <cell r="C189" t="str">
            <v>DÍA</v>
          </cell>
          <cell r="D189">
            <v>71430.5</v>
          </cell>
        </row>
        <row r="190">
          <cell r="A190">
            <v>182</v>
          </cell>
          <cell r="B190" t="str">
            <v>CUADRILLA 3: OFIC. + 2 AYUD.</v>
          </cell>
          <cell r="C190" t="str">
            <v>DÍA</v>
          </cell>
          <cell r="D190">
            <v>97953</v>
          </cell>
        </row>
        <row r="191">
          <cell r="A191">
            <v>183</v>
          </cell>
          <cell r="B191" t="str">
            <v>CUADRILLA 4: OFIC. + 4 AYUD.</v>
          </cell>
          <cell r="C191" t="str">
            <v>DÍA</v>
          </cell>
          <cell r="D191">
            <v>150998</v>
          </cell>
        </row>
        <row r="192">
          <cell r="A192">
            <v>184</v>
          </cell>
          <cell r="B192" t="str">
            <v>CUADRILLA 5: OFIC. + 6 AYUD.</v>
          </cell>
          <cell r="C192" t="str">
            <v>DÍA</v>
          </cell>
          <cell r="D192">
            <v>204043</v>
          </cell>
        </row>
        <row r="193">
          <cell r="A193">
            <v>185</v>
          </cell>
          <cell r="B193" t="str">
            <v>CUADRILLA 6: MAES. + OFIC. + 6 AYUD.</v>
          </cell>
          <cell r="C193" t="str">
            <v>DÍA</v>
          </cell>
          <cell r="D193">
            <v>257137.44</v>
          </cell>
        </row>
        <row r="194">
          <cell r="A194">
            <v>186</v>
          </cell>
          <cell r="B194" t="str">
            <v>CUADRILLA 7: APLICACIÓN MEZCLA ASFÁLTICA</v>
          </cell>
          <cell r="C194" t="str">
            <v>DÍA</v>
          </cell>
          <cell r="D194">
            <v>196742.36</v>
          </cell>
        </row>
        <row r="195">
          <cell r="A195">
            <v>187</v>
          </cell>
          <cell r="B195" t="str">
            <v>CUADRILLA 8: OFICIAL</v>
          </cell>
          <cell r="C195" t="str">
            <v>DÍA</v>
          </cell>
          <cell r="D195">
            <v>44908</v>
          </cell>
        </row>
        <row r="196">
          <cell r="A196">
            <v>188</v>
          </cell>
          <cell r="B196" t="str">
            <v>ELEMENTOS MENORES VARIOS (PUNTILLA, ALAMBRE, MADERA, GUADUA)</v>
          </cell>
          <cell r="C196" t="str">
            <v>UND</v>
          </cell>
          <cell r="D196">
            <v>13101.6</v>
          </cell>
        </row>
        <row r="197">
          <cell r="A197">
            <v>189</v>
          </cell>
          <cell r="B197" t="str">
            <v>EMULSIÓN ASFÁLTICA</v>
          </cell>
          <cell r="C197" t="str">
            <v>GALON</v>
          </cell>
          <cell r="D197">
            <v>15285.2</v>
          </cell>
        </row>
        <row r="198">
          <cell r="A198">
            <v>190</v>
          </cell>
          <cell r="B198" t="str">
            <v>EQUIPO DIFERENCIAL</v>
          </cell>
          <cell r="C198" t="str">
            <v>DÍA</v>
          </cell>
          <cell r="D198">
            <v>60758.67</v>
          </cell>
        </row>
        <row r="199">
          <cell r="A199">
            <v>191</v>
          </cell>
          <cell r="B199" t="str">
            <v>ESTRUCTURA DE SOPORTE DE TUBERIA Y VIENTOS EN ANGULO DE 1" X 3/16" DE L=0,40 M. Y PLATINA DE 1" X 3/16" Y DOS TORNILLOS DE 1/2" GRADO 5, NEOPRENO.</v>
          </cell>
          <cell r="C199" t="str">
            <v>UND</v>
          </cell>
          <cell r="D199">
            <v>15450</v>
          </cell>
        </row>
        <row r="200">
          <cell r="A200">
            <v>192</v>
          </cell>
          <cell r="B200" t="str">
            <v>ESTRUCTURA DE SOPORTE DE TUBERIA Y VIENTOS EN ANGULO DE 1" X 3/16" DE L=0,50 M. Y PLATINA DE 1" X 3/16" Y DOS TORNILLOS DE 1/2" GRADO 5, NEOPRENO.</v>
          </cell>
          <cell r="C200" t="str">
            <v>UND</v>
          </cell>
          <cell r="D200">
            <v>23690</v>
          </cell>
        </row>
        <row r="201">
          <cell r="A201">
            <v>193</v>
          </cell>
          <cell r="B201" t="str">
            <v>ESTRUCTURA DE SOPORTE DE TUBERIA Y VIENTOS EN ANGULO DE 1" X 3/16" DE L=0,60 M. Y PLATINA DE 1" X 3/16" Y DOS TORNILLOS DE 1/2" GRADO 5, NEOPRENO.</v>
          </cell>
          <cell r="C201" t="str">
            <v>UND</v>
          </cell>
          <cell r="D201">
            <v>28840</v>
          </cell>
        </row>
        <row r="202">
          <cell r="A202">
            <v>194</v>
          </cell>
          <cell r="B202" t="str">
            <v>ESTRUCTURA DE SOPORTE DE TUBERIA Y VIENTOS EN PLATINA DE 1" X 3/16" Y DOS TORNILLOS DE 1/2" GRADO 5, NEOPRENO.</v>
          </cell>
          <cell r="C202" t="str">
            <v>UND</v>
          </cell>
          <cell r="D202">
            <v>7416</v>
          </cell>
        </row>
        <row r="203">
          <cell r="A203">
            <v>195</v>
          </cell>
          <cell r="B203" t="str">
            <v>ESTUCO PLASTICO</v>
          </cell>
          <cell r="C203" t="str">
            <v>GALON</v>
          </cell>
          <cell r="D203">
            <v>15500</v>
          </cell>
        </row>
        <row r="204">
          <cell r="A204">
            <v>196</v>
          </cell>
          <cell r="B204" t="str">
            <v>EXPLOSIVO (INCLUYE ESTOPIN Y CORDON DETONANTE)</v>
          </cell>
          <cell r="C204" t="str">
            <v>KG</v>
          </cell>
          <cell r="D204">
            <v>60180.016000000003</v>
          </cell>
        </row>
        <row r="205">
          <cell r="A205">
            <v>197</v>
          </cell>
          <cell r="B205" t="str">
            <v xml:space="preserve">FIGURACICÓN ACERO DE REFUERZO </v>
          </cell>
          <cell r="C205" t="str">
            <v>KG</v>
          </cell>
          <cell r="D205">
            <v>564.44000000000005</v>
          </cell>
        </row>
        <row r="206">
          <cell r="A206">
            <v>198</v>
          </cell>
          <cell r="B206" t="str">
            <v xml:space="preserve">FIGURACIÓN ACERO DE REFUERZO </v>
          </cell>
          <cell r="C206" t="str">
            <v>KG</v>
          </cell>
          <cell r="D206">
            <v>772.5</v>
          </cell>
        </row>
        <row r="207">
          <cell r="A207">
            <v>199</v>
          </cell>
          <cell r="B207" t="str">
            <v>FLOTADOR DE 1 1/4"</v>
          </cell>
          <cell r="C207" t="str">
            <v>UND</v>
          </cell>
          <cell r="D207">
            <v>167000</v>
          </cell>
        </row>
        <row r="208">
          <cell r="A208">
            <v>200</v>
          </cell>
          <cell r="B208" t="str">
            <v>FLOTADOR DE 1"</v>
          </cell>
          <cell r="C208" t="str">
            <v>UND</v>
          </cell>
          <cell r="D208">
            <v>97000</v>
          </cell>
        </row>
        <row r="209">
          <cell r="A209">
            <v>201</v>
          </cell>
          <cell r="B209" t="str">
            <v>FLOTADOR DE 1/2"</v>
          </cell>
          <cell r="C209" t="str">
            <v>UND</v>
          </cell>
          <cell r="D209">
            <v>50000</v>
          </cell>
        </row>
        <row r="210">
          <cell r="A210">
            <v>202</v>
          </cell>
          <cell r="B210" t="str">
            <v>FLOTADOR DE 2"</v>
          </cell>
          <cell r="C210" t="str">
            <v>UND</v>
          </cell>
          <cell r="D210">
            <v>192000</v>
          </cell>
        </row>
        <row r="211">
          <cell r="A211">
            <v>203</v>
          </cell>
          <cell r="B211" t="str">
            <v>FLOTADOR DE 3"</v>
          </cell>
          <cell r="C211" t="str">
            <v>UND</v>
          </cell>
          <cell r="D211">
            <v>632000</v>
          </cell>
        </row>
        <row r="212">
          <cell r="A212">
            <v>204</v>
          </cell>
          <cell r="B212" t="str">
            <v>FLOTADOR DE 3/4"</v>
          </cell>
          <cell r="C212" t="str">
            <v>UND</v>
          </cell>
          <cell r="D212">
            <v>54000</v>
          </cell>
        </row>
        <row r="213">
          <cell r="A213">
            <v>205</v>
          </cell>
          <cell r="B213" t="str">
            <v>FORMALETA CONCRETO CICLÓPEO</v>
          </cell>
          <cell r="C213" t="str">
            <v>GALON</v>
          </cell>
          <cell r="D213">
            <v>34024.855200000005</v>
          </cell>
        </row>
        <row r="214">
          <cell r="A214">
            <v>206</v>
          </cell>
          <cell r="B214" t="str">
            <v>FORMALETA EN MADERA</v>
          </cell>
          <cell r="C214" t="str">
            <v>M2</v>
          </cell>
          <cell r="D214">
            <v>12875</v>
          </cell>
        </row>
        <row r="215">
          <cell r="A215">
            <v>207</v>
          </cell>
          <cell r="B215" t="str">
            <v>FORMALETA EN MADERA PARA ESTRUCTURAS</v>
          </cell>
          <cell r="C215" t="str">
            <v>M2</v>
          </cell>
          <cell r="D215">
            <v>12875</v>
          </cell>
        </row>
        <row r="216">
          <cell r="A216">
            <v>208</v>
          </cell>
          <cell r="B216" t="str">
            <v>FORMALETA METÁLICA PARA POZO</v>
          </cell>
          <cell r="C216" t="str">
            <v>DÍA</v>
          </cell>
          <cell r="D216">
            <v>57865.4</v>
          </cell>
        </row>
        <row r="217">
          <cell r="A217">
            <v>209</v>
          </cell>
          <cell r="B217" t="str">
            <v>FORMALETA METÁLICA VIGA O COLUMNA</v>
          </cell>
          <cell r="C217" t="str">
            <v>M</v>
          </cell>
          <cell r="D217">
            <v>4148.84</v>
          </cell>
        </row>
        <row r="218">
          <cell r="A218">
            <v>210</v>
          </cell>
          <cell r="B218" t="str">
            <v>GANCHO PARA TEJA ETERNIT</v>
          </cell>
          <cell r="C218" t="str">
            <v>UND</v>
          </cell>
          <cell r="D218">
            <v>1091.8</v>
          </cell>
        </row>
        <row r="219">
          <cell r="A219">
            <v>211</v>
          </cell>
          <cell r="B219" t="str">
            <v>GANCHO PARA TEJA ETERNITA</v>
          </cell>
          <cell r="C219" t="str">
            <v>UND</v>
          </cell>
          <cell r="D219">
            <v>1030</v>
          </cell>
        </row>
        <row r="220">
          <cell r="A220">
            <v>212</v>
          </cell>
          <cell r="B220" t="str">
            <v>GRAVILLA</v>
          </cell>
          <cell r="C220" t="str">
            <v>M3</v>
          </cell>
          <cell r="D220">
            <v>94500</v>
          </cell>
        </row>
        <row r="221">
          <cell r="A221">
            <v>213</v>
          </cell>
          <cell r="B221" t="str">
            <v>GRAVILLA - LA PLATA (LETICIA)</v>
          </cell>
          <cell r="C221" t="str">
            <v>M3</v>
          </cell>
          <cell r="D221">
            <v>144000</v>
          </cell>
        </row>
        <row r="222">
          <cell r="A222">
            <v>214</v>
          </cell>
          <cell r="B222" t="str">
            <v xml:space="preserve">GUADUA </v>
          </cell>
          <cell r="C222" t="str">
            <v>M</v>
          </cell>
          <cell r="D222">
            <v>2183.6</v>
          </cell>
        </row>
        <row r="223">
          <cell r="A223">
            <v>215</v>
          </cell>
          <cell r="B223" t="str">
            <v>HERRAMIENTA MENOR</v>
          </cell>
          <cell r="C223" t="str">
            <v>%MO</v>
          </cell>
          <cell r="D223">
            <v>0</v>
          </cell>
        </row>
        <row r="224">
          <cell r="A224">
            <v>216</v>
          </cell>
          <cell r="B224" t="str">
            <v>HIDRANTE DE 3" HF</v>
          </cell>
          <cell r="C224" t="str">
            <v>UND</v>
          </cell>
          <cell r="D224">
            <v>1555300</v>
          </cell>
        </row>
        <row r="225">
          <cell r="A225">
            <v>217</v>
          </cell>
          <cell r="B225" t="str">
            <v>HIDRANTE TIPO HÚMEDO (MILÁN) DE 3", DE 200 PSI DE PRESIÓN DE TRABAJO, EN HIERRO GRIS (NORMA AWWA C-503 NTC 382)</v>
          </cell>
          <cell r="C225" t="str">
            <v>UND</v>
          </cell>
          <cell r="D225">
            <v>1671764.16</v>
          </cell>
        </row>
        <row r="226">
          <cell r="A226">
            <v>218</v>
          </cell>
          <cell r="B226" t="str">
            <v>HIDRANTE TIPO HÚMEDO (MILÁN) DE 6", DE 200 PSI DE PRESIÓN DE TRABAJO, EN HIERRO GRIS (NORMA AWWA C-503 NTC 382)</v>
          </cell>
          <cell r="C226" t="str">
            <v>UND</v>
          </cell>
          <cell r="D226">
            <v>3064900.96</v>
          </cell>
        </row>
        <row r="227">
          <cell r="A227">
            <v>219</v>
          </cell>
          <cell r="B227" t="str">
            <v>HIDRANTE TIPO HÚMEDO (ROMA)  DE 4", DE 200 PSI DE PRESIÓN DE TRABAJO, EN HIERRO GRIS (NORMA AWWA C-503 NTC 382)</v>
          </cell>
          <cell r="C227" t="str">
            <v>UND</v>
          </cell>
          <cell r="D227">
            <v>2764437.6</v>
          </cell>
        </row>
        <row r="228">
          <cell r="A228">
            <v>220</v>
          </cell>
          <cell r="B228" t="str">
            <v>HOJA DE SEGUETA</v>
          </cell>
          <cell r="C228" t="str">
            <v>UND</v>
          </cell>
          <cell r="D228">
            <v>3821.3</v>
          </cell>
        </row>
        <row r="229">
          <cell r="A229">
            <v>221</v>
          </cell>
          <cell r="B229" t="str">
            <v>IMPERMEABILIZANTE PLASTOCRETE DM</v>
          </cell>
          <cell r="C229" t="str">
            <v>KG</v>
          </cell>
          <cell r="D229">
            <v>10300</v>
          </cell>
        </row>
        <row r="230">
          <cell r="A230">
            <v>222</v>
          </cell>
          <cell r="B230" t="str">
            <v>IMPRIMANTE</v>
          </cell>
          <cell r="C230" t="str">
            <v>GALON</v>
          </cell>
          <cell r="D230">
            <v>8734.4</v>
          </cell>
        </row>
        <row r="231">
          <cell r="A231">
            <v>223</v>
          </cell>
          <cell r="B231" t="str">
            <v>ING. RESIDENTE</v>
          </cell>
          <cell r="C231" t="str">
            <v>DÍA</v>
          </cell>
          <cell r="D231">
            <v>102421.758</v>
          </cell>
        </row>
        <row r="232">
          <cell r="A232">
            <v>224</v>
          </cell>
          <cell r="B232" t="str">
            <v>INTERRUPTOR SENCILLO</v>
          </cell>
          <cell r="C232" t="str">
            <v>UND</v>
          </cell>
          <cell r="D232">
            <v>4000</v>
          </cell>
        </row>
        <row r="233">
          <cell r="A233">
            <v>225</v>
          </cell>
          <cell r="B233" t="str">
            <v>KIT SILLA YEE DE 10" X 4"</v>
          </cell>
          <cell r="C233" t="str">
            <v>UND</v>
          </cell>
          <cell r="D233">
            <v>159650</v>
          </cell>
        </row>
        <row r="234">
          <cell r="A234">
            <v>226</v>
          </cell>
          <cell r="B234" t="str">
            <v>KIT SILLA YEE DE 10" X 6"</v>
          </cell>
          <cell r="C234" t="str">
            <v>UND</v>
          </cell>
          <cell r="D234">
            <v>172010</v>
          </cell>
        </row>
        <row r="235">
          <cell r="A235">
            <v>227</v>
          </cell>
          <cell r="B235" t="str">
            <v>KIT SILLA YEE DE 12" X 4"</v>
          </cell>
          <cell r="C235" t="str">
            <v>UND</v>
          </cell>
          <cell r="D235">
            <v>239990</v>
          </cell>
        </row>
        <row r="236">
          <cell r="A236">
            <v>228</v>
          </cell>
          <cell r="B236" t="str">
            <v>KIT SILLA YEE DE 12" X 6"</v>
          </cell>
          <cell r="C236" t="str">
            <v>UND</v>
          </cell>
          <cell r="D236">
            <v>350200</v>
          </cell>
        </row>
        <row r="237">
          <cell r="A237">
            <v>229</v>
          </cell>
          <cell r="B237" t="str">
            <v>KIT SILLA YEE DE 6" X 4"</v>
          </cell>
          <cell r="C237" t="str">
            <v>UND</v>
          </cell>
          <cell r="D237">
            <v>64890</v>
          </cell>
        </row>
        <row r="238">
          <cell r="A238">
            <v>230</v>
          </cell>
          <cell r="B238" t="str">
            <v>KIT SILLA YEE DE 8" X 4"</v>
          </cell>
          <cell r="C238" t="str">
            <v>UND</v>
          </cell>
          <cell r="D238">
            <v>110210</v>
          </cell>
        </row>
        <row r="239">
          <cell r="A239">
            <v>231</v>
          </cell>
          <cell r="B239" t="str">
            <v>KIT SILLA YEE DE 8" X 6"</v>
          </cell>
          <cell r="C239" t="str">
            <v>UND</v>
          </cell>
          <cell r="D239">
            <v>110210</v>
          </cell>
        </row>
        <row r="240">
          <cell r="A240">
            <v>232</v>
          </cell>
          <cell r="B240" t="str">
            <v>LADRILLO A LA VISTA</v>
          </cell>
          <cell r="C240" t="str">
            <v>UND</v>
          </cell>
          <cell r="D240">
            <v>1236</v>
          </cell>
        </row>
        <row r="241">
          <cell r="A241">
            <v>233</v>
          </cell>
          <cell r="B241" t="str">
            <v>LADRILLO HUECO NO. 4</v>
          </cell>
          <cell r="C241" t="str">
            <v>UND</v>
          </cell>
          <cell r="D241">
            <v>750</v>
          </cell>
        </row>
        <row r="242">
          <cell r="A242">
            <v>234</v>
          </cell>
          <cell r="B242" t="str">
            <v>LADRILLO HUECO NO. 5</v>
          </cell>
          <cell r="C242" t="str">
            <v>UND</v>
          </cell>
          <cell r="D242">
            <v>820</v>
          </cell>
        </row>
        <row r="243">
          <cell r="A243">
            <v>235</v>
          </cell>
          <cell r="B243" t="str">
            <v>LADRILLO TOLETE COMÚN</v>
          </cell>
          <cell r="C243" t="str">
            <v>UND</v>
          </cell>
          <cell r="D243">
            <v>350</v>
          </cell>
        </row>
        <row r="244">
          <cell r="A244">
            <v>236</v>
          </cell>
          <cell r="B244" t="str">
            <v>LÁMPARA INCANDESCENTE 150 W CON ROCETA</v>
          </cell>
          <cell r="C244" t="str">
            <v>UND</v>
          </cell>
          <cell r="D244">
            <v>7642.6</v>
          </cell>
        </row>
        <row r="245">
          <cell r="A245">
            <v>237</v>
          </cell>
          <cell r="B245" t="str">
            <v>LIMPIADOR PARA PVC (1/4 O 760 GRMS)</v>
          </cell>
          <cell r="C245" t="str">
            <v>UND</v>
          </cell>
          <cell r="D245">
            <v>53173</v>
          </cell>
        </row>
        <row r="246">
          <cell r="A246">
            <v>238</v>
          </cell>
          <cell r="B246" t="str">
            <v>LLAVE TERMINAL CON EXTENCIÓN</v>
          </cell>
          <cell r="C246" t="str">
            <v>UND</v>
          </cell>
          <cell r="D246">
            <v>26000</v>
          </cell>
        </row>
        <row r="247">
          <cell r="A247">
            <v>239</v>
          </cell>
          <cell r="B247" t="str">
            <v>LLAVE TERMINAL METÁLICA T.P. DE 1/2"</v>
          </cell>
          <cell r="C247" t="str">
            <v>UND</v>
          </cell>
          <cell r="D247">
            <v>16377</v>
          </cell>
        </row>
        <row r="248">
          <cell r="A248">
            <v>240</v>
          </cell>
          <cell r="B248" t="str">
            <v>LUBRICANTE PARA PVC</v>
          </cell>
          <cell r="C248" t="str">
            <v>LB</v>
          </cell>
          <cell r="D248">
            <v>22705</v>
          </cell>
        </row>
        <row r="249">
          <cell r="A249">
            <v>241</v>
          </cell>
          <cell r="B249" t="str">
            <v>MADERA PARA FORMALETA</v>
          </cell>
          <cell r="C249" t="str">
            <v>M2</v>
          </cell>
          <cell r="D249">
            <v>17468.8</v>
          </cell>
        </row>
        <row r="250">
          <cell r="A250">
            <v>242</v>
          </cell>
          <cell r="B250" t="str">
            <v>MAESTRO</v>
          </cell>
          <cell r="C250" t="str">
            <v>DÍA</v>
          </cell>
          <cell r="D250">
            <v>53094.44</v>
          </cell>
        </row>
        <row r="251">
          <cell r="A251">
            <v>243</v>
          </cell>
          <cell r="B251" t="str">
            <v>MALLA ELECTROSOLDADA 4 MM</v>
          </cell>
          <cell r="C251" t="str">
            <v>KG</v>
          </cell>
          <cell r="D251">
            <v>2258</v>
          </cell>
        </row>
        <row r="252">
          <cell r="A252">
            <v>244</v>
          </cell>
          <cell r="B252" t="str">
            <v>MALLA ESLABONADA CAL 10 ROMBO DE 2"</v>
          </cell>
          <cell r="C252" t="str">
            <v>M2</v>
          </cell>
          <cell r="D252">
            <v>25235</v>
          </cell>
        </row>
        <row r="253">
          <cell r="A253">
            <v>245</v>
          </cell>
          <cell r="B253" t="str">
            <v>MARCO METÁLICO 2,00 X 0,80</v>
          </cell>
          <cell r="C253" t="str">
            <v>GALON</v>
          </cell>
          <cell r="D253">
            <v>66950</v>
          </cell>
        </row>
        <row r="254">
          <cell r="A254">
            <v>246</v>
          </cell>
          <cell r="B254" t="str">
            <v>MARCO METÁLICO 2,00 X 1,00</v>
          </cell>
          <cell r="C254" t="str">
            <v>GALON</v>
          </cell>
          <cell r="D254">
            <v>92700</v>
          </cell>
        </row>
        <row r="255">
          <cell r="A255">
            <v>247</v>
          </cell>
          <cell r="B255" t="str">
            <v>MARCO METÁLICO 2X0,80</v>
          </cell>
          <cell r="C255" t="str">
            <v>GALON</v>
          </cell>
          <cell r="D255">
            <v>49131</v>
          </cell>
        </row>
        <row r="256">
          <cell r="A256">
            <v>248</v>
          </cell>
          <cell r="B256" t="str">
            <v>MARCO METÁLICO 2X1,00</v>
          </cell>
          <cell r="C256" t="str">
            <v>GALON</v>
          </cell>
          <cell r="D256">
            <v>70967</v>
          </cell>
        </row>
        <row r="257">
          <cell r="A257">
            <v>249</v>
          </cell>
          <cell r="B257" t="str">
            <v>MATERIAL PARA SUBBASE GRANULAR IP&lt;6%</v>
          </cell>
          <cell r="C257" t="str">
            <v>M3</v>
          </cell>
          <cell r="D257">
            <v>50000</v>
          </cell>
        </row>
        <row r="258">
          <cell r="A258">
            <v>250</v>
          </cell>
          <cell r="B258" t="str">
            <v>MEZCLA ASFÁLTICA TIPO MDC II</v>
          </cell>
          <cell r="C258" t="str">
            <v>M3</v>
          </cell>
          <cell r="D258">
            <v>414884</v>
          </cell>
        </row>
        <row r="259">
          <cell r="A259">
            <v>251</v>
          </cell>
          <cell r="B259" t="str">
            <v>MEZCLADORA DE CONCRETO 9 ft3</v>
          </cell>
          <cell r="C259" t="str">
            <v>DÍA</v>
          </cell>
          <cell r="D259">
            <v>69875.199999999997</v>
          </cell>
        </row>
        <row r="260">
          <cell r="A260">
            <v>252</v>
          </cell>
          <cell r="B260" t="str">
            <v>MICROMEDIDOR DE VELOCIDAD DE 1/2"</v>
          </cell>
          <cell r="C260" t="str">
            <v>UND</v>
          </cell>
          <cell r="D260">
            <v>76426</v>
          </cell>
        </row>
        <row r="261">
          <cell r="A261">
            <v>253</v>
          </cell>
          <cell r="B261" t="str">
            <v>MICROMEDIDOR VOLUMÉTRICO DE 1/2"</v>
          </cell>
          <cell r="C261" t="str">
            <v>UND</v>
          </cell>
          <cell r="D261">
            <v>78609.600000000006</v>
          </cell>
        </row>
        <row r="262">
          <cell r="A262">
            <v>254</v>
          </cell>
          <cell r="B262" t="str">
            <v>MORTERO 1:3</v>
          </cell>
          <cell r="C262" t="str">
            <v>M3</v>
          </cell>
          <cell r="D262">
            <v>480289</v>
          </cell>
        </row>
        <row r="263">
          <cell r="A263">
            <v>255</v>
          </cell>
          <cell r="B263" t="str">
            <v>MORTERO 1:4</v>
          </cell>
          <cell r="C263" t="str">
            <v>M3</v>
          </cell>
          <cell r="D263">
            <v>444440</v>
          </cell>
        </row>
        <row r="264">
          <cell r="A264">
            <v>257</v>
          </cell>
          <cell r="B264" t="str">
            <v>NIPLE HG 1/2", DOS ROSCAS L=0,20 M</v>
          </cell>
          <cell r="C264" t="str">
            <v>UND</v>
          </cell>
          <cell r="D264">
            <v>4629.2320000000009</v>
          </cell>
        </row>
        <row r="265">
          <cell r="A265">
            <v>258</v>
          </cell>
          <cell r="B265" t="str">
            <v>NIPLE HG DE 1"X0.20M</v>
          </cell>
          <cell r="C265" t="str">
            <v>UND</v>
          </cell>
          <cell r="D265">
            <v>15450</v>
          </cell>
        </row>
        <row r="266">
          <cell r="A266">
            <v>259</v>
          </cell>
          <cell r="B266" t="str">
            <v>NIPLE HG DE 1/2" X 0.20 M., DOS ROSCAS</v>
          </cell>
          <cell r="C266" t="str">
            <v>UND</v>
          </cell>
          <cell r="D266">
            <v>4654.57</v>
          </cell>
        </row>
        <row r="267">
          <cell r="A267">
            <v>260</v>
          </cell>
          <cell r="B267" t="str">
            <v>NIPLE HG DE 1/2" X 0.60 M., DOS ROSCAS</v>
          </cell>
          <cell r="C267" t="str">
            <v>UND</v>
          </cell>
          <cell r="D267">
            <v>7055.5</v>
          </cell>
        </row>
        <row r="268">
          <cell r="A268">
            <v>261</v>
          </cell>
          <cell r="B268" t="str">
            <v>NIPLE HG DE 1/2" X 1.20 M., DOS ROSCAS</v>
          </cell>
          <cell r="C268" t="str">
            <v>UND</v>
          </cell>
          <cell r="D268">
            <v>12051</v>
          </cell>
        </row>
        <row r="269">
          <cell r="A269">
            <v>262</v>
          </cell>
          <cell r="B269" t="str">
            <v>NIPLE HG DE 2"X0.20</v>
          </cell>
          <cell r="C269" t="str">
            <v>UND</v>
          </cell>
          <cell r="D269">
            <v>25750</v>
          </cell>
        </row>
        <row r="270">
          <cell r="A270">
            <v>263</v>
          </cell>
          <cell r="B270" t="str">
            <v>NIPLE HG DE 3" X 0.10 M., DOS ROSCAS</v>
          </cell>
          <cell r="C270" t="str">
            <v>UND</v>
          </cell>
          <cell r="D270">
            <v>22103.8</v>
          </cell>
        </row>
        <row r="271">
          <cell r="A271">
            <v>264</v>
          </cell>
          <cell r="B271" t="str">
            <v>NIPLE HG DE 3" X 0.40 M., UNA ROSCA</v>
          </cell>
          <cell r="C271" t="str">
            <v>UND</v>
          </cell>
          <cell r="D271">
            <v>51314.6</v>
          </cell>
        </row>
        <row r="272">
          <cell r="A272">
            <v>265</v>
          </cell>
          <cell r="B272" t="str">
            <v>PAÑETE IMPERMEABILIZADO</v>
          </cell>
          <cell r="C272" t="str">
            <v>M2</v>
          </cell>
          <cell r="D272">
            <v>31833.328732000005</v>
          </cell>
        </row>
        <row r="273">
          <cell r="A273">
            <v>266</v>
          </cell>
          <cell r="B273" t="str">
            <v>PASAMURO HF DE 10" X 60CM EXTREMO BRIDA PARA PVC</v>
          </cell>
          <cell r="C273" t="str">
            <v>UND</v>
          </cell>
          <cell r="D273">
            <v>1877896</v>
          </cell>
        </row>
        <row r="274">
          <cell r="A274">
            <v>267</v>
          </cell>
          <cell r="B274" t="str">
            <v>PASAMURO HF DE 10" X 60CM EXTREMO LISO PARA PVC</v>
          </cell>
          <cell r="C274" t="str">
            <v>UND</v>
          </cell>
          <cell r="D274">
            <v>576800</v>
          </cell>
        </row>
        <row r="275">
          <cell r="A275">
            <v>268</v>
          </cell>
          <cell r="B275" t="str">
            <v xml:space="preserve">PASAMURO HF DE 3" X 40CM EXTREMO BRIDA </v>
          </cell>
          <cell r="C275" t="str">
            <v>UND</v>
          </cell>
          <cell r="D275">
            <v>327540</v>
          </cell>
        </row>
        <row r="276">
          <cell r="A276">
            <v>269</v>
          </cell>
          <cell r="B276" t="str">
            <v>PASAMURO HF DE 4" X 30CM EXTREMO LISO PARA PVC</v>
          </cell>
          <cell r="C276" t="str">
            <v>UND</v>
          </cell>
          <cell r="D276">
            <v>131016</v>
          </cell>
        </row>
        <row r="277">
          <cell r="A277">
            <v>270</v>
          </cell>
          <cell r="B277" t="str">
            <v>PASAMURO HF DE 6" X 60CM EXTREMO BRIDA PARA PVC</v>
          </cell>
          <cell r="C277" t="str">
            <v>UND</v>
          </cell>
          <cell r="D277">
            <v>938948</v>
          </cell>
        </row>
        <row r="278">
          <cell r="A278">
            <v>271</v>
          </cell>
          <cell r="B278" t="str">
            <v>PASAMURO HF DE 8" X 60CM EXTREMO BRIDA PARA PVC</v>
          </cell>
          <cell r="C278" t="str">
            <v>UND</v>
          </cell>
          <cell r="D278">
            <v>1637700</v>
          </cell>
        </row>
        <row r="279">
          <cell r="A279">
            <v>272</v>
          </cell>
          <cell r="B279" t="str">
            <v>PEGAENCHAPE</v>
          </cell>
          <cell r="C279" t="str">
            <v>KG</v>
          </cell>
          <cell r="D279">
            <v>580</v>
          </cell>
        </row>
        <row r="280">
          <cell r="A280">
            <v>273</v>
          </cell>
          <cell r="B280" t="str">
            <v>PENDOLONES Y PERROS</v>
          </cell>
          <cell r="C280" t="str">
            <v>M</v>
          </cell>
          <cell r="D280">
            <v>11330</v>
          </cell>
        </row>
        <row r="281">
          <cell r="A281">
            <v>274</v>
          </cell>
          <cell r="B281" t="str">
            <v>PERFIL GALVANIZADO 115 MM. CAL. 18</v>
          </cell>
          <cell r="C281" t="str">
            <v>M</v>
          </cell>
          <cell r="D281">
            <v>9476</v>
          </cell>
        </row>
        <row r="282">
          <cell r="A282">
            <v>275</v>
          </cell>
          <cell r="B282" t="str">
            <v>PERROS T.P. EN ANCLAJES</v>
          </cell>
          <cell r="C282" t="str">
            <v>UND</v>
          </cell>
          <cell r="D282">
            <v>36050</v>
          </cell>
        </row>
        <row r="283">
          <cell r="A283">
            <v>276</v>
          </cell>
          <cell r="B283" t="str">
            <v>PIEDRA MEDIA ZONGA</v>
          </cell>
          <cell r="C283" t="str">
            <v>M3</v>
          </cell>
          <cell r="D283">
            <v>85700</v>
          </cell>
        </row>
        <row r="284">
          <cell r="A284">
            <v>277</v>
          </cell>
          <cell r="B284" t="str">
            <v>PIEDRA MEDIANA ZONGA</v>
          </cell>
          <cell r="C284" t="str">
            <v>M3</v>
          </cell>
          <cell r="D284">
            <v>54590</v>
          </cell>
        </row>
        <row r="285">
          <cell r="A285">
            <v>278</v>
          </cell>
          <cell r="B285" t="str">
            <v>PINTURA ALUMOL</v>
          </cell>
          <cell r="C285" t="str">
            <v>GALON</v>
          </cell>
          <cell r="D285">
            <v>60000</v>
          </cell>
        </row>
        <row r="286">
          <cell r="A286">
            <v>279</v>
          </cell>
          <cell r="B286" t="str">
            <v>PINTURA ANTICORROSIVA</v>
          </cell>
          <cell r="C286" t="str">
            <v>GALON</v>
          </cell>
          <cell r="D286">
            <v>67362</v>
          </cell>
        </row>
        <row r="287">
          <cell r="A287">
            <v>280</v>
          </cell>
          <cell r="B287" t="str">
            <v>PINTURA VINILO TIPO 1</v>
          </cell>
          <cell r="C287" t="str">
            <v>GALON</v>
          </cell>
          <cell r="D287">
            <v>49900</v>
          </cell>
        </row>
        <row r="288">
          <cell r="A288">
            <v>281</v>
          </cell>
          <cell r="B288" t="str">
            <v>PLAFON</v>
          </cell>
          <cell r="C288" t="str">
            <v>UND</v>
          </cell>
          <cell r="D288">
            <v>1400</v>
          </cell>
        </row>
        <row r="289">
          <cell r="A289">
            <v>282</v>
          </cell>
          <cell r="B289" t="str">
            <v>PLATINA DE 1"X1/8"</v>
          </cell>
          <cell r="C289" t="str">
            <v>UND</v>
          </cell>
          <cell r="D289">
            <v>10094</v>
          </cell>
        </row>
        <row r="290">
          <cell r="A290">
            <v>283</v>
          </cell>
          <cell r="B290" t="str">
            <v>PLATINA DE 1 1/2"X1/8</v>
          </cell>
          <cell r="C290" t="str">
            <v>UND</v>
          </cell>
          <cell r="D290">
            <v>16936.29</v>
          </cell>
        </row>
        <row r="291">
          <cell r="A291">
            <v>285</v>
          </cell>
          <cell r="B291" t="str">
            <v>PLATINA DE 2"X1/8</v>
          </cell>
          <cell r="C291" t="str">
            <v>UND</v>
          </cell>
          <cell r="D291">
            <v>20000</v>
          </cell>
        </row>
        <row r="292">
          <cell r="A292">
            <v>286</v>
          </cell>
          <cell r="B292" t="str">
            <v xml:space="preserve">POLIETILENO CALIBRE 6 </v>
          </cell>
          <cell r="C292" t="str">
            <v>M2</v>
          </cell>
          <cell r="D292">
            <v>1961.9646000000002</v>
          </cell>
        </row>
        <row r="293">
          <cell r="A293">
            <v>287</v>
          </cell>
          <cell r="B293" t="str">
            <v>POLIN DE 2.90*0.05*0.05</v>
          </cell>
          <cell r="C293" t="str">
            <v>UND</v>
          </cell>
          <cell r="D293">
            <v>4027.4318400000006</v>
          </cell>
        </row>
        <row r="294">
          <cell r="A294">
            <v>288</v>
          </cell>
          <cell r="B294" t="str">
            <v>POLÍN DE MADERA 0.05X0.05X3</v>
          </cell>
          <cell r="C294" t="str">
            <v>M</v>
          </cell>
          <cell r="D294">
            <v>3605</v>
          </cell>
        </row>
        <row r="295">
          <cell r="A295">
            <v>289</v>
          </cell>
          <cell r="B295" t="str">
            <v xml:space="preserve">PUERTA EN LAMINA CR. CAL. 20 DE 2X1, CON LUCETA </v>
          </cell>
          <cell r="C295" t="str">
            <v>UND</v>
          </cell>
          <cell r="D295">
            <v>301790</v>
          </cell>
        </row>
        <row r="296">
          <cell r="A296">
            <v>290</v>
          </cell>
          <cell r="B296" t="str">
            <v>PUERTA METÁLICA DE 2X1</v>
          </cell>
          <cell r="C296" t="str">
            <v>UND</v>
          </cell>
          <cell r="D296">
            <v>414884</v>
          </cell>
        </row>
        <row r="297">
          <cell r="A297">
            <v>291</v>
          </cell>
          <cell r="B297" t="str">
            <v xml:space="preserve">PUNTILLA </v>
          </cell>
          <cell r="C297" t="str">
            <v>LB</v>
          </cell>
          <cell r="D297">
            <v>2060</v>
          </cell>
        </row>
        <row r="298">
          <cell r="A298">
            <v>292</v>
          </cell>
          <cell r="B298" t="str">
            <v>RECEBO</v>
          </cell>
          <cell r="C298" t="str">
            <v>M3</v>
          </cell>
          <cell r="D298">
            <v>30000</v>
          </cell>
        </row>
        <row r="299">
          <cell r="A299">
            <v>293</v>
          </cell>
          <cell r="B299" t="str">
            <v>REDUCCIÓN 10X2", EN HIERRO NODULAR (NORMA ASTM-A-536), EXTREMO LISO, PRESIÓN DE TRABAJO DE 250 PSI.</v>
          </cell>
          <cell r="C299" t="str">
            <v>UND</v>
          </cell>
          <cell r="D299">
            <v>361100.84020000004</v>
          </cell>
        </row>
        <row r="300">
          <cell r="A300">
            <v>294</v>
          </cell>
          <cell r="B300" t="str">
            <v>REDUCCIÓN 10X3", EN HIERRO NODULAR (NORMA ASTM-A-536), EXTREMO LISO, PRESIÓN DE TRABAJO DE 250 PSI.</v>
          </cell>
          <cell r="C300" t="str">
            <v>UND</v>
          </cell>
          <cell r="D300">
            <v>381617.94580000004</v>
          </cell>
        </row>
        <row r="301">
          <cell r="A301">
            <v>295</v>
          </cell>
          <cell r="B301" t="str">
            <v>REDUCCIÓN 10X4", EN HIERRO NODULAR (NORMA ASTM-A-536), EXTREMO LISO, PRESIÓN DE TRABAJO DE 250 PSI.</v>
          </cell>
          <cell r="C301" t="str">
            <v>UND</v>
          </cell>
          <cell r="D301">
            <v>451376.32319999998</v>
          </cell>
        </row>
        <row r="302">
          <cell r="A302">
            <v>296</v>
          </cell>
          <cell r="B302" t="str">
            <v>REDUCCIÓN 10X6", EN HIERRO NODULAR (NORMA ASTM-A-536), EXTREMO LISO, PRESIÓN DE TRABAJO DE 250 PSI.</v>
          </cell>
          <cell r="C302" t="str">
            <v>UND</v>
          </cell>
          <cell r="D302">
            <v>481468.5148</v>
          </cell>
        </row>
        <row r="303">
          <cell r="A303">
            <v>297</v>
          </cell>
          <cell r="B303" t="str">
            <v>REDUCCIÓN 10X8", EN HIERRO NODULAR (NORMA ASTM-A-536), EXTREMO LISO, PRESIÓN DE TRABAJO DE 250 PSI.</v>
          </cell>
          <cell r="C303" t="str">
            <v>UND</v>
          </cell>
          <cell r="D303">
            <v>571742.90600000008</v>
          </cell>
        </row>
        <row r="304">
          <cell r="A304">
            <v>298</v>
          </cell>
          <cell r="B304" t="str">
            <v>REDUCCIÓN 12X10", EN HIERRO NODULAR (NORMA ASTM-A-536), EXTREMO LISO, PRESIÓN DE TRABAJO DE 250 PSI.</v>
          </cell>
          <cell r="C304" t="str">
            <v>UND</v>
          </cell>
          <cell r="D304">
            <v>1128440.8080000002</v>
          </cell>
        </row>
        <row r="305">
          <cell r="A305">
            <v>299</v>
          </cell>
          <cell r="B305" t="str">
            <v>REDUCCIÓN 12X2", EN HIERRO NODULAR (NORMA ASTM-A-536), EXTREMO LISO, PRESIÓN DE TRABAJO DE 250 PSI.</v>
          </cell>
          <cell r="C305" t="str">
            <v>UND</v>
          </cell>
          <cell r="D305">
            <v>752293.87199999997</v>
          </cell>
        </row>
        <row r="306">
          <cell r="A306">
            <v>300</v>
          </cell>
          <cell r="B306" t="str">
            <v>REDUCCIÓN 12X3", EN HIERRO NODULAR (NORMA ASTM-A-536), EXTREMO LISO, PRESIÓN DE TRABAJO DE 250 PSI.</v>
          </cell>
          <cell r="C306" t="str">
            <v>UND</v>
          </cell>
          <cell r="D306">
            <v>765971.94240000006</v>
          </cell>
        </row>
        <row r="307">
          <cell r="A307">
            <v>301</v>
          </cell>
          <cell r="B307" t="str">
            <v>REDUCCIÓN 12X4", EN HIERRO NODULAR (NORMA ASTM-A-536), EXTREMO LISO, PRESIÓN DE TRABAJO DE 250 PSI.</v>
          </cell>
          <cell r="C307" t="str">
            <v>UND</v>
          </cell>
          <cell r="D307">
            <v>797431.06760000007</v>
          </cell>
        </row>
        <row r="308">
          <cell r="A308">
            <v>302</v>
          </cell>
          <cell r="B308" t="str">
            <v>REDUCCIÓN 12X6", EN HIERRO NODULAR (NORMA ASTM-A-536), EXTREMO LISO, PRESIÓN DE TRABAJO DE 250 PSI.</v>
          </cell>
          <cell r="C308" t="str">
            <v>UND</v>
          </cell>
          <cell r="D308">
            <v>827523.25919999997</v>
          </cell>
        </row>
        <row r="309">
          <cell r="A309">
            <v>303</v>
          </cell>
          <cell r="B309" t="str">
            <v>REDUCCIÓN 12X8", EN HIERRO NODULAR (NORMA ASTM-A-536), EXTREMO LISO, PRESIÓN DE TRABAJO DE 250 PSI.</v>
          </cell>
          <cell r="C309" t="str">
            <v>UND</v>
          </cell>
          <cell r="D309">
            <v>1053211.4208000002</v>
          </cell>
        </row>
        <row r="310">
          <cell r="A310">
            <v>304</v>
          </cell>
          <cell r="B310" t="str">
            <v>REDUCCIÓN 3X2", EN HIERRO NODULAR (NORMA ASTM-A-536), EXTREMO LISO, PRESIÓN DE TRABAJO DE 250 PSI.</v>
          </cell>
          <cell r="C310" t="str">
            <v>UND</v>
          </cell>
          <cell r="D310">
            <v>45137.195600000006</v>
          </cell>
        </row>
        <row r="311">
          <cell r="A311">
            <v>305</v>
          </cell>
          <cell r="B311" t="str">
            <v>REDUCCIÓN 4X2", EN HIERRO NODULAR (NORMA ASTM-A-536), EXTREMO LISO, PRESIÓN DE TRABAJO DE 250 PSI.</v>
          </cell>
          <cell r="C311" t="str">
            <v>UND</v>
          </cell>
          <cell r="D311">
            <v>57448.332399999999</v>
          </cell>
        </row>
        <row r="312">
          <cell r="A312">
            <v>306</v>
          </cell>
          <cell r="B312" t="str">
            <v>REDUCCIÓN 4X3", EN HIERRO NODULAR (NORMA ASTM-A-536), EXTREMO LISO, PRESIÓN DE TRABAJO DE 250 PSI.</v>
          </cell>
          <cell r="C312" t="str">
            <v>UND</v>
          </cell>
          <cell r="D312">
            <v>87539.43220000001</v>
          </cell>
        </row>
        <row r="313">
          <cell r="A313">
            <v>307</v>
          </cell>
          <cell r="B313" t="str">
            <v>REDUCCIÓN 6X2", EN HIERRO NODULAR (NORMA ASTM-A-536), EXTREMO LISO, PRESIÓN DE TRABAJO DE 250 PSI.</v>
          </cell>
          <cell r="C313" t="str">
            <v>UND</v>
          </cell>
          <cell r="D313">
            <v>113527.54760000002</v>
          </cell>
        </row>
        <row r="314">
          <cell r="A314">
            <v>308</v>
          </cell>
          <cell r="B314" t="str">
            <v>REDUCCIÓN 6X3", EN HIERRO NODULAR (NORMA ASTM-A-536), EXTREMO LISO, PRESIÓN DE TRABAJO DE 250 PSI.</v>
          </cell>
          <cell r="C314" t="str">
            <v>UND</v>
          </cell>
          <cell r="D314">
            <v>135412.67859999998</v>
          </cell>
        </row>
        <row r="315">
          <cell r="A315">
            <v>309</v>
          </cell>
          <cell r="B315" t="str">
            <v>REDUCCIÓN 6X4", EN HIERRO NODULAR (NORMA ASTM-A-536), EXTREMO LISO, PRESIÓN DE TRABAJO DE 250 PSI.</v>
          </cell>
          <cell r="C315" t="str">
            <v>UND</v>
          </cell>
          <cell r="D315">
            <v>165504.8702</v>
          </cell>
        </row>
        <row r="316">
          <cell r="A316">
            <v>310</v>
          </cell>
          <cell r="B316" t="str">
            <v>REDUCCIÓN 8X2", EN HIERRO NODULAR (NORMA ASTM-A-536), EXTREMO LISO, PRESIÓN DE TRABAJO DE 250 PSI.</v>
          </cell>
          <cell r="C316" t="str">
            <v>UND</v>
          </cell>
          <cell r="D316">
            <v>165504.8702</v>
          </cell>
        </row>
        <row r="317">
          <cell r="A317">
            <v>311</v>
          </cell>
          <cell r="B317" t="str">
            <v>REDUCCIÓN 8X3", EN HIERRO NODULAR (NORMA ASTM-A-536), EXTREMO LISO, PRESIÓN DE TRABAJO DE 250 PSI.</v>
          </cell>
          <cell r="C317" t="str">
            <v>UND</v>
          </cell>
          <cell r="D317">
            <v>210642.06580000001</v>
          </cell>
        </row>
        <row r="318">
          <cell r="A318">
            <v>312</v>
          </cell>
          <cell r="B318" t="str">
            <v>REDUCCIÓN 8X4", EN HIERRO NODULAR (NORMA ASTM-A-536), EXTREMO LISO, PRESIÓN DE TRABAJO DE 250 PSI.</v>
          </cell>
          <cell r="C318" t="str">
            <v>UND</v>
          </cell>
          <cell r="D318">
            <v>270825.35719999997</v>
          </cell>
        </row>
        <row r="319">
          <cell r="A319">
            <v>313</v>
          </cell>
          <cell r="B319" t="str">
            <v>REDUCCIÓN 8X6", EN HIERRO NODULAR (NORMA ASTM-A-536), EXTREMO LISO, PRESIÓN DE TRABAJO DE 250 PSI.</v>
          </cell>
          <cell r="C319" t="str">
            <v>UND</v>
          </cell>
          <cell r="D319">
            <v>300917.54880000005</v>
          </cell>
        </row>
        <row r="320">
          <cell r="A320">
            <v>314</v>
          </cell>
          <cell r="B320" t="str">
            <v>REGISTRO DE CORTE GALVANIZADO DE 1"</v>
          </cell>
          <cell r="C320" t="str">
            <v>UND</v>
          </cell>
          <cell r="D320">
            <v>81011.56</v>
          </cell>
        </row>
        <row r="321">
          <cell r="A321">
            <v>315</v>
          </cell>
          <cell r="B321" t="str">
            <v>REGISTRO DE CORTE GALVANIZADO DE 1/2"</v>
          </cell>
          <cell r="C321" t="str">
            <v>UND</v>
          </cell>
          <cell r="D321">
            <v>19543.22</v>
          </cell>
        </row>
        <row r="322">
          <cell r="A322">
            <v>316</v>
          </cell>
          <cell r="B322" t="str">
            <v>REGISTRO DE CORTE GALVANIZADO DE 3/4"</v>
          </cell>
          <cell r="C322" t="str">
            <v>UND</v>
          </cell>
          <cell r="D322">
            <v>43999.54</v>
          </cell>
        </row>
        <row r="323">
          <cell r="A323">
            <v>317</v>
          </cell>
          <cell r="B323" t="str">
            <v>REJILLA DE 1 1/4"X3/16"</v>
          </cell>
          <cell r="C323" t="str">
            <v>UND</v>
          </cell>
          <cell r="D323">
            <v>365650</v>
          </cell>
        </row>
        <row r="324">
          <cell r="A324">
            <v>318</v>
          </cell>
          <cell r="B324" t="str">
            <v>REJILLA DE 1 1/4"X3/16" DIMENSIONES 0.7X0.3M</v>
          </cell>
          <cell r="C324" t="str">
            <v>UND</v>
          </cell>
          <cell r="D324">
            <v>335619.32</v>
          </cell>
        </row>
        <row r="325">
          <cell r="A325">
            <v>319</v>
          </cell>
          <cell r="B325" t="str">
            <v>RETROEXCAVADORA DE LLANTA</v>
          </cell>
          <cell r="C325" t="str">
            <v>HORA</v>
          </cell>
          <cell r="D325">
            <v>85490</v>
          </cell>
        </row>
        <row r="326">
          <cell r="A326">
            <v>320</v>
          </cell>
          <cell r="B326" t="str">
            <v>RETROEXCAVADORA DE ORUGA</v>
          </cell>
          <cell r="C326" t="str">
            <v>HORA</v>
          </cell>
          <cell r="D326">
            <v>133900</v>
          </cell>
        </row>
        <row r="327">
          <cell r="A327">
            <v>321</v>
          </cell>
          <cell r="B327" t="str">
            <v>SELLO</v>
          </cell>
          <cell r="C327" t="str">
            <v>M</v>
          </cell>
          <cell r="D327">
            <v>1037.21</v>
          </cell>
        </row>
        <row r="328">
          <cell r="A328">
            <v>322</v>
          </cell>
          <cell r="B328" t="str">
            <v>SIKACINTA V-15 ROLLO  X 30,0 M</v>
          </cell>
          <cell r="C328" t="str">
            <v>UND</v>
          </cell>
          <cell r="D328">
            <v>627785</v>
          </cell>
        </row>
        <row r="329">
          <cell r="A329">
            <v>323</v>
          </cell>
          <cell r="B329" t="str">
            <v>SILLA EN ACERO SOPORTE DE CABLE</v>
          </cell>
          <cell r="C329" t="str">
            <v>UND</v>
          </cell>
          <cell r="D329">
            <v>334750</v>
          </cell>
        </row>
        <row r="330">
          <cell r="A330">
            <v>324</v>
          </cell>
          <cell r="B330" t="str">
            <v>SILLA YEE DE 10" X 4"</v>
          </cell>
          <cell r="C330" t="str">
            <v>UND</v>
          </cell>
          <cell r="D330">
            <v>82052</v>
          </cell>
        </row>
        <row r="331">
          <cell r="A331">
            <v>325</v>
          </cell>
          <cell r="B331" t="str">
            <v>SILLA YEE DE 10" X 8"</v>
          </cell>
          <cell r="C331" t="str">
            <v>UND</v>
          </cell>
          <cell r="D331">
            <v>121674</v>
          </cell>
        </row>
        <row r="332">
          <cell r="A332">
            <v>326</v>
          </cell>
          <cell r="B332" t="str">
            <v>SILLA YEE DE 12" X 4"</v>
          </cell>
          <cell r="C332" t="str">
            <v>UND</v>
          </cell>
          <cell r="D332">
            <v>127208</v>
          </cell>
        </row>
        <row r="333">
          <cell r="A333">
            <v>327</v>
          </cell>
          <cell r="B333" t="str">
            <v>SILLA YEE DE 12" X 6"</v>
          </cell>
          <cell r="C333" t="str">
            <v>UND</v>
          </cell>
          <cell r="D333">
            <v>127208</v>
          </cell>
        </row>
        <row r="334">
          <cell r="A334">
            <v>328</v>
          </cell>
          <cell r="B334" t="str">
            <v>SILLA YEE DE 16" X 4"</v>
          </cell>
          <cell r="C334" t="str">
            <v>UND</v>
          </cell>
          <cell r="D334">
            <v>209990</v>
          </cell>
        </row>
        <row r="335">
          <cell r="A335">
            <v>329</v>
          </cell>
          <cell r="B335" t="str">
            <v>SILLA YEE DE 16" X 6"</v>
          </cell>
          <cell r="C335" t="str">
            <v>UND</v>
          </cell>
          <cell r="D335">
            <v>209990</v>
          </cell>
        </row>
        <row r="336">
          <cell r="A336">
            <v>330</v>
          </cell>
          <cell r="B336" t="str">
            <v>SILLA YEE DE 18" X 6"</v>
          </cell>
          <cell r="C336" t="str">
            <v>UND</v>
          </cell>
          <cell r="D336">
            <v>224526</v>
          </cell>
        </row>
        <row r="337">
          <cell r="A337">
            <v>331</v>
          </cell>
          <cell r="B337" t="str">
            <v>SILLA YEE DE 20" X 6"</v>
          </cell>
          <cell r="C337" t="str">
            <v>UND</v>
          </cell>
          <cell r="D337">
            <v>342655</v>
          </cell>
        </row>
        <row r="338">
          <cell r="A338">
            <v>332</v>
          </cell>
          <cell r="B338" t="str">
            <v>SILLA YEE DE 6" X 4"</v>
          </cell>
          <cell r="C338" t="str">
            <v>UND</v>
          </cell>
          <cell r="D338">
            <v>57771</v>
          </cell>
        </row>
        <row r="339">
          <cell r="A339">
            <v>333</v>
          </cell>
          <cell r="B339" t="str">
            <v>SILLA YEE DE 8" X 4"</v>
          </cell>
          <cell r="C339" t="str">
            <v>UND</v>
          </cell>
          <cell r="D339">
            <v>70760</v>
          </cell>
        </row>
        <row r="340">
          <cell r="A340">
            <v>334</v>
          </cell>
          <cell r="B340" t="str">
            <v>SILLA YEE DE 8" X 6"</v>
          </cell>
          <cell r="C340" t="str">
            <v>UND</v>
          </cell>
          <cell r="D340">
            <v>70706</v>
          </cell>
        </row>
        <row r="341">
          <cell r="A341">
            <v>335</v>
          </cell>
          <cell r="B341" t="str">
            <v>SOLDADURA E-6013</v>
          </cell>
          <cell r="C341" t="str">
            <v>KG</v>
          </cell>
          <cell r="D341">
            <v>9059</v>
          </cell>
        </row>
        <row r="342">
          <cell r="A342">
            <v>336</v>
          </cell>
          <cell r="B342" t="str">
            <v>SOLDADURA LIQUIDA PVC 1/4</v>
          </cell>
          <cell r="C342" t="str">
            <v>UND</v>
          </cell>
          <cell r="D342">
            <v>118242</v>
          </cell>
        </row>
        <row r="343">
          <cell r="A343">
            <v>337</v>
          </cell>
          <cell r="B343" t="str">
            <v>SOLDADURA PVC (1/4 DE GAL)</v>
          </cell>
          <cell r="C343" t="str">
            <v>GALON</v>
          </cell>
          <cell r="D343">
            <v>110277</v>
          </cell>
        </row>
        <row r="344">
          <cell r="A344">
            <v>338</v>
          </cell>
          <cell r="B344" t="str">
            <v>SOPORTE GUÍA VÁSTAGO 11/4"</v>
          </cell>
          <cell r="C344" t="str">
            <v>UND</v>
          </cell>
          <cell r="D344">
            <v>202638.07999999999</v>
          </cell>
        </row>
        <row r="345">
          <cell r="A345">
            <v>339</v>
          </cell>
          <cell r="B345" t="str">
            <v>TABLA BURRA 2.90*0.25*.03</v>
          </cell>
          <cell r="C345" t="str">
            <v>UND</v>
          </cell>
          <cell r="D345">
            <v>15285.2</v>
          </cell>
        </row>
        <row r="346">
          <cell r="A346">
            <v>340</v>
          </cell>
          <cell r="B346" t="str">
            <v>TABLA BURRA CEPILLADA UNA CARA Y CANTONEADA DE .03X0.3X3</v>
          </cell>
          <cell r="C346" t="str">
            <v>M</v>
          </cell>
          <cell r="D346">
            <v>7725</v>
          </cell>
        </row>
        <row r="347">
          <cell r="A347">
            <v>341</v>
          </cell>
          <cell r="B347" t="str">
            <v>TABLA BURRA DE .03X0.3X3</v>
          </cell>
          <cell r="C347" t="str">
            <v>M</v>
          </cell>
          <cell r="D347">
            <v>15285.2</v>
          </cell>
        </row>
        <row r="348">
          <cell r="A348">
            <v>342</v>
          </cell>
          <cell r="B348" t="str">
            <v>TABLA CEPILLADA UNA CARA Y CANTONEADA DE .03X0.3X3</v>
          </cell>
          <cell r="C348" t="str">
            <v>M</v>
          </cell>
          <cell r="D348">
            <v>17468.8</v>
          </cell>
        </row>
        <row r="349">
          <cell r="A349">
            <v>343</v>
          </cell>
          <cell r="B349" t="str">
            <v>TABLETA CERAMICA DE 0,4 X 0,4M, TRAFICO 3.</v>
          </cell>
          <cell r="C349" t="str">
            <v>M2</v>
          </cell>
          <cell r="D349">
            <v>16315</v>
          </cell>
        </row>
        <row r="350">
          <cell r="A350">
            <v>344</v>
          </cell>
          <cell r="B350" t="str">
            <v>TABLETA DE 20X30 CERAMICA</v>
          </cell>
          <cell r="C350" t="str">
            <v>M2</v>
          </cell>
          <cell r="D350">
            <v>14538</v>
          </cell>
        </row>
        <row r="351">
          <cell r="A351">
            <v>345</v>
          </cell>
          <cell r="B351" t="str">
            <v>TAMBOR ANCLAJE (INCLUYE VARILLA CON ROSCA SIN FIN)</v>
          </cell>
          <cell r="C351" t="str">
            <v>UND</v>
          </cell>
          <cell r="D351">
            <v>602550</v>
          </cell>
        </row>
        <row r="352">
          <cell r="A352">
            <v>346</v>
          </cell>
          <cell r="B352" t="str">
            <v>TAPA HF</v>
          </cell>
          <cell r="C352" t="str">
            <v>UND</v>
          </cell>
          <cell r="D352">
            <v>23146.16</v>
          </cell>
        </row>
        <row r="353">
          <cell r="A353">
            <v>347</v>
          </cell>
          <cell r="B353" t="str">
            <v>TAPA HF DE 0.60 TL</v>
          </cell>
          <cell r="C353" t="str">
            <v>UND</v>
          </cell>
          <cell r="D353">
            <v>185400</v>
          </cell>
        </row>
        <row r="354">
          <cell r="A354">
            <v>348</v>
          </cell>
          <cell r="B354" t="str">
            <v>TAPA HF Y ARO BASE TP.</v>
          </cell>
          <cell r="C354" t="str">
            <v>UND</v>
          </cell>
          <cell r="D354">
            <v>333086.34399999998</v>
          </cell>
        </row>
        <row r="355">
          <cell r="A355">
            <v>349</v>
          </cell>
          <cell r="B355" t="str">
            <v>TAPÓN DE 10" PARA TUBERÍA PVC EN HIERRO DÚCTIL (ASTM-A-36)</v>
          </cell>
          <cell r="C355" t="str">
            <v>UND</v>
          </cell>
          <cell r="D355">
            <v>88907.457599999994</v>
          </cell>
        </row>
        <row r="356">
          <cell r="A356">
            <v>350</v>
          </cell>
          <cell r="B356" t="str">
            <v>TAPÓN DE 12" PARA TUBERÍA PVC EN HIERRO DÚCTIL (ASTM-A-36)</v>
          </cell>
          <cell r="C356" t="str">
            <v>UND</v>
          </cell>
          <cell r="D356">
            <v>135412.67859999998</v>
          </cell>
        </row>
        <row r="357">
          <cell r="A357">
            <v>351</v>
          </cell>
          <cell r="B357" t="str">
            <v>TAPON DE 3"</v>
          </cell>
          <cell r="C357" t="str">
            <v>UND</v>
          </cell>
          <cell r="D357">
            <v>20744.2</v>
          </cell>
        </row>
        <row r="358">
          <cell r="A358">
            <v>352</v>
          </cell>
          <cell r="B358" t="str">
            <v xml:space="preserve">TAPÓN DE 3" </v>
          </cell>
          <cell r="C358" t="str">
            <v>UND</v>
          </cell>
          <cell r="D358">
            <v>18920</v>
          </cell>
        </row>
        <row r="359">
          <cell r="A359">
            <v>353</v>
          </cell>
          <cell r="B359" t="str">
            <v>TAPÓN DE 4" PARA TUBERÍA PVC EN HIERRO DÚCTIL (ASTM-A-36)</v>
          </cell>
          <cell r="C359" t="str">
            <v>UND</v>
          </cell>
          <cell r="D359">
            <v>32590.23</v>
          </cell>
        </row>
        <row r="360">
          <cell r="A360">
            <v>354</v>
          </cell>
          <cell r="B360" t="str">
            <v>TAPÓN DE 6" PARA TUBERÍA PVC EN HIERRO DÚCTIL (ASTM-A-36)</v>
          </cell>
          <cell r="C360" t="str">
            <v>UND</v>
          </cell>
          <cell r="D360">
            <v>35483.5</v>
          </cell>
        </row>
        <row r="361">
          <cell r="A361">
            <v>355</v>
          </cell>
          <cell r="B361" t="str">
            <v>TAPÓN DE 8" PARA TUBERÍA PVC EN HIERRO DÚCTIL (ASTM-A-36)</v>
          </cell>
          <cell r="C361" t="str">
            <v>UND</v>
          </cell>
          <cell r="D361">
            <v>49349.36</v>
          </cell>
        </row>
        <row r="362">
          <cell r="A362">
            <v>356</v>
          </cell>
          <cell r="B362" t="str">
            <v>TAPÓN SOLDADO PVC DE 1"</v>
          </cell>
          <cell r="C362" t="str">
            <v>UND</v>
          </cell>
          <cell r="D362">
            <v>1333</v>
          </cell>
        </row>
        <row r="363">
          <cell r="A363">
            <v>357</v>
          </cell>
          <cell r="B363" t="str">
            <v>TAPÓN SOLDADO PVC DE 1/2"</v>
          </cell>
          <cell r="C363" t="str">
            <v>UND</v>
          </cell>
          <cell r="D363">
            <v>398</v>
          </cell>
        </row>
        <row r="364">
          <cell r="A364">
            <v>358</v>
          </cell>
          <cell r="B364" t="str">
            <v>TAPÓN SOLDADO PVC DE 2 1/2"</v>
          </cell>
          <cell r="C364" t="str">
            <v>UND</v>
          </cell>
          <cell r="D364">
            <v>15617</v>
          </cell>
        </row>
        <row r="365">
          <cell r="A365">
            <v>359</v>
          </cell>
          <cell r="B365" t="str">
            <v>TAPÓN SOLDADO PVC DE 2"</v>
          </cell>
          <cell r="C365" t="str">
            <v>UND</v>
          </cell>
          <cell r="D365">
            <v>6637</v>
          </cell>
        </row>
        <row r="366">
          <cell r="A366">
            <v>360</v>
          </cell>
          <cell r="B366" t="str">
            <v>TAPÓN SOLDADO PVC DE 3"</v>
          </cell>
          <cell r="C366" t="str">
            <v>UND</v>
          </cell>
          <cell r="D366">
            <v>25385</v>
          </cell>
        </row>
        <row r="367">
          <cell r="A367">
            <v>361</v>
          </cell>
          <cell r="B367" t="str">
            <v>TAPÓN SOLDADO PVC DE 3/4"</v>
          </cell>
          <cell r="C367" t="str">
            <v>UND</v>
          </cell>
          <cell r="D367">
            <v>794</v>
          </cell>
        </row>
        <row r="368">
          <cell r="A368">
            <v>362</v>
          </cell>
          <cell r="B368" t="str">
            <v>TAPÓN SOLDADO PVC DE 4"</v>
          </cell>
          <cell r="C368" t="str">
            <v>UND</v>
          </cell>
          <cell r="D368">
            <v>46126</v>
          </cell>
        </row>
        <row r="369">
          <cell r="A369">
            <v>363</v>
          </cell>
          <cell r="B369" t="str">
            <v>TEE EN HIERRO DÚCTIL DE 10X10X10", PRESIÓN DE TRABAJO DE 250PSI, NORMA ASTM-A-126, EXTREMO LISO</v>
          </cell>
          <cell r="C369" t="str">
            <v>UND</v>
          </cell>
          <cell r="D369">
            <v>1360208.1120000002</v>
          </cell>
        </row>
        <row r="370">
          <cell r="A370">
            <v>364</v>
          </cell>
          <cell r="B370" t="str">
            <v>TEE EN HIERRO DÚCTIL DE 10X2X10", PRESIÓN DE TRABAJO DE 250PSI, NORMA ASTM-A-126, EXTREMO LISO</v>
          </cell>
          <cell r="C370" t="str">
            <v>UND</v>
          </cell>
          <cell r="D370">
            <v>671593.47499999998</v>
          </cell>
        </row>
        <row r="371">
          <cell r="A371">
            <v>365</v>
          </cell>
          <cell r="B371" t="str">
            <v>TEE EN HIERRO DÚCTIL DE 10X3X10", PRESIÓN DE TRABAJO DE 250PSI, NORMA ASTM-A-126, EXTREMO LISO</v>
          </cell>
          <cell r="C371" t="str">
            <v>UND</v>
          </cell>
          <cell r="D371">
            <v>827523.25919999997</v>
          </cell>
        </row>
        <row r="372">
          <cell r="A372">
            <v>366</v>
          </cell>
          <cell r="B372" t="str">
            <v>TEE EN HIERRO DÚCTIL DE 10X4X10", PRESIÓN DE TRABAJO DE 250PSI, NORMA ASTM-A-126, EXTREMO LISO</v>
          </cell>
          <cell r="C372" t="str">
            <v>UND</v>
          </cell>
          <cell r="D372">
            <v>857615.45079999999</v>
          </cell>
        </row>
        <row r="373">
          <cell r="A373">
            <v>367</v>
          </cell>
          <cell r="B373" t="str">
            <v>TEE EN HIERRO DÚCTIL DE 10X6X10", PRESIÓN DE TRABAJO DE 250PSI, NORMA ASTM-A-126, EXTREMO LISO</v>
          </cell>
          <cell r="C373" t="str">
            <v>UND</v>
          </cell>
          <cell r="D373">
            <v>902752.64639999997</v>
          </cell>
        </row>
        <row r="374">
          <cell r="A374">
            <v>368</v>
          </cell>
          <cell r="B374" t="str">
            <v>TEE EN HIERRO DÚCTIL DE 10X8X10", PRESIÓN DE TRABAJO DE 250PSI, NORMA ASTM-A-126, EXTREMO LISO</v>
          </cell>
          <cell r="C374" t="str">
            <v>UND</v>
          </cell>
          <cell r="D374">
            <v>1053211.4208000002</v>
          </cell>
        </row>
        <row r="375">
          <cell r="A375">
            <v>369</v>
          </cell>
          <cell r="B375" t="str">
            <v>TEE EN HIERRO DÚCTIL DE 12X10X12", PRESIÓN DE TRABAJO DE 250PSI, NORMA ASTM-A-126, EXTREMO LISO</v>
          </cell>
          <cell r="C375" t="str">
            <v>UND</v>
          </cell>
          <cell r="D375">
            <v>1955964.0671999999</v>
          </cell>
        </row>
        <row r="376">
          <cell r="A376">
            <v>370</v>
          </cell>
          <cell r="B376" t="str">
            <v>TEE EN HIERRO DÚCTIL DE 12X12X12", PRESIÓN DE TRABAJO DE 250PSI, NORMA ASTM-A-126, EXTREMO LISO</v>
          </cell>
          <cell r="C376" t="str">
            <v>UND</v>
          </cell>
          <cell r="D376">
            <v>2256881.6160000004</v>
          </cell>
        </row>
        <row r="377">
          <cell r="A377">
            <v>371</v>
          </cell>
          <cell r="B377" t="str">
            <v>TEE EN HIERRO DÚCTIL DE 12X2X12", PRESIÓN DE TRABAJO DE 250PSI, NORMA ASTM-A-126, EXTREMO LISO</v>
          </cell>
          <cell r="C377" t="str">
            <v>UND</v>
          </cell>
          <cell r="D377">
            <v>1053211.4208000002</v>
          </cell>
        </row>
        <row r="378">
          <cell r="A378">
            <v>372</v>
          </cell>
          <cell r="B378" t="str">
            <v>TEE EN HIERRO DÚCTIL DE 12X3X12", PRESIÓN DE TRABAJO DE 250PSI, NORMA ASTM-A-126, EXTREMO LISO</v>
          </cell>
          <cell r="C378" t="str">
            <v>UND</v>
          </cell>
          <cell r="D378">
            <v>1203670.1952000002</v>
          </cell>
        </row>
        <row r="379">
          <cell r="A379">
            <v>373</v>
          </cell>
          <cell r="B379" t="str">
            <v>TEE EN HIERRO DÚCTIL DE 12X4X12", PRESIÓN DE TRABAJO DE 250PSI, NORMA ASTM-A-126, EXTREMO LISO</v>
          </cell>
          <cell r="C379" t="str">
            <v>UND</v>
          </cell>
          <cell r="D379">
            <v>1233762.3868</v>
          </cell>
        </row>
        <row r="380">
          <cell r="A380">
            <v>374</v>
          </cell>
          <cell r="B380" t="str">
            <v>TEE EN HIERRO DÚCTIL DE 12X6X12", PRESIÓN DE TRABAJO DE 250PSI, NORMA ASTM-A-126, EXTREMO LISO</v>
          </cell>
          <cell r="C380" t="str">
            <v>UND</v>
          </cell>
          <cell r="D380">
            <v>1504587.7439999999</v>
          </cell>
        </row>
        <row r="381">
          <cell r="A381">
            <v>375</v>
          </cell>
          <cell r="B381" t="str">
            <v>TEE EN HIERRO DÚCTIL DE 12X8X12", PRESIÓN DE TRABAJO DE 250PSI, NORMA ASTM-A-126, EXTREMO LISO</v>
          </cell>
          <cell r="C381" t="str">
            <v>UND</v>
          </cell>
          <cell r="D381">
            <v>1655046.5183999999</v>
          </cell>
        </row>
        <row r="382">
          <cell r="A382">
            <v>376</v>
          </cell>
          <cell r="B382" t="str">
            <v>TEE EN HIERRO DÚCTIL DE 6X2X6", PRESIÓN DE TRABAJO DE 250PSI, NORMA ASTM-A-126, EXTREMO LISO</v>
          </cell>
          <cell r="C382" t="str">
            <v>UND</v>
          </cell>
          <cell r="D382">
            <v>233895.22220000002</v>
          </cell>
        </row>
        <row r="383">
          <cell r="A383">
            <v>377</v>
          </cell>
          <cell r="B383" t="str">
            <v>TEE EN HIERRO DÚCTIL DE 6X3X6", PRESIÓN DE TRABAJO DE 250PSI, NORMA ASTM-A-126, EXTREMO LISO</v>
          </cell>
          <cell r="C383" t="str">
            <v>UND</v>
          </cell>
          <cell r="D383">
            <v>255780.35320000001</v>
          </cell>
        </row>
        <row r="384">
          <cell r="A384">
            <v>378</v>
          </cell>
          <cell r="B384" t="str">
            <v>TEE EN HIERRO DÚCTIL DE 6X4X6", PRESIÓN DE TRABAJO DE 250PSI, NORMA ASTM-A-126, EXTREMO LISO</v>
          </cell>
          <cell r="C384" t="str">
            <v>UND</v>
          </cell>
          <cell r="D384">
            <v>303653.59960000002</v>
          </cell>
        </row>
        <row r="385">
          <cell r="A385">
            <v>379</v>
          </cell>
          <cell r="B385" t="str">
            <v>TEE EN HIERRO DÚCTIL DE 6X6X6", PRESIÓN DE TRABAJO DE 250PSI, NORMA ASTM-A-126, EXTREMO LISO</v>
          </cell>
          <cell r="C385" t="str">
            <v>UND</v>
          </cell>
          <cell r="D385">
            <v>376146.93599999999</v>
          </cell>
        </row>
        <row r="386">
          <cell r="A386">
            <v>380</v>
          </cell>
          <cell r="B386" t="str">
            <v>TEE EN HIERRO DÚCTIL DE 8X2X8", PRESIÓN DE TRABAJO DE 250PSI, NORMA ASTM-A-126, EXTREMO LISO</v>
          </cell>
          <cell r="C386" t="str">
            <v>UND</v>
          </cell>
          <cell r="D386">
            <v>459583.38380000001</v>
          </cell>
        </row>
        <row r="387">
          <cell r="A387">
            <v>381</v>
          </cell>
          <cell r="B387" t="str">
            <v>TEE EN HIERRO DÚCTIL DE 8X3X8", PRESIÓN DE TRABAJO DE 250PSI, NORMA ASTM-A-126, EXTREMO LISO</v>
          </cell>
          <cell r="C387" t="str">
            <v>UND</v>
          </cell>
          <cell r="D387">
            <v>526605.71039999998</v>
          </cell>
        </row>
        <row r="388">
          <cell r="A388">
            <v>382</v>
          </cell>
          <cell r="B388" t="str">
            <v>TEE EN HIERRO DÚCTIL DE 8X4X8", PRESIÓN DE TRABAJO DE 250PSI, NORMA ASTM-A-126, EXTREMO LISO</v>
          </cell>
          <cell r="C388" t="str">
            <v>UND</v>
          </cell>
          <cell r="D388">
            <v>601835.0976000001</v>
          </cell>
        </row>
        <row r="389">
          <cell r="A389">
            <v>383</v>
          </cell>
          <cell r="B389" t="str">
            <v>TEE EN HIERRO DÚCTIL DE 8X6X8", PRESIÓN DE TRABAJO DE 250PSI, NORMA ASTM-A-126, EXTREMO LISO</v>
          </cell>
          <cell r="C389" t="str">
            <v>UND</v>
          </cell>
          <cell r="D389">
            <v>631927.2892</v>
          </cell>
        </row>
        <row r="390">
          <cell r="A390">
            <v>384</v>
          </cell>
          <cell r="B390" t="str">
            <v>TEE EN HIERRO DÚCTIL DE 8X8X8", PRESIÓN DE TRABAJO DE 250PSI, NORMA ASTM-A-126, EXTREMO LISO</v>
          </cell>
          <cell r="C390" t="str">
            <v>UND</v>
          </cell>
          <cell r="D390">
            <v>677064.48479999998</v>
          </cell>
        </row>
        <row r="391">
          <cell r="A391">
            <v>385</v>
          </cell>
          <cell r="B391" t="str">
            <v>TEE HF PRESIÓN DE 6"</v>
          </cell>
          <cell r="C391" t="str">
            <v>UND</v>
          </cell>
          <cell r="D391">
            <v>362560</v>
          </cell>
        </row>
        <row r="392">
          <cell r="A392">
            <v>386</v>
          </cell>
          <cell r="B392" t="str">
            <v>TEE PRESIÓN CON CAMPANA DE 2" X 2" X 2"</v>
          </cell>
          <cell r="C392" t="str">
            <v>UND</v>
          </cell>
          <cell r="D392">
            <v>31458</v>
          </cell>
        </row>
        <row r="393">
          <cell r="A393">
            <v>387</v>
          </cell>
          <cell r="B393" t="str">
            <v>TEE PRESIÓN CON CAMPANA DE 3" X 3" X 2"</v>
          </cell>
          <cell r="C393" t="str">
            <v>UND</v>
          </cell>
          <cell r="D393">
            <v>60335</v>
          </cell>
        </row>
        <row r="394">
          <cell r="A394">
            <v>388</v>
          </cell>
          <cell r="B394" t="str">
            <v>TEE PRESIÓN CON CAMPANA DE 3" X 3" X 3"</v>
          </cell>
          <cell r="C394" t="str">
            <v>UND</v>
          </cell>
          <cell r="D394">
            <v>70638</v>
          </cell>
        </row>
        <row r="395">
          <cell r="A395">
            <v>389</v>
          </cell>
          <cell r="B395" t="str">
            <v>TEE PRESIÓN CON CAMPANA DE 4" X 2" X 3"</v>
          </cell>
          <cell r="C395" t="str">
            <v>UND</v>
          </cell>
          <cell r="D395">
            <v>91737</v>
          </cell>
        </row>
        <row r="396">
          <cell r="A396">
            <v>390</v>
          </cell>
          <cell r="B396" t="str">
            <v>TEE PRESIÓN CON CAMPANA DE 4" X 4" X 2"</v>
          </cell>
          <cell r="C396" t="str">
            <v>UND</v>
          </cell>
          <cell r="D396">
            <v>97778</v>
          </cell>
        </row>
        <row r="397">
          <cell r="A397">
            <v>391</v>
          </cell>
          <cell r="B397" t="str">
            <v>TEE PRESIÓN CON CAMPANA DE 4" X 4" X 4"</v>
          </cell>
          <cell r="C397" t="str">
            <v>UND</v>
          </cell>
          <cell r="D397">
            <v>120495</v>
          </cell>
        </row>
        <row r="398">
          <cell r="A398">
            <v>392</v>
          </cell>
          <cell r="B398" t="str">
            <v>TEE UZ  PVC 2 1/2 X 2X 2 1/2</v>
          </cell>
          <cell r="C398" t="str">
            <v>UND</v>
          </cell>
          <cell r="D398">
            <v>61432</v>
          </cell>
        </row>
        <row r="399">
          <cell r="A399">
            <v>393</v>
          </cell>
          <cell r="B399" t="str">
            <v>TEE UZ  PVC 2 1/2 X2 1/2 X2</v>
          </cell>
          <cell r="C399" t="str">
            <v>UND</v>
          </cell>
          <cell r="D399">
            <v>52997</v>
          </cell>
        </row>
        <row r="400">
          <cell r="A400">
            <v>394</v>
          </cell>
          <cell r="B400" t="str">
            <v>TEE UZ  PVC 2 1/2 X2 1/2 X2 1/2</v>
          </cell>
          <cell r="C400" t="str">
            <v>UND</v>
          </cell>
          <cell r="D400">
            <v>58461</v>
          </cell>
        </row>
        <row r="401">
          <cell r="A401">
            <v>395</v>
          </cell>
          <cell r="B401" t="str">
            <v>TEE UZ  PVC 2 1/2 X2 X2</v>
          </cell>
          <cell r="C401" t="str">
            <v>UND</v>
          </cell>
          <cell r="D401">
            <v>64412</v>
          </cell>
        </row>
        <row r="402">
          <cell r="A402">
            <v>396</v>
          </cell>
          <cell r="B402" t="str">
            <v>TEE UZ  PVC 2X2X2</v>
          </cell>
          <cell r="C402" t="str">
            <v>UND</v>
          </cell>
          <cell r="D402">
            <v>43014</v>
          </cell>
        </row>
        <row r="403">
          <cell r="A403">
            <v>397</v>
          </cell>
          <cell r="B403" t="str">
            <v>TEE UZ  PVC 3 X 2 1/2 X 2</v>
          </cell>
          <cell r="C403" t="str">
            <v>UND</v>
          </cell>
          <cell r="D403">
            <v>77359</v>
          </cell>
        </row>
        <row r="404">
          <cell r="A404">
            <v>398</v>
          </cell>
          <cell r="B404" t="str">
            <v>TEE UZ  PVC 3 X 2 1/2 X 2 1/2</v>
          </cell>
          <cell r="C404" t="str">
            <v>UND</v>
          </cell>
          <cell r="D404">
            <v>81938</v>
          </cell>
        </row>
        <row r="405">
          <cell r="A405">
            <v>399</v>
          </cell>
          <cell r="B405" t="str">
            <v>TEE UZ  PVC 3 X 2 1/2 X 3</v>
          </cell>
          <cell r="C405" t="str">
            <v>UND</v>
          </cell>
          <cell r="D405">
            <v>87103</v>
          </cell>
        </row>
        <row r="406">
          <cell r="A406">
            <v>400</v>
          </cell>
          <cell r="B406" t="str">
            <v xml:space="preserve">TEE UZ  PVC 3 X 2 X 2  </v>
          </cell>
          <cell r="C406" t="str">
            <v>UND</v>
          </cell>
          <cell r="D406">
            <v>72738</v>
          </cell>
        </row>
        <row r="407">
          <cell r="A407">
            <v>401</v>
          </cell>
          <cell r="B407" t="str">
            <v>TEE UZ  PVC 3 X 2 X 2 1/2</v>
          </cell>
          <cell r="C407" t="str">
            <v>UND</v>
          </cell>
          <cell r="D407">
            <v>77359</v>
          </cell>
        </row>
        <row r="408">
          <cell r="A408">
            <v>402</v>
          </cell>
          <cell r="B408" t="str">
            <v>TEE UZ  PVC 3 X 2 X3</v>
          </cell>
          <cell r="C408" t="str">
            <v>UND</v>
          </cell>
          <cell r="D408">
            <v>82495</v>
          </cell>
        </row>
        <row r="409">
          <cell r="A409">
            <v>403</v>
          </cell>
          <cell r="B409" t="str">
            <v>TEE UZ  PVC 3 X 3 X 2</v>
          </cell>
          <cell r="C409" t="str">
            <v>UND</v>
          </cell>
          <cell r="D409">
            <v>82495</v>
          </cell>
        </row>
        <row r="410">
          <cell r="A410">
            <v>404</v>
          </cell>
          <cell r="B410" t="str">
            <v>TEE UZ  PVC 3 X 3 X 2 1/2</v>
          </cell>
          <cell r="C410" t="str">
            <v>UND</v>
          </cell>
          <cell r="D410">
            <v>87710</v>
          </cell>
        </row>
        <row r="411">
          <cell r="A411">
            <v>405</v>
          </cell>
          <cell r="B411" t="str">
            <v>TEE UZ  PVC 3 X 3 X 3</v>
          </cell>
          <cell r="C411" t="str">
            <v>UND</v>
          </cell>
          <cell r="D411">
            <v>96582</v>
          </cell>
        </row>
        <row r="412">
          <cell r="A412">
            <v>406</v>
          </cell>
          <cell r="B412" t="str">
            <v xml:space="preserve">TEE UZ  PVC 4 X 2 1/2  X 2 </v>
          </cell>
          <cell r="C412" t="str">
            <v>UND</v>
          </cell>
          <cell r="D412">
            <v>121788.1064</v>
          </cell>
        </row>
        <row r="413">
          <cell r="A413">
            <v>407</v>
          </cell>
          <cell r="B413" t="str">
            <v xml:space="preserve">TEE UZ  PVC 4 X 2 X 2 </v>
          </cell>
          <cell r="C413" t="str">
            <v>UND</v>
          </cell>
          <cell r="D413">
            <v>118098.9142</v>
          </cell>
        </row>
        <row r="414">
          <cell r="A414">
            <v>408</v>
          </cell>
          <cell r="B414" t="str">
            <v>TEE UZ  PVC 4 X 2 X 2 1/2</v>
          </cell>
          <cell r="C414" t="str">
            <v>UND</v>
          </cell>
          <cell r="D414">
            <v>121788.1064</v>
          </cell>
        </row>
        <row r="415">
          <cell r="A415">
            <v>409</v>
          </cell>
          <cell r="B415" t="str">
            <v>TEE UZ  PVC 4 X 2 X 3</v>
          </cell>
          <cell r="C415" t="str">
            <v>UND</v>
          </cell>
          <cell r="D415">
            <v>125430</v>
          </cell>
        </row>
        <row r="416">
          <cell r="A416">
            <v>410</v>
          </cell>
          <cell r="B416" t="str">
            <v>TEE UZ  PVC 4 X 2 X 4</v>
          </cell>
          <cell r="C416" t="str">
            <v>UND</v>
          </cell>
          <cell r="D416">
            <v>133690</v>
          </cell>
        </row>
        <row r="417">
          <cell r="A417">
            <v>411</v>
          </cell>
          <cell r="B417" t="str">
            <v>TEE UZ  PVC 4 X 3 X 2</v>
          </cell>
          <cell r="C417" t="str">
            <v>UND</v>
          </cell>
          <cell r="D417">
            <v>124559</v>
          </cell>
        </row>
        <row r="418">
          <cell r="A418">
            <v>412</v>
          </cell>
          <cell r="B418" t="str">
            <v>TEE UZ  PVC 4 X 3 X 2 1/2</v>
          </cell>
          <cell r="C418" t="str">
            <v>UND</v>
          </cell>
          <cell r="D418">
            <v>130127</v>
          </cell>
        </row>
        <row r="419">
          <cell r="A419">
            <v>413</v>
          </cell>
          <cell r="B419" t="str">
            <v>TEE UZ  PVC 4 X 3 X 3</v>
          </cell>
          <cell r="C419" t="str">
            <v>UND</v>
          </cell>
          <cell r="D419">
            <v>140787</v>
          </cell>
        </row>
        <row r="420">
          <cell r="A420">
            <v>414</v>
          </cell>
          <cell r="B420" t="str">
            <v>TEE UZ  PVC 4 X 3 X 4</v>
          </cell>
          <cell r="C420" t="str">
            <v>UND</v>
          </cell>
          <cell r="D420">
            <v>149024</v>
          </cell>
        </row>
        <row r="421">
          <cell r="A421">
            <v>415</v>
          </cell>
          <cell r="B421" t="str">
            <v xml:space="preserve">TEE UZ  PVC 4 X 4 X 2 </v>
          </cell>
          <cell r="C421" t="str">
            <v>UND</v>
          </cell>
          <cell r="D421">
            <v>133690</v>
          </cell>
        </row>
        <row r="422">
          <cell r="A422">
            <v>416</v>
          </cell>
          <cell r="B422" t="str">
            <v>TEE UZ  PVC 4 X 4 X 2 1/2</v>
          </cell>
          <cell r="C422" t="str">
            <v>UND</v>
          </cell>
          <cell r="D422">
            <v>137739</v>
          </cell>
        </row>
        <row r="423">
          <cell r="A423">
            <v>417</v>
          </cell>
          <cell r="B423" t="str">
            <v>TEE UZ  PVC 4 X 4 X 3</v>
          </cell>
          <cell r="C423" t="str">
            <v>UND</v>
          </cell>
          <cell r="D423">
            <v>149024</v>
          </cell>
        </row>
        <row r="424">
          <cell r="A424">
            <v>418</v>
          </cell>
          <cell r="B424" t="str">
            <v>TEE UZ  PVC 4 X 4 X 4</v>
          </cell>
          <cell r="C424" t="str">
            <v>UND</v>
          </cell>
          <cell r="D424">
            <v>164751</v>
          </cell>
        </row>
        <row r="425">
          <cell r="A425">
            <v>419</v>
          </cell>
          <cell r="B425" t="str">
            <v>TEE UZ  PVC 4X2 1/2X2 1/2</v>
          </cell>
          <cell r="C425" t="str">
            <v>UND</v>
          </cell>
          <cell r="D425">
            <v>125479.4822</v>
          </cell>
        </row>
        <row r="426">
          <cell r="A426">
            <v>420</v>
          </cell>
          <cell r="B426" t="str">
            <v>TEE UZ  PVC 4X2 1/2X3</v>
          </cell>
          <cell r="C426" t="str">
            <v>UND</v>
          </cell>
          <cell r="D426">
            <v>138396.568</v>
          </cell>
        </row>
        <row r="427">
          <cell r="A427">
            <v>421</v>
          </cell>
          <cell r="B427" t="str">
            <v>TEE UZ  PVC 4X2 1/2X4</v>
          </cell>
          <cell r="C427" t="str">
            <v>UND</v>
          </cell>
          <cell r="D427">
            <v>138364</v>
          </cell>
        </row>
        <row r="428">
          <cell r="A428">
            <v>422</v>
          </cell>
          <cell r="B428" t="str">
            <v>TEJA ASBESTO CEMENTO NO. 6</v>
          </cell>
          <cell r="C428" t="str">
            <v>M2</v>
          </cell>
          <cell r="D428">
            <v>18500</v>
          </cell>
        </row>
        <row r="429">
          <cell r="A429">
            <v>423</v>
          </cell>
          <cell r="B429" t="str">
            <v>TEJA DE ZINC DE 2.14 MT.</v>
          </cell>
          <cell r="C429" t="str">
            <v>UND</v>
          </cell>
          <cell r="D429">
            <v>19051</v>
          </cell>
        </row>
        <row r="430">
          <cell r="A430">
            <v>424</v>
          </cell>
          <cell r="B430" t="str">
            <v>TEJA TERMOACUSTICA 0,71X12M</v>
          </cell>
          <cell r="C430" t="str">
            <v>UND</v>
          </cell>
          <cell r="D430">
            <v>129162</v>
          </cell>
        </row>
        <row r="431">
          <cell r="A431">
            <v>425</v>
          </cell>
          <cell r="B431" t="str">
            <v>TEJA TIPO ETERNIT NO. 4</v>
          </cell>
          <cell r="C431" t="str">
            <v>UND</v>
          </cell>
          <cell r="D431">
            <v>36531.627999999997</v>
          </cell>
        </row>
        <row r="432">
          <cell r="A432">
            <v>426</v>
          </cell>
          <cell r="B432" t="str">
            <v>TEJA TIPO ETERNIT NO. 5</v>
          </cell>
          <cell r="C432" t="str">
            <v>UND</v>
          </cell>
          <cell r="D432">
            <v>45768.256000000001</v>
          </cell>
        </row>
        <row r="433">
          <cell r="A433">
            <v>427</v>
          </cell>
          <cell r="B433" t="str">
            <v xml:space="preserve">TEJA TIPO ETERNIT NO. 6 </v>
          </cell>
          <cell r="C433" t="str">
            <v>UND</v>
          </cell>
          <cell r="D433">
            <v>56271.372000000003</v>
          </cell>
        </row>
        <row r="434">
          <cell r="A434">
            <v>432</v>
          </cell>
          <cell r="B434" t="str">
            <v>TUBERÍA PRESIÓN CON CAMPANA RDE 21 DE 2" U.M.</v>
          </cell>
          <cell r="C434" t="str">
            <v>M</v>
          </cell>
          <cell r="D434">
            <v>9905.1666666666661</v>
          </cell>
        </row>
        <row r="435">
          <cell r="A435">
            <v>433</v>
          </cell>
          <cell r="B435" t="str">
            <v>TUBERÍA PRESIÓN CON CAMPANA RDE 21 DE 2 1/2" U.M.</v>
          </cell>
          <cell r="C435" t="str">
            <v>M</v>
          </cell>
          <cell r="D435">
            <v>14530.166666666666</v>
          </cell>
        </row>
        <row r="436">
          <cell r="A436">
            <v>434</v>
          </cell>
          <cell r="B436" t="str">
            <v>TUBERÍA PRESIÓN CON CAMPANA RDE 21 DE 3" U.M.</v>
          </cell>
          <cell r="C436" t="str">
            <v>M</v>
          </cell>
          <cell r="D436">
            <v>21678.666666666668</v>
          </cell>
        </row>
        <row r="437">
          <cell r="A437">
            <v>435</v>
          </cell>
          <cell r="B437" t="str">
            <v>TUBERÍA PRESIÓN CON CAMPANA RDE 21 DE 4" U.M.</v>
          </cell>
          <cell r="C437" t="str">
            <v>M</v>
          </cell>
          <cell r="D437">
            <v>35768.333333333336</v>
          </cell>
        </row>
        <row r="438">
          <cell r="A438">
            <v>436</v>
          </cell>
          <cell r="B438" t="str">
            <v>TUBERÍA PRESIÓN CON CAMPANA RDE 21 DE 6" U.M.</v>
          </cell>
          <cell r="C438" t="str">
            <v>M</v>
          </cell>
          <cell r="D438">
            <v>78100.833333333328</v>
          </cell>
        </row>
        <row r="439">
          <cell r="A439">
            <v>437</v>
          </cell>
          <cell r="B439" t="str">
            <v>TUBERÍA PRESIÓN CON CAMPANA RDE 21 DE 8" U.M.</v>
          </cell>
          <cell r="C439" t="str">
            <v>M</v>
          </cell>
          <cell r="D439">
            <v>132293.66666666666</v>
          </cell>
        </row>
        <row r="440">
          <cell r="A440">
            <v>438</v>
          </cell>
          <cell r="B440" t="str">
            <v>TUBERÍA PRESIÓN CON CAMPANA RDE 21 DE 10" U.M.</v>
          </cell>
          <cell r="C440" t="str">
            <v>M</v>
          </cell>
          <cell r="D440">
            <v>208257.33333333334</v>
          </cell>
        </row>
        <row r="441">
          <cell r="A441">
            <v>439</v>
          </cell>
          <cell r="B441" t="str">
            <v>TUBERÍA PRESIÓN CON CAMPANA RDE 21 DE 12" U.M.</v>
          </cell>
          <cell r="C441" t="str">
            <v>M</v>
          </cell>
          <cell r="D441">
            <v>291391.66666666669</v>
          </cell>
        </row>
        <row r="442">
          <cell r="A442">
            <v>440</v>
          </cell>
          <cell r="B442" t="str">
            <v>TUBERÍA PRESIÓN CON CAMPANA RDE 21 DE 14" U.M.</v>
          </cell>
          <cell r="C442" t="str">
            <v>M</v>
          </cell>
          <cell r="D442">
            <v>361361.5</v>
          </cell>
        </row>
        <row r="443">
          <cell r="A443">
            <v>441</v>
          </cell>
          <cell r="B443" t="str">
            <v>TUBERÍA PRESIÓN CON CAMPANA RDE 21 DE 16" U.M.</v>
          </cell>
          <cell r="C443" t="str">
            <v>M</v>
          </cell>
          <cell r="D443">
            <v>474292.16666666669</v>
          </cell>
        </row>
        <row r="444">
          <cell r="A444">
            <v>442</v>
          </cell>
          <cell r="B444" t="str">
            <v>TUBERÍA PVC - S  Ø=3"</v>
          </cell>
          <cell r="C444" t="str">
            <v>M</v>
          </cell>
          <cell r="D444">
            <v>69284.536200000002</v>
          </cell>
        </row>
        <row r="445">
          <cell r="A445">
            <v>443</v>
          </cell>
          <cell r="B445" t="str">
            <v>TUBERÍA PVC CORRUGADO DE 10" ALCANTARILLADO</v>
          </cell>
          <cell r="C445" t="str">
            <v>M</v>
          </cell>
          <cell r="D445">
            <v>75603.66</v>
          </cell>
        </row>
        <row r="446">
          <cell r="A446">
            <v>444</v>
          </cell>
          <cell r="B446" t="str">
            <v>TUBERÍA PVC CORRUGADO DE 12" ALCANTARILLADO</v>
          </cell>
          <cell r="C446" t="str">
            <v>M</v>
          </cell>
          <cell r="D446">
            <v>111783.16</v>
          </cell>
        </row>
        <row r="447">
          <cell r="A447">
            <v>445</v>
          </cell>
          <cell r="B447" t="str">
            <v>TUBERÍA PVC CORRUGADO DE 16" ALCANTARILLADO</v>
          </cell>
          <cell r="C447" t="str">
            <v>M</v>
          </cell>
          <cell r="D447">
            <v>182849.83</v>
          </cell>
        </row>
        <row r="448">
          <cell r="A448">
            <v>446</v>
          </cell>
          <cell r="B448" t="str">
            <v>TUBERÍA PVC CORRUGADO DE 20" ALCANTARILLADO</v>
          </cell>
          <cell r="C448" t="str">
            <v>M</v>
          </cell>
          <cell r="D448">
            <v>303819.65999999997</v>
          </cell>
        </row>
        <row r="449">
          <cell r="A449">
            <v>447</v>
          </cell>
          <cell r="B449" t="str">
            <v>TUBERÍA PVC CORRUGADO DE 4" ALCANTARILLADO</v>
          </cell>
          <cell r="C449" t="str">
            <v>M</v>
          </cell>
          <cell r="D449">
            <v>19405.830000000002</v>
          </cell>
        </row>
        <row r="450">
          <cell r="A450">
            <v>448</v>
          </cell>
          <cell r="B450" t="str">
            <v>TUBERÍA PVC CORRUGADO DE 6" ALCANTARILLADO</v>
          </cell>
          <cell r="C450" t="str">
            <v>M</v>
          </cell>
          <cell r="D450">
            <v>37903.160000000003</v>
          </cell>
        </row>
        <row r="451">
          <cell r="A451">
            <v>449</v>
          </cell>
          <cell r="B451" t="str">
            <v>TUBERÍA PVC CORRUGADO DE 8" ALCANTARILLADO</v>
          </cell>
          <cell r="C451" t="str">
            <v>M</v>
          </cell>
          <cell r="D451">
            <v>51763.66</v>
          </cell>
        </row>
        <row r="452">
          <cell r="A452">
            <v>450</v>
          </cell>
          <cell r="B452" t="str">
            <v>TUBO CONDUIT PVC 1/2"</v>
          </cell>
          <cell r="C452" t="str">
            <v>M</v>
          </cell>
          <cell r="D452">
            <v>821</v>
          </cell>
        </row>
        <row r="453">
          <cell r="A453">
            <v>451</v>
          </cell>
          <cell r="B453" t="str">
            <v>TUBO CORRUGADO ALCANTARILLADO 10"</v>
          </cell>
          <cell r="C453" t="str">
            <v>M</v>
          </cell>
          <cell r="D453">
            <v>55311</v>
          </cell>
        </row>
        <row r="454">
          <cell r="A454">
            <v>452</v>
          </cell>
          <cell r="B454" t="str">
            <v>TUBO DE GRES 10"</v>
          </cell>
          <cell r="C454" t="str">
            <v>TUBO</v>
          </cell>
          <cell r="D454">
            <v>24565.5</v>
          </cell>
        </row>
        <row r="455">
          <cell r="A455">
            <v>453</v>
          </cell>
          <cell r="B455" t="str">
            <v>TUBO DE GRES 12"</v>
          </cell>
          <cell r="C455" t="str">
            <v>TUBO</v>
          </cell>
          <cell r="D455">
            <v>31116.3</v>
          </cell>
        </row>
        <row r="456">
          <cell r="A456">
            <v>454</v>
          </cell>
          <cell r="B456" t="str">
            <v>TUBO DE GRES 14"</v>
          </cell>
          <cell r="C456" t="str">
            <v>TUBO</v>
          </cell>
          <cell r="D456">
            <v>50768.7</v>
          </cell>
        </row>
        <row r="457">
          <cell r="A457">
            <v>455</v>
          </cell>
          <cell r="B457" t="str">
            <v>TUBO DE GRES 6"</v>
          </cell>
          <cell r="C457" t="str">
            <v>TUBO</v>
          </cell>
          <cell r="D457">
            <v>9280.2999999999993</v>
          </cell>
        </row>
        <row r="458">
          <cell r="A458">
            <v>456</v>
          </cell>
          <cell r="B458" t="str">
            <v>TUBO DE GRES 8"</v>
          </cell>
          <cell r="C458" t="str">
            <v>TUBO</v>
          </cell>
          <cell r="D458">
            <v>13647.5</v>
          </cell>
        </row>
        <row r="459">
          <cell r="A459">
            <v>457</v>
          </cell>
          <cell r="B459" t="str">
            <v>TUBO HG 1 1/2"</v>
          </cell>
          <cell r="C459" t="str">
            <v>UND</v>
          </cell>
          <cell r="D459">
            <v>123810.12</v>
          </cell>
        </row>
        <row r="460">
          <cell r="A460">
            <v>458</v>
          </cell>
          <cell r="B460" t="str">
            <v>TUBO HG 1"</v>
          </cell>
          <cell r="C460" t="str">
            <v>UND</v>
          </cell>
          <cell r="D460">
            <v>70967</v>
          </cell>
        </row>
        <row r="461">
          <cell r="A461">
            <v>459</v>
          </cell>
          <cell r="B461" t="str">
            <v>TUBO HG 2 1/2"</v>
          </cell>
          <cell r="C461" t="str">
            <v>UND</v>
          </cell>
          <cell r="D461">
            <v>207442</v>
          </cell>
        </row>
        <row r="462">
          <cell r="A462">
            <v>460</v>
          </cell>
          <cell r="B462" t="str">
            <v>TUBO HG 2"</v>
          </cell>
          <cell r="C462" t="str">
            <v>UND</v>
          </cell>
          <cell r="D462">
            <v>170975.88</v>
          </cell>
        </row>
        <row r="463">
          <cell r="A463">
            <v>461</v>
          </cell>
          <cell r="B463" t="str">
            <v>TUBO HG 2" CAL 16 CERRAMIENTO</v>
          </cell>
          <cell r="C463" t="str">
            <v>UND</v>
          </cell>
          <cell r="D463">
            <v>75000</v>
          </cell>
        </row>
        <row r="464">
          <cell r="A464">
            <v>462</v>
          </cell>
          <cell r="B464" t="str">
            <v>TUBO HG 3"</v>
          </cell>
          <cell r="C464" t="str">
            <v>UND</v>
          </cell>
          <cell r="D464">
            <v>259630.04</v>
          </cell>
        </row>
        <row r="465">
          <cell r="A465">
            <v>463</v>
          </cell>
          <cell r="B465" t="str">
            <v>TUBO HG 3/4"</v>
          </cell>
          <cell r="C465" t="str">
            <v>UND</v>
          </cell>
          <cell r="D465">
            <v>53170.66</v>
          </cell>
        </row>
        <row r="466">
          <cell r="A466">
            <v>466</v>
          </cell>
          <cell r="B466" t="str">
            <v>TUBERÍA PRESIÓN CON CAMPANA RDE 32,5 DE 3" U.M.</v>
          </cell>
          <cell r="C466" t="str">
            <v>M</v>
          </cell>
          <cell r="D466">
            <v>14524.333333333334</v>
          </cell>
        </row>
        <row r="467">
          <cell r="A467">
            <v>467</v>
          </cell>
          <cell r="B467" t="str">
            <v>TUBERÍA PRESIÓN CON CAMPANA RDE 32,5 DE 4" U.M.</v>
          </cell>
          <cell r="C467" t="str">
            <v>M</v>
          </cell>
          <cell r="D467">
            <v>23943.833333333332</v>
          </cell>
        </row>
        <row r="468">
          <cell r="A468">
            <v>468</v>
          </cell>
          <cell r="B468" t="str">
            <v>TUBERÍA PRESIÓN CON CAMPANA RDE 32,5 DE 6" U.M.</v>
          </cell>
          <cell r="C468" t="str">
            <v>M</v>
          </cell>
          <cell r="D468">
            <v>52190.5</v>
          </cell>
        </row>
        <row r="469">
          <cell r="A469">
            <v>469</v>
          </cell>
          <cell r="B469" t="str">
            <v>TUBERÍA PRESIÓN CON CAMPANA RDE 32,5 DE 8" U.M.</v>
          </cell>
          <cell r="C469" t="str">
            <v>M</v>
          </cell>
          <cell r="D469">
            <v>88805.5</v>
          </cell>
        </row>
        <row r="470">
          <cell r="A470">
            <v>470</v>
          </cell>
          <cell r="B470" t="str">
            <v>TUBERÍA PRESIÓN CON CAMPANA RDE 32,5 DE 10" U.M.</v>
          </cell>
          <cell r="C470" t="str">
            <v>M</v>
          </cell>
          <cell r="D470">
            <v>138815.5</v>
          </cell>
        </row>
        <row r="471">
          <cell r="A471">
            <v>471</v>
          </cell>
          <cell r="B471" t="str">
            <v>TUBERÍA PRESIÓN CON CAMPANA RDE 32,5 DE 12" U.M.</v>
          </cell>
          <cell r="C471" t="str">
            <v>M</v>
          </cell>
          <cell r="D471">
            <v>195555</v>
          </cell>
        </row>
        <row r="472">
          <cell r="A472">
            <v>472</v>
          </cell>
          <cell r="B472" t="str">
            <v>TUBERÍA PRESIÓN CON CAMPANA RDE 32,5 DE 14" U.M.</v>
          </cell>
          <cell r="C472" t="str">
            <v>M</v>
          </cell>
          <cell r="D472">
            <v>242107.33333333334</v>
          </cell>
        </row>
        <row r="473">
          <cell r="A473">
            <v>473</v>
          </cell>
          <cell r="B473" t="str">
            <v>TUBERÍA PRESIÓN CON CAMPANA RDE 32,5 DE 16" U.M.</v>
          </cell>
          <cell r="C473" t="str">
            <v>M</v>
          </cell>
          <cell r="D473">
            <v>321979.66666666669</v>
          </cell>
        </row>
        <row r="474">
          <cell r="A474">
            <v>474</v>
          </cell>
          <cell r="B474" t="str">
            <v>TAPÓN  2" U.M.</v>
          </cell>
          <cell r="C474" t="str">
            <v>UND</v>
          </cell>
          <cell r="D474">
            <v>0</v>
          </cell>
        </row>
        <row r="475">
          <cell r="A475">
            <v>475</v>
          </cell>
          <cell r="B475" t="str">
            <v>TAPÓN  2 1/2" U.M.</v>
          </cell>
          <cell r="C475" t="str">
            <v>UND</v>
          </cell>
          <cell r="D475">
            <v>0</v>
          </cell>
        </row>
        <row r="476">
          <cell r="A476">
            <v>476</v>
          </cell>
          <cell r="B476" t="str">
            <v>TAPÓN  3" U.M.</v>
          </cell>
          <cell r="C476" t="str">
            <v>UND</v>
          </cell>
          <cell r="D476">
            <v>110917</v>
          </cell>
        </row>
        <row r="477">
          <cell r="A477">
            <v>477</v>
          </cell>
          <cell r="B477" t="str">
            <v>TAPÓN  4" U.M.</v>
          </cell>
          <cell r="C477" t="str">
            <v>UND</v>
          </cell>
          <cell r="D477">
            <v>228341</v>
          </cell>
        </row>
        <row r="478">
          <cell r="A478">
            <v>478</v>
          </cell>
          <cell r="B478" t="str">
            <v>TAPÓN  6" U.M.</v>
          </cell>
          <cell r="C478" t="str">
            <v>UND</v>
          </cell>
          <cell r="D478">
            <v>332751</v>
          </cell>
        </row>
        <row r="479">
          <cell r="A479">
            <v>479</v>
          </cell>
          <cell r="B479" t="str">
            <v>TAPÓN  8" U.M.</v>
          </cell>
          <cell r="C479" t="str">
            <v>UND</v>
          </cell>
          <cell r="D479">
            <v>520324</v>
          </cell>
        </row>
        <row r="480">
          <cell r="A480">
            <v>480</v>
          </cell>
          <cell r="B480" t="str">
            <v>TAPÓN  10" U.M.</v>
          </cell>
          <cell r="C480" t="str">
            <v>UND</v>
          </cell>
          <cell r="D480">
            <v>624388.79999999993</v>
          </cell>
        </row>
        <row r="481">
          <cell r="A481">
            <v>481</v>
          </cell>
          <cell r="B481" t="str">
            <v>TAPÓN  12" U.M.</v>
          </cell>
          <cell r="C481" t="str">
            <v>UND</v>
          </cell>
          <cell r="D481">
            <v>0</v>
          </cell>
        </row>
        <row r="482">
          <cell r="A482">
            <v>482</v>
          </cell>
          <cell r="B482" t="str">
            <v>TAPÓN  14" U.M.</v>
          </cell>
          <cell r="C482" t="str">
            <v>UND</v>
          </cell>
          <cell r="D482">
            <v>0</v>
          </cell>
        </row>
        <row r="483">
          <cell r="A483">
            <v>483</v>
          </cell>
          <cell r="B483" t="str">
            <v>TAPÓN  16" U.M.</v>
          </cell>
          <cell r="C483" t="str">
            <v>UND</v>
          </cell>
          <cell r="D483">
            <v>0</v>
          </cell>
        </row>
        <row r="484">
          <cell r="A484">
            <v>484</v>
          </cell>
          <cell r="B484" t="str">
            <v>TUBO PRESIÓN CON CAMPANA RDE 21 DE 2" U.M.</v>
          </cell>
          <cell r="C484" t="str">
            <v>TUBO</v>
          </cell>
          <cell r="D484">
            <v>59431</v>
          </cell>
        </row>
        <row r="485">
          <cell r="A485">
            <v>485</v>
          </cell>
          <cell r="B485" t="str">
            <v>TUBO PRESIÓN CON CAMPANA RDE 21 DE 2 1/2" U.M.</v>
          </cell>
          <cell r="C485" t="str">
            <v>TUBO</v>
          </cell>
          <cell r="D485">
            <v>87181</v>
          </cell>
        </row>
        <row r="486">
          <cell r="A486">
            <v>486</v>
          </cell>
          <cell r="B486" t="str">
            <v>TUBO PRESIÓN CON CAMPANA RDE 21 DE 3" U.M.</v>
          </cell>
          <cell r="C486" t="str">
            <v>TUBO</v>
          </cell>
          <cell r="D486">
            <v>130072</v>
          </cell>
        </row>
        <row r="487">
          <cell r="A487">
            <v>487</v>
          </cell>
          <cell r="B487" t="str">
            <v>TUBO PRESIÓN CON CAMPANA RDE 21 DE 4" U.M.</v>
          </cell>
          <cell r="C487" t="str">
            <v>TUBO</v>
          </cell>
          <cell r="D487">
            <v>214610</v>
          </cell>
        </row>
        <row r="488">
          <cell r="A488">
            <v>488</v>
          </cell>
          <cell r="B488" t="str">
            <v>TUBO PRESIÓN CON CAMPANA RDE 21 DE 6" U.M.</v>
          </cell>
          <cell r="C488" t="str">
            <v>TUBO</v>
          </cell>
          <cell r="D488">
            <v>468605</v>
          </cell>
        </row>
        <row r="489">
          <cell r="A489">
            <v>489</v>
          </cell>
          <cell r="B489" t="str">
            <v>TUBO PRESIÓN CON CAMPANA RDE 21 DE 8" U.M.</v>
          </cell>
          <cell r="C489" t="str">
            <v>TUBO</v>
          </cell>
          <cell r="D489">
            <v>793762</v>
          </cell>
        </row>
        <row r="490">
          <cell r="A490">
            <v>490</v>
          </cell>
          <cell r="B490" t="str">
            <v>TUBO PRESIÓN CON CAMPANA RDE 21 DE 10" U.M.</v>
          </cell>
          <cell r="C490" t="str">
            <v>TUBO</v>
          </cell>
          <cell r="D490">
            <v>1249544</v>
          </cell>
        </row>
        <row r="491">
          <cell r="A491">
            <v>491</v>
          </cell>
          <cell r="B491" t="str">
            <v>TUBO PRESIÓN CON CAMPANA RDE 21 DE 12" U.M.</v>
          </cell>
          <cell r="C491" t="str">
            <v>TUBO</v>
          </cell>
          <cell r="D491">
            <v>1748350</v>
          </cell>
        </row>
        <row r="492">
          <cell r="A492">
            <v>492</v>
          </cell>
          <cell r="B492" t="str">
            <v>TUBO PRESIÓN CON CAMPANA RDE 21 DE 14" U.M.</v>
          </cell>
          <cell r="C492" t="str">
            <v>TUBO</v>
          </cell>
          <cell r="D492">
            <v>2168169</v>
          </cell>
        </row>
        <row r="493">
          <cell r="A493">
            <v>493</v>
          </cell>
          <cell r="B493" t="str">
            <v>TUBO PRESIÓN CON CAMPANA RDE 21 DE 16" U.M.</v>
          </cell>
          <cell r="C493" t="str">
            <v>TUBO</v>
          </cell>
          <cell r="D493">
            <v>2845753</v>
          </cell>
        </row>
        <row r="494">
          <cell r="A494">
            <v>507</v>
          </cell>
          <cell r="B494" t="str">
            <v>TUBO PVC CORRUGADO DE 10" ALCANTARILLADO</v>
          </cell>
          <cell r="C494" t="str">
            <v>TUBO</v>
          </cell>
          <cell r="D494">
            <v>453622</v>
          </cell>
        </row>
        <row r="495">
          <cell r="A495">
            <v>508</v>
          </cell>
          <cell r="B495" t="str">
            <v>TUBO PVC CORRUGADO DE 12" ALCANTARILLADO</v>
          </cell>
          <cell r="C495" t="str">
            <v>TUBO</v>
          </cell>
          <cell r="D495">
            <v>670699</v>
          </cell>
        </row>
        <row r="496">
          <cell r="A496">
            <v>509</v>
          </cell>
          <cell r="B496" t="str">
            <v>TUBO PVC CORRUGADO DE 16" ALCANTARILLADO</v>
          </cell>
          <cell r="C496" t="str">
            <v>TUBO</v>
          </cell>
          <cell r="D496">
            <v>1097099</v>
          </cell>
        </row>
        <row r="497">
          <cell r="A497">
            <v>510</v>
          </cell>
          <cell r="B497" t="str">
            <v>TUBO PVC CORRUGADO DE 20" ALCANTARILLADO</v>
          </cell>
          <cell r="C497" t="str">
            <v>TUBO</v>
          </cell>
          <cell r="D497">
            <v>1822918</v>
          </cell>
        </row>
        <row r="498">
          <cell r="A498">
            <v>511</v>
          </cell>
          <cell r="B498" t="str">
            <v>TUBO PVC CORRUGADO DE 4" ALCANTARILLADO</v>
          </cell>
          <cell r="C498" t="str">
            <v>TUBO</v>
          </cell>
          <cell r="D498">
            <v>116435</v>
          </cell>
        </row>
        <row r="499">
          <cell r="A499">
            <v>512</v>
          </cell>
          <cell r="B499" t="str">
            <v>TUBO PVC CORRUGADO DE 6" ALCANTARILLADO</v>
          </cell>
          <cell r="C499" t="str">
            <v>TUBO</v>
          </cell>
          <cell r="D499">
            <v>227419</v>
          </cell>
        </row>
        <row r="500">
          <cell r="A500">
            <v>513</v>
          </cell>
          <cell r="B500" t="str">
            <v>TUBO PVC CORRUGADO DE 8" ALCANTARILLADO</v>
          </cell>
          <cell r="C500" t="str">
            <v>TUBO</v>
          </cell>
          <cell r="D500">
            <v>310582</v>
          </cell>
        </row>
        <row r="501">
          <cell r="A501">
            <v>514</v>
          </cell>
          <cell r="B501" t="str">
            <v>TUBO PVC NOVAFORT D=8"</v>
          </cell>
          <cell r="C501" t="str">
            <v>M</v>
          </cell>
          <cell r="D501">
            <v>39741.519999999997</v>
          </cell>
        </row>
        <row r="502">
          <cell r="A502">
            <v>515</v>
          </cell>
          <cell r="B502" t="str">
            <v>UNIÓN DE 200 MM.  ALCANTARILLADO</v>
          </cell>
          <cell r="C502" t="str">
            <v>UND</v>
          </cell>
          <cell r="D502">
            <v>39228</v>
          </cell>
        </row>
        <row r="503">
          <cell r="A503">
            <v>516</v>
          </cell>
          <cell r="B503" t="str">
            <v>UNION HG 1 1/2"</v>
          </cell>
          <cell r="C503" t="str">
            <v>UND</v>
          </cell>
          <cell r="D503">
            <v>2620.3200000000002</v>
          </cell>
        </row>
        <row r="504">
          <cell r="A504">
            <v>517</v>
          </cell>
          <cell r="B504" t="str">
            <v>UNION HG 1"</v>
          </cell>
          <cell r="C504" t="str">
            <v>UND</v>
          </cell>
          <cell r="D504">
            <v>1419.34</v>
          </cell>
        </row>
        <row r="505">
          <cell r="A505">
            <v>518</v>
          </cell>
          <cell r="B505" t="str">
            <v>UNION HG 2"</v>
          </cell>
          <cell r="C505" t="str">
            <v>UND</v>
          </cell>
          <cell r="D505">
            <v>4367.2</v>
          </cell>
        </row>
        <row r="506">
          <cell r="A506">
            <v>519</v>
          </cell>
          <cell r="B506" t="str">
            <v>UNION HG 3"</v>
          </cell>
          <cell r="C506" t="str">
            <v>UND</v>
          </cell>
          <cell r="D506">
            <v>14193.4</v>
          </cell>
        </row>
        <row r="507">
          <cell r="A507">
            <v>520</v>
          </cell>
          <cell r="B507" t="str">
            <v>UNION HG 3/4"</v>
          </cell>
          <cell r="C507" t="str">
            <v>UND</v>
          </cell>
          <cell r="D507">
            <v>1091.8</v>
          </cell>
        </row>
        <row r="508">
          <cell r="A508">
            <v>521</v>
          </cell>
          <cell r="B508" t="str">
            <v>UNIÓN HG DE 1/2"</v>
          </cell>
          <cell r="C508" t="str">
            <v>UND</v>
          </cell>
          <cell r="D508">
            <v>2777.5392000000002</v>
          </cell>
        </row>
        <row r="509">
          <cell r="A509">
            <v>522</v>
          </cell>
          <cell r="B509" t="str">
            <v>UNIÓN MECÁNICA 2 1/2""</v>
          </cell>
          <cell r="C509" t="str">
            <v>UND</v>
          </cell>
          <cell r="D509">
            <v>23409</v>
          </cell>
        </row>
        <row r="510">
          <cell r="A510">
            <v>523</v>
          </cell>
          <cell r="B510" t="str">
            <v>UNIÓN PRESIÓN DE 1 1/2"</v>
          </cell>
          <cell r="C510" t="str">
            <v>UND</v>
          </cell>
          <cell r="D510">
            <v>1427</v>
          </cell>
        </row>
        <row r="511">
          <cell r="A511">
            <v>524</v>
          </cell>
          <cell r="B511" t="str">
            <v>UNIÓN PRESIÓN DE 1 1/4"</v>
          </cell>
          <cell r="C511" t="str">
            <v>UND</v>
          </cell>
          <cell r="D511">
            <v>1706</v>
          </cell>
        </row>
        <row r="512">
          <cell r="A512">
            <v>525</v>
          </cell>
          <cell r="B512" t="str">
            <v>UNIÓN PRESIÓN DE 1"</v>
          </cell>
          <cell r="C512" t="str">
            <v>UND</v>
          </cell>
          <cell r="D512">
            <v>5614</v>
          </cell>
        </row>
        <row r="513">
          <cell r="A513">
            <v>526</v>
          </cell>
          <cell r="B513" t="str">
            <v>UNIÓN PRESIÓN DE 1/2"</v>
          </cell>
          <cell r="C513" t="str">
            <v>UND</v>
          </cell>
          <cell r="D513">
            <v>330</v>
          </cell>
        </row>
        <row r="514">
          <cell r="A514">
            <v>527</v>
          </cell>
          <cell r="B514" t="str">
            <v>UNIÓN PRESIÓN DE 3/4"</v>
          </cell>
          <cell r="C514" t="str">
            <v>UND</v>
          </cell>
          <cell r="D514">
            <v>523</v>
          </cell>
        </row>
        <row r="515">
          <cell r="A515">
            <v>528</v>
          </cell>
          <cell r="B515" t="str">
            <v>UNIÒN PVC REPARACIÓN   2 1/2"</v>
          </cell>
          <cell r="C515" t="str">
            <v>UND</v>
          </cell>
          <cell r="D515">
            <v>31529</v>
          </cell>
        </row>
        <row r="516">
          <cell r="A516">
            <v>529</v>
          </cell>
          <cell r="B516" t="str">
            <v>UNIÓN REPARACIÓN CON CAMPANA DE 2"</v>
          </cell>
          <cell r="C516" t="str">
            <v>UND</v>
          </cell>
          <cell r="D516">
            <v>19807</v>
          </cell>
        </row>
        <row r="517">
          <cell r="A517">
            <v>530</v>
          </cell>
          <cell r="B517" t="str">
            <v>UNIÓN REPARACIÓN CON CAMPANA DE 3"</v>
          </cell>
          <cell r="C517" t="str">
            <v>UND</v>
          </cell>
          <cell r="D517">
            <v>32811</v>
          </cell>
        </row>
        <row r="518">
          <cell r="A518">
            <v>531</v>
          </cell>
          <cell r="B518" t="str">
            <v>UNIÓN REPARACIÓN CON CAMPANA DE 4"</v>
          </cell>
          <cell r="C518" t="str">
            <v>UND</v>
          </cell>
          <cell r="D518">
            <v>56261</v>
          </cell>
        </row>
        <row r="519">
          <cell r="A519">
            <v>532</v>
          </cell>
          <cell r="B519" t="str">
            <v>UNIÓN REPARACIÓN CON CAMPANA DE 6"</v>
          </cell>
          <cell r="C519" t="str">
            <v>UND</v>
          </cell>
          <cell r="D519">
            <v>130282</v>
          </cell>
        </row>
        <row r="520">
          <cell r="A520">
            <v>533</v>
          </cell>
          <cell r="B520" t="str">
            <v>UNIÓN UZ  SIMPLE RDE 21 DE  10"</v>
          </cell>
          <cell r="C520" t="str">
            <v>UND</v>
          </cell>
          <cell r="D520">
            <v>396550</v>
          </cell>
        </row>
        <row r="521">
          <cell r="A521">
            <v>534</v>
          </cell>
          <cell r="B521" t="str">
            <v>UNIÓN UZ  SIMPLE RDE 21 DE  12"</v>
          </cell>
          <cell r="C521" t="str">
            <v>UND</v>
          </cell>
          <cell r="D521">
            <v>605000</v>
          </cell>
        </row>
        <row r="522">
          <cell r="A522">
            <v>535</v>
          </cell>
          <cell r="B522" t="str">
            <v>UNIÓN UZ  SIMPLE RDE 21 DE  14"</v>
          </cell>
          <cell r="C522" t="str">
            <v>UND</v>
          </cell>
          <cell r="D522">
            <v>1132122</v>
          </cell>
        </row>
        <row r="523">
          <cell r="A523">
            <v>536</v>
          </cell>
          <cell r="B523" t="str">
            <v>UNIÓN UZ  SIMPLE RDE 21 DE  16"</v>
          </cell>
          <cell r="C523" t="str">
            <v>UND</v>
          </cell>
          <cell r="D523">
            <v>1460512</v>
          </cell>
        </row>
        <row r="524">
          <cell r="A524">
            <v>537</v>
          </cell>
          <cell r="B524" t="str">
            <v>UNIÓN UZ  SIMPLE RDE 21 DE  2 1/2"</v>
          </cell>
          <cell r="C524" t="str">
            <v>UND</v>
          </cell>
          <cell r="D524">
            <v>26368</v>
          </cell>
        </row>
        <row r="525">
          <cell r="A525">
            <v>538</v>
          </cell>
          <cell r="B525" t="str">
            <v>UNIÓN UZ  SIMPLE RDE 21 DE  2"</v>
          </cell>
          <cell r="C525" t="str">
            <v>UND</v>
          </cell>
          <cell r="D525">
            <v>23175</v>
          </cell>
        </row>
        <row r="526">
          <cell r="A526">
            <v>539</v>
          </cell>
          <cell r="B526" t="str">
            <v>UNIÓN UZ  SIMPLE RDE 21 DE  3"</v>
          </cell>
          <cell r="C526" t="str">
            <v>UND</v>
          </cell>
          <cell r="D526">
            <v>34659</v>
          </cell>
        </row>
        <row r="527">
          <cell r="A527">
            <v>540</v>
          </cell>
          <cell r="B527" t="str">
            <v>UNIÓN UZ  SIMPLE RDE 21 DE  4"</v>
          </cell>
          <cell r="C527" t="str">
            <v>UND</v>
          </cell>
          <cell r="D527">
            <v>61349</v>
          </cell>
        </row>
        <row r="528">
          <cell r="A528">
            <v>541</v>
          </cell>
          <cell r="B528" t="str">
            <v>UNIÓN UZ  SIMPLE RDE 21 DE  6"</v>
          </cell>
          <cell r="C528" t="str">
            <v>UND</v>
          </cell>
          <cell r="D528">
            <v>149350</v>
          </cell>
        </row>
        <row r="529">
          <cell r="A529">
            <v>542</v>
          </cell>
          <cell r="B529" t="str">
            <v>UNIÓN UZ  SIMPLE RDE 21 DE  8"</v>
          </cell>
          <cell r="C529" t="str">
            <v>UND</v>
          </cell>
          <cell r="D529">
            <v>259560</v>
          </cell>
        </row>
        <row r="530">
          <cell r="A530">
            <v>543</v>
          </cell>
          <cell r="B530" t="str">
            <v>UNIÓN UZ DE REPARACIÓN RDE 21 DE  10"</v>
          </cell>
          <cell r="C530" t="str">
            <v>UND</v>
          </cell>
          <cell r="D530">
            <v>409140</v>
          </cell>
        </row>
        <row r="531">
          <cell r="A531">
            <v>544</v>
          </cell>
          <cell r="B531" t="str">
            <v>UNIÓN UZ DE REPARACIÓN RDE 21 DE  12"</v>
          </cell>
          <cell r="C531" t="str">
            <v>UND</v>
          </cell>
          <cell r="D531">
            <v>748969</v>
          </cell>
        </row>
        <row r="532">
          <cell r="A532">
            <v>545</v>
          </cell>
          <cell r="B532" t="str">
            <v>UNIÓN UZ DE REPARACIÓN RDE 21 DE  14"</v>
          </cell>
          <cell r="C532" t="str">
            <v>UND</v>
          </cell>
          <cell r="D532">
            <v>1514406</v>
          </cell>
        </row>
        <row r="533">
          <cell r="A533">
            <v>546</v>
          </cell>
          <cell r="B533" t="str">
            <v>UNIÓN UZ DE REPARACIÓN RDE 21 DE  16"</v>
          </cell>
          <cell r="C533" t="str">
            <v>UND</v>
          </cell>
          <cell r="D533">
            <v>1937842</v>
          </cell>
        </row>
        <row r="534">
          <cell r="A534">
            <v>547</v>
          </cell>
          <cell r="B534" t="str">
            <v>UNIÓN UZ DE REPARACIÓN RDE 21 DE  2 1/2"</v>
          </cell>
          <cell r="C534" t="str">
            <v>UND</v>
          </cell>
          <cell r="D534">
            <v>23061</v>
          </cell>
        </row>
        <row r="535">
          <cell r="A535">
            <v>548</v>
          </cell>
          <cell r="B535" t="str">
            <v>UNIÓN UZ DE REPARACIÓN RDE 21 DE  2"</v>
          </cell>
          <cell r="C535" t="str">
            <v>UND</v>
          </cell>
          <cell r="D535">
            <v>19807</v>
          </cell>
        </row>
        <row r="536">
          <cell r="A536">
            <v>549</v>
          </cell>
          <cell r="B536" t="str">
            <v>UNIÓN UZ DE REPARACIÓN RDE 21 DE  3"</v>
          </cell>
          <cell r="C536" t="str">
            <v>UND</v>
          </cell>
          <cell r="D536">
            <v>32811</v>
          </cell>
        </row>
        <row r="537">
          <cell r="A537">
            <v>550</v>
          </cell>
          <cell r="B537" t="str">
            <v>UNIÓN UZ DE REPARACIÓN RDE 21 DE  4"</v>
          </cell>
          <cell r="C537" t="str">
            <v>UND</v>
          </cell>
          <cell r="D537">
            <v>56261</v>
          </cell>
        </row>
        <row r="538">
          <cell r="A538">
            <v>551</v>
          </cell>
          <cell r="B538" t="str">
            <v>UNIÓN UZ DE REPARACIÓN RDE 21 DE  6"</v>
          </cell>
          <cell r="C538" t="str">
            <v>UND</v>
          </cell>
          <cell r="D538">
            <v>130282</v>
          </cell>
        </row>
        <row r="539">
          <cell r="A539">
            <v>552</v>
          </cell>
          <cell r="B539" t="str">
            <v>UNIÓN UZ DE REPARACIÓN RDE 21 DE  8"</v>
          </cell>
          <cell r="C539" t="str">
            <v>UND</v>
          </cell>
          <cell r="D539">
            <v>239545</v>
          </cell>
        </row>
        <row r="540">
          <cell r="A540">
            <v>553</v>
          </cell>
          <cell r="B540" t="str">
            <v>UNIONES SANITARIAS 3"</v>
          </cell>
          <cell r="C540" t="str">
            <v>UND</v>
          </cell>
          <cell r="D540">
            <v>3103</v>
          </cell>
        </row>
        <row r="541">
          <cell r="A541">
            <v>554</v>
          </cell>
          <cell r="B541" t="str">
            <v>VÁLVUAL FLOTADOR + BOYA  2" TODO COBRE.</v>
          </cell>
          <cell r="C541" t="str">
            <v>UND</v>
          </cell>
          <cell r="D541">
            <v>196524</v>
          </cell>
        </row>
        <row r="542">
          <cell r="A542">
            <v>555</v>
          </cell>
          <cell r="B542" t="str">
            <v>VÁLVULA COMPUERTA SELLO BRONCE DE 1 1/2"</v>
          </cell>
          <cell r="C542" t="str">
            <v>UND</v>
          </cell>
          <cell r="D542">
            <v>367998.4</v>
          </cell>
        </row>
        <row r="543">
          <cell r="A543">
            <v>556</v>
          </cell>
          <cell r="B543" t="str">
            <v>VÁLVULA COMPUERTA SELLO BRONCE DE 2"</v>
          </cell>
          <cell r="C543" t="str">
            <v>UND</v>
          </cell>
          <cell r="D543">
            <v>459998</v>
          </cell>
        </row>
        <row r="544">
          <cell r="A544">
            <v>557</v>
          </cell>
          <cell r="B544" t="str">
            <v>VÁLVULA COMPUERTA SELLO BRONCE DE 3"</v>
          </cell>
          <cell r="C544" t="str">
            <v>UND</v>
          </cell>
          <cell r="D544">
            <v>591426</v>
          </cell>
        </row>
        <row r="545">
          <cell r="A545">
            <v>558</v>
          </cell>
          <cell r="B545" t="str">
            <v>VÁLVULA COMPUERTA SELLO BRONCE DE 4"</v>
          </cell>
          <cell r="C545" t="str">
            <v>UND</v>
          </cell>
          <cell r="D545">
            <v>775425.2</v>
          </cell>
        </row>
        <row r="546">
          <cell r="A546">
            <v>559</v>
          </cell>
          <cell r="B546" t="str">
            <v>VÁLVULA COMPUERTA SELLO BRONCE DE 6"</v>
          </cell>
          <cell r="C546" t="str">
            <v>UND</v>
          </cell>
          <cell r="D546">
            <v>1708564</v>
          </cell>
        </row>
        <row r="547">
          <cell r="A547">
            <v>560</v>
          </cell>
          <cell r="B547" t="str">
            <v>VÁLVULA COMPUERTA TIPO CHARNELA</v>
          </cell>
          <cell r="C547" t="str">
            <v>UND</v>
          </cell>
          <cell r="D547">
            <v>376146.93599999999</v>
          </cell>
        </row>
        <row r="548">
          <cell r="A548">
            <v>561</v>
          </cell>
          <cell r="B548" t="str">
            <v>VÁLVULA DE BOLA 1/2" T.P.</v>
          </cell>
          <cell r="C548" t="str">
            <v>UND</v>
          </cell>
          <cell r="D548">
            <v>15532.4</v>
          </cell>
        </row>
        <row r="549">
          <cell r="A549">
            <v>562</v>
          </cell>
          <cell r="B549" t="str">
            <v>VÁLVULA DE BOLA TP DE 1 1/2"</v>
          </cell>
          <cell r="C549" t="str">
            <v>UND</v>
          </cell>
          <cell r="D549">
            <v>59740</v>
          </cell>
        </row>
        <row r="550">
          <cell r="A550">
            <v>563</v>
          </cell>
          <cell r="B550" t="str">
            <v>VÁLVULA DE BOLA TP DE 1"</v>
          </cell>
          <cell r="C550" t="str">
            <v>UND</v>
          </cell>
          <cell r="D550">
            <v>32259.599999999999</v>
          </cell>
        </row>
        <row r="551">
          <cell r="A551">
            <v>564</v>
          </cell>
          <cell r="B551" t="str">
            <v>VÁLVULA DE BOLA TP DE 1/2"</v>
          </cell>
          <cell r="C551" t="str">
            <v>UND</v>
          </cell>
          <cell r="D551">
            <v>15532.4</v>
          </cell>
        </row>
        <row r="552">
          <cell r="A552">
            <v>565</v>
          </cell>
          <cell r="B552" t="str">
            <v>VÁLVULA DE BOLA TP DE 2 1/2"</v>
          </cell>
          <cell r="C552" t="str">
            <v>UND</v>
          </cell>
          <cell r="D552">
            <v>268830</v>
          </cell>
        </row>
        <row r="553">
          <cell r="A553">
            <v>566</v>
          </cell>
          <cell r="B553" t="str">
            <v>VÁLVULA DE BOLA TP DE 2"</v>
          </cell>
          <cell r="C553" t="str">
            <v>UND</v>
          </cell>
          <cell r="D553">
            <v>95584</v>
          </cell>
        </row>
        <row r="554">
          <cell r="A554">
            <v>567</v>
          </cell>
          <cell r="B554" t="str">
            <v>VÁLVULA DE BOLA TP DE 3"</v>
          </cell>
          <cell r="C554" t="str">
            <v>UND</v>
          </cell>
          <cell r="D554">
            <v>376362</v>
          </cell>
        </row>
        <row r="555">
          <cell r="A555">
            <v>568</v>
          </cell>
          <cell r="B555" t="str">
            <v>VÁLVULA DE BOLA TP DE 3/4"</v>
          </cell>
          <cell r="C555" t="str">
            <v>UND</v>
          </cell>
          <cell r="D555">
            <v>20311.599999999999</v>
          </cell>
        </row>
        <row r="556">
          <cell r="A556">
            <v>569</v>
          </cell>
          <cell r="B556" t="str">
            <v>VÁLVULA DE BOLA TP DE 4"</v>
          </cell>
          <cell r="C556" t="str">
            <v>UND</v>
          </cell>
          <cell r="D556">
            <v>579478</v>
          </cell>
        </row>
        <row r="557">
          <cell r="A557">
            <v>570</v>
          </cell>
          <cell r="B557" t="str">
            <v>VÁLVULA DE BOLA TP DE 6"</v>
          </cell>
          <cell r="C557" t="str">
            <v>UND</v>
          </cell>
          <cell r="D557">
            <v>695373.6</v>
          </cell>
        </row>
        <row r="558">
          <cell r="A558">
            <v>571</v>
          </cell>
          <cell r="B558" t="str">
            <v>VÁLVULA DE COMPUERTA ELÁSTICA DE 10", PRESIÓN DE TRABAJO DE 250PSI, EN HIERRO DÚCTIL, EXTREMO BRIDA (ASTM-A-536)</v>
          </cell>
          <cell r="C558" t="str">
            <v>UND</v>
          </cell>
          <cell r="D558">
            <v>3236400</v>
          </cell>
        </row>
        <row r="559">
          <cell r="A559">
            <v>572</v>
          </cell>
          <cell r="B559" t="str">
            <v>VÁLVULA DE COMPUERTA ELÁSTICA DE 10", PRESIÓN DE TRABAJO DE 250PSI, EN HIERRO DÚCTIL, EXTREMO LISO (ASTM-A-536)</v>
          </cell>
          <cell r="C559" t="str">
            <v>UND</v>
          </cell>
          <cell r="D559">
            <v>3120400</v>
          </cell>
        </row>
        <row r="560">
          <cell r="A560">
            <v>573</v>
          </cell>
          <cell r="B560" t="str">
            <v>VÁLVULA DE COMPUERTA ELÁSTICA DE 12", PRESIÓN DE TRABAJO DE 250PSI, EN HIERRO DÚCTIL, EXTREMO BRIDA (ASTM-A-536)</v>
          </cell>
          <cell r="C560" t="str">
            <v>UND</v>
          </cell>
          <cell r="D560">
            <v>4059999.9999999995</v>
          </cell>
        </row>
        <row r="561">
          <cell r="A561">
            <v>574</v>
          </cell>
          <cell r="B561" t="str">
            <v>VÁLVULA DE COMPUERTA ELÁSTICA DE 12", PRESIÓN DE TRABAJO DE 250PSI, EN HIERRO DÚCTIL, EXTREMO LISO (ASTM-A-536)</v>
          </cell>
          <cell r="C561" t="str">
            <v>UND</v>
          </cell>
          <cell r="D561">
            <v>3711999.9999999995</v>
          </cell>
        </row>
        <row r="562">
          <cell r="A562">
            <v>575</v>
          </cell>
          <cell r="B562" t="str">
            <v>VÁLVULA DE COMPUERTA ELÁSTICA DE 2", PRESIÓN DE TRABAJO DE 250PSI, EN HIERRO DÚCTIL, EXTREMO BRIDA (ASTM-A-536)</v>
          </cell>
          <cell r="C562" t="str">
            <v>UND</v>
          </cell>
          <cell r="D562">
            <v>431261</v>
          </cell>
        </row>
        <row r="563">
          <cell r="A563">
            <v>576</v>
          </cell>
          <cell r="B563" t="str">
            <v>VÁLVULA DE COMPUERTA ELÁSTICA DE 2", PRESIÓN DE TRABAJO DE 250PSI, EN HIERRO DÚCTIL, EXTREMO LISO (ASTM-A-536)</v>
          </cell>
          <cell r="C563" t="str">
            <v>UND</v>
          </cell>
          <cell r="D563">
            <v>387589</v>
          </cell>
        </row>
        <row r="564">
          <cell r="A564">
            <v>577</v>
          </cell>
          <cell r="B564" t="str">
            <v>VÁLVULA DE COMPUERTA ELÁSTICA DE 3", PRESIÓN DE TRABAJO DE 250PSI, EN HIERRO DÚCTIL, EXTREMO BRIDA (ASTM-A-536)</v>
          </cell>
          <cell r="C564" t="str">
            <v>UND</v>
          </cell>
          <cell r="D564">
            <v>562277</v>
          </cell>
        </row>
        <row r="565">
          <cell r="A565">
            <v>578</v>
          </cell>
          <cell r="B565" t="str">
            <v>VÁLVULA DE COMPUERTA ELÁSTICA DE 3", PRESIÓN DE TRABAJO DE 250PSI, EN HIERRO DÚCTIL, EXTREMO LISO (ASTM-A-536)</v>
          </cell>
          <cell r="C565" t="str">
            <v>UND</v>
          </cell>
          <cell r="D565">
            <v>518605</v>
          </cell>
        </row>
        <row r="566">
          <cell r="A566">
            <v>579</v>
          </cell>
          <cell r="B566" t="str">
            <v>VÁLVULA DE COMPUERTA ELÁSTICA DE 4", PRESIÓN DE TRABAJO DE 250PSI, EN HIERRO DÚCTIL, EXTREMO BRIDA (ASTM-A-536)</v>
          </cell>
          <cell r="C566" t="str">
            <v>UND</v>
          </cell>
          <cell r="D566">
            <v>715720</v>
          </cell>
        </row>
        <row r="567">
          <cell r="A567">
            <v>580</v>
          </cell>
          <cell r="B567" t="str">
            <v>VÁLVULA DE COMPUERTA ELÁSTICA DE 4", PRESIÓN DE TRABAJO DE 250PSI, EN HIERRO DÚCTIL, EXTREMO LISO (ASTM-A-536)</v>
          </cell>
          <cell r="C567" t="str">
            <v>UND</v>
          </cell>
          <cell r="D567">
            <v>655080</v>
          </cell>
        </row>
        <row r="568">
          <cell r="A568">
            <v>581</v>
          </cell>
          <cell r="B568" t="str">
            <v>VÁLVULA DE COMPUERTA ELÁSTICA DE 6", PRESIÓN DE TRABAJO DE 250PSI, EN HIERRO DÚCTIL, EXTREMO BRIDA (ASTM-A-536)</v>
          </cell>
          <cell r="C568" t="str">
            <v>UND</v>
          </cell>
          <cell r="D568">
            <v>1243520</v>
          </cell>
        </row>
        <row r="569">
          <cell r="A569">
            <v>582</v>
          </cell>
          <cell r="B569" t="str">
            <v>VÁLVULA DE COMPUERTA ELÁSTICA DE 6", PRESIÓN DE TRABAJO DE 250PSI, EN HIERRO DÚCTIL, EXTREMO LISO (ASTM-A-536)</v>
          </cell>
          <cell r="C569" t="str">
            <v>UND</v>
          </cell>
          <cell r="D569">
            <v>1064505</v>
          </cell>
        </row>
        <row r="570">
          <cell r="A570">
            <v>583</v>
          </cell>
          <cell r="B570" t="str">
            <v>VÁLVULA DE COMPUERTA ELÁSTICA DE 8", PRESIÓN DE TRABAJO DE 250PSI, EN HIERRO DÚCTIL, EXTREMO BRIDA (ASTM-A-536)</v>
          </cell>
          <cell r="C570" t="str">
            <v>UND</v>
          </cell>
          <cell r="D570">
            <v>1852519.9999999998</v>
          </cell>
        </row>
        <row r="571">
          <cell r="A571">
            <v>584</v>
          </cell>
          <cell r="B571" t="str">
            <v>VÁLVULA DE COMPUERTA ELÁSTICA DE 8", PRESIÓN DE TRABAJO DE 250PSI, EN HIERRO DÚCTIL, EXTREMO LISO (ASTM-A-536)</v>
          </cell>
          <cell r="C571" t="str">
            <v>UND</v>
          </cell>
          <cell r="D571">
            <v>1588569</v>
          </cell>
        </row>
        <row r="572">
          <cell r="A572">
            <v>585</v>
          </cell>
          <cell r="B572" t="str">
            <v>VÁLVULA DE COMPUERTA VASTAGO ASCENDENTE SELLO BRONCE DE 4"</v>
          </cell>
          <cell r="C572" t="str">
            <v>UND</v>
          </cell>
          <cell r="D572">
            <v>1663161.6</v>
          </cell>
        </row>
        <row r="573">
          <cell r="A573">
            <v>586</v>
          </cell>
          <cell r="B573" t="str">
            <v>VALVULA DE CORTINA DE 1 1/2"</v>
          </cell>
          <cell r="C573" t="str">
            <v>UND</v>
          </cell>
          <cell r="D573">
            <v>109361</v>
          </cell>
        </row>
        <row r="574">
          <cell r="A574">
            <v>587</v>
          </cell>
          <cell r="B574" t="str">
            <v>VALVULA DE CORTINA DE 1 1/2" EN BRONCE</v>
          </cell>
          <cell r="C574" t="str">
            <v>UND</v>
          </cell>
          <cell r="D574">
            <v>49440</v>
          </cell>
        </row>
        <row r="575">
          <cell r="A575">
            <v>588</v>
          </cell>
          <cell r="B575" t="str">
            <v>VALVULA DE CORTINA DE 1"</v>
          </cell>
          <cell r="C575" t="str">
            <v>UND</v>
          </cell>
          <cell r="D575">
            <v>59122</v>
          </cell>
        </row>
        <row r="576">
          <cell r="A576">
            <v>589</v>
          </cell>
          <cell r="B576" t="str">
            <v>VALVULA DE CORTINA DE 1" EN BRONCE</v>
          </cell>
          <cell r="C576" t="str">
            <v>UND</v>
          </cell>
          <cell r="D576">
            <v>23896</v>
          </cell>
        </row>
        <row r="577">
          <cell r="A577">
            <v>590</v>
          </cell>
          <cell r="B577" t="str">
            <v>VALVULA DE CORTINA DE 3/4"</v>
          </cell>
          <cell r="C577" t="str">
            <v>UND</v>
          </cell>
          <cell r="D577">
            <v>41818</v>
          </cell>
        </row>
        <row r="578">
          <cell r="A578">
            <v>591</v>
          </cell>
          <cell r="B578" t="str">
            <v>VALVULA DE CORTINA DE 3/4" EN BRONCE</v>
          </cell>
          <cell r="C578" t="str">
            <v>UND</v>
          </cell>
          <cell r="D578">
            <v>15707.5</v>
          </cell>
        </row>
        <row r="579">
          <cell r="A579">
            <v>592</v>
          </cell>
          <cell r="B579" t="str">
            <v>VÁLVULA DOBLE COMPUERTA DE 10", SELLO EN BRONCE, PRESIÓN DE TRABAJO DE 200 PSI, EN HIERRO GRIS, EXTREMO BRIDA (ASTM-A-126)</v>
          </cell>
          <cell r="C579" t="str">
            <v>UND</v>
          </cell>
          <cell r="D579">
            <v>4040096.72</v>
          </cell>
        </row>
        <row r="580">
          <cell r="A580">
            <v>593</v>
          </cell>
          <cell r="B580" t="str">
            <v>VÁLVULA DOBLE COMPUERTA DE 10", SELLO EN BRONCE, PRESIÓN DE TRABAJO DE 200 PSI, EN HIERRO GRIS, EXTREMO LISO (ASTM-A-126)</v>
          </cell>
          <cell r="C580" t="str">
            <v>UND</v>
          </cell>
          <cell r="D580">
            <v>3548350</v>
          </cell>
        </row>
        <row r="581">
          <cell r="A581">
            <v>594</v>
          </cell>
          <cell r="B581" t="str">
            <v>VÁLVULA DOBLE COMPUERTA DE 12", SELLO EN BRONCE, PRESIÓN DE TRABAJO DE 200 PSI, EN HIERRO GRIS, EXTREMO BRIDA(ASTM-A-126)</v>
          </cell>
          <cell r="C581" t="str">
            <v>UND</v>
          </cell>
          <cell r="D581">
            <v>5990488.2400000002</v>
          </cell>
        </row>
        <row r="582">
          <cell r="A582">
            <v>595</v>
          </cell>
          <cell r="B582" t="str">
            <v>VÁLVULA DOBLE COMPUERTA DE 12", SELLO EN BRONCE, PRESIÓN DE TRABAJO DE 200 PSI, EN HIERRO GRIS, EXTREMO LISO (ASTM-A-126)</v>
          </cell>
          <cell r="C582" t="str">
            <v>UND</v>
          </cell>
          <cell r="D582">
            <v>4967690</v>
          </cell>
        </row>
        <row r="583">
          <cell r="A583">
            <v>596</v>
          </cell>
          <cell r="B583" t="str">
            <v>VÁLVULA DOBLE COMPUERTA DE 14", SELLO EN BRONCE, PRESIÓN DE TRABAJO DE 200 PSI, EN HIERRO GRIS, EXTREMO BRIDA (ASTM-A-126)</v>
          </cell>
          <cell r="C583" t="str">
            <v>UND</v>
          </cell>
          <cell r="D583">
            <v>7662252.4000000004</v>
          </cell>
        </row>
        <row r="584">
          <cell r="A584">
            <v>597</v>
          </cell>
          <cell r="B584" t="str">
            <v>VÁLVULA DOBLE COMPUERTA DE 14", SELLO EN BRONCE, PRESIÓN DE TRABAJO DE 200 PSI, EN HIERRO GRIS, EXTREMO LISO (ASTM-A-126)</v>
          </cell>
          <cell r="C584" t="str">
            <v>UND</v>
          </cell>
          <cell r="D584">
            <v>7662252.4000000004</v>
          </cell>
        </row>
        <row r="585">
          <cell r="A585">
            <v>598</v>
          </cell>
          <cell r="B585" t="str">
            <v>VÁLVULA DOBLE COMPUERTA DE 16", SELLO EN BRONCE, PRESIÓN DE TRABAJO DE 200 PSI, EN HIERRO GRIS, EXTREMO BRIDA (ASTM-A-126)</v>
          </cell>
          <cell r="C585" t="str">
            <v>UND</v>
          </cell>
          <cell r="D585">
            <v>12303930.92</v>
          </cell>
        </row>
        <row r="586">
          <cell r="A586">
            <v>599</v>
          </cell>
          <cell r="B586" t="str">
            <v>VÁLVULA DOBLE COMPUERTA DE 16", SELLO EN BRONCE, PRESIÓN DE TRABAJO DE 200 PSI, EN HIERRO GRIS, EXTREMO LISO (ASTM-A-126)</v>
          </cell>
          <cell r="C586" t="str">
            <v>UND</v>
          </cell>
          <cell r="D586">
            <v>11398392</v>
          </cell>
        </row>
        <row r="587">
          <cell r="A587">
            <v>600</v>
          </cell>
          <cell r="B587" t="str">
            <v>VÁLVULA DOBLE COMPUERTA DE 18", SELLO EN BRONCE, PRESIÓN DE TRABAJO DE 200 PSI, EN HIERRO GRIS, EXTREMO BRIDA (ASTM-A-126)</v>
          </cell>
          <cell r="C587" t="str">
            <v>UND</v>
          </cell>
          <cell r="D587">
            <v>24139261.280000001</v>
          </cell>
        </row>
        <row r="588">
          <cell r="A588">
            <v>601</v>
          </cell>
          <cell r="B588" t="str">
            <v>VÁLVULA DOBLE COMPUERTA DE 18", SELLO EN BRONCE, PRESIÓN DE TRABAJO DE 200 PSI, EN HIERRO GRIS, EXTREMO LISO (ASTM-A-126)</v>
          </cell>
          <cell r="C588" t="str">
            <v>UND</v>
          </cell>
          <cell r="D588">
            <v>20390456.800000001</v>
          </cell>
        </row>
        <row r="589">
          <cell r="A589">
            <v>602</v>
          </cell>
          <cell r="B589" t="str">
            <v>VÁLVULA DOBLE COMPUERTA DE 2", SELLO EN BRONCE, PRESIÓN DE TRABAJO DE 200 PSI, EN HIERRO GRIS, EXTREMO BRIDA(ASTM-A-126)</v>
          </cell>
          <cell r="C589" t="str">
            <v>UND</v>
          </cell>
          <cell r="D589">
            <v>562277</v>
          </cell>
        </row>
        <row r="590">
          <cell r="A590">
            <v>603</v>
          </cell>
          <cell r="B590" t="str">
            <v>VÁLVULA DOBLE COMPUERTA DE 2", SELLO EN BRONCE, PRESIÓN DE TRABAJO DE 200 PSI, EN HIERRO GRIS, EXTREMO LISO (ASTM-A-126)</v>
          </cell>
          <cell r="C590" t="str">
            <v>UND</v>
          </cell>
          <cell r="D590">
            <v>491310</v>
          </cell>
        </row>
        <row r="591">
          <cell r="A591">
            <v>604</v>
          </cell>
          <cell r="B591" t="str">
            <v>VÁLVULA DOBLE COMPUERTA DE 20", SELLO EN BRONCE, PRESIÓN DE TRABAJO DE 200 PSI, EN HIERRO GRIS, EXTREMO BRIDA(ASTM-A-126)</v>
          </cell>
          <cell r="C591" t="str">
            <v>UND</v>
          </cell>
          <cell r="D591">
            <v>28622628.800000001</v>
          </cell>
        </row>
        <row r="592">
          <cell r="A592">
            <v>605</v>
          </cell>
          <cell r="B592" t="str">
            <v>VÁLVULA DOBLE COMPUERTA DE 20", SELLO EN BRONCE, PRESIÓN DE TRABAJO DE 200 PSI, EN HIERRO GRIS, EXTREMO LISO (ASTM-A-126)</v>
          </cell>
          <cell r="C592" t="str">
            <v>UND</v>
          </cell>
          <cell r="D592">
            <v>23430028</v>
          </cell>
        </row>
        <row r="593">
          <cell r="A593">
            <v>606</v>
          </cell>
          <cell r="B593" t="str">
            <v>VÁLVULA DOBLE COMPUERTA DE 24", SELLO EN BRONCE, PRESIÓN DE TRABAJO DE 200 PSI, EN HIERRO GRIS, EXTREMO BRIDA (ASTM-A-126)</v>
          </cell>
          <cell r="C593" t="str">
            <v>UND</v>
          </cell>
          <cell r="D593">
            <v>38944506</v>
          </cell>
        </row>
        <row r="594">
          <cell r="A594">
            <v>607</v>
          </cell>
          <cell r="B594" t="str">
            <v>VÁLVULA DOBLE COMPUERTA DE 24", SELLO EN BRONCE, PRESIÓN DE TRABAJO DE 200 PSI, EN HIERRO GRIS, EXTREMO LISO (ASTM-A-126)</v>
          </cell>
          <cell r="C594" t="str">
            <v>UND</v>
          </cell>
          <cell r="D594">
            <v>34068527.200000003</v>
          </cell>
        </row>
        <row r="595">
          <cell r="A595">
            <v>608</v>
          </cell>
          <cell r="B595" t="str">
            <v>VÁLVULA DOBLE COMPUERTA DE 3", SELLO EN BRONCE, PRESIÓN DE TRABAJO DE 200 PSI, EN HIERRO GRIS, EXTREMO BRIDA (ASTM-A-126)</v>
          </cell>
          <cell r="C595" t="str">
            <v>UND</v>
          </cell>
          <cell r="D595">
            <v>693293</v>
          </cell>
        </row>
        <row r="596">
          <cell r="A596">
            <v>609</v>
          </cell>
          <cell r="B596" t="str">
            <v>VÁLVULA DOBLE COMPUERTA DE 3", SELLO EN BRONCE, PRESIÓN DE TRABAJO DE 200 PSI, EN HIERRO GRIS, EXTREMO LISO (ASTM-A-126)</v>
          </cell>
          <cell r="C596" t="str">
            <v>UND</v>
          </cell>
          <cell r="D596">
            <v>638703</v>
          </cell>
        </row>
        <row r="597">
          <cell r="A597">
            <v>610</v>
          </cell>
          <cell r="B597" t="str">
            <v>VÁLVULA DOBLE COMPUERTA DE 4", SELLO EN BRONCE, PRESIÓN DE TRABAJO DE 200 PSI, EN HIERRO GRIS, EXTREMO BRIDA(ASTM-A-126)</v>
          </cell>
          <cell r="C597" t="str">
            <v>UND</v>
          </cell>
          <cell r="D597">
            <v>884358</v>
          </cell>
        </row>
        <row r="598">
          <cell r="A598">
            <v>611</v>
          </cell>
          <cell r="B598" t="str">
            <v>VÁLVULA DOBLE COMPUERTA DE 4", SELLO EN BRONCE, PRESIÓN DE TRABAJO DE 200 PSI, EN HIERRO GRIS, EXTREMO LISO (ASTM-A-126)</v>
          </cell>
          <cell r="C598" t="str">
            <v>UND</v>
          </cell>
          <cell r="D598">
            <v>813391</v>
          </cell>
        </row>
        <row r="599">
          <cell r="A599">
            <v>612</v>
          </cell>
          <cell r="B599" t="str">
            <v>VÁLVULA DOBLE COMPUERTA DE 6", SELLO EN BRONCE, PRESIÓN DE TRABAJO DE 200 PSI, EN HIERRO GRIS, EXTREMO BRIDA (ASTM-A-126)</v>
          </cell>
          <cell r="C599" t="str">
            <v>UND</v>
          </cell>
          <cell r="D599">
            <v>1910650</v>
          </cell>
        </row>
        <row r="600">
          <cell r="A600">
            <v>613</v>
          </cell>
          <cell r="B600" t="str">
            <v>VÁLVULA DOBLE COMPUERTA DE 6", SELLO EN BRONCE, PRESIÓN DE TRABAJO DE 200 PSI, EN HIERRO GRIS, EXTREMO LISO (ASTM-A-126)</v>
          </cell>
          <cell r="C600" t="str">
            <v>UND</v>
          </cell>
          <cell r="D600">
            <v>1659536</v>
          </cell>
        </row>
        <row r="601">
          <cell r="A601">
            <v>614</v>
          </cell>
          <cell r="B601" t="str">
            <v>VÁLVULA DOBLE COMPUERTA DE 8", SELLO EN BRONCE, PRESIÓN DE TRABAJO DE 200 PSI, EN HIERRO GRIS, EXTREMO BRIDA(ASTM-A-126)</v>
          </cell>
          <cell r="C601" t="str">
            <v>UND</v>
          </cell>
          <cell r="D601">
            <v>2456550</v>
          </cell>
        </row>
        <row r="602">
          <cell r="A602">
            <v>615</v>
          </cell>
          <cell r="B602" t="str">
            <v>VÁLVULA DOBLE COMPUERTA DE 8", SELLO EN BRONCE, PRESIÓN DE TRABAJO DE 200 PSI, EN HIERRO GRIS, EXTREMO LISO (ASTM-A-126)</v>
          </cell>
          <cell r="C602" t="str">
            <v>UND</v>
          </cell>
          <cell r="D602">
            <v>2129010</v>
          </cell>
        </row>
        <row r="603">
          <cell r="A603">
            <v>616</v>
          </cell>
          <cell r="B603" t="str">
            <v>VÁLVULA HF SELLO ELÁSTICO DE  1 1/2"</v>
          </cell>
          <cell r="C603" t="str">
            <v>UND</v>
          </cell>
          <cell r="D603">
            <v>234016</v>
          </cell>
        </row>
        <row r="604">
          <cell r="A604">
            <v>617</v>
          </cell>
          <cell r="B604" t="str">
            <v>VÁLVULA HF SELLO ELÁSTICO DE 2"</v>
          </cell>
          <cell r="C604" t="str">
            <v>UND</v>
          </cell>
          <cell r="D604">
            <v>292520</v>
          </cell>
        </row>
        <row r="605">
          <cell r="A605">
            <v>618</v>
          </cell>
          <cell r="B605" t="str">
            <v>VÁLVULA HF SELLO ELÁSTICO DE 3"</v>
          </cell>
          <cell r="C605" t="str">
            <v>UND</v>
          </cell>
          <cell r="D605">
            <v>424463</v>
          </cell>
        </row>
        <row r="606">
          <cell r="A606">
            <v>619</v>
          </cell>
          <cell r="B606" t="str">
            <v>VÁLVULA HF SELLO ELÁSTICO DE 4"</v>
          </cell>
          <cell r="C606" t="str">
            <v>UND</v>
          </cell>
          <cell r="D606">
            <v>546106</v>
          </cell>
        </row>
        <row r="607">
          <cell r="A607">
            <v>620</v>
          </cell>
          <cell r="B607" t="str">
            <v>VÁLVULA HF SELLO ELÁSTICO DE 6"</v>
          </cell>
          <cell r="C607" t="str">
            <v>UND</v>
          </cell>
          <cell r="D607">
            <v>978500</v>
          </cell>
        </row>
        <row r="608">
          <cell r="A608">
            <v>621</v>
          </cell>
          <cell r="B608" t="str">
            <v>VÁLVULA MARIPOSA 10"</v>
          </cell>
          <cell r="C608" t="str">
            <v>UND</v>
          </cell>
          <cell r="D608">
            <v>1215173.3999999999</v>
          </cell>
        </row>
        <row r="609">
          <cell r="A609">
            <v>622</v>
          </cell>
          <cell r="B609" t="str">
            <v>VÁLVULA MARIPOSA 3"</v>
          </cell>
          <cell r="C609" t="str">
            <v>UND</v>
          </cell>
          <cell r="D609">
            <v>439777.04</v>
          </cell>
        </row>
        <row r="610">
          <cell r="A610">
            <v>623</v>
          </cell>
          <cell r="B610" t="str">
            <v>VÁLVULA MARIPOSA 6"</v>
          </cell>
          <cell r="C610" t="str">
            <v>UND</v>
          </cell>
          <cell r="D610">
            <v>636519.4</v>
          </cell>
        </row>
        <row r="611">
          <cell r="A611">
            <v>624</v>
          </cell>
          <cell r="B611" t="str">
            <v>VÁLVULA VENTOSA DE DOBLE ACCIÓN DE 1 1/2" HF</v>
          </cell>
          <cell r="C611" t="str">
            <v>UND</v>
          </cell>
          <cell r="D611">
            <v>232192.9</v>
          </cell>
        </row>
        <row r="612">
          <cell r="A612">
            <v>625</v>
          </cell>
          <cell r="B612" t="str">
            <v>VÁLVULA VENTOSA DE DOBLE ACCIÓN DE 1" HF</v>
          </cell>
          <cell r="C612" t="str">
            <v>UND</v>
          </cell>
          <cell r="D612">
            <v>232192.9</v>
          </cell>
        </row>
        <row r="613">
          <cell r="A613">
            <v>626</v>
          </cell>
          <cell r="B613" t="str">
            <v>VÁLVULA VENTOSA DE DOBLE ACCIÓN DE 1/2" HF</v>
          </cell>
          <cell r="C613" t="str">
            <v>UND</v>
          </cell>
          <cell r="D613">
            <v>207339</v>
          </cell>
        </row>
        <row r="614">
          <cell r="A614">
            <v>627</v>
          </cell>
          <cell r="B614" t="str">
            <v>VÁLVULA VENTOSA DE DOBLE ACCIÓN DE 3/4" HF</v>
          </cell>
          <cell r="C614" t="str">
            <v>UND</v>
          </cell>
          <cell r="D614">
            <v>221761.06</v>
          </cell>
        </row>
        <row r="615">
          <cell r="A615">
            <v>628</v>
          </cell>
          <cell r="B615" t="str">
            <v>VÁLVULA VENTOSA PVC DE DOBLE ACCIÓN DE 1 1/2"</v>
          </cell>
          <cell r="C615" t="str">
            <v>UND</v>
          </cell>
          <cell r="D615">
            <v>65223.72</v>
          </cell>
        </row>
        <row r="616">
          <cell r="A616">
            <v>629</v>
          </cell>
          <cell r="B616" t="str">
            <v>VÁLVULA VENTOSA PVC DE DOBLE ACCIÓN DE 1"</v>
          </cell>
          <cell r="C616" t="str">
            <v>UND</v>
          </cell>
          <cell r="D616">
            <v>56091.74</v>
          </cell>
        </row>
        <row r="617">
          <cell r="A617">
            <v>630</v>
          </cell>
          <cell r="B617" t="str">
            <v>VÁLVULA VENTOSA PVC DE DOBLE ACCIÓN DE 1/2"</v>
          </cell>
          <cell r="C617" t="str">
            <v>UND</v>
          </cell>
          <cell r="D617">
            <v>45656.81</v>
          </cell>
        </row>
        <row r="618">
          <cell r="A618">
            <v>631</v>
          </cell>
          <cell r="B618" t="str">
            <v>VÁLVULA VENTOSA PVC DE DOBLE ACCIÓN DE 3/4"</v>
          </cell>
          <cell r="C618" t="str">
            <v>UND</v>
          </cell>
          <cell r="D618">
            <v>50874.79</v>
          </cell>
        </row>
        <row r="619">
          <cell r="A619">
            <v>632</v>
          </cell>
          <cell r="B619" t="str">
            <v>VÁSTAGO ACERO INOXIDABLE DN HASTA 1"</v>
          </cell>
          <cell r="C619" t="str">
            <v>M</v>
          </cell>
          <cell r="D619">
            <v>298700</v>
          </cell>
        </row>
        <row r="620">
          <cell r="A620">
            <v>633</v>
          </cell>
          <cell r="B620" t="str">
            <v>VÁSTAGO ACERO INOXIDABLE DN HASTA 11/2"</v>
          </cell>
          <cell r="C620" t="str">
            <v>M</v>
          </cell>
          <cell r="D620">
            <v>298700</v>
          </cell>
        </row>
        <row r="621">
          <cell r="A621">
            <v>634</v>
          </cell>
          <cell r="B621" t="str">
            <v>VASTAGO DE EXTENSIÓN</v>
          </cell>
          <cell r="C621" t="str">
            <v>M</v>
          </cell>
          <cell r="D621">
            <v>348284.2</v>
          </cell>
        </row>
        <row r="622">
          <cell r="A622">
            <v>635</v>
          </cell>
          <cell r="B622" t="str">
            <v>VENTANA DE 2X1 M. CON REJA LAMINA CAL. 20 DOS NAVES</v>
          </cell>
          <cell r="C622" t="str">
            <v>UND</v>
          </cell>
          <cell r="D622">
            <v>156236.57999999999</v>
          </cell>
        </row>
        <row r="623">
          <cell r="A623">
            <v>636</v>
          </cell>
          <cell r="B623" t="str">
            <v>VIBRADOR DE MEZCLA</v>
          </cell>
          <cell r="C623" t="str">
            <v>DÍA</v>
          </cell>
          <cell r="D623">
            <v>43126.1</v>
          </cell>
        </row>
        <row r="624">
          <cell r="A624">
            <v>637</v>
          </cell>
          <cell r="B624" t="str">
            <v>VIBROCOMPACTADOR 10TON</v>
          </cell>
          <cell r="C624" t="str">
            <v>HORA</v>
          </cell>
          <cell r="D624">
            <v>109944.26</v>
          </cell>
        </row>
        <row r="625">
          <cell r="A625">
            <v>638</v>
          </cell>
          <cell r="B625" t="str">
            <v>VIDRIO 4 MM</v>
          </cell>
          <cell r="C625" t="str">
            <v>M2</v>
          </cell>
          <cell r="D625">
            <v>40000</v>
          </cell>
        </row>
        <row r="626">
          <cell r="A626">
            <v>639</v>
          </cell>
          <cell r="B626" t="str">
            <v>VIDRIO DE 4MM</v>
          </cell>
          <cell r="C626" t="str">
            <v>M2</v>
          </cell>
          <cell r="D626">
            <v>41200</v>
          </cell>
        </row>
        <row r="627">
          <cell r="A627">
            <v>640</v>
          </cell>
          <cell r="B627" t="str">
            <v>VINILO TIPO I</v>
          </cell>
          <cell r="C627" t="str">
            <v>GALON</v>
          </cell>
          <cell r="D627">
            <v>50367</v>
          </cell>
        </row>
        <row r="628">
          <cell r="A628">
            <v>641</v>
          </cell>
          <cell r="B628" t="str">
            <v>VINILTEX TIPO UNO</v>
          </cell>
          <cell r="C628" t="str">
            <v>M2</v>
          </cell>
          <cell r="D628">
            <v>1545</v>
          </cell>
        </row>
        <row r="629">
          <cell r="A629">
            <v>642</v>
          </cell>
          <cell r="B629" t="str">
            <v>VOLQUETA DE 5 M3</v>
          </cell>
          <cell r="C629" t="str">
            <v>M3</v>
          </cell>
          <cell r="D629">
            <v>12009.8</v>
          </cell>
        </row>
        <row r="630">
          <cell r="A630">
            <v>643</v>
          </cell>
          <cell r="B630" t="str">
            <v>WING DE ALUMINIO</v>
          </cell>
          <cell r="C630" t="str">
            <v>M</v>
          </cell>
          <cell r="D630">
            <v>2950</v>
          </cell>
        </row>
        <row r="631">
          <cell r="A631">
            <v>644</v>
          </cell>
          <cell r="B631" t="str">
            <v>YEE DE GRES DE 10 X 6</v>
          </cell>
          <cell r="C631" t="str">
            <v>UND</v>
          </cell>
          <cell r="D631">
            <v>24565.5</v>
          </cell>
        </row>
        <row r="632">
          <cell r="A632">
            <v>645</v>
          </cell>
          <cell r="B632" t="str">
            <v>YEE DE GRES DE 12 X 6</v>
          </cell>
          <cell r="C632" t="str">
            <v>UND</v>
          </cell>
          <cell r="D632">
            <v>37667.1</v>
          </cell>
        </row>
        <row r="633">
          <cell r="A633">
            <v>646</v>
          </cell>
          <cell r="B633" t="str">
            <v>YEE DE GRES DE 14 X 6</v>
          </cell>
          <cell r="C633" t="str">
            <v>UND</v>
          </cell>
          <cell r="D633">
            <v>62778.5</v>
          </cell>
        </row>
        <row r="634">
          <cell r="A634">
            <v>647</v>
          </cell>
          <cell r="B634" t="str">
            <v>YEE DE GRES DE 8 X 6</v>
          </cell>
          <cell r="C634" t="str">
            <v>UND</v>
          </cell>
          <cell r="D634">
            <v>16377</v>
          </cell>
        </row>
        <row r="635">
          <cell r="A635">
            <v>648</v>
          </cell>
          <cell r="B635" t="str">
            <v>ACARREO MATERIALES PETREOS-TIERRA-VARIOS</v>
          </cell>
          <cell r="C635" t="str">
            <v>M3-KM</v>
          </cell>
          <cell r="D635">
            <v>810</v>
          </cell>
        </row>
        <row r="636">
          <cell r="A636">
            <v>649</v>
          </cell>
          <cell r="B636" t="str">
            <v>FACTOR PRESTACIONAL</v>
          </cell>
          <cell r="C636" t="str">
            <v>%</v>
          </cell>
          <cell r="D636">
            <v>1.86</v>
          </cell>
        </row>
        <row r="637">
          <cell r="A637">
            <v>650</v>
          </cell>
          <cell r="B637" t="str">
            <v>SEPAROL</v>
          </cell>
          <cell r="C637" t="str">
            <v>KG</v>
          </cell>
          <cell r="D637">
            <v>14935</v>
          </cell>
        </row>
        <row r="638">
          <cell r="A638">
            <v>651</v>
          </cell>
          <cell r="B638" t="str">
            <v>ESTACIÓN ELECTRÓNICA TOTAL</v>
          </cell>
          <cell r="C638" t="str">
            <v>HRS</v>
          </cell>
          <cell r="D638">
            <v>6800</v>
          </cell>
        </row>
        <row r="639">
          <cell r="A639">
            <v>652</v>
          </cell>
          <cell r="B639" t="str">
            <v>MIRA AUTONIVELANTE</v>
          </cell>
          <cell r="C639" t="str">
            <v>HRS</v>
          </cell>
          <cell r="D639">
            <v>1300</v>
          </cell>
        </row>
        <row r="640">
          <cell r="A640">
            <v>653</v>
          </cell>
          <cell r="B640" t="str">
            <v>CUADRILLA TOPOGRAFIA 1 CADENERO-1 TOP</v>
          </cell>
          <cell r="C640" t="str">
            <v>HC</v>
          </cell>
          <cell r="D640">
            <v>44971</v>
          </cell>
        </row>
        <row r="641">
          <cell r="A641">
            <v>654</v>
          </cell>
          <cell r="B641" t="str">
            <v>CINTA METÁLICA</v>
          </cell>
          <cell r="C641" t="str">
            <v>HRS</v>
          </cell>
          <cell r="D641">
            <v>630</v>
          </cell>
        </row>
        <row r="642">
          <cell r="A642">
            <v>655</v>
          </cell>
          <cell r="B642" t="str">
            <v>ESTACAS DE MADERA</v>
          </cell>
          <cell r="C642" t="str">
            <v>UND</v>
          </cell>
          <cell r="D642">
            <v>750</v>
          </cell>
        </row>
        <row r="643">
          <cell r="A643">
            <v>656</v>
          </cell>
          <cell r="B643" t="str">
            <v>PUNTILLA  2 CC</v>
          </cell>
          <cell r="C643" t="str">
            <v>LBS</v>
          </cell>
          <cell r="D643">
            <v>2000</v>
          </cell>
        </row>
        <row r="644">
          <cell r="A644">
            <v>657</v>
          </cell>
          <cell r="B644" t="str">
            <v>PIOLA GRUESA</v>
          </cell>
          <cell r="C644" t="str">
            <v>ROL</v>
          </cell>
          <cell r="D644">
            <v>2500</v>
          </cell>
        </row>
        <row r="645">
          <cell r="A645">
            <v>658</v>
          </cell>
          <cell r="B645" t="str">
            <v>MOJÓN DE CONCRETO</v>
          </cell>
          <cell r="C645" t="str">
            <v>UND</v>
          </cell>
          <cell r="D645">
            <v>7000</v>
          </cell>
        </row>
        <row r="646">
          <cell r="A646">
            <v>659</v>
          </cell>
          <cell r="B646" t="str">
            <v>MATERIAL PARA BASE GRANULAR IP&lt;6%</v>
          </cell>
          <cell r="C646" t="str">
            <v>M3</v>
          </cell>
          <cell r="D646">
            <v>50000</v>
          </cell>
        </row>
        <row r="647">
          <cell r="A647">
            <v>660</v>
          </cell>
          <cell r="B647" t="str">
            <v>MATERIAL ASTM TIPO III</v>
          </cell>
          <cell r="C647" t="str">
            <v>M3</v>
          </cell>
          <cell r="D647">
            <v>45000</v>
          </cell>
        </row>
        <row r="648">
          <cell r="A648">
            <v>661</v>
          </cell>
          <cell r="B648" t="str">
            <v>GRAVA COMÚN 3/4" - 1"</v>
          </cell>
          <cell r="C648" t="str">
            <v>M3</v>
          </cell>
          <cell r="D648">
            <v>85900</v>
          </cell>
        </row>
        <row r="649">
          <cell r="A649">
            <v>662</v>
          </cell>
          <cell r="B649" t="str">
            <v>MALLAS HEXAGONALES EN ALAMBRE HUECO 1/2"</v>
          </cell>
          <cell r="C649" t="str">
            <v>M2</v>
          </cell>
          <cell r="D649">
            <v>3366.6666666666665</v>
          </cell>
        </row>
        <row r="650">
          <cell r="A650">
            <v>663</v>
          </cell>
          <cell r="B650" t="str">
            <v xml:space="preserve">CINTA SIKA PVC 2 O-22 </v>
          </cell>
          <cell r="C650" t="str">
            <v>M</v>
          </cell>
          <cell r="D650">
            <v>45283.333333333336</v>
          </cell>
        </row>
        <row r="651">
          <cell r="A651">
            <v>664</v>
          </cell>
          <cell r="B651" t="str">
            <v>GEOTEXTIL NT1600</v>
          </cell>
          <cell r="C651" t="str">
            <v>M2</v>
          </cell>
          <cell r="D651">
            <v>3539</v>
          </cell>
        </row>
        <row r="652">
          <cell r="A652">
            <v>665</v>
          </cell>
          <cell r="B652" t="str">
            <v>LAMINA COLD ROLLED CAL.16 1 X 2</v>
          </cell>
          <cell r="C652" t="str">
            <v>M2</v>
          </cell>
          <cell r="D652">
            <v>25000</v>
          </cell>
        </row>
        <row r="653">
          <cell r="A653">
            <v>666</v>
          </cell>
          <cell r="B653" t="str">
            <v>PLANCHA ACERO DIAMANTADO GALVANIZADO ESPESOR 5 MM</v>
          </cell>
          <cell r="C653" t="str">
            <v>M2</v>
          </cell>
          <cell r="D653">
            <v>100000</v>
          </cell>
        </row>
        <row r="654">
          <cell r="A654">
            <v>667</v>
          </cell>
          <cell r="B654" t="str">
            <v>PLATINA DE ACERO 1 1/4" X 1/4"</v>
          </cell>
          <cell r="C654" t="str">
            <v>M</v>
          </cell>
          <cell r="D654">
            <v>15141</v>
          </cell>
        </row>
        <row r="655">
          <cell r="A655">
            <v>668</v>
          </cell>
          <cell r="B655" t="str">
            <v>ANGULO DE ACERO 2" X 2" X 1/4"</v>
          </cell>
          <cell r="C655" t="str">
            <v>M</v>
          </cell>
          <cell r="D655">
            <v>21000</v>
          </cell>
        </row>
        <row r="656">
          <cell r="A656">
            <v>669</v>
          </cell>
          <cell r="B656" t="str">
            <v>BARRA ACERO LISO D = 10 MM</v>
          </cell>
          <cell r="C656" t="str">
            <v>M</v>
          </cell>
          <cell r="D656">
            <v>2550</v>
          </cell>
        </row>
        <row r="657">
          <cell r="A657">
            <v>670</v>
          </cell>
          <cell r="B657" t="str">
            <v>PERNOS</v>
          </cell>
          <cell r="C657" t="str">
            <v>UND</v>
          </cell>
          <cell r="D657">
            <v>6000</v>
          </cell>
        </row>
        <row r="658">
          <cell r="A658">
            <v>671</v>
          </cell>
          <cell r="B658" t="str">
            <v>EQUIPO DE SOLDADURA</v>
          </cell>
          <cell r="C658" t="str">
            <v>HORA</v>
          </cell>
          <cell r="D658">
            <v>65000</v>
          </cell>
        </row>
        <row r="659">
          <cell r="A659">
            <v>672</v>
          </cell>
          <cell r="B659" t="str">
            <v>CAJILLA Y TAPA VALVULAS</v>
          </cell>
          <cell r="C659" t="str">
            <v>UND</v>
          </cell>
          <cell r="D659">
            <v>272600</v>
          </cell>
        </row>
        <row r="660">
          <cell r="A660">
            <v>673</v>
          </cell>
          <cell r="B660" t="str">
            <v>ANDAMIO TUBULAR</v>
          </cell>
          <cell r="C660" t="str">
            <v>HORA</v>
          </cell>
          <cell r="D660">
            <v>1200</v>
          </cell>
        </row>
        <row r="661">
          <cell r="A661">
            <v>674</v>
          </cell>
          <cell r="B661" t="str">
            <v>VENTANA DE 1,6X1,5 M. CON LAMINA CAL. 20  - 3 DIVISIONES</v>
          </cell>
          <cell r="C661" t="str">
            <v>M2</v>
          </cell>
          <cell r="D661">
            <v>200000</v>
          </cell>
        </row>
        <row r="662">
          <cell r="A662">
            <v>675</v>
          </cell>
          <cell r="B662" t="str">
            <v xml:space="preserve">ACERO  D = 1 1/4" </v>
          </cell>
          <cell r="C662" t="str">
            <v>KG</v>
          </cell>
          <cell r="D662">
            <v>3500</v>
          </cell>
        </row>
        <row r="663">
          <cell r="A663">
            <v>676</v>
          </cell>
          <cell r="B663" t="str">
            <v>SOLDADURA E-7018</v>
          </cell>
          <cell r="C663" t="str">
            <v>KG</v>
          </cell>
          <cell r="D663">
            <v>13000</v>
          </cell>
        </row>
        <row r="664">
          <cell r="A664">
            <v>677</v>
          </cell>
          <cell r="B664" t="str">
            <v>CUBIERTA EN POLICARBONATO ALVEOLAR</v>
          </cell>
          <cell r="C664" t="str">
            <v>M2</v>
          </cell>
          <cell r="D664">
            <v>375000</v>
          </cell>
        </row>
        <row r="665">
          <cell r="A665">
            <v>678</v>
          </cell>
          <cell r="B665" t="str">
            <v>EQUIPO DE BOMBEO POTENCIA 20.5 HP (15.3/0.746), HDT = 47 M.C.A. INCLUYE ACCESORIOS</v>
          </cell>
          <cell r="C665" t="str">
            <v>UND</v>
          </cell>
          <cell r="D665">
            <v>15079999.999999998</v>
          </cell>
        </row>
        <row r="666">
          <cell r="A666">
            <v>679</v>
          </cell>
          <cell r="B666" t="str">
            <v>RED PROYECTADA 3X2/0 ASCR 15 KV + 3X6 AWG</v>
          </cell>
          <cell r="C666" t="str">
            <v>M</v>
          </cell>
          <cell r="D666">
            <v>21000</v>
          </cell>
        </row>
        <row r="667">
          <cell r="A667">
            <v>680</v>
          </cell>
          <cell r="B667" t="str">
            <v>RED PROYECTADA 3X6 AWG</v>
          </cell>
          <cell r="C667" t="str">
            <v>M</v>
          </cell>
          <cell r="D667">
            <v>15000</v>
          </cell>
        </row>
        <row r="668">
          <cell r="A668">
            <v>681</v>
          </cell>
          <cell r="B668" t="str">
            <v>LUMINARIA EN POSTE 70W SODIO</v>
          </cell>
          <cell r="C668" t="str">
            <v>UND</v>
          </cell>
          <cell r="D668">
            <v>275000</v>
          </cell>
        </row>
        <row r="669">
          <cell r="A669">
            <v>682</v>
          </cell>
          <cell r="B669" t="str">
            <v>POSTE EN CONCRETO 12 M 1050 KG</v>
          </cell>
          <cell r="C669" t="str">
            <v>UND</v>
          </cell>
          <cell r="D669">
            <v>1550000</v>
          </cell>
        </row>
        <row r="670">
          <cell r="A670">
            <v>683</v>
          </cell>
          <cell r="B670" t="str">
            <v>TRANSFORMADOR CON CAPACIDAD DE 30 KVA, RELACIÓN 13,2 KV/220 VAC, INSTALACIÓN EN POSTE INCLUYE CELDA DE MEDIDA</v>
          </cell>
          <cell r="C670" t="str">
            <v>UND</v>
          </cell>
          <cell r="D670">
            <v>12000000</v>
          </cell>
        </row>
        <row r="671">
          <cell r="A671">
            <v>684</v>
          </cell>
          <cell r="B671" t="str">
            <v>CAJA DE PASO CS 274</v>
          </cell>
          <cell r="C671" t="str">
            <v>M</v>
          </cell>
          <cell r="D671">
            <v>1231000</v>
          </cell>
        </row>
        <row r="672">
          <cell r="A672">
            <v>685</v>
          </cell>
          <cell r="B672" t="str">
            <v>DUCTO 2X4 PVC</v>
          </cell>
          <cell r="C672" t="str">
            <v>M</v>
          </cell>
          <cell r="D672">
            <v>44000</v>
          </cell>
        </row>
        <row r="673">
          <cell r="A673">
            <v>686</v>
          </cell>
          <cell r="B673" t="str">
            <v>CENTRO DE CONTROL MOTORES</v>
          </cell>
          <cell r="C673" t="str">
            <v>UND</v>
          </cell>
          <cell r="D673">
            <v>4500000</v>
          </cell>
        </row>
        <row r="674">
          <cell r="A674">
            <v>687</v>
          </cell>
          <cell r="B674" t="str">
            <v>PLANTA DE EMERGENCIA ( VER DIAGRAMA UNIFILAR).</v>
          </cell>
          <cell r="C674" t="str">
            <v>UND</v>
          </cell>
          <cell r="D674">
            <v>96000000</v>
          </cell>
        </row>
        <row r="675">
          <cell r="A675">
            <v>688</v>
          </cell>
          <cell r="B675" t="str">
            <v>TABLERO DE ALUMBRADO Y TOMAS DE  24 CIRCUITOS CON INTERRUPTOR TOTALIZADOR.</v>
          </cell>
          <cell r="C675" t="str">
            <v>UND</v>
          </cell>
          <cell r="D675">
            <v>450000</v>
          </cell>
        </row>
        <row r="676">
          <cell r="A676">
            <v>689</v>
          </cell>
          <cell r="B676" t="str">
            <v>SISTEMA DE ALUMBRADO Y TOMACORRIENTES INTERNAS.</v>
          </cell>
          <cell r="C676" t="str">
            <v>UND</v>
          </cell>
          <cell r="D676">
            <v>2680000</v>
          </cell>
        </row>
        <row r="677">
          <cell r="A677">
            <v>690</v>
          </cell>
          <cell r="B677" t="str">
            <v>SISTEMA DE ALUMBRADO EXTERIOR.</v>
          </cell>
          <cell r="C677" t="str">
            <v>UND</v>
          </cell>
          <cell r="D677">
            <v>3180000</v>
          </cell>
        </row>
        <row r="678">
          <cell r="A678">
            <v>691</v>
          </cell>
          <cell r="B678" t="str">
            <v>SISTEMA DE MALLA A TIERRA.</v>
          </cell>
          <cell r="C678" t="str">
            <v>UND</v>
          </cell>
          <cell r="D678">
            <v>3050000</v>
          </cell>
        </row>
        <row r="679">
          <cell r="A679">
            <v>0</v>
          </cell>
          <cell r="B679" t="str">
            <v>INSTRUMENTACIÓN DE PROCESO:</v>
          </cell>
          <cell r="C679" t="str">
            <v>UND</v>
          </cell>
          <cell r="D679">
            <v>2500000</v>
          </cell>
        </row>
        <row r="680">
          <cell r="A680">
            <v>0</v>
          </cell>
          <cell r="B680" t="str">
            <v>CANALIZACIONES Y CABLEADOS DE FUERZA Y CONTROL</v>
          </cell>
          <cell r="C680" t="str">
            <v>UND</v>
          </cell>
          <cell r="D680">
            <v>1200000</v>
          </cell>
        </row>
        <row r="681">
          <cell r="A681">
            <v>0</v>
          </cell>
          <cell r="B681" t="str">
            <v>TRACTOR + ZORRO</v>
          </cell>
          <cell r="C681" t="str">
            <v>DÍA</v>
          </cell>
          <cell r="D681">
            <v>65000</v>
          </cell>
        </row>
        <row r="682">
          <cell r="A682">
            <v>0</v>
          </cell>
          <cell r="B682" t="str">
            <v>GRÚA EXTENSIÓN PARA POSTES</v>
          </cell>
          <cell r="C682" t="str">
            <v>HORA</v>
          </cell>
          <cell r="D682">
            <v>145820.80800000002</v>
          </cell>
        </row>
        <row r="683">
          <cell r="A683">
            <v>0</v>
          </cell>
          <cell r="B683" t="str">
            <v>CAMION 350</v>
          </cell>
          <cell r="C683" t="str">
            <v>DÍA</v>
          </cell>
          <cell r="D683">
            <v>550000</v>
          </cell>
        </row>
        <row r="684">
          <cell r="A684">
            <v>0</v>
          </cell>
          <cell r="B684" t="str">
            <v>EQUIPO DE TENDIDO</v>
          </cell>
          <cell r="C684" t="str">
            <v>DÍA</v>
          </cell>
          <cell r="D684">
            <v>40000</v>
          </cell>
        </row>
        <row r="685">
          <cell r="A685">
            <v>692</v>
          </cell>
          <cell r="B685" t="str">
            <v>EQUIPO PARA PRUEBA HIDROSTÁTICA</v>
          </cell>
          <cell r="C685" t="str">
            <v>DÍA</v>
          </cell>
          <cell r="D685">
            <v>180000</v>
          </cell>
        </row>
        <row r="686">
          <cell r="A686">
            <v>693</v>
          </cell>
          <cell r="B686" t="str">
            <v>HIPOCLORITO DE SODIO</v>
          </cell>
          <cell r="C686" t="str">
            <v>GRAMO</v>
          </cell>
          <cell r="D686">
            <v>20</v>
          </cell>
        </row>
        <row r="687">
          <cell r="A687">
            <v>692</v>
          </cell>
          <cell r="B687" t="str">
            <v>TUBERÍA DE DRENAJE SIN FILTRO D = 4"</v>
          </cell>
          <cell r="C687" t="str">
            <v>M</v>
          </cell>
          <cell r="D687">
            <v>24007.599999999999</v>
          </cell>
        </row>
        <row r="688">
          <cell r="A688">
            <v>0</v>
          </cell>
          <cell r="B688" t="str">
            <v>TUBERÍA ACERO AL CARBONO D = 8" SCH 40</v>
          </cell>
          <cell r="C688" t="str">
            <v>M</v>
          </cell>
          <cell r="D688">
            <v>202130</v>
          </cell>
        </row>
        <row r="689">
          <cell r="A689">
            <v>694</v>
          </cell>
          <cell r="B689" t="str">
            <v>CODO 90°  D = 10" EB</v>
          </cell>
          <cell r="C689" t="str">
            <v>UND</v>
          </cell>
          <cell r="D689">
            <v>1430280</v>
          </cell>
        </row>
        <row r="690">
          <cell r="A690">
            <v>695</v>
          </cell>
          <cell r="B690" t="str">
            <v>NIPLE PASAMURO EL X EB D = 10"  L = 0,50 M HD</v>
          </cell>
          <cell r="C690" t="str">
            <v>UND</v>
          </cell>
          <cell r="D690">
            <v>1964448</v>
          </cell>
        </row>
        <row r="691">
          <cell r="A691">
            <v>696</v>
          </cell>
          <cell r="B691" t="str">
            <v>UNIÓN DE DESMONTAJE D = 10"</v>
          </cell>
          <cell r="C691" t="str">
            <v>UND</v>
          </cell>
          <cell r="D691">
            <v>292320</v>
          </cell>
        </row>
        <row r="692">
          <cell r="A692">
            <v>697</v>
          </cell>
          <cell r="B692" t="str">
            <v>TEE 10" X 10" EB</v>
          </cell>
          <cell r="C692" t="str">
            <v>UND</v>
          </cell>
          <cell r="D692">
            <v>1925599.9999999998</v>
          </cell>
        </row>
        <row r="693">
          <cell r="A693">
            <v>698</v>
          </cell>
          <cell r="B693" t="str">
            <v>MACROMEDIDOR TIPO WOLTMAN 10" EB</v>
          </cell>
          <cell r="C693" t="str">
            <v>UND</v>
          </cell>
          <cell r="D693">
            <v>5824650</v>
          </cell>
        </row>
        <row r="694">
          <cell r="A694">
            <v>699</v>
          </cell>
          <cell r="B694" t="str">
            <v>VÁLVULA DE COMPUERTA D = 8" EB</v>
          </cell>
          <cell r="C694" t="str">
            <v>UND</v>
          </cell>
          <cell r="D694">
            <v>1852519.9999999998</v>
          </cell>
        </row>
        <row r="695">
          <cell r="A695">
            <v>700</v>
          </cell>
          <cell r="B695" t="str">
            <v>CODO 90°  D = 8" EB</v>
          </cell>
          <cell r="C695" t="str">
            <v>UND</v>
          </cell>
          <cell r="D695">
            <v>793440</v>
          </cell>
        </row>
        <row r="696">
          <cell r="A696">
            <v>701</v>
          </cell>
          <cell r="B696" t="str">
            <v>NIPLE PASAMURO EL X EB D = 8"  L = 0,50 M HD</v>
          </cell>
          <cell r="C696" t="str">
            <v>UND</v>
          </cell>
          <cell r="D696">
            <v>1463104.5</v>
          </cell>
        </row>
        <row r="697">
          <cell r="A697">
            <v>702</v>
          </cell>
          <cell r="B697" t="str">
            <v>TEE 8" X 8" EB</v>
          </cell>
          <cell r="C697" t="str">
            <v>UND</v>
          </cell>
          <cell r="D697">
            <v>1124040</v>
          </cell>
        </row>
        <row r="698">
          <cell r="A698">
            <v>703</v>
          </cell>
          <cell r="B698" t="str">
            <v>CODO 90° PVC D = 6"</v>
          </cell>
          <cell r="C698" t="str">
            <v>UND</v>
          </cell>
          <cell r="D698">
            <v>370849</v>
          </cell>
        </row>
        <row r="699">
          <cell r="A699">
            <v>704</v>
          </cell>
          <cell r="B699" t="str">
            <v>PASAMURO  D = 6" PVC L = 0,50 M</v>
          </cell>
          <cell r="C699" t="str">
            <v>UND</v>
          </cell>
          <cell r="D699">
            <v>39050.416666666664</v>
          </cell>
        </row>
        <row r="700">
          <cell r="A700">
            <v>705</v>
          </cell>
          <cell r="B700" t="str">
            <v>UNIÓN DE DESMONTAJE D = 8"</v>
          </cell>
          <cell r="C700" t="str">
            <v>UND</v>
          </cell>
          <cell r="D700">
            <v>183280</v>
          </cell>
        </row>
        <row r="701">
          <cell r="A701">
            <v>706</v>
          </cell>
          <cell r="B701" t="str">
            <v>REDUCCIÓN EXCÉNTRICA 8" X 6" EB</v>
          </cell>
          <cell r="C701" t="str">
            <v>UND</v>
          </cell>
          <cell r="D701">
            <v>571880</v>
          </cell>
        </row>
        <row r="702">
          <cell r="A702">
            <v>707</v>
          </cell>
          <cell r="B702" t="str">
            <v>REDUCCIÓN CONCÉNTRICA 8" X 6" EB</v>
          </cell>
          <cell r="C702" t="str">
            <v>UND</v>
          </cell>
          <cell r="D702">
            <v>571880</v>
          </cell>
        </row>
        <row r="703">
          <cell r="A703">
            <v>708</v>
          </cell>
          <cell r="B703" t="str">
            <v>VÁLVULA DE VENTOSA D = 2" EB INCLUYE VÁLVULA DE CIERRE</v>
          </cell>
          <cell r="C703" t="str">
            <v>UND</v>
          </cell>
          <cell r="D703">
            <v>320160</v>
          </cell>
        </row>
        <row r="704">
          <cell r="A704">
            <v>709</v>
          </cell>
          <cell r="B704" t="str">
            <v>VÁLVULA DE RETENCIÓN D = 8" EB</v>
          </cell>
          <cell r="C704" t="str">
            <v>UND</v>
          </cell>
          <cell r="D704">
            <v>3289528</v>
          </cell>
        </row>
        <row r="705">
          <cell r="A705">
            <v>710</v>
          </cell>
          <cell r="B705" t="str">
            <v>CODO 45° D = 8" EB</v>
          </cell>
          <cell r="C705" t="str">
            <v>UND</v>
          </cell>
          <cell r="D705">
            <v>759800</v>
          </cell>
        </row>
        <row r="706">
          <cell r="A706">
            <v>711</v>
          </cell>
          <cell r="B706" t="str">
            <v>YEE 8" X 8" EB</v>
          </cell>
          <cell r="C706" t="str">
            <v>UND</v>
          </cell>
          <cell r="D706">
            <v>1785239.9999999998</v>
          </cell>
        </row>
        <row r="707">
          <cell r="A707">
            <v>712</v>
          </cell>
          <cell r="B707" t="str">
            <v>MACROMEDIDOR MECÁNICO D = 8" EB</v>
          </cell>
          <cell r="C707" t="str">
            <v>UND</v>
          </cell>
          <cell r="D707">
            <v>3061675</v>
          </cell>
        </row>
        <row r="708">
          <cell r="A708">
            <v>713</v>
          </cell>
          <cell r="B708" t="str">
            <v xml:space="preserve">COLLAR DE DERIVACIÓN  D = 1/2" EN HD PARA TUBERÍA PVC </v>
          </cell>
          <cell r="C708" t="str">
            <v>UND</v>
          </cell>
          <cell r="D708">
            <v>98600</v>
          </cell>
        </row>
        <row r="709">
          <cell r="A709">
            <v>714</v>
          </cell>
          <cell r="B709" t="str">
            <v>CODO 90° X 8" PVC UM</v>
          </cell>
          <cell r="C709" t="str">
            <v>UND</v>
          </cell>
          <cell r="D709">
            <v>881884</v>
          </cell>
        </row>
        <row r="710">
          <cell r="A710">
            <v>715</v>
          </cell>
          <cell r="B710" t="str">
            <v>CODO 45° X 8" PVC UM</v>
          </cell>
          <cell r="C710" t="str">
            <v>UND</v>
          </cell>
          <cell r="D710">
            <v>585907</v>
          </cell>
        </row>
        <row r="711">
          <cell r="A711">
            <v>716</v>
          </cell>
          <cell r="B711" t="str">
            <v>CODO 22.5° X 8" PVC UM</v>
          </cell>
          <cell r="C711" t="str">
            <v>UND</v>
          </cell>
          <cell r="D711">
            <v>455961</v>
          </cell>
        </row>
        <row r="712">
          <cell r="A712">
            <v>717</v>
          </cell>
          <cell r="B712" t="str">
            <v>CODO 11.25° X 8" PVC UM</v>
          </cell>
          <cell r="C712" t="str">
            <v>UND</v>
          </cell>
          <cell r="D712">
            <v>391528</v>
          </cell>
        </row>
        <row r="713">
          <cell r="A713">
            <v>718</v>
          </cell>
          <cell r="B713" t="str">
            <v>TEE D = 8" X 3" HD EB</v>
          </cell>
          <cell r="C713" t="str">
            <v>UND</v>
          </cell>
          <cell r="D713">
            <v>947719.99999999988</v>
          </cell>
        </row>
        <row r="714">
          <cell r="A714">
            <v>719</v>
          </cell>
          <cell r="B714" t="str">
            <v>TEE D = 10" X 3" HD EB</v>
          </cell>
          <cell r="C714" t="str">
            <v>UND</v>
          </cell>
          <cell r="D714">
            <v>1517280</v>
          </cell>
        </row>
        <row r="715">
          <cell r="A715">
            <v>720</v>
          </cell>
          <cell r="B715" t="str">
            <v>REDUCCIÓN D = 4" X 3" EB</v>
          </cell>
          <cell r="C715" t="str">
            <v>UND</v>
          </cell>
          <cell r="D715">
            <v>206480</v>
          </cell>
        </row>
        <row r="716">
          <cell r="A716">
            <v>721</v>
          </cell>
          <cell r="B716" t="str">
            <v>UNIÓN MECÁNICA PVC 8"</v>
          </cell>
          <cell r="C716" t="str">
            <v>UND</v>
          </cell>
          <cell r="D716">
            <v>255332</v>
          </cell>
        </row>
        <row r="717">
          <cell r="A717">
            <v>722</v>
          </cell>
          <cell r="B717" t="str">
            <v>VÁLVULA DE COMPUERTA  D = 3" EB</v>
          </cell>
          <cell r="C717" t="str">
            <v>UND</v>
          </cell>
          <cell r="D717">
            <v>524320</v>
          </cell>
        </row>
        <row r="718">
          <cell r="A718">
            <v>723</v>
          </cell>
          <cell r="B718" t="str">
            <v>VÁLVULA DE VENTOSA DOBLE ACCIÓN D = 3" EB</v>
          </cell>
          <cell r="C718" t="str">
            <v>UND</v>
          </cell>
          <cell r="D718">
            <v>409480</v>
          </cell>
        </row>
        <row r="719">
          <cell r="A719">
            <v>724</v>
          </cell>
          <cell r="B719" t="str">
            <v>NIPLE HD EL X EB L = 0,20 M D = 8"</v>
          </cell>
          <cell r="C719" t="str">
            <v>UND</v>
          </cell>
          <cell r="D719">
            <v>941298</v>
          </cell>
        </row>
        <row r="720">
          <cell r="A720">
            <v>725</v>
          </cell>
          <cell r="B720" t="str">
            <v>NIPLE PASAMURO EL X EB L = 0,30 M D = 8"</v>
          </cell>
          <cell r="C720" t="str">
            <v>UND</v>
          </cell>
          <cell r="D720">
            <v>1115233.5</v>
          </cell>
        </row>
        <row r="721">
          <cell r="A721">
            <v>726</v>
          </cell>
          <cell r="B721" t="str">
            <v>NIPLE PASAMURO EL X EL L = 0,30 M  D = 8"</v>
          </cell>
          <cell r="C721" t="str">
            <v>UND</v>
          </cell>
          <cell r="D721">
            <v>1176622.5</v>
          </cell>
        </row>
        <row r="722">
          <cell r="A722">
            <v>727</v>
          </cell>
          <cell r="B722" t="str">
            <v>NIPLE HD EL X EB L = 0,20 M D = 10"</v>
          </cell>
          <cell r="C722" t="str">
            <v>UND</v>
          </cell>
          <cell r="D722">
            <v>1264613.3999999999</v>
          </cell>
        </row>
        <row r="723">
          <cell r="A723">
            <v>728</v>
          </cell>
          <cell r="B723" t="str">
            <v>NIPLE PASAMURO EL X EB L = 0,30 M D = 10"</v>
          </cell>
          <cell r="C723" t="str">
            <v>UND</v>
          </cell>
          <cell r="D723">
            <v>1497891.5999999999</v>
          </cell>
        </row>
        <row r="724">
          <cell r="A724">
            <v>729</v>
          </cell>
          <cell r="B724" t="str">
            <v>NIPLE PASAMURO EL X EL L = 0,30 M  D = 10"</v>
          </cell>
          <cell r="C724" t="str">
            <v>UND</v>
          </cell>
          <cell r="D724">
            <v>1579743.5999999999</v>
          </cell>
        </row>
        <row r="725">
          <cell r="A725">
            <v>730</v>
          </cell>
          <cell r="B725" t="str">
            <v>TEE D = 8" X 4" HD EB</v>
          </cell>
          <cell r="C725" t="str">
            <v>UND</v>
          </cell>
          <cell r="D725">
            <v>1017319.9999999999</v>
          </cell>
        </row>
        <row r="726">
          <cell r="A726">
            <v>731</v>
          </cell>
          <cell r="B726" t="str">
            <v>UNIÓN DE DESMONTAJE D = 4"</v>
          </cell>
          <cell r="C726" t="str">
            <v>UND</v>
          </cell>
          <cell r="D726">
            <v>73080</v>
          </cell>
        </row>
        <row r="727">
          <cell r="A727">
            <v>732</v>
          </cell>
          <cell r="B727" t="str">
            <v>TAPÓN PVC D = 8"</v>
          </cell>
          <cell r="C727" t="str">
            <v>UND</v>
          </cell>
          <cell r="D727">
            <v>330200</v>
          </cell>
        </row>
        <row r="728">
          <cell r="A728">
            <v>733</v>
          </cell>
          <cell r="B728" t="str">
            <v>VÁLVULA DE COMPUERTA  D = 4" EB</v>
          </cell>
          <cell r="C728" t="str">
            <v>UND</v>
          </cell>
          <cell r="D728">
            <v>715720</v>
          </cell>
        </row>
        <row r="729">
          <cell r="A729">
            <v>734</v>
          </cell>
          <cell r="B729" t="str">
            <v>NIPLE PASAMURO HD EL X EB L = 0,30 M  D = 4"</v>
          </cell>
          <cell r="C729" t="str">
            <v>UND</v>
          </cell>
          <cell r="D729">
            <v>527945.39999999991</v>
          </cell>
        </row>
        <row r="730">
          <cell r="A730">
            <v>735</v>
          </cell>
          <cell r="B730" t="str">
            <v>NIPLE HD EL X EB L = 0,30 M  D = 4"</v>
          </cell>
          <cell r="C730" t="str">
            <v>UND</v>
          </cell>
          <cell r="D730">
            <v>487019.39999999997</v>
          </cell>
        </row>
        <row r="731">
          <cell r="A731">
            <v>736</v>
          </cell>
          <cell r="B731" t="str">
            <v>NIPLE PASAMURO EL X EL L = 0,30 M  D = 4"</v>
          </cell>
          <cell r="C731" t="str">
            <v>UND</v>
          </cell>
          <cell r="D731">
            <v>548408.39999999991</v>
          </cell>
        </row>
        <row r="732">
          <cell r="A732">
            <v>737</v>
          </cell>
          <cell r="B732" t="str">
            <v>NIPLE PASAMURO EL X EL L = 0,20 M  D = 8"</v>
          </cell>
          <cell r="C732" t="str">
            <v>UND</v>
          </cell>
          <cell r="D732">
            <v>1002687</v>
          </cell>
        </row>
        <row r="733">
          <cell r="A733">
            <v>738</v>
          </cell>
          <cell r="B733" t="str">
            <v>CODO 45° X 16" HD PARA PVC</v>
          </cell>
          <cell r="C733" t="str">
            <v>UND</v>
          </cell>
          <cell r="D733">
            <v>2519869.1599999997</v>
          </cell>
        </row>
        <row r="734">
          <cell r="A734">
            <v>739</v>
          </cell>
          <cell r="B734" t="str">
            <v>CODO 22.5° X 10" PVC UM</v>
          </cell>
          <cell r="C734" t="str">
            <v>UND</v>
          </cell>
          <cell r="D734">
            <v>889234</v>
          </cell>
        </row>
        <row r="735">
          <cell r="A735">
            <v>740</v>
          </cell>
          <cell r="B735" t="str">
            <v>CODO 11.25° X 10" PVC UM</v>
          </cell>
          <cell r="C735" t="str">
            <v>UND</v>
          </cell>
          <cell r="D735">
            <v>835839</v>
          </cell>
        </row>
        <row r="736">
          <cell r="A736">
            <v>741</v>
          </cell>
          <cell r="B736" t="str">
            <v>CODO 90° X 6" PVC UM</v>
          </cell>
          <cell r="C736" t="str">
            <v>UND</v>
          </cell>
          <cell r="D736">
            <v>427000</v>
          </cell>
        </row>
        <row r="737">
          <cell r="A737">
            <v>742</v>
          </cell>
          <cell r="B737" t="str">
            <v>CODO 45° X 6" PVC UM</v>
          </cell>
          <cell r="C737" t="str">
            <v>UND</v>
          </cell>
          <cell r="D737">
            <v>427000</v>
          </cell>
        </row>
        <row r="738">
          <cell r="A738">
            <v>743</v>
          </cell>
          <cell r="B738" t="str">
            <v>CODO 22.5° X 6" PVC UM</v>
          </cell>
          <cell r="C738" t="str">
            <v>UND</v>
          </cell>
          <cell r="D738">
            <v>187556</v>
          </cell>
        </row>
        <row r="739">
          <cell r="A739">
            <v>744</v>
          </cell>
          <cell r="B739" t="str">
            <v>CODO 11.25° X 6" PVC UM</v>
          </cell>
          <cell r="C739" t="str">
            <v>UND</v>
          </cell>
          <cell r="D739">
            <v>192690</v>
          </cell>
        </row>
        <row r="740">
          <cell r="A740">
            <v>745</v>
          </cell>
          <cell r="B740" t="str">
            <v>CODO 90° X 4" PVC UM</v>
          </cell>
          <cell r="C740" t="str">
            <v>UND</v>
          </cell>
          <cell r="D740">
            <v>232629</v>
          </cell>
        </row>
        <row r="741">
          <cell r="A741">
            <v>746</v>
          </cell>
          <cell r="B741" t="str">
            <v>CODO 45° X 4" PVC UM</v>
          </cell>
          <cell r="C741" t="str">
            <v>UND</v>
          </cell>
          <cell r="D741">
            <v>232629</v>
          </cell>
        </row>
        <row r="742">
          <cell r="A742">
            <v>747</v>
          </cell>
          <cell r="B742" t="str">
            <v>CODO 22.5° X 4" PVC UM</v>
          </cell>
          <cell r="C742" t="str">
            <v>UND</v>
          </cell>
          <cell r="D742">
            <v>76331</v>
          </cell>
        </row>
        <row r="743">
          <cell r="A743">
            <v>748</v>
          </cell>
          <cell r="B743" t="str">
            <v>CODO 11.25° X 4" PVC UM</v>
          </cell>
          <cell r="C743" t="str">
            <v>UND</v>
          </cell>
          <cell r="D743">
            <v>72522</v>
          </cell>
        </row>
        <row r="744">
          <cell r="A744">
            <v>749</v>
          </cell>
          <cell r="B744" t="str">
            <v>CODO 90° X 3" PVC UM</v>
          </cell>
          <cell r="C744" t="str">
            <v>UND</v>
          </cell>
          <cell r="D744">
            <v>83326</v>
          </cell>
        </row>
        <row r="745">
          <cell r="A745">
            <v>750</v>
          </cell>
          <cell r="B745" t="str">
            <v>CODO 22.5° X 3" PVC UM</v>
          </cell>
          <cell r="C745" t="str">
            <v>UND</v>
          </cell>
          <cell r="D745">
            <v>136142</v>
          </cell>
        </row>
        <row r="746">
          <cell r="A746">
            <v>751</v>
          </cell>
          <cell r="B746" t="str">
            <v>CODO 11.25° X 3" PVC UM</v>
          </cell>
          <cell r="C746" t="str">
            <v>UND</v>
          </cell>
          <cell r="D746">
            <v>37947</v>
          </cell>
        </row>
        <row r="747">
          <cell r="A747">
            <v>752</v>
          </cell>
          <cell r="B747" t="str">
            <v>CODO 90° X 2" PVC UM</v>
          </cell>
          <cell r="C747" t="str">
            <v>UND</v>
          </cell>
          <cell r="D747">
            <v>94149</v>
          </cell>
        </row>
        <row r="748">
          <cell r="A748">
            <v>753</v>
          </cell>
          <cell r="B748" t="str">
            <v>CODO 45° X 2" PVC UM</v>
          </cell>
          <cell r="C748" t="str">
            <v>UND</v>
          </cell>
          <cell r="D748">
            <v>128882</v>
          </cell>
        </row>
        <row r="749">
          <cell r="A749">
            <v>754</v>
          </cell>
          <cell r="B749" t="str">
            <v>REDUCCIÓN 3"X2" PVC</v>
          </cell>
          <cell r="C749" t="str">
            <v>UND</v>
          </cell>
          <cell r="D749">
            <v>46517</v>
          </cell>
        </row>
        <row r="750">
          <cell r="A750">
            <v>755</v>
          </cell>
          <cell r="B750" t="str">
            <v>REDUCCIÓN 4"X2" PVC</v>
          </cell>
          <cell r="C750" t="str">
            <v>UND</v>
          </cell>
          <cell r="D750">
            <v>79026</v>
          </cell>
        </row>
        <row r="751">
          <cell r="A751">
            <v>756</v>
          </cell>
          <cell r="B751" t="str">
            <v>REDUCCIÓN 4"X3" PVC</v>
          </cell>
          <cell r="C751" t="str">
            <v>UND</v>
          </cell>
          <cell r="D751">
            <v>80266</v>
          </cell>
        </row>
        <row r="752">
          <cell r="A752">
            <v>757</v>
          </cell>
          <cell r="B752" t="str">
            <v>REDUCCIÓN 6"X2" PVC</v>
          </cell>
          <cell r="C752" t="str">
            <v>UND</v>
          </cell>
          <cell r="D752">
            <v>335037</v>
          </cell>
        </row>
        <row r="753">
          <cell r="A753">
            <v>758</v>
          </cell>
          <cell r="B753" t="str">
            <v>REDUCCIÓN 6"X3" PVC</v>
          </cell>
          <cell r="C753" t="str">
            <v>UND</v>
          </cell>
          <cell r="D753">
            <v>335037</v>
          </cell>
        </row>
        <row r="754">
          <cell r="A754">
            <v>759</v>
          </cell>
          <cell r="B754" t="str">
            <v>REDUCCIÓN 6"X4" PVC</v>
          </cell>
          <cell r="C754" t="str">
            <v>UND</v>
          </cell>
          <cell r="D754">
            <v>384946</v>
          </cell>
        </row>
        <row r="755">
          <cell r="A755">
            <v>760</v>
          </cell>
          <cell r="B755" t="str">
            <v>REDUCCIÓN 8"X3" PVC</v>
          </cell>
          <cell r="C755" t="str">
            <v>UND</v>
          </cell>
          <cell r="D755">
            <v>568768</v>
          </cell>
        </row>
        <row r="756">
          <cell r="A756">
            <v>761</v>
          </cell>
          <cell r="B756" t="str">
            <v>REDUCCIÓN 8"X4" PVC</v>
          </cell>
          <cell r="C756" t="str">
            <v>UND</v>
          </cell>
          <cell r="D756">
            <v>568768</v>
          </cell>
        </row>
        <row r="757">
          <cell r="A757">
            <v>762</v>
          </cell>
          <cell r="B757" t="str">
            <v>REDUCCIÓN 8"X6" PVC</v>
          </cell>
          <cell r="C757" t="str">
            <v>UND</v>
          </cell>
          <cell r="D757">
            <v>653495</v>
          </cell>
        </row>
        <row r="758">
          <cell r="A758">
            <v>763</v>
          </cell>
          <cell r="B758" t="str">
            <v>REDUCCIÓN 10"X6" HD EXTREMO LISO PARA PVC</v>
          </cell>
          <cell r="C758" t="str">
            <v>UND</v>
          </cell>
          <cell r="D758">
            <v>472119.99999999994</v>
          </cell>
        </row>
        <row r="759">
          <cell r="A759">
            <v>764</v>
          </cell>
          <cell r="B759" t="str">
            <v>REDUCCIÓN 10"X8" HD EXTREMO LISO PARA PVC</v>
          </cell>
          <cell r="C759" t="str">
            <v>UND</v>
          </cell>
          <cell r="D759">
            <v>559120</v>
          </cell>
        </row>
        <row r="760">
          <cell r="A760">
            <v>765</v>
          </cell>
          <cell r="B760" t="str">
            <v>REDUCCIÓN 12"X3" HD EXTREMO LISO PARA PVC</v>
          </cell>
          <cell r="C760" t="str">
            <v>UND</v>
          </cell>
          <cell r="D760">
            <v>749360</v>
          </cell>
        </row>
        <row r="761">
          <cell r="A761">
            <v>766</v>
          </cell>
          <cell r="B761" t="str">
            <v>REDUCCIÓN 12"X6" HD EXTREMO LISO PARA PVC</v>
          </cell>
          <cell r="C761" t="str">
            <v>UND</v>
          </cell>
          <cell r="D761">
            <v>810840</v>
          </cell>
        </row>
        <row r="762">
          <cell r="A762">
            <v>767</v>
          </cell>
          <cell r="B762" t="str">
            <v>REDUCCIÓN 16"X10" HD EXTREMO LISO PARA PVC</v>
          </cell>
          <cell r="C762" t="str">
            <v>UND</v>
          </cell>
          <cell r="D762">
            <v>2040439.9999999998</v>
          </cell>
        </row>
        <row r="763">
          <cell r="A763">
            <v>768</v>
          </cell>
          <cell r="B763" t="str">
            <v>REDUCCIÓN 16"X6" HD EXTREMO LISO PARA PVC</v>
          </cell>
          <cell r="C763" t="str">
            <v>UND</v>
          </cell>
          <cell r="D763">
            <v>1750439.9999999998</v>
          </cell>
        </row>
        <row r="764">
          <cell r="A764">
            <v>769</v>
          </cell>
          <cell r="B764" t="str">
            <v xml:space="preserve">TEE 16"X16" HD PARA  PVC  </v>
          </cell>
          <cell r="C764" t="str">
            <v>UND</v>
          </cell>
          <cell r="D764">
            <v>4374360</v>
          </cell>
        </row>
        <row r="765">
          <cell r="A765">
            <v>770</v>
          </cell>
          <cell r="B765" t="str">
            <v>TEE 8"X8" PVC</v>
          </cell>
          <cell r="C765" t="str">
            <v>UND</v>
          </cell>
          <cell r="D765">
            <v>1485220</v>
          </cell>
        </row>
        <row r="766">
          <cell r="A766">
            <v>771</v>
          </cell>
          <cell r="B766" t="str">
            <v>TEE 6"X6" PVC</v>
          </cell>
          <cell r="C766" t="str">
            <v>UND</v>
          </cell>
          <cell r="D766">
            <v>624735</v>
          </cell>
        </row>
        <row r="767">
          <cell r="A767">
            <v>772</v>
          </cell>
          <cell r="B767" t="str">
            <v>TEE 4"X4" PVC</v>
          </cell>
          <cell r="C767" t="str">
            <v>UND</v>
          </cell>
          <cell r="D767">
            <v>284054</v>
          </cell>
        </row>
        <row r="768">
          <cell r="A768">
            <v>773</v>
          </cell>
          <cell r="B768" t="str">
            <v>TEE 3"X3" PVC</v>
          </cell>
          <cell r="C768" t="str">
            <v>UND</v>
          </cell>
          <cell r="D768">
            <v>180965</v>
          </cell>
        </row>
        <row r="769">
          <cell r="A769">
            <v>774</v>
          </cell>
          <cell r="B769" t="str">
            <v>CRUZ HD 10"</v>
          </cell>
          <cell r="C769" t="str">
            <v>UND</v>
          </cell>
          <cell r="D769">
            <v>2070599.9999999998</v>
          </cell>
        </row>
        <row r="770">
          <cell r="A770">
            <v>775</v>
          </cell>
          <cell r="B770" t="str">
            <v>CRUZ HD 8"</v>
          </cell>
          <cell r="C770" t="str">
            <v>UND</v>
          </cell>
          <cell r="D770">
            <v>1470880</v>
          </cell>
        </row>
        <row r="771">
          <cell r="A771">
            <v>776</v>
          </cell>
          <cell r="B771" t="str">
            <v>CRUZ HD 6"</v>
          </cell>
          <cell r="C771" t="str">
            <v>UND</v>
          </cell>
          <cell r="D771">
            <v>947719.99999999988</v>
          </cell>
        </row>
        <row r="772">
          <cell r="A772">
            <v>777</v>
          </cell>
          <cell r="B772" t="str">
            <v>CRUZ HD 4"</v>
          </cell>
          <cell r="C772" t="str">
            <v>UND</v>
          </cell>
          <cell r="D772">
            <v>421080</v>
          </cell>
        </row>
        <row r="773">
          <cell r="A773">
            <v>778</v>
          </cell>
          <cell r="B773" t="str">
            <v>CRUZ HD 3"</v>
          </cell>
          <cell r="C773" t="str">
            <v>UND</v>
          </cell>
          <cell r="D773">
            <v>352640</v>
          </cell>
        </row>
        <row r="774">
          <cell r="A774">
            <v>779</v>
          </cell>
          <cell r="B774" t="str">
            <v>TAPÓN HD 2"</v>
          </cell>
          <cell r="C774" t="str">
            <v>UND</v>
          </cell>
          <cell r="D774">
            <v>54519.999999999993</v>
          </cell>
        </row>
        <row r="775">
          <cell r="A775">
            <v>780</v>
          </cell>
          <cell r="B775" t="str">
            <v>TAPÓN HD 3"</v>
          </cell>
          <cell r="C775" t="str">
            <v>UND</v>
          </cell>
          <cell r="D775">
            <v>71920</v>
          </cell>
        </row>
        <row r="776">
          <cell r="A776">
            <v>781</v>
          </cell>
          <cell r="B776" t="str">
            <v>TAPÓN HD 4"</v>
          </cell>
          <cell r="C776" t="str">
            <v>UND</v>
          </cell>
          <cell r="D776">
            <v>84680</v>
          </cell>
        </row>
        <row r="777">
          <cell r="A777">
            <v>782</v>
          </cell>
          <cell r="B777" t="str">
            <v>UNIÓN MECÁNICA PVC 1"</v>
          </cell>
          <cell r="C777" t="str">
            <v>UND</v>
          </cell>
          <cell r="D777">
            <v>13037</v>
          </cell>
        </row>
        <row r="778">
          <cell r="A778">
            <v>783</v>
          </cell>
          <cell r="B778" t="str">
            <v>UNIÓN MECÁNICA PVC 2"</v>
          </cell>
          <cell r="C778" t="str">
            <v>UND</v>
          </cell>
          <cell r="D778">
            <v>20359</v>
          </cell>
        </row>
        <row r="779">
          <cell r="A779">
            <v>784</v>
          </cell>
          <cell r="B779" t="str">
            <v>UNIÓN MECÁNICA PVC 3"</v>
          </cell>
          <cell r="C779" t="str">
            <v>UND</v>
          </cell>
          <cell r="D779">
            <v>34859</v>
          </cell>
        </row>
        <row r="780">
          <cell r="A780">
            <v>785</v>
          </cell>
          <cell r="B780" t="str">
            <v>UNIÓN MECÁNICA PVC 4"</v>
          </cell>
          <cell r="C780" t="str">
            <v>UND</v>
          </cell>
          <cell r="D780">
            <v>56689</v>
          </cell>
        </row>
        <row r="781">
          <cell r="A781">
            <v>786</v>
          </cell>
          <cell r="B781" t="str">
            <v>UNIÓN MECÁNICA PVC 6"</v>
          </cell>
          <cell r="C781" t="str">
            <v>UND</v>
          </cell>
          <cell r="D781">
            <v>132659</v>
          </cell>
        </row>
        <row r="782">
          <cell r="A782">
            <v>787</v>
          </cell>
          <cell r="B782" t="str">
            <v>UNIÓN MECÁNICA PVC 10"</v>
          </cell>
          <cell r="C782" t="str">
            <v>UND</v>
          </cell>
          <cell r="D782">
            <v>434477</v>
          </cell>
        </row>
        <row r="783">
          <cell r="A783">
            <v>788</v>
          </cell>
          <cell r="B783" t="str">
            <v>UNIÓN MECÁNICA PVC 12"</v>
          </cell>
          <cell r="C783" t="str">
            <v>UND</v>
          </cell>
          <cell r="D783">
            <v>673343</v>
          </cell>
        </row>
        <row r="784">
          <cell r="A784">
            <v>789</v>
          </cell>
          <cell r="B784" t="str">
            <v>UNIÓN MECÁNICA HD PARA PVC 16"</v>
          </cell>
          <cell r="C784" t="str">
            <v>UND</v>
          </cell>
          <cell r="D784">
            <v>933799.99999999988</v>
          </cell>
        </row>
        <row r="785">
          <cell r="A785">
            <v>790</v>
          </cell>
          <cell r="B785" t="str">
            <v>UNIÓN MECÁNICA HD 3" EB</v>
          </cell>
          <cell r="C785" t="str">
            <v>UND</v>
          </cell>
          <cell r="D785">
            <v>63799.999999999993</v>
          </cell>
        </row>
        <row r="786">
          <cell r="A786">
            <v>791</v>
          </cell>
          <cell r="B786" t="str">
            <v>UNIÓN MECÁNICA HD 6" EB</v>
          </cell>
          <cell r="C786" t="str">
            <v>UND</v>
          </cell>
          <cell r="D786">
            <v>171680</v>
          </cell>
        </row>
        <row r="787">
          <cell r="A787">
            <v>792</v>
          </cell>
          <cell r="B787" t="str">
            <v>NIPLE PASAMURO EL X EB D = 4"  L = 0,50 M</v>
          </cell>
          <cell r="C787" t="str">
            <v>UND</v>
          </cell>
          <cell r="D787">
            <v>675279</v>
          </cell>
        </row>
        <row r="788">
          <cell r="A788">
            <v>793</v>
          </cell>
          <cell r="B788" t="str">
            <v xml:space="preserve">UNIÓN DE DESMONTAJE TIPO DRESSER 4" </v>
          </cell>
          <cell r="C788" t="str">
            <v>UND</v>
          </cell>
          <cell r="D788">
            <v>73080</v>
          </cell>
        </row>
        <row r="789">
          <cell r="A789">
            <v>794</v>
          </cell>
          <cell r="B789" t="str">
            <v>VÁLVULA COMPUERTA SELLO DE BRONCE VÁSTAGO NO ASCENDENTE 4"</v>
          </cell>
          <cell r="C789" t="str">
            <v>UND</v>
          </cell>
          <cell r="D789">
            <v>715720</v>
          </cell>
        </row>
        <row r="790">
          <cell r="A790">
            <v>795</v>
          </cell>
          <cell r="B790" t="str">
            <v>MACROMEDIDOR  MECÁNICO 4"</v>
          </cell>
          <cell r="C790" t="str">
            <v>UND</v>
          </cell>
          <cell r="D790">
            <v>1337480</v>
          </cell>
        </row>
        <row r="791">
          <cell r="A791">
            <v>796</v>
          </cell>
          <cell r="B791" t="str">
            <v>VÁLVULA DE COMPUERTA SELLO BRONCE VÁSTAGO NO ASCENDENTE 2"</v>
          </cell>
          <cell r="C791" t="str">
            <v>UND</v>
          </cell>
          <cell r="D791">
            <v>348000</v>
          </cell>
        </row>
        <row r="792">
          <cell r="A792">
            <v>797</v>
          </cell>
          <cell r="B792" t="str">
            <v>VÁLVULA DE COMPUERTA SELLO BRONCE VÁSTAGO NO ASCENDENTE 3"</v>
          </cell>
          <cell r="C792" t="str">
            <v>UND</v>
          </cell>
          <cell r="D792">
            <v>524320</v>
          </cell>
        </row>
        <row r="793">
          <cell r="A793">
            <v>798</v>
          </cell>
          <cell r="B793" t="str">
            <v>VÁLVULA DE COMPUERTA SELLO BRONCE VÁSTAGO NO ASCENDENTE 4"</v>
          </cell>
          <cell r="C793" t="str">
            <v>UND</v>
          </cell>
          <cell r="D793">
            <v>715720</v>
          </cell>
        </row>
        <row r="794">
          <cell r="A794">
            <v>799</v>
          </cell>
          <cell r="B794" t="str">
            <v>VÁLVULA DE COMPUERTA SELLO BRONCE VÁSTAGO NO ASCENDENTE 6"</v>
          </cell>
          <cell r="C794" t="str">
            <v>UND</v>
          </cell>
          <cell r="D794">
            <v>1243520</v>
          </cell>
        </row>
        <row r="795">
          <cell r="A795">
            <v>800</v>
          </cell>
          <cell r="B795" t="str">
            <v>FILTRO Y 2" EB</v>
          </cell>
          <cell r="C795" t="str">
            <v>UND</v>
          </cell>
          <cell r="D795">
            <v>299280</v>
          </cell>
        </row>
        <row r="796">
          <cell r="A796">
            <v>801</v>
          </cell>
          <cell r="B796" t="str">
            <v>FILTRO Y 3" EB</v>
          </cell>
          <cell r="C796" t="str">
            <v>UND</v>
          </cell>
          <cell r="D796">
            <v>450079.99999999994</v>
          </cell>
        </row>
        <row r="797">
          <cell r="A797">
            <v>802</v>
          </cell>
          <cell r="B797" t="str">
            <v>FILTRO Y 4" EB</v>
          </cell>
          <cell r="C797" t="str">
            <v>UND</v>
          </cell>
          <cell r="D797">
            <v>641480</v>
          </cell>
        </row>
        <row r="798">
          <cell r="A798">
            <v>803</v>
          </cell>
          <cell r="B798" t="str">
            <v>FILTRO Y 6" EB</v>
          </cell>
          <cell r="C798" t="str">
            <v>UND</v>
          </cell>
          <cell r="D798">
            <v>1224960</v>
          </cell>
        </row>
        <row r="799">
          <cell r="A799">
            <v>804</v>
          </cell>
          <cell r="B799" t="str">
            <v>UNIÓN TIPO DRESSER 2"</v>
          </cell>
          <cell r="C799" t="str">
            <v>UND</v>
          </cell>
          <cell r="D799">
            <v>46400</v>
          </cell>
        </row>
        <row r="800">
          <cell r="A800">
            <v>805</v>
          </cell>
          <cell r="B800" t="str">
            <v>UNIÓN TIPO DRESSER 3"</v>
          </cell>
          <cell r="C800" t="str">
            <v>UND</v>
          </cell>
          <cell r="D800">
            <v>63799.999999999993</v>
          </cell>
        </row>
        <row r="801">
          <cell r="A801">
            <v>806</v>
          </cell>
          <cell r="B801" t="str">
            <v>UNIÓN TIPO DRESSER 4"</v>
          </cell>
          <cell r="C801" t="str">
            <v>UND</v>
          </cell>
          <cell r="D801">
            <v>73080</v>
          </cell>
        </row>
        <row r="802">
          <cell r="A802">
            <v>807</v>
          </cell>
          <cell r="B802" t="str">
            <v>UNIÓN TIPO DRESSER 6"</v>
          </cell>
          <cell r="C802" t="str">
            <v>UND</v>
          </cell>
          <cell r="D802">
            <v>171680</v>
          </cell>
        </row>
        <row r="803">
          <cell r="A803">
            <v>808</v>
          </cell>
          <cell r="B803" t="str">
            <v>VÁLVULA REDUCTORA DE PRESIÓN 2"</v>
          </cell>
          <cell r="C803" t="str">
            <v>UND</v>
          </cell>
          <cell r="D803">
            <v>2925268.28</v>
          </cell>
        </row>
        <row r="804">
          <cell r="A804">
            <v>809</v>
          </cell>
          <cell r="B804" t="str">
            <v>VÁLVULA REDUCTORA DE PRESIÓN 3"</v>
          </cell>
          <cell r="C804" t="str">
            <v>UND</v>
          </cell>
          <cell r="D804">
            <v>3161734.28</v>
          </cell>
        </row>
        <row r="805">
          <cell r="A805">
            <v>810</v>
          </cell>
          <cell r="B805" t="str">
            <v>VÁLVULA REDUCTORA DE PRESIÓN 4"</v>
          </cell>
          <cell r="C805" t="str">
            <v>UND</v>
          </cell>
          <cell r="D805">
            <v>3702984.4799999995</v>
          </cell>
        </row>
        <row r="806">
          <cell r="A806">
            <v>811</v>
          </cell>
          <cell r="B806" t="str">
            <v>VÁLVULA REDUCTORA DE PRESIÓN 6"</v>
          </cell>
          <cell r="C806" t="str">
            <v>UND</v>
          </cell>
          <cell r="D806">
            <v>5521136</v>
          </cell>
        </row>
        <row r="807">
          <cell r="A807">
            <v>812</v>
          </cell>
          <cell r="B807" t="str">
            <v>NIPLE PASAMURO EL X EB D = 2"  L = 0,50 M</v>
          </cell>
          <cell r="C807" t="str">
            <v>UND</v>
          </cell>
          <cell r="D807">
            <v>306945</v>
          </cell>
        </row>
        <row r="808">
          <cell r="A808">
            <v>813</v>
          </cell>
          <cell r="B808" t="str">
            <v>NIPLE PASAMURO EL X EB D = 3"  L = 0,50 M</v>
          </cell>
          <cell r="C808" t="str">
            <v>UND</v>
          </cell>
          <cell r="D808">
            <v>501344</v>
          </cell>
        </row>
        <row r="809">
          <cell r="A809">
            <v>814</v>
          </cell>
          <cell r="B809" t="str">
            <v>NIPLE PASAMURO EL X EB D = 4"  L = 0,50 M</v>
          </cell>
          <cell r="C809" t="str">
            <v>UND</v>
          </cell>
          <cell r="D809">
            <v>675279</v>
          </cell>
        </row>
        <row r="810">
          <cell r="A810">
            <v>815</v>
          </cell>
          <cell r="B810" t="str">
            <v>NIPLE PASAMURO EL X EB D = 6"  L = 0,50 M</v>
          </cell>
          <cell r="C810" t="str">
            <v>UND</v>
          </cell>
          <cell r="D810">
            <v>1125465</v>
          </cell>
        </row>
        <row r="811">
          <cell r="A811">
            <v>816</v>
          </cell>
          <cell r="B811" t="str">
            <v>VÁLVULAS DE COMPUERTA CON VOLANTE Y RUEDA DE MANEJO VCT Y VCP 2"</v>
          </cell>
          <cell r="C811" t="str">
            <v>UND</v>
          </cell>
          <cell r="D811">
            <v>535224</v>
          </cell>
        </row>
        <row r="812">
          <cell r="A812">
            <v>817</v>
          </cell>
          <cell r="B812" t="str">
            <v>VÁLVULAS DE COMPUERTA CON VOLANTE Y RUEDA DE MANEJO VCT Y VCP 3"</v>
          </cell>
          <cell r="C812" t="str">
            <v>UND</v>
          </cell>
          <cell r="D812">
            <v>817800</v>
          </cell>
        </row>
        <row r="813">
          <cell r="A813">
            <v>818</v>
          </cell>
          <cell r="B813" t="str">
            <v>VÁLVULAS DE COMPUERTA CON VOLANTE Y RUEDA DE MANEJO VCT Y VCP 4"</v>
          </cell>
          <cell r="C813" t="str">
            <v>UND</v>
          </cell>
          <cell r="D813">
            <v>1125200</v>
          </cell>
        </row>
        <row r="814">
          <cell r="A814">
            <v>819</v>
          </cell>
          <cell r="B814" t="str">
            <v>VÁLVULA DE GLOBO 2"</v>
          </cell>
          <cell r="C814" t="str">
            <v>UND</v>
          </cell>
          <cell r="D814">
            <v>558076</v>
          </cell>
        </row>
        <row r="815">
          <cell r="A815">
            <v>820</v>
          </cell>
          <cell r="B815" t="str">
            <v>VÁLVULA DE GLOBO 3"</v>
          </cell>
          <cell r="C815" t="str">
            <v>UND</v>
          </cell>
          <cell r="D815">
            <v>748432</v>
          </cell>
        </row>
        <row r="816">
          <cell r="A816">
            <v>821</v>
          </cell>
          <cell r="B816" t="str">
            <v>VÁLVULA DE GLOBO 4"</v>
          </cell>
          <cell r="C816" t="str">
            <v>UND</v>
          </cell>
          <cell r="D816">
            <v>1135640</v>
          </cell>
        </row>
        <row r="817">
          <cell r="A817">
            <v>822</v>
          </cell>
          <cell r="B817" t="str">
            <v>VÁLVULA DE GLOBO 6"</v>
          </cell>
          <cell r="C817" t="str">
            <v>UND</v>
          </cell>
          <cell r="D817">
            <v>1851475.9999999998</v>
          </cell>
        </row>
        <row r="818">
          <cell r="A818">
            <v>823</v>
          </cell>
          <cell r="B818" t="str">
            <v>VÁLVULA DE VENTOSA SENCILLA EB 2"</v>
          </cell>
          <cell r="C818" t="str">
            <v>UND</v>
          </cell>
          <cell r="D818">
            <v>320160</v>
          </cell>
        </row>
        <row r="819">
          <cell r="A819">
            <v>824</v>
          </cell>
          <cell r="B819" t="str">
            <v>VÁLVULA DE VENTOSA SENCILLA EB 3"</v>
          </cell>
          <cell r="C819" t="str">
            <v>UND</v>
          </cell>
          <cell r="D819">
            <v>409480</v>
          </cell>
        </row>
        <row r="820">
          <cell r="A820">
            <v>825</v>
          </cell>
          <cell r="B820" t="str">
            <v>VÁLVULA DE VENTOSA SENCILLA EB 4"</v>
          </cell>
          <cell r="C820" t="str">
            <v>UND</v>
          </cell>
          <cell r="D820">
            <v>614800</v>
          </cell>
        </row>
        <row r="821">
          <cell r="A821">
            <v>826</v>
          </cell>
          <cell r="B821" t="str">
            <v>VÁLVULA DE VENTOSA SENCILLA EB 6"</v>
          </cell>
          <cell r="C821" t="str">
            <v>UND</v>
          </cell>
          <cell r="D821">
            <v>3398799.9999999995</v>
          </cell>
        </row>
        <row r="822">
          <cell r="A822">
            <v>827</v>
          </cell>
          <cell r="B822" t="str">
            <v>VÁLVULA DE VENTOSA DOBLE ACCIÓN D = 2" EB</v>
          </cell>
          <cell r="C822" t="str">
            <v>UND</v>
          </cell>
          <cell r="D822">
            <v>673960</v>
          </cell>
        </row>
        <row r="823">
          <cell r="A823">
            <v>828</v>
          </cell>
          <cell r="B823" t="str">
            <v>VÁLVULA DE VENTOSA DOBLE ACCIÓN D = 3" EB</v>
          </cell>
          <cell r="C823" t="str">
            <v>UND</v>
          </cell>
          <cell r="D823">
            <v>824760</v>
          </cell>
        </row>
        <row r="824">
          <cell r="A824">
            <v>829</v>
          </cell>
          <cell r="B824" t="str">
            <v>VÁLVULA DE VENTOSA DOBLE ACCIÓN D = 4" EB</v>
          </cell>
          <cell r="C824" t="str">
            <v>UND</v>
          </cell>
          <cell r="D824">
            <v>1305000</v>
          </cell>
        </row>
        <row r="825">
          <cell r="A825">
            <v>830</v>
          </cell>
          <cell r="B825" t="str">
            <v>VÁLVULA DE VENTOSA DOBLE ACCIÓN D = 6" EB</v>
          </cell>
          <cell r="C825" t="str">
            <v>UND</v>
          </cell>
          <cell r="D825">
            <v>3398799.9999999995</v>
          </cell>
        </row>
        <row r="826">
          <cell r="A826">
            <v>831</v>
          </cell>
          <cell r="B826" t="str">
            <v>CODO 90° EB X EB 2" HD</v>
          </cell>
          <cell r="C826" t="str">
            <v>UND</v>
          </cell>
          <cell r="D826">
            <v>106719.99999999999</v>
          </cell>
        </row>
        <row r="827">
          <cell r="A827">
            <v>832</v>
          </cell>
          <cell r="B827" t="str">
            <v>CODO 90° EB X EB 3" HD</v>
          </cell>
          <cell r="C827" t="str">
            <v>UND</v>
          </cell>
          <cell r="D827">
            <v>211120</v>
          </cell>
        </row>
        <row r="828">
          <cell r="A828">
            <v>833</v>
          </cell>
          <cell r="B828" t="str">
            <v>CODO 90° EB X EB 4" HD</v>
          </cell>
          <cell r="C828" t="str">
            <v>UND</v>
          </cell>
          <cell r="D828">
            <v>264480</v>
          </cell>
        </row>
        <row r="829">
          <cell r="A829">
            <v>834</v>
          </cell>
          <cell r="B829" t="str">
            <v>CODO 90° EB X EB 6" HD</v>
          </cell>
          <cell r="C829" t="str">
            <v>UND</v>
          </cell>
          <cell r="D829">
            <v>450079.99999999994</v>
          </cell>
        </row>
        <row r="830">
          <cell r="A830">
            <v>835</v>
          </cell>
          <cell r="B830" t="str">
            <v>NIPLE EL X EB D = 2"  L = 0,50 M - 1,0 M HD</v>
          </cell>
          <cell r="C830" t="str">
            <v>UND</v>
          </cell>
          <cell r="D830">
            <v>409260</v>
          </cell>
        </row>
        <row r="831">
          <cell r="A831">
            <v>836</v>
          </cell>
          <cell r="B831" t="str">
            <v>NIPLE EL X EB D = 3"  L = 0,50 M - 1,0 M HD</v>
          </cell>
          <cell r="C831" t="str">
            <v>UND</v>
          </cell>
          <cell r="D831">
            <v>736668</v>
          </cell>
        </row>
        <row r="832">
          <cell r="A832">
            <v>837</v>
          </cell>
          <cell r="B832" t="str">
            <v>NIPLE EL X EB D = 4"  L = 0,50 M - 1,0 M HD</v>
          </cell>
          <cell r="C832" t="str">
            <v>UND</v>
          </cell>
          <cell r="D832">
            <v>1002687</v>
          </cell>
        </row>
        <row r="833">
          <cell r="A833">
            <v>838</v>
          </cell>
          <cell r="B833" t="str">
            <v>NIPLE EL X EB D = 6"  L = 0,50 M - 1,0 M HD</v>
          </cell>
          <cell r="C833" t="str">
            <v>UND</v>
          </cell>
          <cell r="D833">
            <v>1739355</v>
          </cell>
        </row>
        <row r="834">
          <cell r="A834">
            <v>839</v>
          </cell>
          <cell r="B834" t="str">
            <v>NIPLE EB X EB D = 2"  L = 0,50 M - 1,0 M HD</v>
          </cell>
          <cell r="C834" t="str">
            <v>UND</v>
          </cell>
          <cell r="D834">
            <v>409240</v>
          </cell>
        </row>
        <row r="835">
          <cell r="A835">
            <v>840</v>
          </cell>
          <cell r="B835" t="str">
            <v>NIPLE EB X EB D = 3"  L = 0,50 M - 1,0 M HD</v>
          </cell>
          <cell r="C835" t="str">
            <v>UND</v>
          </cell>
          <cell r="D835">
            <v>716170</v>
          </cell>
        </row>
        <row r="836">
          <cell r="A836">
            <v>841</v>
          </cell>
          <cell r="B836" t="str">
            <v>NIPLE EB X EB D = 4"  L = 0,50 M - 1,0 M HD</v>
          </cell>
          <cell r="C836" t="str">
            <v>UND</v>
          </cell>
          <cell r="D836">
            <v>982176</v>
          </cell>
        </row>
        <row r="837">
          <cell r="A837">
            <v>842</v>
          </cell>
          <cell r="B837" t="str">
            <v>NIPLE EB X EB D = 6"  L = 0,50 M - 1,0 M HD</v>
          </cell>
          <cell r="C837" t="str">
            <v>UND</v>
          </cell>
          <cell r="D837">
            <v>1677884</v>
          </cell>
        </row>
        <row r="838">
          <cell r="A838">
            <v>843</v>
          </cell>
          <cell r="B838" t="str">
            <v>VÁLVULAS DE COMPUERTA CON VOLANTE Y RUEDA DE MANEJO VCT Y VCP 6"</v>
          </cell>
          <cell r="C838" t="str">
            <v>UND</v>
          </cell>
          <cell r="D838">
            <v>1654160</v>
          </cell>
        </row>
        <row r="839">
          <cell r="A839">
            <v>844</v>
          </cell>
          <cell r="B839" t="str">
            <v>VÁLVULAS DE COMPUERTA CON VOLANTE Y RUEDA DE MANEJO VCT Y VCP 8"</v>
          </cell>
          <cell r="C839" t="str">
            <v>UND</v>
          </cell>
          <cell r="D839">
            <v>2663360</v>
          </cell>
        </row>
        <row r="840">
          <cell r="A840">
            <v>845</v>
          </cell>
          <cell r="B840" t="str">
            <v>HIDRANTES MEGA TIPO TRAFICO BARRIL SECO AWWA C-502 2 SALIDAS EN 3" INCLUYE VALVULA DE COMPUERTA, NIVELACION Y ACOPLE A RED</v>
          </cell>
          <cell r="C840" t="str">
            <v>UND</v>
          </cell>
          <cell r="D840">
            <v>3802000</v>
          </cell>
        </row>
        <row r="841">
          <cell r="A841">
            <v>846</v>
          </cell>
          <cell r="B841" t="str">
            <v>SIFÓN DE PISO D = 6" INCLUYE REJILLA</v>
          </cell>
          <cell r="C841" t="str">
            <v>UND</v>
          </cell>
          <cell r="D841">
            <v>68000</v>
          </cell>
        </row>
        <row r="842">
          <cell r="A842">
            <v>847</v>
          </cell>
          <cell r="B842" t="str">
            <v>TUBERÍA PVC S D = 6"</v>
          </cell>
          <cell r="C842" t="str">
            <v>M</v>
          </cell>
          <cell r="D842">
            <v>51936.166666666664</v>
          </cell>
        </row>
        <row r="843">
          <cell r="A843">
            <v>848</v>
          </cell>
          <cell r="B843" t="str">
            <v>TEE HD 2"</v>
          </cell>
          <cell r="C843" t="str">
            <v>UND</v>
          </cell>
          <cell r="D843">
            <v>168200</v>
          </cell>
        </row>
        <row r="844">
          <cell r="A844">
            <v>849</v>
          </cell>
          <cell r="B844" t="str">
            <v>TEE HD 3"</v>
          </cell>
          <cell r="C844" t="str">
            <v>UND</v>
          </cell>
          <cell r="D844">
            <v>281880</v>
          </cell>
        </row>
        <row r="845">
          <cell r="A845">
            <v>850</v>
          </cell>
          <cell r="B845" t="str">
            <v>TEE HD 4"</v>
          </cell>
          <cell r="C845" t="str">
            <v>UND</v>
          </cell>
          <cell r="D845">
            <v>474439.99999999994</v>
          </cell>
        </row>
        <row r="846">
          <cell r="A846">
            <v>851</v>
          </cell>
          <cell r="B846" t="str">
            <v xml:space="preserve">PASAMURO HD 4" 0,20 M </v>
          </cell>
          <cell r="C846" t="str">
            <v>UND</v>
          </cell>
          <cell r="D846">
            <v>675279</v>
          </cell>
        </row>
        <row r="847">
          <cell r="A847">
            <v>852</v>
          </cell>
          <cell r="B847" t="str">
            <v xml:space="preserve">PASAMURO HD 3" 0,20 M </v>
          </cell>
          <cell r="C847" t="str">
            <v>UND</v>
          </cell>
          <cell r="D847">
            <v>501344</v>
          </cell>
        </row>
        <row r="848">
          <cell r="A848">
            <v>853</v>
          </cell>
          <cell r="B848" t="str">
            <v xml:space="preserve">PASAMURO HD 2" 0,20 M </v>
          </cell>
          <cell r="C848" t="str">
            <v>UND</v>
          </cell>
          <cell r="D848">
            <v>306945</v>
          </cell>
        </row>
        <row r="849">
          <cell r="A849">
            <v>854</v>
          </cell>
          <cell r="B849" t="str">
            <v>NIPLE HD 4" 2,45 M</v>
          </cell>
          <cell r="C849" t="str">
            <v>UND</v>
          </cell>
          <cell r="D849">
            <v>2500000</v>
          </cell>
        </row>
        <row r="850">
          <cell r="A850">
            <v>855</v>
          </cell>
          <cell r="B850" t="str">
            <v>NIPLE HD 3" 2,45 M</v>
          </cell>
          <cell r="C850" t="str">
            <v>UND</v>
          </cell>
          <cell r="D850">
            <v>2000000</v>
          </cell>
        </row>
        <row r="851">
          <cell r="A851">
            <v>856</v>
          </cell>
          <cell r="B851" t="str">
            <v>NIPLE HD 2" 2,45 M</v>
          </cell>
          <cell r="C851" t="str">
            <v>UND</v>
          </cell>
          <cell r="D851">
            <v>1500000</v>
          </cell>
        </row>
        <row r="852">
          <cell r="A852">
            <v>857</v>
          </cell>
          <cell r="B852" t="str">
            <v>FORMALETA METÁLICA</v>
          </cell>
          <cell r="C852" t="str">
            <v>DIA</v>
          </cell>
          <cell r="D852">
            <v>58000</v>
          </cell>
        </row>
        <row r="853">
          <cell r="A853">
            <v>858</v>
          </cell>
          <cell r="B853" t="str">
            <v>CONCRETO 2.000 PSI MEZCLADO EN OBRA</v>
          </cell>
          <cell r="C853" t="str">
            <v>M3</v>
          </cell>
          <cell r="D853">
            <v>267624</v>
          </cell>
        </row>
        <row r="854">
          <cell r="A854">
            <v>859</v>
          </cell>
          <cell r="B854" t="str">
            <v>CONCRETO 3.000 PSI MEZCLADO EN OBRA</v>
          </cell>
          <cell r="C854" t="str">
            <v>M3</v>
          </cell>
          <cell r="D854">
            <v>320519</v>
          </cell>
        </row>
        <row r="855">
          <cell r="A855">
            <v>860</v>
          </cell>
          <cell r="B855" t="str">
            <v>CONCRETO 4000 PSI MEZCLADO EN OBRA</v>
          </cell>
          <cell r="C855" t="str">
            <v>M3</v>
          </cell>
          <cell r="D855">
            <v>371021</v>
          </cell>
        </row>
        <row r="856">
          <cell r="A856">
            <v>861</v>
          </cell>
          <cell r="B856" t="str">
            <v>CONCRETO 4000 PSI MEZCLADO EN OBRA (FORMALETA)</v>
          </cell>
          <cell r="C856" t="str">
            <v>M3</v>
          </cell>
          <cell r="D856">
            <v>659108</v>
          </cell>
        </row>
        <row r="857">
          <cell r="A857">
            <v>862</v>
          </cell>
          <cell r="B857" t="str">
            <v>ACERO EN ELEMENTOS ESTRUCTURALES A 36</v>
          </cell>
          <cell r="C857" t="str">
            <v>KG</v>
          </cell>
          <cell r="D857">
            <v>7591.3793103448288</v>
          </cell>
        </row>
        <row r="858">
          <cell r="A858">
            <v>863</v>
          </cell>
          <cell r="B858" t="str">
            <v>EPÓXICO AUTOPRIMARIO MODIFICADO INCLUYE CATALIZADOR</v>
          </cell>
          <cell r="C858" t="str">
            <v>GLN</v>
          </cell>
          <cell r="D858">
            <v>225689.65517241383</v>
          </cell>
        </row>
        <row r="859">
          <cell r="A859">
            <v>864</v>
          </cell>
          <cell r="B859" t="str">
            <v>PINTURA A BASE DE RESINA ACRÍLICA MODIFICADO</v>
          </cell>
          <cell r="C859" t="str">
            <v>GLN</v>
          </cell>
          <cell r="D859">
            <v>200098.50000000003</v>
          </cell>
        </row>
        <row r="860">
          <cell r="A860">
            <v>865</v>
          </cell>
          <cell r="B860" t="str">
            <v>COMPRESOR DE AIRE CON PISTOLA PARA PINTURA 700 W</v>
          </cell>
          <cell r="C860" t="str">
            <v>DIA</v>
          </cell>
          <cell r="D860">
            <v>52000</v>
          </cell>
        </row>
        <row r="861">
          <cell r="A861">
            <v>866</v>
          </cell>
          <cell r="B861" t="str">
            <v>ACERO EN ELEMENTOS ESTRUCTURALES A 325</v>
          </cell>
          <cell r="C861" t="str">
            <v>KG</v>
          </cell>
          <cell r="D861">
            <v>7591.3793103448288</v>
          </cell>
        </row>
        <row r="862">
          <cell r="A862">
            <v>867</v>
          </cell>
          <cell r="B862" t="str">
            <v>SOLDADOR ELECTRICO 300 AMP</v>
          </cell>
          <cell r="C862" t="str">
            <v>DIA</v>
          </cell>
          <cell r="D862">
            <v>102586.20689655174</v>
          </cell>
        </row>
        <row r="863">
          <cell r="A863">
            <v>868</v>
          </cell>
          <cell r="B863" t="str">
            <v>SOLDADURA E70XX</v>
          </cell>
          <cell r="C863" t="str">
            <v>KG</v>
          </cell>
          <cell r="D863">
            <v>14875.000000000002</v>
          </cell>
        </row>
        <row r="864">
          <cell r="A864">
            <v>869</v>
          </cell>
          <cell r="B864" t="str">
            <v>LAMINA EN ACRILICO CRISTAL 50X50 CM-5MM, INCLUYE CORTE CUADRANGULAR DE 10 CM</v>
          </cell>
          <cell r="C864" t="str">
            <v>UND</v>
          </cell>
          <cell r="D864">
            <v>54520</v>
          </cell>
        </row>
        <row r="865">
          <cell r="A865">
            <v>870</v>
          </cell>
          <cell r="B865" t="str">
            <v>ADHESIVO ESTRUCTURAL (CARTUCHO 400 ML)</v>
          </cell>
          <cell r="C865" t="str">
            <v>UND</v>
          </cell>
          <cell r="D865">
            <v>48900</v>
          </cell>
        </row>
        <row r="866">
          <cell r="A866">
            <v>871</v>
          </cell>
          <cell r="B866" t="str">
            <v>ANGULO DE ACERO 2" X 2" X 3/16"</v>
          </cell>
          <cell r="C866" t="str">
            <v>M</v>
          </cell>
          <cell r="D866">
            <v>9650</v>
          </cell>
        </row>
        <row r="867">
          <cell r="A867">
            <v>872</v>
          </cell>
          <cell r="B867" t="str">
            <v>JUEGO DE PERNOS Y ARANDELAS 1"</v>
          </cell>
          <cell r="C867" t="str">
            <v>UND</v>
          </cell>
          <cell r="D867">
            <v>5100</v>
          </cell>
        </row>
        <row r="868">
          <cell r="A868">
            <v>873</v>
          </cell>
          <cell r="B868" t="str">
            <v>EQUIPO DE CORTE CONCRETO</v>
          </cell>
          <cell r="C868" t="str">
            <v>DIA</v>
          </cell>
          <cell r="D868">
            <v>110000</v>
          </cell>
        </row>
        <row r="869">
          <cell r="A869">
            <v>874</v>
          </cell>
          <cell r="B869" t="str">
            <v>PASAMURO PVC D=6" 0.50M UM</v>
          </cell>
          <cell r="C869" t="str">
            <v>M</v>
          </cell>
          <cell r="D869">
            <v>44867.666666666664</v>
          </cell>
        </row>
        <row r="870">
          <cell r="A870">
            <v>875</v>
          </cell>
          <cell r="B870" t="str">
            <v>TUBO BRIDA LISO ANCLAJE DN 150 PN 10 L=0,50</v>
          </cell>
          <cell r="C870" t="str">
            <v>UND</v>
          </cell>
          <cell r="D870">
            <v>440734.18339999998</v>
          </cell>
        </row>
        <row r="871">
          <cell r="A871">
            <v>876</v>
          </cell>
          <cell r="B871" t="str">
            <v>CODO 90° JTA RÁP PVC 6" HD</v>
          </cell>
          <cell r="C871" t="str">
            <v>UND</v>
          </cell>
          <cell r="D871">
            <v>342720</v>
          </cell>
        </row>
        <row r="872">
          <cell r="A872">
            <v>877</v>
          </cell>
          <cell r="B872" t="str">
            <v>VÁLVULAS DE COMPUERTA VNA ELÁSTICA EXTREMO JTA RÁPIDA PVC 6"</v>
          </cell>
          <cell r="C872" t="str">
            <v>UND</v>
          </cell>
          <cell r="D872">
            <v>1071000</v>
          </cell>
        </row>
        <row r="873">
          <cell r="A873">
            <v>878</v>
          </cell>
          <cell r="B873" t="str">
            <v xml:space="preserve">COMPUERTA GUILLOTINA DN 8 (OBT.HD.)
COLUMNA DE MANIOBRA COMPACT VASTAGO 1 A 1 1/4
JUEGO ESPARRAGOS ANCLAJE COLUMNA DE MANIOBRA
SOPORTE CON GUIA VASTAGO No 1
JUEGO ESPARRAGO ANCLAJE SOPORTE GUIA No1
</v>
          </cell>
          <cell r="C873" t="str">
            <v>UND</v>
          </cell>
          <cell r="D873">
            <v>8225720.2999999998</v>
          </cell>
        </row>
        <row r="874">
          <cell r="A874">
            <v>879</v>
          </cell>
          <cell r="B874" t="str">
            <v>TUBERÍA HG D=1 1/2"</v>
          </cell>
          <cell r="C874" t="str">
            <v>M</v>
          </cell>
          <cell r="D874">
            <v>18000</v>
          </cell>
        </row>
        <row r="875">
          <cell r="A875">
            <v>880</v>
          </cell>
          <cell r="B875" t="str">
            <v>GANCHO DE ANCLAJE EN VARILLA 1  1/4"</v>
          </cell>
          <cell r="C875" t="str">
            <v>KG</v>
          </cell>
          <cell r="D875">
            <v>5100</v>
          </cell>
        </row>
        <row r="876">
          <cell r="A876">
            <v>881</v>
          </cell>
          <cell r="B876" t="str">
            <v>PLATINA METALICA 0,12*0,12*3/16</v>
          </cell>
          <cell r="C876" t="str">
            <v>UN</v>
          </cell>
          <cell r="D876">
            <v>5000</v>
          </cell>
        </row>
        <row r="877">
          <cell r="A877">
            <v>882</v>
          </cell>
          <cell r="B877" t="str">
            <v>REDUCCION DE COPA</v>
          </cell>
          <cell r="C877" t="str">
            <v>UN</v>
          </cell>
          <cell r="D877">
            <v>7540</v>
          </cell>
        </row>
        <row r="878">
          <cell r="A878">
            <v>883</v>
          </cell>
          <cell r="B878" t="str">
            <v>SOLDADURA SUPER WEST ARCO 1/8 NO. 6013</v>
          </cell>
          <cell r="C878" t="str">
            <v>KG</v>
          </cell>
          <cell r="D878">
            <v>14500</v>
          </cell>
        </row>
        <row r="879">
          <cell r="A879">
            <v>884</v>
          </cell>
          <cell r="B879" t="str">
            <v>EPÓXICO EUCO 452 GEL X 600 CC</v>
          </cell>
          <cell r="C879" t="str">
            <v>UN</v>
          </cell>
          <cell r="D879">
            <v>55824</v>
          </cell>
        </row>
        <row r="880">
          <cell r="A880">
            <v>885</v>
          </cell>
          <cell r="B880" t="str">
            <v xml:space="preserve">TUBO ACERO INOXIDABLE 1" X 0.075 PULGADA </v>
          </cell>
          <cell r="C880" t="str">
            <v>M</v>
          </cell>
          <cell r="D880">
            <v>6000</v>
          </cell>
        </row>
        <row r="881">
          <cell r="A881">
            <v>886</v>
          </cell>
          <cell r="B881" t="str">
            <v>CODO 90° JTA RÁP PVC 4" HD</v>
          </cell>
          <cell r="C881" t="str">
            <v>UND</v>
          </cell>
          <cell r="D881">
            <v>198730</v>
          </cell>
        </row>
        <row r="882">
          <cell r="A882">
            <v>887</v>
          </cell>
          <cell r="B882" t="str">
            <v>TEE HD. D= 4" JTA . RÁPIDA PVC</v>
          </cell>
          <cell r="C882" t="str">
            <v>UND</v>
          </cell>
          <cell r="D882">
            <v>252280</v>
          </cell>
        </row>
        <row r="883">
          <cell r="A883">
            <v>888</v>
          </cell>
          <cell r="B883" t="str">
            <v>TEE HD. D= 6" JTA . RÁPIDA PVC</v>
          </cell>
          <cell r="C883" t="str">
            <v>UND</v>
          </cell>
          <cell r="D883">
            <v>415310</v>
          </cell>
        </row>
        <row r="884">
          <cell r="A884">
            <v>889</v>
          </cell>
          <cell r="B884" t="str">
            <v>VÁLVULAS DE COMPUERTA VNA ELÁSTICA EXTREMO JTA RÁPIDA PVC 4"</v>
          </cell>
          <cell r="C884" t="str">
            <v>UND</v>
          </cell>
          <cell r="D884">
            <v>595000</v>
          </cell>
        </row>
        <row r="885">
          <cell r="A885">
            <v>890</v>
          </cell>
          <cell r="B885" t="str">
            <v>TUBO BRIDA LISO ANCLAJE DN 100 PN 10 L=0,50</v>
          </cell>
          <cell r="C885" t="str">
            <v>UND</v>
          </cell>
          <cell r="D885">
            <v>270000</v>
          </cell>
        </row>
        <row r="886">
          <cell r="A886">
            <v>891</v>
          </cell>
          <cell r="B886" t="str">
            <v xml:space="preserve">VÁLVULA DE COMPUERTA VNA ELÁSTICA EXTREMO JTA RAP PVC 2" </v>
          </cell>
          <cell r="C886" t="str">
            <v>UND</v>
          </cell>
          <cell r="D886">
            <v>315350</v>
          </cell>
        </row>
        <row r="887">
          <cell r="A887">
            <v>892</v>
          </cell>
          <cell r="B887" t="str">
            <v>TEE REDUCIDA HD JTA RAP PVC 4"x2"</v>
          </cell>
          <cell r="C887" t="str">
            <v>UND</v>
          </cell>
          <cell r="D887">
            <v>154700</v>
          </cell>
        </row>
        <row r="888">
          <cell r="A888">
            <v>893</v>
          </cell>
          <cell r="B888" t="str">
            <v>TUBO BRIDA LISO ANCLAJE DN 50 PN 10 L=0,50</v>
          </cell>
          <cell r="C888" t="str">
            <v>UND</v>
          </cell>
          <cell r="D888">
            <v>117000</v>
          </cell>
        </row>
        <row r="889">
          <cell r="A889">
            <v>894</v>
          </cell>
          <cell r="B889" t="str">
            <v>VÁLVULA VENTOSA SENCILLA. EB D = 1/2''</v>
          </cell>
          <cell r="C889" t="str">
            <v>UND</v>
          </cell>
          <cell r="D889">
            <v>218960</v>
          </cell>
        </row>
        <row r="890">
          <cell r="A890">
            <v>895</v>
          </cell>
          <cell r="B890" t="str">
            <v>COLLAR DERIVACIÓN 6"x1/2"  PVC INSERTO METÁLICO</v>
          </cell>
          <cell r="C890" t="str">
            <v>UND</v>
          </cell>
          <cell r="D890">
            <v>27837</v>
          </cell>
        </row>
        <row r="891">
          <cell r="A891">
            <v>896</v>
          </cell>
          <cell r="B891" t="str">
            <v>COLLAR DERIVACIÓN 4"x1/2"  PVC INSERTO METÁLICO</v>
          </cell>
          <cell r="C891" t="str">
            <v>UND</v>
          </cell>
          <cell r="D891">
            <v>21900</v>
          </cell>
        </row>
        <row r="892">
          <cell r="A892">
            <v>897</v>
          </cell>
          <cell r="B892" t="str">
            <v>COLLAR DERIVACIÓN 3"x1/2"  PVC INSERTO METÁLICO</v>
          </cell>
          <cell r="C892" t="str">
            <v>UND</v>
          </cell>
          <cell r="D892">
            <v>19285</v>
          </cell>
        </row>
        <row r="893">
          <cell r="A893">
            <v>898</v>
          </cell>
          <cell r="B893" t="str">
            <v>COLLAR DERIVACIÓN 2"x1/2"  PVC INSERTO METÁLICO</v>
          </cell>
          <cell r="C893" t="str">
            <v>UND</v>
          </cell>
          <cell r="D893">
            <v>13010</v>
          </cell>
        </row>
        <row r="894">
          <cell r="A894">
            <v>899</v>
          </cell>
          <cell r="B894" t="str">
            <v>VENTOSA DE DOBLE ACCIÓN D=3''</v>
          </cell>
          <cell r="C894" t="str">
            <v>UND</v>
          </cell>
          <cell r="D894">
            <v>420070</v>
          </cell>
        </row>
        <row r="895">
          <cell r="A895">
            <v>900</v>
          </cell>
          <cell r="B895" t="str">
            <v xml:space="preserve">REDUCCIÓN HD JTA RAP PVC 6" x 2" </v>
          </cell>
          <cell r="C895" t="str">
            <v>UND</v>
          </cell>
          <cell r="D895">
            <v>163030</v>
          </cell>
        </row>
        <row r="896">
          <cell r="A896">
            <v>901</v>
          </cell>
          <cell r="B896" t="str">
            <v xml:space="preserve">REDUCCIÓN HD JTA RAP PVC 6" x 3" </v>
          </cell>
          <cell r="C896" t="str">
            <v>UND</v>
          </cell>
          <cell r="D896">
            <v>180880</v>
          </cell>
        </row>
        <row r="897">
          <cell r="A897">
            <v>902</v>
          </cell>
          <cell r="B897" t="str">
            <v>UNIÓN TIPO DRESSER. D = 2"</v>
          </cell>
          <cell r="C897" t="str">
            <v>UND</v>
          </cell>
          <cell r="D897">
            <v>47600</v>
          </cell>
        </row>
        <row r="898">
          <cell r="A898">
            <v>903</v>
          </cell>
          <cell r="B898" t="str">
            <v>TEE REDUCIDA HD JTA RAP PVC 8"x2"</v>
          </cell>
          <cell r="C898" t="str">
            <v>UND</v>
          </cell>
          <cell r="D898">
            <v>508130</v>
          </cell>
        </row>
        <row r="899">
          <cell r="A899">
            <v>904</v>
          </cell>
          <cell r="B899" t="str">
            <v>TEE REDUCIDA HD JTA RAP PVC 6"x2"</v>
          </cell>
          <cell r="C899" t="str">
            <v>UND</v>
          </cell>
          <cell r="D899">
            <v>297500</v>
          </cell>
        </row>
        <row r="900">
          <cell r="A900">
            <v>905</v>
          </cell>
          <cell r="B900" t="str">
            <v>TUBERÍA PVC. UM D = 2" RDE 21</v>
          </cell>
          <cell r="C900" t="str">
            <v>M</v>
          </cell>
          <cell r="D900">
            <v>11380.833333333334</v>
          </cell>
        </row>
        <row r="901">
          <cell r="A901">
            <v>906</v>
          </cell>
          <cell r="B901" t="str">
            <v>TUBERÍA PVC. UM D = 3" RDE 21</v>
          </cell>
          <cell r="C901" t="str">
            <v>M</v>
          </cell>
          <cell r="D901">
            <v>24908.166666666668</v>
          </cell>
        </row>
        <row r="902">
          <cell r="A902">
            <v>907</v>
          </cell>
          <cell r="B902" t="str">
            <v xml:space="preserve"> TEE 2" PVC UM RC</v>
          </cell>
          <cell r="C902" t="str">
            <v>UND</v>
          </cell>
          <cell r="D902">
            <v>177026</v>
          </cell>
        </row>
        <row r="903">
          <cell r="A903">
            <v>908</v>
          </cell>
          <cell r="B903" t="str">
            <v>BUJE SOLDADO  2" X 1/2" PVC</v>
          </cell>
          <cell r="C903" t="str">
            <v>UND</v>
          </cell>
          <cell r="D903">
            <v>26210</v>
          </cell>
        </row>
        <row r="904">
          <cell r="A904">
            <v>909</v>
          </cell>
          <cell r="B904" t="str">
            <v xml:space="preserve"> CODO 11,25° X 2" PVC UM GR</v>
          </cell>
          <cell r="C904" t="str">
            <v>UND</v>
          </cell>
          <cell r="D904">
            <v>27315</v>
          </cell>
        </row>
        <row r="905">
          <cell r="A905">
            <v>910</v>
          </cell>
          <cell r="B905" t="str">
            <v xml:space="preserve"> BUJE  SOLDADO  2" X 1" PVC</v>
          </cell>
          <cell r="C905" t="str">
            <v>UND</v>
          </cell>
          <cell r="D905">
            <v>26210</v>
          </cell>
        </row>
        <row r="906">
          <cell r="A906">
            <v>911</v>
          </cell>
          <cell r="B906" t="str">
            <v xml:space="preserve"> CODO 45° X 2" UM  PVC RC</v>
          </cell>
          <cell r="C906" t="str">
            <v>UND</v>
          </cell>
          <cell r="D906">
            <v>128882</v>
          </cell>
        </row>
        <row r="907">
          <cell r="A907">
            <v>912</v>
          </cell>
          <cell r="B907" t="str">
            <v xml:space="preserve"> CODO 22,5° X 2" UM PVC GR</v>
          </cell>
          <cell r="C907" t="str">
            <v>UND</v>
          </cell>
          <cell r="D907">
            <v>23624</v>
          </cell>
        </row>
        <row r="908">
          <cell r="A908">
            <v>913</v>
          </cell>
          <cell r="B908" t="str">
            <v xml:space="preserve"> CODO 90°X 2" UM PVC RC</v>
          </cell>
          <cell r="C908" t="str">
            <v>UND</v>
          </cell>
          <cell r="D908">
            <v>94149</v>
          </cell>
        </row>
        <row r="909">
          <cell r="A909">
            <v>914</v>
          </cell>
          <cell r="B909" t="str">
            <v xml:space="preserve"> TEE 3" PVC UM RC</v>
          </cell>
          <cell r="C909" t="str">
            <v>UND</v>
          </cell>
          <cell r="D909">
            <v>207923</v>
          </cell>
        </row>
        <row r="910">
          <cell r="A910">
            <v>915</v>
          </cell>
          <cell r="B910" t="str">
            <v xml:space="preserve"> CODO 11,25° X 3" PVC UM GR</v>
          </cell>
          <cell r="C910" t="str">
            <v>UND</v>
          </cell>
          <cell r="D910">
            <v>43600</v>
          </cell>
        </row>
        <row r="911">
          <cell r="A911">
            <v>916</v>
          </cell>
          <cell r="B911" t="str">
            <v xml:space="preserve"> REDUCCIÓN 3" X 2" PVC UM </v>
          </cell>
          <cell r="C911" t="str">
            <v>UND</v>
          </cell>
          <cell r="D911">
            <v>115176</v>
          </cell>
        </row>
        <row r="912">
          <cell r="A912">
            <v>917</v>
          </cell>
          <cell r="B912" t="str">
            <v xml:space="preserve"> TAPON SOLDADO 2" PVC </v>
          </cell>
          <cell r="C912" t="str">
            <v>UND</v>
          </cell>
          <cell r="D912">
            <v>6637</v>
          </cell>
        </row>
        <row r="913">
          <cell r="A913">
            <v>918</v>
          </cell>
          <cell r="B913" t="str">
            <v xml:space="preserve"> TAPON SOLDADO 1" PVC </v>
          </cell>
          <cell r="C913" t="str">
            <v>UND</v>
          </cell>
          <cell r="D913">
            <v>1333</v>
          </cell>
        </row>
        <row r="914">
          <cell r="A914">
            <v>919</v>
          </cell>
          <cell r="B914" t="str">
            <v xml:space="preserve"> TEE 4" PVC UM RC</v>
          </cell>
          <cell r="C914" t="str">
            <v>UND</v>
          </cell>
          <cell r="D914">
            <v>326369</v>
          </cell>
        </row>
        <row r="915">
          <cell r="A915">
            <v>920</v>
          </cell>
          <cell r="B915" t="str">
            <v xml:space="preserve"> REDUCCIÓN 4" X 3" PVC UM </v>
          </cell>
          <cell r="C915" t="str">
            <v>UND</v>
          </cell>
          <cell r="D915">
            <v>139998</v>
          </cell>
        </row>
        <row r="916">
          <cell r="A916">
            <v>921</v>
          </cell>
          <cell r="B916" t="str">
            <v xml:space="preserve"> REDUCCIÓN 4" X 2" PVC UM</v>
          </cell>
          <cell r="C916" t="str">
            <v>UND</v>
          </cell>
          <cell r="D916">
            <v>133690</v>
          </cell>
        </row>
        <row r="917">
          <cell r="A917">
            <v>922</v>
          </cell>
          <cell r="B917" t="str">
            <v xml:space="preserve"> CODO 11,25° X 4" PVC UM GR</v>
          </cell>
          <cell r="C917" t="str">
            <v>UND</v>
          </cell>
          <cell r="D917">
            <v>83326</v>
          </cell>
        </row>
        <row r="918">
          <cell r="A918">
            <v>923</v>
          </cell>
          <cell r="B918" t="str">
            <v xml:space="preserve"> TAPÓN 4" PVC UM </v>
          </cell>
          <cell r="C918" t="str">
            <v>UND</v>
          </cell>
          <cell r="D918">
            <v>262357</v>
          </cell>
        </row>
        <row r="919">
          <cell r="A919">
            <v>924</v>
          </cell>
          <cell r="B919" t="str">
            <v xml:space="preserve"> CODO 22,5° X 3" PVC UM GR</v>
          </cell>
          <cell r="C919" t="str">
            <v>UND</v>
          </cell>
          <cell r="D919">
            <v>47837</v>
          </cell>
        </row>
        <row r="920">
          <cell r="A920">
            <v>925</v>
          </cell>
          <cell r="B920" t="str">
            <v xml:space="preserve"> MACROMEDIDOR MECÁNICO 4"</v>
          </cell>
          <cell r="C920" t="str">
            <v>UND</v>
          </cell>
          <cell r="D920">
            <v>1774290</v>
          </cell>
        </row>
        <row r="921">
          <cell r="A921">
            <v>926</v>
          </cell>
          <cell r="B921" t="str">
            <v xml:space="preserve"> MACROMEDIDOR MECÁNICO 3"</v>
          </cell>
          <cell r="C921" t="str">
            <v>UND</v>
          </cell>
          <cell r="D921">
            <v>1350650</v>
          </cell>
        </row>
        <row r="922">
          <cell r="A922">
            <v>927</v>
          </cell>
          <cell r="B922" t="str">
            <v xml:space="preserve"> MACROMEDIDOR MECÁNICO 2"</v>
          </cell>
          <cell r="C922" t="str">
            <v>UND</v>
          </cell>
          <cell r="D922">
            <v>1054340</v>
          </cell>
        </row>
        <row r="923">
          <cell r="A923">
            <v>928</v>
          </cell>
          <cell r="B923" t="str">
            <v>VALVULA DE VENTOSA  DOBLE ACCIÓN 4"</v>
          </cell>
          <cell r="C923" t="str">
            <v>UND</v>
          </cell>
          <cell r="D923">
            <v>630700</v>
          </cell>
        </row>
        <row r="924">
          <cell r="A924">
            <v>929</v>
          </cell>
          <cell r="B924" t="str">
            <v>VALVULA DE VENTOSA DOBLE ACCIÓN  2"</v>
          </cell>
          <cell r="C924" t="str">
            <v>UND</v>
          </cell>
          <cell r="D924">
            <v>328440</v>
          </cell>
        </row>
        <row r="925">
          <cell r="A925">
            <v>930</v>
          </cell>
          <cell r="B925" t="str">
            <v>FILTRO EN YEE 4"</v>
          </cell>
          <cell r="C925" t="str">
            <v>UND</v>
          </cell>
          <cell r="D925">
            <v>658070</v>
          </cell>
        </row>
        <row r="926">
          <cell r="A926">
            <v>931</v>
          </cell>
          <cell r="B926" t="str">
            <v>HIDRANTE TIPO HÚMEDO DE 3", DE 200 PSI DE PRESIÓN DE TRABAJO, EN HIERRO GRIS (NORMA AWWA C-503 NTC 382)</v>
          </cell>
          <cell r="C926" t="str">
            <v>UND</v>
          </cell>
          <cell r="D926">
            <v>1737400</v>
          </cell>
        </row>
        <row r="927">
          <cell r="A927">
            <v>932</v>
          </cell>
          <cell r="B927" t="str">
            <v>TEE HD. D= 3" JTA . RÁPIDA PVC</v>
          </cell>
          <cell r="C927" t="str">
            <v>UND</v>
          </cell>
          <cell r="D927">
            <v>145180</v>
          </cell>
        </row>
        <row r="928">
          <cell r="A928">
            <v>933</v>
          </cell>
          <cell r="B928" t="str">
            <v xml:space="preserve">VÁLVULA DE COMPUERTA VNA ELÁSTICA EXTREMO JTA RAP PVC 3" </v>
          </cell>
          <cell r="C928" t="str">
            <v>UND</v>
          </cell>
          <cell r="D928">
            <v>452200</v>
          </cell>
        </row>
        <row r="929">
          <cell r="A929">
            <v>934</v>
          </cell>
          <cell r="B929" t="str">
            <v>UNIÓN DE DESMONTE TIPO DRESSER 4"</v>
          </cell>
          <cell r="C929" t="str">
            <v>UND</v>
          </cell>
          <cell r="D929">
            <v>74970</v>
          </cell>
        </row>
        <row r="930">
          <cell r="A930">
            <v>935</v>
          </cell>
          <cell r="B930" t="str">
            <v>UNIÓN DE DESMONTE TIPO DRESSER 3"</v>
          </cell>
          <cell r="C930" t="str">
            <v>UND</v>
          </cell>
          <cell r="D930">
            <v>65450</v>
          </cell>
        </row>
        <row r="931">
          <cell r="A931">
            <v>936</v>
          </cell>
          <cell r="B931" t="str">
            <v>UNIÓN DE DESMONTE TIPO DRESSER 2"</v>
          </cell>
          <cell r="C931" t="str">
            <v>UND</v>
          </cell>
          <cell r="D931">
            <v>47600</v>
          </cell>
        </row>
        <row r="932">
          <cell r="A932">
            <v>937</v>
          </cell>
          <cell r="B932" t="str">
            <v>TEE HD. D= 2" JTA . RÁPIDA PVC</v>
          </cell>
          <cell r="C932" t="str">
            <v>UND</v>
          </cell>
          <cell r="D932">
            <v>82110</v>
          </cell>
        </row>
        <row r="933">
          <cell r="A933">
            <v>938</v>
          </cell>
          <cell r="B933" t="str">
            <v>CODO 90° HD. D= 3" JTA . RÁPIDA PVC</v>
          </cell>
          <cell r="C933" t="str">
            <v>UND</v>
          </cell>
          <cell r="D933">
            <v>99960</v>
          </cell>
        </row>
        <row r="934">
          <cell r="A934">
            <v>939</v>
          </cell>
          <cell r="B934" t="str">
            <v>CODO 90° HD. D= 2" JTA . RÁPIDA PVC</v>
          </cell>
          <cell r="C934" t="str">
            <v>UND</v>
          </cell>
          <cell r="D934">
            <v>72590</v>
          </cell>
        </row>
        <row r="935">
          <cell r="A935">
            <v>940</v>
          </cell>
          <cell r="B935" t="str">
            <v>FILTRO EN YEE 3"</v>
          </cell>
          <cell r="C935" t="str">
            <v>UND</v>
          </cell>
          <cell r="D935">
            <v>461720</v>
          </cell>
        </row>
        <row r="936">
          <cell r="A936">
            <v>941</v>
          </cell>
          <cell r="B936" t="str">
            <v>FILTRO EN YEE 2"</v>
          </cell>
          <cell r="C936" t="str">
            <v>UND</v>
          </cell>
          <cell r="D936">
            <v>307020</v>
          </cell>
        </row>
        <row r="937">
          <cell r="A937">
            <v>942</v>
          </cell>
          <cell r="B937" t="str">
            <v>TUBO BRIDA LISO DN 100 PN 10 L=2,45 M</v>
          </cell>
          <cell r="C937" t="str">
            <v>UND</v>
          </cell>
          <cell r="D937">
            <v>901800</v>
          </cell>
        </row>
        <row r="938">
          <cell r="A938">
            <v>943</v>
          </cell>
          <cell r="B938" t="str">
            <v>TUBO BRIDA LISO DN 75 PN 10 L=2,45 M</v>
          </cell>
          <cell r="C938" t="str">
            <v>UND</v>
          </cell>
          <cell r="D938">
            <v>667350</v>
          </cell>
        </row>
        <row r="939">
          <cell r="A939">
            <v>944</v>
          </cell>
          <cell r="B939" t="str">
            <v>TUBO BRIDA LISO DN 50 PN 10 L=2,45 M</v>
          </cell>
          <cell r="C939" t="str">
            <v>UND</v>
          </cell>
          <cell r="D939">
            <v>362700</v>
          </cell>
        </row>
        <row r="940">
          <cell r="A940">
            <v>945</v>
          </cell>
          <cell r="B940" t="str">
            <v>TUBO BRIDA LISO ANCLAJE DN 75 PN 10 L=0,50</v>
          </cell>
          <cell r="C940" t="str">
            <v>UND</v>
          </cell>
          <cell r="D940">
            <v>193500</v>
          </cell>
        </row>
        <row r="941">
          <cell r="A941">
            <v>946</v>
          </cell>
          <cell r="B941" t="str">
            <v xml:space="preserve">ADOQUÍN RECTANGULAR DE 10 X 20 X 8 CM </v>
          </cell>
          <cell r="C941" t="str">
            <v>UND</v>
          </cell>
          <cell r="D941">
            <v>950</v>
          </cell>
        </row>
        <row r="942">
          <cell r="A942">
            <v>947</v>
          </cell>
          <cell r="B942" t="str">
            <v xml:space="preserve">ARENA FINA </v>
          </cell>
          <cell r="C942" t="str">
            <v>M3</v>
          </cell>
          <cell r="D942">
            <v>85000</v>
          </cell>
        </row>
        <row r="943">
          <cell r="A943">
            <v>948</v>
          </cell>
          <cell r="B943" t="str">
            <v>CANALETA PARSHALL 3"</v>
          </cell>
          <cell r="C943" t="str">
            <v>UND</v>
          </cell>
          <cell r="D943">
            <v>2174410</v>
          </cell>
        </row>
        <row r="944">
          <cell r="A944">
            <v>949</v>
          </cell>
          <cell r="B944" t="str">
            <v>LAMINAS FIBRA DE VIDRIO 2.37X0.62 m</v>
          </cell>
          <cell r="C944" t="str">
            <v>UND</v>
          </cell>
          <cell r="D944">
            <v>54520</v>
          </cell>
        </row>
        <row r="945">
          <cell r="A945">
            <v>950</v>
          </cell>
          <cell r="B945" t="str">
            <v>TUBERÍA PE 80  RDE9 160 PSI 1/2" CTS (PF ACOMETIDA)</v>
          </cell>
          <cell r="C945" t="str">
            <v>M</v>
          </cell>
          <cell r="D945">
            <v>1225</v>
          </cell>
        </row>
        <row r="946">
          <cell r="A946">
            <v>951</v>
          </cell>
          <cell r="B946" t="str">
            <v>VÁLVULA DE INSERCIÓN 1/2" X 16 MM</v>
          </cell>
          <cell r="C946" t="str">
            <v>UND</v>
          </cell>
          <cell r="D946">
            <v>49835</v>
          </cell>
        </row>
        <row r="947">
          <cell r="A947">
            <v>952</v>
          </cell>
          <cell r="B947" t="str">
            <v>VÁLVULA DE CORTE 1/2"</v>
          </cell>
          <cell r="C947" t="str">
            <v>UND</v>
          </cell>
          <cell r="D947">
            <v>22272</v>
          </cell>
        </row>
        <row r="948">
          <cell r="A948">
            <v>953</v>
          </cell>
          <cell r="B948" t="str">
            <v>VÁLVULA DE CONTENCIÓN 1/2"</v>
          </cell>
          <cell r="C948" t="str">
            <v>UND</v>
          </cell>
          <cell r="D948">
            <v>28923</v>
          </cell>
        </row>
        <row r="949">
          <cell r="A949">
            <v>954</v>
          </cell>
          <cell r="B949" t="str">
            <v xml:space="preserve">ADAPTADOR MACHO 1/2" </v>
          </cell>
          <cell r="C949" t="str">
            <v>UND</v>
          </cell>
          <cell r="D949">
            <v>19946</v>
          </cell>
        </row>
        <row r="950">
          <cell r="A950">
            <v>955</v>
          </cell>
          <cell r="B950" t="str">
            <v xml:space="preserve">ADAPTADOR HEMBRA 1/2" </v>
          </cell>
          <cell r="C950" t="str">
            <v>UND</v>
          </cell>
          <cell r="D950">
            <v>15624</v>
          </cell>
        </row>
        <row r="951">
          <cell r="A951">
            <v>956</v>
          </cell>
          <cell r="B951" t="str">
            <v xml:space="preserve">UNIÓN RÁPIDA 1/2"  </v>
          </cell>
          <cell r="C951" t="str">
            <v>UND</v>
          </cell>
          <cell r="D951">
            <v>8648</v>
          </cell>
        </row>
        <row r="952">
          <cell r="A952">
            <v>957</v>
          </cell>
          <cell r="B952" t="str">
            <v>MICROMEDIDOR 1/2" CHORRO ÚNICO METÁLICO CLASE B / R 80</v>
          </cell>
          <cell r="C952" t="str">
            <v>UND</v>
          </cell>
          <cell r="D952">
            <v>77952</v>
          </cell>
        </row>
        <row r="953">
          <cell r="A953">
            <v>958</v>
          </cell>
          <cell r="B953" t="str">
            <v>CAJA PLÁSTICA PE PARA MEDIDOR DE AGUA LARGA 364 X 172 MM</v>
          </cell>
          <cell r="C953" t="str">
            <v>UND</v>
          </cell>
          <cell r="D953">
            <v>35960</v>
          </cell>
        </row>
        <row r="954">
          <cell r="A954">
            <v>959</v>
          </cell>
          <cell r="B954" t="str">
            <v>SUPERPLASTIFICANTE REDUCTOR DE AGUA DE ALTO RANGO SIKAPLAST MO O SIMILAR</v>
          </cell>
          <cell r="C954" t="str">
            <v>KG</v>
          </cell>
          <cell r="D954">
            <v>8092</v>
          </cell>
        </row>
        <row r="955">
          <cell r="A955">
            <v>960</v>
          </cell>
          <cell r="B955" t="str">
            <v>BENTONITA (LODO TIXOTRÓPICO)</v>
          </cell>
          <cell r="C955" t="str">
            <v>KG</v>
          </cell>
          <cell r="D955">
            <v>2000</v>
          </cell>
        </row>
        <row r="956">
          <cell r="A956">
            <v>961</v>
          </cell>
          <cell r="B956" t="str">
            <v>CONCRETO 3000 PSI</v>
          </cell>
          <cell r="C956" t="str">
            <v>M3</v>
          </cell>
          <cell r="D956">
            <v>443690</v>
          </cell>
        </row>
        <row r="957">
          <cell r="A957">
            <v>962</v>
          </cell>
          <cell r="B957" t="str">
            <v xml:space="preserve">MALLAS HEXAGONALES ENPOLIETILENO </v>
          </cell>
          <cell r="C957" t="str">
            <v>M2</v>
          </cell>
          <cell r="D957">
            <v>8750</v>
          </cell>
        </row>
        <row r="958">
          <cell r="A958">
            <v>963</v>
          </cell>
          <cell r="B958" t="str">
            <v xml:space="preserve">DOSIFICADOR DE CAL DESHIDRATADA </v>
          </cell>
          <cell r="C958" t="str">
            <v>UND</v>
          </cell>
          <cell r="D958">
            <v>8300000</v>
          </cell>
        </row>
        <row r="959">
          <cell r="A959">
            <v>964</v>
          </cell>
          <cell r="B959" t="str">
            <v>DOSIFICADOR DE CARBONATO DE SODIO</v>
          </cell>
          <cell r="C959" t="str">
            <v>UND</v>
          </cell>
          <cell r="D959">
            <v>8300000</v>
          </cell>
        </row>
        <row r="960">
          <cell r="A960">
            <v>965</v>
          </cell>
          <cell r="B960" t="str">
            <v>TUBERÍA EXTREMO LISO PVC RDE 21 1"</v>
          </cell>
          <cell r="C960" t="str">
            <v>M</v>
          </cell>
          <cell r="D960">
            <v>5305.166666666667</v>
          </cell>
        </row>
        <row r="961">
          <cell r="A961">
            <v>966</v>
          </cell>
        </row>
        <row r="962">
          <cell r="A962">
            <v>967</v>
          </cell>
        </row>
        <row r="963">
          <cell r="A963">
            <v>968</v>
          </cell>
        </row>
        <row r="964">
          <cell r="A964">
            <v>969</v>
          </cell>
        </row>
        <row r="965">
          <cell r="A965">
            <v>970</v>
          </cell>
        </row>
        <row r="966">
          <cell r="A966">
            <v>971</v>
          </cell>
        </row>
        <row r="967">
          <cell r="A967">
            <v>972</v>
          </cell>
        </row>
        <row r="969">
          <cell r="A969" t="str">
            <v>EQUIPOS</v>
          </cell>
        </row>
        <row r="970">
          <cell r="A970" t="str">
            <v>E1</v>
          </cell>
          <cell r="B970" t="str">
            <v>ACARREO MATERIALES PETREOS-TIERRA-VARIOS</v>
          </cell>
          <cell r="C970" t="str">
            <v>M3-KM</v>
          </cell>
          <cell r="D970">
            <v>810</v>
          </cell>
        </row>
        <row r="971">
          <cell r="A971" t="str">
            <v>E2</v>
          </cell>
          <cell r="B971" t="str">
            <v>MEZCLADORA DE CONCRETO 9 ft3</v>
          </cell>
          <cell r="C971" t="str">
            <v>DÍA</v>
          </cell>
          <cell r="D971">
            <v>69875.199999999997</v>
          </cell>
        </row>
        <row r="972">
          <cell r="A972" t="str">
            <v>E3</v>
          </cell>
          <cell r="B972" t="str">
            <v>FORMALETA METÁLICA MUROS</v>
          </cell>
          <cell r="C972" t="str">
            <v>DIA</v>
          </cell>
          <cell r="D972">
            <v>58000</v>
          </cell>
        </row>
        <row r="973">
          <cell r="A973" t="str">
            <v>E4</v>
          </cell>
          <cell r="B973" t="str">
            <v>FORMALETA PLACAS</v>
          </cell>
          <cell r="C973" t="str">
            <v>DIA</v>
          </cell>
          <cell r="D973">
            <v>58001</v>
          </cell>
        </row>
        <row r="974">
          <cell r="A974" t="str">
            <v>E5</v>
          </cell>
          <cell r="B974" t="str">
            <v>FORMALETA METÁLICA COLUMNAS</v>
          </cell>
          <cell r="C974" t="str">
            <v>DIA</v>
          </cell>
          <cell r="D974">
            <v>58002</v>
          </cell>
        </row>
        <row r="975">
          <cell r="A975" t="str">
            <v>E6</v>
          </cell>
          <cell r="B975" t="str">
            <v>FORMALETA VIGAS</v>
          </cell>
          <cell r="C975" t="str">
            <v>DIA</v>
          </cell>
          <cell r="D975">
            <v>58003</v>
          </cell>
        </row>
        <row r="976">
          <cell r="A976" t="str">
            <v>E7</v>
          </cell>
          <cell r="B976" t="str">
            <v>CIZALLA</v>
          </cell>
          <cell r="C976" t="str">
            <v>HR</v>
          </cell>
          <cell r="D976">
            <v>3000</v>
          </cell>
        </row>
        <row r="977">
          <cell r="A977" t="str">
            <v>E8</v>
          </cell>
          <cell r="B977" t="str">
            <v>MEZCLADORA DE CONCRETO 9 ft3</v>
          </cell>
          <cell r="C977" t="str">
            <v>DÍA</v>
          </cell>
          <cell r="D977">
            <v>69875.199999999997</v>
          </cell>
        </row>
        <row r="978">
          <cell r="A978" t="str">
            <v>E9</v>
          </cell>
          <cell r="B978" t="str">
            <v>VIBRADOR DE MEZCLA</v>
          </cell>
          <cell r="C978" t="str">
            <v>DÍA</v>
          </cell>
          <cell r="D978">
            <v>43126.1</v>
          </cell>
        </row>
        <row r="979">
          <cell r="A979" t="str">
            <v>E10</v>
          </cell>
          <cell r="B979" t="str">
            <v>COMPRESOR DE AIRE CON PISTOLA PARA PINTURA 700 W</v>
          </cell>
          <cell r="C979" t="str">
            <v>DIA</v>
          </cell>
          <cell r="D979">
            <v>52000</v>
          </cell>
        </row>
        <row r="980">
          <cell r="A980" t="str">
            <v>E11</v>
          </cell>
          <cell r="B980" t="str">
            <v>SOLDADOR ELECTRICO MILLER XMT CC/W 300 AMP</v>
          </cell>
          <cell r="C980" t="str">
            <v>DIA</v>
          </cell>
          <cell r="D980">
            <v>102586.20689655174</v>
          </cell>
        </row>
        <row r="981">
          <cell r="A981" t="str">
            <v>E12</v>
          </cell>
          <cell r="B981" t="str">
            <v>EQUIPO DE CORTE CONCRETO</v>
          </cell>
          <cell r="C981" t="str">
            <v>DIA</v>
          </cell>
          <cell r="D981">
            <v>55000</v>
          </cell>
        </row>
        <row r="982">
          <cell r="A982" t="str">
            <v>E13</v>
          </cell>
          <cell r="B982" t="str">
            <v>ESTACIÓN ELECTRÓNICA TOTAL</v>
          </cell>
          <cell r="C982" t="str">
            <v>HRS</v>
          </cell>
          <cell r="D982">
            <v>6800</v>
          </cell>
        </row>
        <row r="983">
          <cell r="A983" t="str">
            <v>E14</v>
          </cell>
          <cell r="B983" t="str">
            <v>MIRA AUTONIVELANTE</v>
          </cell>
          <cell r="C983" t="str">
            <v>HRS</v>
          </cell>
          <cell r="D983">
            <v>1300</v>
          </cell>
        </row>
        <row r="984">
          <cell r="A984" t="str">
            <v>E15</v>
          </cell>
          <cell r="B984" t="str">
            <v>COMPRESOR NEUMATICO</v>
          </cell>
          <cell r="C984" t="str">
            <v>HORA</v>
          </cell>
          <cell r="D984">
            <v>45000</v>
          </cell>
        </row>
        <row r="985">
          <cell r="A985" t="str">
            <v>E16</v>
          </cell>
          <cell r="B985" t="str">
            <v>RETROEXCAVADORA DE ORUGA</v>
          </cell>
          <cell r="C985" t="str">
            <v>HORA</v>
          </cell>
          <cell r="D985">
            <v>133900</v>
          </cell>
        </row>
        <row r="986">
          <cell r="A986" t="str">
            <v>E17</v>
          </cell>
          <cell r="B986" t="str">
            <v>VOLQUETA DE 5 M3</v>
          </cell>
          <cell r="C986" t="str">
            <v>VJE</v>
          </cell>
          <cell r="D986">
            <v>120098</v>
          </cell>
        </row>
        <row r="987">
          <cell r="A987" t="str">
            <v>E18</v>
          </cell>
          <cell r="B987" t="str">
            <v>ANDAMIO TUBULAR</v>
          </cell>
          <cell r="C987" t="str">
            <v>HORA</v>
          </cell>
          <cell r="D987">
            <v>1200</v>
          </cell>
        </row>
        <row r="988">
          <cell r="A988" t="str">
            <v>E19</v>
          </cell>
          <cell r="B988" t="str">
            <v>PLANCHONES PARA ANDAMIO</v>
          </cell>
          <cell r="C988" t="str">
            <v>HORA</v>
          </cell>
          <cell r="D988">
            <v>800</v>
          </cell>
        </row>
        <row r="989">
          <cell r="A989" t="str">
            <v>E20</v>
          </cell>
          <cell r="B989" t="str">
            <v>PLACA VIBROCOMPACTADORA</v>
          </cell>
          <cell r="C989" t="str">
            <v>HORA</v>
          </cell>
          <cell r="D989">
            <v>3500</v>
          </cell>
        </row>
        <row r="990">
          <cell r="A990" t="str">
            <v>E21</v>
          </cell>
          <cell r="B990" t="str">
            <v>CEPILLO TEXTURIZADOR</v>
          </cell>
          <cell r="C990" t="str">
            <v>DIA</v>
          </cell>
          <cell r="D990">
            <v>20000</v>
          </cell>
        </row>
        <row r="991">
          <cell r="A991" t="str">
            <v>E22</v>
          </cell>
          <cell r="B991" t="str">
            <v>VIBROCOMPACTADOR CAT-12-F</v>
          </cell>
          <cell r="C991" t="str">
            <v xml:space="preserve"> HRS </v>
          </cell>
          <cell r="D991">
            <v>80000</v>
          </cell>
        </row>
        <row r="992">
          <cell r="A992" t="str">
            <v>E23</v>
          </cell>
          <cell r="B992" t="str">
            <v>MOTONIVELADORA 12F</v>
          </cell>
          <cell r="C992" t="str">
            <v xml:space="preserve"> HR </v>
          </cell>
          <cell r="D992">
            <v>145000</v>
          </cell>
        </row>
        <row r="993">
          <cell r="A993" t="str">
            <v>E24</v>
          </cell>
          <cell r="B993" t="str">
            <v>MÁQUINA PILOTEADORA INCLUYE ACCESORIOS</v>
          </cell>
          <cell r="C993" t="str">
            <v>Dia</v>
          </cell>
          <cell r="D993">
            <v>250000</v>
          </cell>
        </row>
        <row r="994">
          <cell r="A994" t="str">
            <v>E25</v>
          </cell>
          <cell r="B994" t="str">
            <v xml:space="preserve">SISTEMA TUBO EMBUDO TREMIE </v>
          </cell>
          <cell r="C994" t="str">
            <v>Dia</v>
          </cell>
          <cell r="D994">
            <v>150000</v>
          </cell>
        </row>
        <row r="995">
          <cell r="A995" t="str">
            <v>E26</v>
          </cell>
          <cell r="B995" t="str">
            <v>SACAMUESTRA TIPO MANUAL PARA PERFORACIÓN PREBARRENADA</v>
          </cell>
          <cell r="C995" t="str">
            <v>M/Dia</v>
          </cell>
          <cell r="D995">
            <v>114999.99999999999</v>
          </cell>
        </row>
        <row r="996">
          <cell r="A996" t="str">
            <v>E27</v>
          </cell>
          <cell r="B996" t="str">
            <v>TRANSPORTE EQUIPO SACAMUESTRA MANUAL</v>
          </cell>
          <cell r="C996" t="str">
            <v>TARIFA/M</v>
          </cell>
          <cell r="D996">
            <v>17113.149999999998</v>
          </cell>
        </row>
        <row r="997">
          <cell r="A997" t="str">
            <v>E28</v>
          </cell>
          <cell r="B997" t="str">
            <v>MOTOBOMBA SUMERGIBLE 3"  INCLUYE MANGUERA</v>
          </cell>
          <cell r="C997" t="str">
            <v>DIA</v>
          </cell>
          <cell r="D997">
            <v>19000</v>
          </cell>
        </row>
        <row r="998">
          <cell r="A998" t="str">
            <v>E29</v>
          </cell>
          <cell r="B998" t="str">
            <v>EQUIPO PARA PRUEBA HIDROSTÁTICA INCLUYE ACCESORIOS</v>
          </cell>
          <cell r="C998" t="str">
            <v>DÍA</v>
          </cell>
          <cell r="D998">
            <v>180000</v>
          </cell>
        </row>
        <row r="999">
          <cell r="A999" t="str">
            <v>E30</v>
          </cell>
          <cell r="B999">
            <v>0</v>
          </cell>
          <cell r="C999">
            <v>0</v>
          </cell>
          <cell r="D999">
            <v>0</v>
          </cell>
        </row>
        <row r="1000">
          <cell r="C1000">
            <v>0</v>
          </cell>
          <cell r="D1000">
            <v>0</v>
          </cell>
        </row>
        <row r="1002">
          <cell r="A1002" t="str">
            <v>MANO DE OBRA</v>
          </cell>
        </row>
        <row r="1003">
          <cell r="A1003" t="str">
            <v>MO1</v>
          </cell>
          <cell r="B1003" t="str">
            <v>AYUDANTE</v>
          </cell>
          <cell r="C1003" t="str">
            <v>HC</v>
          </cell>
          <cell r="D1003">
            <v>3073.8208333333332</v>
          </cell>
        </row>
        <row r="1004">
          <cell r="A1004" t="str">
            <v>MO2</v>
          </cell>
          <cell r="B1004" t="str">
            <v>AYUDANTE COMPRESOR</v>
          </cell>
          <cell r="C1004" t="str">
            <v>HC</v>
          </cell>
          <cell r="D1004">
            <v>3688.5849999999996</v>
          </cell>
        </row>
        <row r="1005">
          <cell r="A1005" t="str">
            <v>MO3</v>
          </cell>
          <cell r="B1005" t="str">
            <v>OFICIAL</v>
          </cell>
          <cell r="C1005" t="str">
            <v>HC</v>
          </cell>
          <cell r="D1005">
            <v>3596.3703749999995</v>
          </cell>
        </row>
        <row r="1006">
          <cell r="A1006" t="str">
            <v>MO4</v>
          </cell>
          <cell r="B1006" t="str">
            <v>OFICIAL ESPECIALIZADO</v>
          </cell>
          <cell r="C1006" t="str">
            <v>HC</v>
          </cell>
          <cell r="D1006">
            <v>6653.2851937499991</v>
          </cell>
        </row>
        <row r="1007">
          <cell r="A1007" t="str">
            <v>MO5</v>
          </cell>
          <cell r="B1007" t="str">
            <v>TÉCNICO EN ROTURA</v>
          </cell>
          <cell r="C1007" t="str">
            <v>HC</v>
          </cell>
          <cell r="D1007">
            <v>14038.431758812498</v>
          </cell>
        </row>
        <row r="1008">
          <cell r="A1008" t="str">
            <v>MO6</v>
          </cell>
          <cell r="B1008" t="str">
            <v>TÉCNICO TERMOFUSIÓN</v>
          </cell>
          <cell r="C1008" t="str">
            <v>HC</v>
          </cell>
          <cell r="D1008">
            <v>7721.1374673468745</v>
          </cell>
        </row>
        <row r="1009">
          <cell r="A1009" t="str">
            <v>MO7</v>
          </cell>
          <cell r="B1009" t="str">
            <v>TOPÓGRAFO</v>
          </cell>
          <cell r="C1009" t="str">
            <v>HC</v>
          </cell>
          <cell r="D1009">
            <v>21400</v>
          </cell>
        </row>
        <row r="1010">
          <cell r="A1010" t="str">
            <v>MO8</v>
          </cell>
          <cell r="B1010" t="str">
            <v>CADENERO</v>
          </cell>
          <cell r="C1010" t="str">
            <v>HC</v>
          </cell>
          <cell r="D1010">
            <v>6687.5</v>
          </cell>
        </row>
        <row r="1011">
          <cell r="A1011" t="str">
            <v>MO9</v>
          </cell>
          <cell r="B1011" t="str">
            <v>CUADRILLA EXCAVACIONES EN ROCA O CIMIENTOS - 1 OF. + 1 AYUD.</v>
          </cell>
          <cell r="C1011" t="str">
            <v>HC</v>
          </cell>
          <cell r="D1011">
            <v>6670.1912083333327</v>
          </cell>
        </row>
        <row r="1012">
          <cell r="A1012" t="str">
            <v>MO10</v>
          </cell>
          <cell r="B1012" t="str">
            <v>CUADRILLA DEMOLICIONES - 2 AYUD.</v>
          </cell>
          <cell r="C1012" t="str">
            <v>HC</v>
          </cell>
          <cell r="D1012">
            <v>6136.5759116666668</v>
          </cell>
        </row>
        <row r="1013">
          <cell r="A1013" t="str">
            <v>MO11</v>
          </cell>
          <cell r="B1013" t="str">
            <v>CUADRILLA 1 AYUD.</v>
          </cell>
          <cell r="C1013" t="str">
            <v>HC</v>
          </cell>
          <cell r="D1013">
            <v>3073.8208333333332</v>
          </cell>
        </row>
        <row r="1014">
          <cell r="A1014" t="str">
            <v>MO12</v>
          </cell>
          <cell r="B1014" t="str">
            <v>CUADRILLA 2 AYUD.</v>
          </cell>
          <cell r="C1014" t="str">
            <v>HC</v>
          </cell>
          <cell r="D1014">
            <v>6147.6416666666664</v>
          </cell>
        </row>
        <row r="1015">
          <cell r="A1015" t="str">
            <v>MO13</v>
          </cell>
          <cell r="B1015" t="str">
            <v>CUADRILLA 3 AYUD.</v>
          </cell>
          <cell r="C1015" t="str">
            <v>HC</v>
          </cell>
          <cell r="D1015">
            <v>9221.4624999999996</v>
          </cell>
        </row>
        <row r="1016">
          <cell r="A1016" t="str">
            <v>MO14</v>
          </cell>
          <cell r="B1016" t="str">
            <v xml:space="preserve">CUADRILLA 1 OF. </v>
          </cell>
          <cell r="C1016" t="str">
            <v>HC</v>
          </cell>
          <cell r="D1016">
            <v>3596.3703749999995</v>
          </cell>
        </row>
        <row r="1017">
          <cell r="A1017" t="str">
            <v>MO15</v>
          </cell>
          <cell r="B1017" t="str">
            <v>CUADRILLA 1 OF. + 1 AYUD.</v>
          </cell>
          <cell r="C1017" t="str">
            <v>HC</v>
          </cell>
          <cell r="D1017">
            <v>6670.1912083333327</v>
          </cell>
        </row>
        <row r="1018">
          <cell r="A1018" t="str">
            <v>MO16</v>
          </cell>
          <cell r="B1018" t="str">
            <v>CUADRILLA 1 OF. + 2 AYUD.</v>
          </cell>
          <cell r="C1018" t="str">
            <v>HC</v>
          </cell>
          <cell r="D1018">
            <v>9744.012041666665</v>
          </cell>
        </row>
        <row r="1019">
          <cell r="A1019" t="str">
            <v>MO17</v>
          </cell>
          <cell r="B1019" t="str">
            <v>CUADRILLA 1 OF. + 3 AYUD.</v>
          </cell>
          <cell r="C1019" t="str">
            <v>HC</v>
          </cell>
          <cell r="D1019">
            <v>12817.832875</v>
          </cell>
        </row>
        <row r="1020">
          <cell r="A1020" t="str">
            <v>MO18</v>
          </cell>
          <cell r="B1020" t="str">
            <v>CUADRILLA 1 OF. + 4 AYUD.</v>
          </cell>
          <cell r="C1020" t="str">
            <v>HC</v>
          </cell>
          <cell r="D1020">
            <v>15891.653708333331</v>
          </cell>
        </row>
        <row r="1021">
          <cell r="A1021" t="str">
            <v>MO19</v>
          </cell>
          <cell r="B1021" t="str">
            <v>CUADRILLA 1 OF. + 6 AYUD.</v>
          </cell>
          <cell r="C1021" t="str">
            <v>HC</v>
          </cell>
          <cell r="D1021">
            <v>22039.295374999998</v>
          </cell>
        </row>
        <row r="1022">
          <cell r="A1022" t="str">
            <v>MO20</v>
          </cell>
          <cell r="B1022" t="str">
            <v xml:space="preserve">CUADRILLA HIDRAÚLICO Y SANITARIO - 1 OF. </v>
          </cell>
          <cell r="C1022" t="str">
            <v>HC</v>
          </cell>
          <cell r="D1022">
            <v>3596.3703749999995</v>
          </cell>
        </row>
        <row r="1023">
          <cell r="A1023" t="str">
            <v>MO21</v>
          </cell>
          <cell r="B1023" t="str">
            <v>CUADRILLA HIDRAÚLICO Y SANITARIO -   1    AYUD.</v>
          </cell>
          <cell r="C1023" t="str">
            <v>HC</v>
          </cell>
          <cell r="D1023">
            <v>3073.8208333333332</v>
          </cell>
        </row>
        <row r="1024">
          <cell r="A1024" t="str">
            <v>MO22</v>
          </cell>
          <cell r="B1024" t="str">
            <v>CUADRILLA HIDRAÚLICO Y SANITARIO -   2    AYUD.</v>
          </cell>
          <cell r="C1024" t="str">
            <v>HC</v>
          </cell>
          <cell r="D1024">
            <v>6147.6416666666664</v>
          </cell>
        </row>
        <row r="1025">
          <cell r="A1025" t="str">
            <v>MO23</v>
          </cell>
          <cell r="B1025" t="str">
            <v>CUADRILLA HIDRAÚLICO Y SANITARIO - 1 OF. + 1 AYUD.</v>
          </cell>
          <cell r="C1025" t="str">
            <v>HC</v>
          </cell>
          <cell r="D1025">
            <v>6670.1912083333327</v>
          </cell>
        </row>
        <row r="1026">
          <cell r="A1026" t="str">
            <v>MO24</v>
          </cell>
          <cell r="B1026" t="str">
            <v>CUADRILLA HIDRAÚLICO Y SANITARIO - 1 OF. + 2 AYUD.</v>
          </cell>
          <cell r="C1026" t="str">
            <v>HC</v>
          </cell>
          <cell r="D1026">
            <v>9744.012041666665</v>
          </cell>
        </row>
        <row r="1027">
          <cell r="A1027" t="str">
            <v>MO25</v>
          </cell>
          <cell r="B1027" t="str">
            <v>CUADRILLA HIDRAÚLICO Y SANITARIO - 1 OF. + 4 AYUD.</v>
          </cell>
          <cell r="C1027" t="str">
            <v>HC</v>
          </cell>
          <cell r="D1027">
            <v>15891.653708333331</v>
          </cell>
        </row>
        <row r="1028">
          <cell r="A1028" t="str">
            <v>MO26</v>
          </cell>
          <cell r="B1028" t="str">
            <v>CUADRILLA DE TOPOGRAFIA - 1 TOPO. + 2 CAD.</v>
          </cell>
          <cell r="C1028" t="str">
            <v>HC</v>
          </cell>
          <cell r="D1028">
            <v>34775</v>
          </cell>
        </row>
        <row r="1029">
          <cell r="A1029" t="str">
            <v>MO27</v>
          </cell>
          <cell r="B1029" t="str">
            <v>TECNICO SOLDADURA</v>
          </cell>
          <cell r="C1029" t="str">
            <v>HC</v>
          </cell>
          <cell r="D1029">
            <v>7721.1374673468745</v>
          </cell>
        </row>
        <row r="1030">
          <cell r="A1030" t="str">
            <v>MO28</v>
          </cell>
          <cell r="B1030" t="str">
            <v>TECNICO TERMOFUSION</v>
          </cell>
          <cell r="C1030" t="str">
            <v>HC</v>
          </cell>
          <cell r="D1030">
            <v>7721.1374673468745</v>
          </cell>
        </row>
        <row r="1031">
          <cell r="A1031" t="str">
            <v>MO29</v>
          </cell>
          <cell r="B1031" t="str">
            <v xml:space="preserve">CUADRILLA ELECTRICIDAD 1 OF. + 1 AYUD. </v>
          </cell>
          <cell r="C1031" t="str">
            <v>HC</v>
          </cell>
          <cell r="D1031">
            <v>8041.15</v>
          </cell>
        </row>
        <row r="1032">
          <cell r="A1032" t="str">
            <v>MO30</v>
          </cell>
          <cell r="B1032" t="str">
            <v>CUADRILLA DE TOPOGRAFIA - 1 TOPO. + 1 CAD.</v>
          </cell>
          <cell r="C1032" t="str">
            <v>HC</v>
          </cell>
          <cell r="D1032">
            <v>28087.5</v>
          </cell>
        </row>
        <row r="1033">
          <cell r="A1033" t="str">
            <v>MO31</v>
          </cell>
          <cell r="B1033" t="str">
            <v>FACTOR PRESTACIONAL</v>
          </cell>
          <cell r="C1033" t="str">
            <v>%</v>
          </cell>
          <cell r="D1033">
            <v>1.9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</row>
      </sheetData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LISTA APU"/>
      <sheetName val="0.1 BAS"/>
      <sheetName val="0.2 BAS"/>
      <sheetName val="0.3 BAS"/>
      <sheetName val="0.4 BAS"/>
      <sheetName val="0.5 BAS"/>
      <sheetName val="0.6 BAS"/>
      <sheetName val="0.7 BAS"/>
      <sheetName val="0.8 BAS"/>
      <sheetName val="0.9 BAS"/>
      <sheetName val="0.10 BAS"/>
      <sheetName val="0.11 BAS"/>
      <sheetName val="1.1"/>
      <sheetName val="1.2"/>
      <sheetName val="1.3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1"/>
      <sheetName val="3.1"/>
      <sheetName val="3.2"/>
      <sheetName val="3.3"/>
      <sheetName val="3.4"/>
      <sheetName val="3.5"/>
      <sheetName val="3.6"/>
      <sheetName val="3.7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1"/>
      <sheetName val="4.12"/>
      <sheetName val="4.13"/>
      <sheetName val="4.14"/>
      <sheetName val="4.15"/>
      <sheetName val="4.16"/>
      <sheetName val="4.17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1"/>
      <sheetName val="6.12"/>
      <sheetName val="6.13"/>
      <sheetName val="6.14"/>
      <sheetName val="6.15"/>
      <sheetName val="6.16"/>
      <sheetName val="6.17"/>
      <sheetName val="6.18"/>
      <sheetName val="6.19"/>
      <sheetName val="6.21"/>
      <sheetName val="6.22"/>
      <sheetName val="6.23"/>
      <sheetName val="6.24"/>
      <sheetName val="6.25"/>
      <sheetName val="6.26"/>
      <sheetName val="6.27"/>
      <sheetName val="6.28"/>
      <sheetName val="6.29"/>
      <sheetName val="6.31"/>
      <sheetName val="6.32"/>
      <sheetName val="6.33"/>
      <sheetName val="6.34"/>
      <sheetName val="6.35"/>
      <sheetName val="6.36"/>
      <sheetName val="6.37"/>
      <sheetName val="6.38"/>
      <sheetName val="6.39"/>
      <sheetName val="6.41"/>
      <sheetName val="6.42"/>
      <sheetName val="6.43"/>
      <sheetName val="6.44"/>
      <sheetName val="6.45"/>
      <sheetName val="6.46"/>
      <sheetName val="6.47"/>
      <sheetName val="6.48"/>
      <sheetName val="6.49"/>
      <sheetName val="6.51"/>
      <sheetName val="6.52"/>
      <sheetName val="6.53"/>
      <sheetName val="6.54"/>
      <sheetName val="6.55"/>
      <sheetName val="10.1"/>
      <sheetName val="10.2"/>
      <sheetName val="10.3"/>
      <sheetName val="11.1"/>
      <sheetName val="11.2"/>
      <sheetName val="11.3"/>
      <sheetName val="11.4"/>
      <sheetName val="11.5"/>
      <sheetName val="11.6"/>
      <sheetName val="11.7"/>
      <sheetName val="11.8"/>
      <sheetName val="11.9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1"/>
      <sheetName val="11.32"/>
      <sheetName val="11.33"/>
      <sheetName val="11.34"/>
      <sheetName val="11.35"/>
      <sheetName val="11.36"/>
      <sheetName val="11.37"/>
      <sheetName val="11.38"/>
      <sheetName val="11.39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1.62"/>
      <sheetName val="11.63"/>
      <sheetName val="11.64"/>
      <sheetName val="11.65"/>
      <sheetName val="11.66"/>
      <sheetName val="11.67"/>
      <sheetName val="11.68"/>
      <sheetName val="11.69"/>
      <sheetName val="11.71"/>
      <sheetName val="11.72"/>
      <sheetName val="11.73"/>
      <sheetName val="11.74"/>
      <sheetName val="11.75"/>
      <sheetName val="11.76"/>
      <sheetName val="11.77"/>
      <sheetName val="11.78"/>
      <sheetName val="11.79"/>
      <sheetName val="11.81"/>
      <sheetName val="11.82"/>
      <sheetName val="11.83"/>
      <sheetName val="11.84"/>
      <sheetName val="11.85"/>
      <sheetName val="11.86"/>
      <sheetName val="11.87"/>
      <sheetName val="11.88"/>
      <sheetName val="11.89"/>
      <sheetName val="11.91"/>
      <sheetName val="11.92"/>
      <sheetName val="11.93"/>
      <sheetName val="11.94"/>
      <sheetName val="11.95"/>
      <sheetName val="11.96"/>
      <sheetName val="11.97"/>
      <sheetName val="11.98"/>
      <sheetName val="11.99"/>
      <sheetName val="11.101"/>
      <sheetName val="11.102"/>
      <sheetName val="11.103"/>
      <sheetName val="11.104"/>
      <sheetName val="11.105"/>
      <sheetName val="11.106"/>
      <sheetName val="11.107"/>
      <sheetName val="11.108"/>
      <sheetName val="11.109"/>
      <sheetName val="11.111"/>
      <sheetName val="11.112"/>
      <sheetName val="11.113"/>
      <sheetName val="11.114"/>
      <sheetName val="11.115"/>
      <sheetName val="11.116"/>
      <sheetName val="11.117"/>
      <sheetName val="11.118"/>
      <sheetName val="11.119"/>
      <sheetName val="11.121"/>
      <sheetName val="11.122"/>
      <sheetName val="11.123"/>
      <sheetName val="11.124"/>
      <sheetName val="11.125"/>
      <sheetName val="11.126"/>
      <sheetName val="11.127"/>
      <sheetName val="11.128"/>
      <sheetName val="11.129"/>
      <sheetName val="11.131"/>
      <sheetName val="11.132"/>
      <sheetName val="11.133"/>
      <sheetName val="PRECIOS"/>
      <sheetName val="JORNALES"/>
      <sheetName val="AIU"/>
      <sheetName val="MAT-EQUI"/>
      <sheetName val="APU PTAP"/>
    </sheetNames>
    <sheetDataSet>
      <sheetData sheetId="0"/>
      <sheetData sheetId="1">
        <row r="1">
          <cell r="C1">
            <v>0</v>
          </cell>
          <cell r="D1" t="str">
            <v>LISTADO PRECIOS</v>
          </cell>
          <cell r="E1">
            <v>0</v>
          </cell>
          <cell r="F1">
            <v>0</v>
          </cell>
        </row>
        <row r="2">
          <cell r="C2">
            <v>0</v>
          </cell>
          <cell r="D2" t="str">
            <v>BÁSICOS</v>
          </cell>
          <cell r="E2">
            <v>0</v>
          </cell>
          <cell r="F2">
            <v>0</v>
          </cell>
        </row>
        <row r="3">
          <cell r="C3" t="str">
            <v>0.1 BAS</v>
          </cell>
          <cell r="D3" t="str">
            <v>ACARREO DE MATERIALES PÉTREOS, TIERRA, VARIOS</v>
          </cell>
          <cell r="E3" t="str">
            <v>M3 - KM</v>
          </cell>
          <cell r="F3">
            <v>810</v>
          </cell>
        </row>
        <row r="4">
          <cell r="C4" t="str">
            <v>0.2 BAS</v>
          </cell>
          <cell r="D4" t="str">
            <v>MEZCLA CONCRETO 1:2:2 4000 PSI-28.0MPa</v>
          </cell>
          <cell r="E4" t="str">
            <v xml:space="preserve">M3 </v>
          </cell>
          <cell r="F4">
            <v>545879</v>
          </cell>
        </row>
        <row r="5">
          <cell r="C5" t="str">
            <v>0.3 BAS</v>
          </cell>
          <cell r="D5" t="str">
            <v>MEZCLA CONCRETO 1:2:3 3100 PSI-21.0MPa</v>
          </cell>
          <cell r="E5" t="str">
            <v xml:space="preserve">M3 </v>
          </cell>
          <cell r="F5">
            <v>490205</v>
          </cell>
        </row>
        <row r="6">
          <cell r="C6" t="str">
            <v>0.4 BAS</v>
          </cell>
          <cell r="D6" t="str">
            <v>MEZCLA CONCRETO 2500 PSI-17.0MPa</v>
          </cell>
          <cell r="E6" t="str">
            <v xml:space="preserve">M3 </v>
          </cell>
          <cell r="F6">
            <v>467658</v>
          </cell>
        </row>
        <row r="7">
          <cell r="C7" t="str">
            <v>0.5 BAS</v>
          </cell>
          <cell r="D7" t="str">
            <v>MEZCLA CONCRETO 2000 PSI-14.0MPa</v>
          </cell>
          <cell r="E7" t="str">
            <v xml:space="preserve">M3 </v>
          </cell>
          <cell r="F7">
            <v>449899</v>
          </cell>
        </row>
        <row r="8">
          <cell r="C8" t="str">
            <v>0.6 BAS</v>
          </cell>
          <cell r="D8" t="str">
            <v xml:space="preserve">MEZCLA CONCRETO IMPERMEABILIZADO 4000 PSI-28.0MPa </v>
          </cell>
          <cell r="E8" t="str">
            <v xml:space="preserve">M3 </v>
          </cell>
          <cell r="F8">
            <v>558644</v>
          </cell>
        </row>
        <row r="9">
          <cell r="C9" t="str">
            <v>0.7 BAS</v>
          </cell>
          <cell r="D9" t="str">
            <v>MORTERO 1:2</v>
          </cell>
          <cell r="E9" t="str">
            <v xml:space="preserve">M3 </v>
          </cell>
          <cell r="F9">
            <v>683460</v>
          </cell>
        </row>
        <row r="10">
          <cell r="C10" t="str">
            <v>0.8 BAS</v>
          </cell>
          <cell r="D10" t="str">
            <v>MORTERO 1:3</v>
          </cell>
          <cell r="E10" t="str">
            <v xml:space="preserve">M3 </v>
          </cell>
          <cell r="F10">
            <v>558620</v>
          </cell>
        </row>
        <row r="11">
          <cell r="C11" t="str">
            <v>0.9 BAS</v>
          </cell>
          <cell r="D11" t="str">
            <v>MORTERO 1:4</v>
          </cell>
          <cell r="E11" t="str">
            <v xml:space="preserve">M3 </v>
          </cell>
          <cell r="F11">
            <v>504255</v>
          </cell>
        </row>
        <row r="12">
          <cell r="C12" t="str">
            <v>0.10 BAS</v>
          </cell>
          <cell r="D12" t="str">
            <v>MORTERO 1:6</v>
          </cell>
          <cell r="E12" t="str">
            <v xml:space="preserve">M3 </v>
          </cell>
          <cell r="F12">
            <v>404702</v>
          </cell>
        </row>
        <row r="13">
          <cell r="C13" t="str">
            <v>0.11 BAS</v>
          </cell>
          <cell r="D13" t="str">
            <v>BOMBEO CONCRETO A MAQUINA</v>
          </cell>
          <cell r="E13" t="str">
            <v xml:space="preserve">M3 </v>
          </cell>
          <cell r="F13">
            <v>40500</v>
          </cell>
        </row>
        <row r="14">
          <cell r="C14">
            <v>1</v>
          </cell>
          <cell r="D14" t="str">
            <v>PRELIMINARES</v>
          </cell>
          <cell r="E14">
            <v>0</v>
          </cell>
          <cell r="F14">
            <v>0</v>
          </cell>
        </row>
        <row r="15">
          <cell r="C15">
            <v>1.1000000000000001</v>
          </cell>
          <cell r="D15" t="str">
            <v>Localización y replanteo para redes de acueducto</v>
          </cell>
          <cell r="E15" t="str">
            <v>M</v>
          </cell>
          <cell r="F15">
            <v>904</v>
          </cell>
        </row>
        <row r="16">
          <cell r="C16">
            <v>1.2</v>
          </cell>
          <cell r="D16" t="str">
            <v>Localización y replanteo para estructuras</v>
          </cell>
          <cell r="E16" t="str">
            <v>M2</v>
          </cell>
          <cell r="F16">
            <v>752</v>
          </cell>
        </row>
        <row r="17">
          <cell r="C17">
            <v>1.3</v>
          </cell>
          <cell r="D17" t="str">
            <v>Cerramiento Provisional de Obra</v>
          </cell>
          <cell r="E17" t="str">
            <v>M</v>
          </cell>
          <cell r="F17">
            <v>4085</v>
          </cell>
        </row>
        <row r="18">
          <cell r="C18">
            <v>2</v>
          </cell>
          <cell r="D18" t="str">
            <v>EXCAVACIONES</v>
          </cell>
          <cell r="E18">
            <v>0</v>
          </cell>
          <cell r="F18">
            <v>0</v>
          </cell>
        </row>
        <row r="19">
          <cell r="C19">
            <v>2.1</v>
          </cell>
          <cell r="D19" t="str">
            <v>Excavación a máquina red acueducto sin retiro</v>
          </cell>
          <cell r="E19" t="str">
            <v>M3</v>
          </cell>
          <cell r="F19">
            <v>4580</v>
          </cell>
        </row>
        <row r="20">
          <cell r="C20">
            <v>2.2000000000000002</v>
          </cell>
          <cell r="D20" t="str">
            <v xml:space="preserve">Excavación a máquina sin retiro </v>
          </cell>
          <cell r="E20" t="str">
            <v>M3</v>
          </cell>
          <cell r="F20">
            <v>4580</v>
          </cell>
        </row>
        <row r="21">
          <cell r="C21">
            <v>2.2999999999999998</v>
          </cell>
          <cell r="D21" t="str">
            <v>Excavación a máquina para cajas de válvulas</v>
          </cell>
          <cell r="E21" t="str">
            <v>M3</v>
          </cell>
          <cell r="F21">
            <v>4580</v>
          </cell>
        </row>
        <row r="22">
          <cell r="C22">
            <v>2.4</v>
          </cell>
          <cell r="D22" t="str">
            <v>Excavación a máquina en roca</v>
          </cell>
          <cell r="E22" t="str">
            <v>M3</v>
          </cell>
          <cell r="F22">
            <v>50859</v>
          </cell>
        </row>
        <row r="23">
          <cell r="C23">
            <v>2.5</v>
          </cell>
          <cell r="D23" t="str">
            <v>Excavación a mano sin retiro</v>
          </cell>
          <cell r="E23" t="str">
            <v>M3</v>
          </cell>
          <cell r="F23">
            <v>13228</v>
          </cell>
        </row>
        <row r="24">
          <cell r="C24">
            <v>2.6</v>
          </cell>
          <cell r="D24" t="str">
            <v>Excavación a mano de 0.00 a 2.00 m sin retiro</v>
          </cell>
          <cell r="E24" t="str">
            <v>M3</v>
          </cell>
          <cell r="F24">
            <v>13228</v>
          </cell>
        </row>
        <row r="25">
          <cell r="C25">
            <v>2.7</v>
          </cell>
          <cell r="D25" t="str">
            <v>Excavación a mano de 2.00 a 6.00 m sin retiro</v>
          </cell>
          <cell r="E25" t="str">
            <v>M3</v>
          </cell>
          <cell r="F25">
            <v>16905</v>
          </cell>
        </row>
        <row r="26">
          <cell r="C26">
            <v>2.8</v>
          </cell>
          <cell r="D26" t="str">
            <v>Entibado en madera continuo</v>
          </cell>
          <cell r="E26" t="str">
            <v>M2</v>
          </cell>
          <cell r="F26">
            <v>8248</v>
          </cell>
        </row>
        <row r="27">
          <cell r="C27">
            <v>2.9</v>
          </cell>
          <cell r="D27" t="str">
            <v>Cargue y retiro sobrantes maquina. botadero autorizado hasta 5 km incluye derechos de botadero</v>
          </cell>
          <cell r="E27" t="str">
            <v>M3</v>
          </cell>
          <cell r="F27">
            <v>14215</v>
          </cell>
        </row>
        <row r="28">
          <cell r="C28">
            <v>2.11</v>
          </cell>
          <cell r="D28" t="str">
            <v>Descapote mecánico espesor 15 cm incluye retiro a botadero autorizado</v>
          </cell>
          <cell r="E28" t="str">
            <v>M3</v>
          </cell>
          <cell r="F28">
            <v>7913</v>
          </cell>
        </row>
        <row r="29">
          <cell r="C29">
            <v>3</v>
          </cell>
          <cell r="D29" t="str">
            <v>RELLENOS</v>
          </cell>
          <cell r="E29">
            <v>0</v>
          </cell>
          <cell r="F29">
            <v>0</v>
          </cell>
        </row>
        <row r="30">
          <cell r="C30">
            <v>3.1</v>
          </cell>
          <cell r="D30" t="str">
            <v>Relleno material seleccionado proveniente de la excavación (Incluye compactación c/0.20m)</v>
          </cell>
          <cell r="E30" t="str">
            <v>M3</v>
          </cell>
          <cell r="F30">
            <v>10737</v>
          </cell>
        </row>
        <row r="31">
          <cell r="C31">
            <v>3.2</v>
          </cell>
          <cell r="D31" t="str">
            <v>Relleno en Arena para base de tubería (Incluye extendida)</v>
          </cell>
          <cell r="E31" t="str">
            <v>M3</v>
          </cell>
          <cell r="F31">
            <v>69606</v>
          </cell>
        </row>
        <row r="32">
          <cell r="C32">
            <v>3.3</v>
          </cell>
          <cell r="D32" t="str">
            <v>Relleno en subbase granular SBG</v>
          </cell>
          <cell r="E32" t="str">
            <v>M3</v>
          </cell>
          <cell r="F32">
            <v>100112</v>
          </cell>
        </row>
        <row r="33">
          <cell r="C33">
            <v>3.4</v>
          </cell>
          <cell r="D33" t="str">
            <v>Relleno en base granular BG</v>
          </cell>
          <cell r="E33" t="str">
            <v>M3</v>
          </cell>
          <cell r="F33">
            <v>109168</v>
          </cell>
        </row>
        <row r="34">
          <cell r="C34">
            <v>3.5</v>
          </cell>
          <cell r="D34" t="str">
            <v>Relleno grava triturada para cama de zanjas</v>
          </cell>
          <cell r="E34" t="str">
            <v>M3</v>
          </cell>
          <cell r="F34">
            <v>72862</v>
          </cell>
        </row>
        <row r="35">
          <cell r="C35">
            <v>3.6</v>
          </cell>
          <cell r="D35" t="str">
            <v xml:space="preserve">Relleno en Recebo Compactado </v>
          </cell>
          <cell r="E35" t="str">
            <v>M3</v>
          </cell>
          <cell r="F35">
            <v>69605</v>
          </cell>
        </row>
        <row r="36">
          <cell r="C36">
            <v>3.7</v>
          </cell>
          <cell r="D36" t="str">
            <v>Relleno balastro de río común compactado (reemplaza recebo)</v>
          </cell>
          <cell r="E36" t="str">
            <v>M3</v>
          </cell>
          <cell r="F36">
            <v>42742</v>
          </cell>
        </row>
        <row r="37">
          <cell r="C37">
            <v>4</v>
          </cell>
          <cell r="D37" t="str">
            <v>INSTALACIÓN TUBERIA Y ACCESORIOS</v>
          </cell>
          <cell r="E37">
            <v>0</v>
          </cell>
          <cell r="F37">
            <v>0</v>
          </cell>
        </row>
        <row r="38">
          <cell r="C38">
            <v>4.0999999999999996</v>
          </cell>
          <cell r="D38" t="str">
            <v>Instalación tubería HD HYDROCLASS hasta DN 150 mm C40</v>
          </cell>
          <cell r="E38" t="str">
            <v>ML</v>
          </cell>
          <cell r="F38">
            <v>13005</v>
          </cell>
        </row>
        <row r="39">
          <cell r="C39">
            <v>4.2</v>
          </cell>
          <cell r="D39" t="str">
            <v>Instalación tubería HD HYDROCLASS  DN 200 mm - 250 mm C40</v>
          </cell>
          <cell r="E39" t="str">
            <v>ML</v>
          </cell>
          <cell r="F39">
            <v>18155</v>
          </cell>
        </row>
        <row r="40">
          <cell r="C40">
            <v>4.3</v>
          </cell>
          <cell r="D40" t="str">
            <v>Instalación accesorios HD diámetros hasta 4"</v>
          </cell>
          <cell r="E40" t="str">
            <v>UN</v>
          </cell>
          <cell r="F40">
            <v>12538</v>
          </cell>
        </row>
        <row r="41">
          <cell r="C41">
            <v>4.4000000000000004</v>
          </cell>
          <cell r="D41" t="str">
            <v>Instalación accesorios HD diámetros 6" a 10"</v>
          </cell>
          <cell r="E41" t="str">
            <v>UN</v>
          </cell>
          <cell r="F41">
            <v>24177</v>
          </cell>
        </row>
        <row r="42">
          <cell r="C42">
            <v>4.5</v>
          </cell>
          <cell r="D42" t="str">
            <v>Instalación válvulas en HD diámetros hasta 4"</v>
          </cell>
          <cell r="E42" t="str">
            <v>UN</v>
          </cell>
          <cell r="F42">
            <v>26667</v>
          </cell>
        </row>
        <row r="43">
          <cell r="C43">
            <v>4.5999999999999996</v>
          </cell>
          <cell r="D43" t="str">
            <v xml:space="preserve">Instalación válvulas en HD diámetros 6" - 10" </v>
          </cell>
          <cell r="E43" t="str">
            <v>UN</v>
          </cell>
          <cell r="F43">
            <v>41574</v>
          </cell>
        </row>
        <row r="44">
          <cell r="C44">
            <v>4.7</v>
          </cell>
          <cell r="D44" t="str">
            <v>Instalación válvulas especiales tipo guillotina vástago ascendente</v>
          </cell>
          <cell r="E44" t="str">
            <v>UN</v>
          </cell>
          <cell r="F44">
            <v>264575</v>
          </cell>
        </row>
        <row r="45">
          <cell r="C45">
            <v>4.8</v>
          </cell>
          <cell r="D45" t="str">
            <v>Instalación tubería PEAD diámetros hasta 160 mm</v>
          </cell>
          <cell r="E45" t="str">
            <v>M</v>
          </cell>
          <cell r="F45">
            <v>4979</v>
          </cell>
        </row>
        <row r="46">
          <cell r="C46">
            <v>4.9000000000000004</v>
          </cell>
          <cell r="D46" t="str">
            <v>Instalación accesorios PEAD diámetros hasta 160 mm</v>
          </cell>
          <cell r="E46" t="str">
            <v>UN</v>
          </cell>
          <cell r="F46">
            <v>63569</v>
          </cell>
        </row>
        <row r="47">
          <cell r="C47">
            <v>4.1100000000000003</v>
          </cell>
          <cell r="D47" t="str">
            <v>Instalación tubería PVC perforada diámetros hasta 6"</v>
          </cell>
          <cell r="E47" t="str">
            <v>ML</v>
          </cell>
          <cell r="F47">
            <v>2881</v>
          </cell>
        </row>
        <row r="48">
          <cell r="C48">
            <v>4.12</v>
          </cell>
          <cell r="D48" t="str">
            <v>Instalación accesorios PVC diámetros hasta 6"</v>
          </cell>
          <cell r="E48" t="str">
            <v>UN</v>
          </cell>
          <cell r="F48">
            <v>3825</v>
          </cell>
        </row>
        <row r="49">
          <cell r="C49">
            <v>4.13</v>
          </cell>
          <cell r="D49" t="str">
            <v>Instalación tubería PVC diámetros 8" - 10"</v>
          </cell>
          <cell r="E49" t="str">
            <v>ML</v>
          </cell>
          <cell r="F49">
            <v>5414</v>
          </cell>
        </row>
        <row r="50">
          <cell r="C50">
            <v>4.1399999999999997</v>
          </cell>
          <cell r="D50" t="str">
            <v>Instalación accesorios PVC diámetros  8" - 10"</v>
          </cell>
          <cell r="E50" t="str">
            <v>UN</v>
          </cell>
          <cell r="F50">
            <v>6608</v>
          </cell>
        </row>
        <row r="51">
          <cell r="C51">
            <v>4.1500000000000004</v>
          </cell>
          <cell r="D51" t="str">
            <v>Instalación tubería PVC diámetros hasta 6"</v>
          </cell>
          <cell r="E51" t="str">
            <v>ML</v>
          </cell>
          <cell r="F51">
            <v>2631</v>
          </cell>
        </row>
        <row r="52">
          <cell r="C52">
            <v>4.16</v>
          </cell>
          <cell r="D52" t="str">
            <v>Instalación motobombas</v>
          </cell>
          <cell r="E52" t="str">
            <v>UN</v>
          </cell>
          <cell r="F52">
            <v>264575</v>
          </cell>
        </row>
        <row r="53">
          <cell r="C53">
            <v>4.17</v>
          </cell>
          <cell r="D53" t="str">
            <v>Instalación hidrantes</v>
          </cell>
          <cell r="E53" t="str">
            <v>UN</v>
          </cell>
          <cell r="F53">
            <v>119456</v>
          </cell>
        </row>
        <row r="54">
          <cell r="C54">
            <v>4.18</v>
          </cell>
          <cell r="D54">
            <v>0</v>
          </cell>
          <cell r="E54">
            <v>0</v>
          </cell>
          <cell r="F54" t="e">
            <v>#REF!</v>
          </cell>
        </row>
        <row r="55">
          <cell r="C55">
            <v>4.1900000000000004</v>
          </cell>
          <cell r="D55">
            <v>0</v>
          </cell>
          <cell r="E55">
            <v>0</v>
          </cell>
          <cell r="F55" t="e">
            <v>#REF!</v>
          </cell>
        </row>
        <row r="56">
          <cell r="C56">
            <v>0</v>
          </cell>
          <cell r="D56">
            <v>0</v>
          </cell>
          <cell r="E56">
            <v>0</v>
          </cell>
          <cell r="F56" t="e">
            <v>#REF!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C60">
            <v>6</v>
          </cell>
          <cell r="D60" t="str">
            <v>CONCRETOS, ACEROS Y OTROS</v>
          </cell>
          <cell r="E60">
            <v>0</v>
          </cell>
          <cell r="F60">
            <v>0</v>
          </cell>
        </row>
        <row r="61">
          <cell r="C61">
            <v>6.1</v>
          </cell>
          <cell r="D61" t="str">
            <v>Concreto simple 14 Mpa para solados espesor 0,05 m</v>
          </cell>
          <cell r="E61" t="str">
            <v>M3</v>
          </cell>
          <cell r="F61">
            <v>455452</v>
          </cell>
        </row>
        <row r="62">
          <cell r="C62">
            <v>6.2</v>
          </cell>
          <cell r="D62" t="str">
            <v>Concreto simple 28 Mpa Impermeabilizado placa inferior</v>
          </cell>
          <cell r="E62" t="str">
            <v>M3</v>
          </cell>
          <cell r="F62">
            <v>670529</v>
          </cell>
        </row>
        <row r="63">
          <cell r="C63">
            <v>6.3</v>
          </cell>
          <cell r="D63" t="str">
            <v>Acero de refuerzo 60,000 psi para estructuras</v>
          </cell>
          <cell r="E63" t="str">
            <v>KG</v>
          </cell>
          <cell r="F63">
            <v>3501</v>
          </cell>
        </row>
        <row r="64">
          <cell r="C64">
            <v>6.4</v>
          </cell>
          <cell r="D64" t="str">
            <v>Concreto simple 28 Mpa Impermeabilizado muros</v>
          </cell>
          <cell r="E64" t="str">
            <v>M3</v>
          </cell>
          <cell r="F64">
            <v>716021</v>
          </cell>
        </row>
        <row r="65">
          <cell r="C65">
            <v>6.5</v>
          </cell>
          <cell r="D65" t="str">
            <v>Concreto simple 28 Mpa Impermeabilizado placa superior</v>
          </cell>
          <cell r="E65" t="str">
            <v>M3</v>
          </cell>
          <cell r="F65">
            <v>738955</v>
          </cell>
        </row>
        <row r="66">
          <cell r="C66">
            <v>6.6</v>
          </cell>
          <cell r="D66" t="str">
            <v xml:space="preserve">Suministro e instalación Cinta Sika PVC </v>
          </cell>
          <cell r="E66" t="str">
            <v>ML</v>
          </cell>
          <cell r="F66">
            <v>37429</v>
          </cell>
        </row>
        <row r="67">
          <cell r="C67">
            <v>6.7</v>
          </cell>
          <cell r="D67" t="str">
            <v>Suministro e instalación Tapa de acceso seguridad en HD diámetro 60 cm</v>
          </cell>
          <cell r="E67" t="str">
            <v>UND</v>
          </cell>
          <cell r="F67">
            <v>927789</v>
          </cell>
        </row>
        <row r="68">
          <cell r="C68">
            <v>6.8</v>
          </cell>
          <cell r="D68" t="str">
            <v>Suministro e instalación Pasos Escalera con dos capas de anticorrosivo Longitud 1.25 m, en varilla No. 6 según planos, diseños y especificaciones técnicas</v>
          </cell>
          <cell r="E68" t="str">
            <v>UND</v>
          </cell>
          <cell r="F68">
            <v>12123</v>
          </cell>
        </row>
        <row r="69">
          <cell r="C69">
            <v>6.9</v>
          </cell>
          <cell r="D69" t="str">
            <v>Concreto estructural 28 Mpa impermeabilizado para estructuras PTAP, lechos de secado y cámara de cloración</v>
          </cell>
          <cell r="E69" t="str">
            <v>M3</v>
          </cell>
          <cell r="F69">
            <v>732852</v>
          </cell>
        </row>
        <row r="70">
          <cell r="C70">
            <v>6.11</v>
          </cell>
          <cell r="D70" t="str">
            <v>Suministro e instalación Barandas metalicas en HG medidas según planos</v>
          </cell>
          <cell r="E70" t="str">
            <v>M</v>
          </cell>
          <cell r="F70">
            <v>135324</v>
          </cell>
        </row>
        <row r="71">
          <cell r="C71">
            <v>6.12</v>
          </cell>
          <cell r="D71" t="str">
            <v>Suministro e instalación Estructura metálica para cubierta cercha en varilla No. 4 medidas según plano para lechos de secado</v>
          </cell>
          <cell r="E71" t="str">
            <v>M</v>
          </cell>
          <cell r="F71">
            <v>35984</v>
          </cell>
        </row>
        <row r="72">
          <cell r="C72">
            <v>6.13</v>
          </cell>
          <cell r="D72" t="str">
            <v>Suministro e instalación de escalera en estructura metálica, incluye:
Peldaños en marco L 2x2x3/16 - Elemento C 10 x 15,3 A36 - Elemento C 8 x 11,5 A36 - Elemento C 6 x 10,5 A36 - Malla expandida IMT -100A HR = 3/16" para peldaños, descansos y cubierta - Columnas HEA 180 - Soldadura y pintura según especificaciones en planos - Anclaje a estructura existente, incluye platinas PL 180x300x12,7 mm, pernos D=3/4" A-325 G5 con epóxico Euco 452 gel o similar</v>
          </cell>
          <cell r="E72" t="str">
            <v>KG</v>
          </cell>
          <cell r="F72">
            <v>7942</v>
          </cell>
        </row>
        <row r="73">
          <cell r="C73">
            <v>6.14</v>
          </cell>
          <cell r="D73" t="str">
            <v>Suministro e instalación rejillas en estructura metálica medidas 5,70m x 0,70 m</v>
          </cell>
          <cell r="E73" t="str">
            <v>M2</v>
          </cell>
          <cell r="F73">
            <v>340767</v>
          </cell>
        </row>
        <row r="74">
          <cell r="C74">
            <v>6.15</v>
          </cell>
          <cell r="D74" t="str">
            <v>Suministro e instalación piso industrial en estructura metálica medidas según diseño</v>
          </cell>
          <cell r="E74" t="str">
            <v>M2</v>
          </cell>
          <cell r="F74">
            <v>390884</v>
          </cell>
        </row>
        <row r="75">
          <cell r="C75">
            <v>6.16</v>
          </cell>
          <cell r="D75" t="str">
            <v>Suministro e instalación de Falso Fondo Leopold medidas  0.80x0.29x0.25 de altura orificios de 1”, orificios internos de diámetro 5/8”</v>
          </cell>
          <cell r="E75" t="str">
            <v>M2</v>
          </cell>
          <cell r="F75">
            <v>2932046</v>
          </cell>
        </row>
        <row r="76">
          <cell r="C76">
            <v>6.17</v>
          </cell>
          <cell r="D76" t="str">
            <v>Suministro e instalación sistema de cloración incluye Bomba dosificadora de cloro gaseoso y demás equipos y accesorios</v>
          </cell>
          <cell r="E76" t="str">
            <v>UN</v>
          </cell>
          <cell r="F76">
            <v>41605224</v>
          </cell>
        </row>
        <row r="77">
          <cell r="C77">
            <v>6.18</v>
          </cell>
          <cell r="D77" t="str">
            <v>Suministro e instalación Estructura metálica incluye el suministro y montaje de Bandejas de aireación y de recolección en acero inoxidable</v>
          </cell>
          <cell r="E77" t="str">
            <v>UN</v>
          </cell>
          <cell r="F77">
            <v>17476634</v>
          </cell>
        </row>
        <row r="78">
          <cell r="C78">
            <v>6.19</v>
          </cell>
          <cell r="D78" t="str">
            <v>Suministro e instalación de lechos filtrantes en arena gruesa y antracita</v>
          </cell>
          <cell r="E78" t="str">
            <v>M2</v>
          </cell>
          <cell r="F78">
            <v>987840</v>
          </cell>
        </row>
        <row r="79">
          <cell r="C79">
            <v>6.21</v>
          </cell>
          <cell r="D79" t="str">
            <v>Suministro e instalación de  capa de ladrillos de espesor 0,06 m, capa de arena 0,15 m de espesor y capa de grava de espesor 0,25 m para lechos de secado</v>
          </cell>
          <cell r="E79" t="str">
            <v>M2</v>
          </cell>
          <cell r="F79">
            <v>63694</v>
          </cell>
        </row>
        <row r="80">
          <cell r="C80">
            <v>6.22</v>
          </cell>
          <cell r="D80" t="str">
            <v>Suministro e instalación tapa de caja de drenaje</v>
          </cell>
          <cell r="E80" t="str">
            <v>UN</v>
          </cell>
          <cell r="F80">
            <v>395885</v>
          </cell>
        </row>
        <row r="81">
          <cell r="C81">
            <v>6.23</v>
          </cell>
          <cell r="D81" t="str">
            <v>Suministro de plataforma elevadora tipo tijeras altura 10 m</v>
          </cell>
          <cell r="E81" t="str">
            <v>UN</v>
          </cell>
          <cell r="F81">
            <v>32000000</v>
          </cell>
        </row>
        <row r="82">
          <cell r="C82">
            <v>6.24</v>
          </cell>
          <cell r="D82" t="str">
            <v>Columnas en ángulo 1 1/4" x 3/16" detalles según plano</v>
          </cell>
          <cell r="E82" t="str">
            <v>M</v>
          </cell>
          <cell r="F82">
            <v>77328</v>
          </cell>
        </row>
        <row r="83">
          <cell r="C83">
            <v>6.25</v>
          </cell>
          <cell r="D83" t="str">
            <v>Cubierta en Teja #6 92 x 183 cm pvc - Lechos de secado</v>
          </cell>
          <cell r="E83" t="str">
            <v>M2</v>
          </cell>
          <cell r="F83">
            <v>38781</v>
          </cell>
        </row>
        <row r="84">
          <cell r="C84">
            <v>6.26</v>
          </cell>
          <cell r="D84" t="str">
            <v xml:space="preserve">Concreto estructural 28 Mpa impermeabilizado para estructuras </v>
          </cell>
          <cell r="E84" t="str">
            <v>M3</v>
          </cell>
          <cell r="F84">
            <v>732852</v>
          </cell>
        </row>
        <row r="85">
          <cell r="C85">
            <v>6.27</v>
          </cell>
          <cell r="D85" t="str">
            <v>Levante en bloque 0,40 x 0,20 x 0,10 Mortero de pega 1:4 e=0.1</v>
          </cell>
          <cell r="E85" t="str">
            <v>M2</v>
          </cell>
          <cell r="F85">
            <v>51509</v>
          </cell>
        </row>
        <row r="86">
          <cell r="C86">
            <v>6.28</v>
          </cell>
          <cell r="D86" t="str">
            <v>Suministro e instalación  Puerta Metalica dimensiones 2m x 2m</v>
          </cell>
          <cell r="E86" t="str">
            <v>UN</v>
          </cell>
          <cell r="F86">
            <v>1099794</v>
          </cell>
        </row>
        <row r="87">
          <cell r="C87">
            <v>6.29</v>
          </cell>
          <cell r="D87" t="str">
            <v>Suministro e instalación Puerta en Madera dimensiones 2m x 2m</v>
          </cell>
          <cell r="E87" t="str">
            <v>UN</v>
          </cell>
          <cell r="F87">
            <v>963664</v>
          </cell>
        </row>
        <row r="88">
          <cell r="C88">
            <v>6.31</v>
          </cell>
          <cell r="D88" t="str">
            <v>Suministro e instalación Celosia en Lamina Cal. 18 1,3 x 0,20 M</v>
          </cell>
          <cell r="E88" t="str">
            <v>UN</v>
          </cell>
          <cell r="F88">
            <v>166986</v>
          </cell>
        </row>
        <row r="89">
          <cell r="C89">
            <v>6.32</v>
          </cell>
          <cell r="D89" t="str">
            <v>Suministro e instalación ESTRUCTURA METÁLICA PARA CUBIERTA</v>
          </cell>
          <cell r="E89" t="str">
            <v>M</v>
          </cell>
          <cell r="F89">
            <v>83051</v>
          </cell>
        </row>
        <row r="90">
          <cell r="C90">
            <v>6.33</v>
          </cell>
          <cell r="D90" t="str">
            <v>Suministro e instalación  CUBIERTA EN TEJA TERMO ACUSTIC</v>
          </cell>
          <cell r="E90" t="str">
            <v>M2</v>
          </cell>
          <cell r="F90">
            <v>65122</v>
          </cell>
        </row>
        <row r="91">
          <cell r="C91">
            <v>6.34</v>
          </cell>
          <cell r="D91" t="str">
            <v>Suministro e instalación  CIELO RASO EN SUPERBOARD 15 MM</v>
          </cell>
          <cell r="E91" t="str">
            <v>M2</v>
          </cell>
          <cell r="F91">
            <v>88456</v>
          </cell>
        </row>
        <row r="92">
          <cell r="C92">
            <v>6.35</v>
          </cell>
          <cell r="D92" t="str">
            <v>Pañete interior y exterior con Mortero 1:4</v>
          </cell>
          <cell r="E92" t="str">
            <v>M2</v>
          </cell>
          <cell r="F92">
            <v>25595</v>
          </cell>
        </row>
        <row r="93">
          <cell r="C93">
            <v>6.36</v>
          </cell>
          <cell r="D93" t="str">
            <v>Pintura en Vinilo TIPO 1 3 manos</v>
          </cell>
          <cell r="E93" t="str">
            <v>M2</v>
          </cell>
          <cell r="F93">
            <v>11367</v>
          </cell>
        </row>
        <row r="94">
          <cell r="C94">
            <v>6.37</v>
          </cell>
          <cell r="D94" t="str">
            <v>Ventana con Marco de Aluminio 1,40 x 0,80 M</v>
          </cell>
          <cell r="E94" t="str">
            <v>UN</v>
          </cell>
          <cell r="F94">
            <v>241921</v>
          </cell>
        </row>
        <row r="95">
          <cell r="C95">
            <v>6.38</v>
          </cell>
          <cell r="D95" t="str">
            <v>Ventana con Marco de Aluminio 0,60 x 1,10 M</v>
          </cell>
          <cell r="E95" t="str">
            <v>UN</v>
          </cell>
          <cell r="F95">
            <v>199116</v>
          </cell>
        </row>
        <row r="96">
          <cell r="C96">
            <v>6.39</v>
          </cell>
          <cell r="D96" t="str">
            <v>Ventana con Marco de Aluminio 1,40 x 1,40 M</v>
          </cell>
          <cell r="E96" t="str">
            <v>UN</v>
          </cell>
          <cell r="F96">
            <v>328193</v>
          </cell>
        </row>
        <row r="97">
          <cell r="C97">
            <v>6.41</v>
          </cell>
          <cell r="D97" t="str">
            <v>Vidrio Traslucido 4mm</v>
          </cell>
          <cell r="E97" t="str">
            <v>M2</v>
          </cell>
          <cell r="F97">
            <v>38202</v>
          </cell>
        </row>
        <row r="98">
          <cell r="C98">
            <v>6.42</v>
          </cell>
          <cell r="D98" t="str">
            <v>Meson en Concreto y Granito Pulido</v>
          </cell>
          <cell r="E98" t="str">
            <v>UN</v>
          </cell>
          <cell r="F98">
            <v>2508070</v>
          </cell>
        </row>
        <row r="99">
          <cell r="C99">
            <v>6.43</v>
          </cell>
          <cell r="D99" t="str">
            <v>Guarda Escoba en Baldosa Ceramica</v>
          </cell>
          <cell r="E99" t="str">
            <v>M</v>
          </cell>
          <cell r="F99">
            <v>14802</v>
          </cell>
        </row>
        <row r="100">
          <cell r="C100">
            <v>6.44</v>
          </cell>
          <cell r="D100" t="str">
            <v>Enchape en baldosa ceramica con junta sellada con lechada de cemento impermabilizada</v>
          </cell>
          <cell r="E100" t="str">
            <v>M2</v>
          </cell>
          <cell r="F100">
            <v>53193</v>
          </cell>
        </row>
        <row r="101">
          <cell r="C101">
            <v>6.45</v>
          </cell>
          <cell r="D101" t="str">
            <v>Suministro e Instalación aparatos sanitarios y accesorios</v>
          </cell>
          <cell r="E101" t="str">
            <v>UN</v>
          </cell>
          <cell r="F101">
            <v>733842</v>
          </cell>
        </row>
        <row r="102">
          <cell r="C102">
            <v>6.46</v>
          </cell>
          <cell r="D102" t="str">
            <v>Fotómetro portátil PF-11 para uso en el campo y en el laboratorio Fotómetro universal de rueda de filtros giratorio monohaz, con longitud de onda entre 380 y 720nm, para el análisis de rutina en todas las áreas de la analítica del agua:  Medición de color y turbiedad: El equipo incluye:  *Maletín,  * Fotómetro con con rueda de seis (6) filtros, * Cuatro (4) celdas de vidrio óptico de 16mm, * Manual de instrucciones, KIT para medicion de cloro libre, hierro, nitratos, nitritos, ph, oxigeno y botella para la medicion de O2, manganeso,  Test para titulación Calcio  CA20, Test para titulación Dureza de Carbonatos  C20. Kit para determinación ECO Dureza  Total, conductivimetro digital de mesa</v>
          </cell>
          <cell r="E102" t="str">
            <v>UN</v>
          </cell>
          <cell r="F102">
            <v>13409798</v>
          </cell>
        </row>
        <row r="103">
          <cell r="C103">
            <v>6.47</v>
          </cell>
          <cell r="D103" t="str">
            <v>Canal en latón</v>
          </cell>
          <cell r="E103" t="str">
            <v>M2</v>
          </cell>
          <cell r="F103">
            <v>48758</v>
          </cell>
        </row>
        <row r="104">
          <cell r="C104">
            <v>6.48</v>
          </cell>
          <cell r="D104" t="str">
            <v>Levante De Muro En Ladrillo Santa Fe A La Vista</v>
          </cell>
          <cell r="E104" t="str">
            <v>M2</v>
          </cell>
          <cell r="F104">
            <v>71829</v>
          </cell>
        </row>
        <row r="105">
          <cell r="C105">
            <v>6.49</v>
          </cell>
          <cell r="D105" t="str">
            <v>Suministro e instalación de puerta en malla eslabonada según diseño</v>
          </cell>
          <cell r="E105" t="str">
            <v>M2</v>
          </cell>
          <cell r="F105">
            <v>112660</v>
          </cell>
        </row>
        <row r="106">
          <cell r="C106">
            <v>6.51</v>
          </cell>
          <cell r="D106" t="str">
            <v>Suministro e instalación de ventana en malla eslabonada según diseño</v>
          </cell>
          <cell r="E106" t="str">
            <v>M2</v>
          </cell>
          <cell r="F106">
            <v>66410</v>
          </cell>
        </row>
        <row r="107">
          <cell r="C107">
            <v>6.52</v>
          </cell>
          <cell r="D107" t="str">
            <v>Suministro e instalación celosia tipo c1 1.4 m x 0,70 m</v>
          </cell>
          <cell r="E107" t="str">
            <v>UN</v>
          </cell>
          <cell r="F107">
            <v>220695</v>
          </cell>
        </row>
        <row r="108">
          <cell r="C108">
            <v>6.53</v>
          </cell>
          <cell r="D108" t="str">
            <v>Suministro e instalación celosia tipo c2 1.4 m x 0,45 m</v>
          </cell>
          <cell r="E108" t="str">
            <v>UN</v>
          </cell>
          <cell r="F108">
            <v>195695</v>
          </cell>
        </row>
        <row r="109">
          <cell r="C109">
            <v>6.54</v>
          </cell>
          <cell r="D109" t="str">
            <v>Tapas de seguridad Válvula de Cierre Permanente VCP</v>
          </cell>
          <cell r="E109" t="str">
            <v>UN</v>
          </cell>
          <cell r="F109">
            <v>297163</v>
          </cell>
        </row>
        <row r="110">
          <cell r="C110">
            <v>6.55</v>
          </cell>
          <cell r="D110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E110" t="str">
            <v>M</v>
          </cell>
          <cell r="F110">
            <v>212250</v>
          </cell>
        </row>
        <row r="111">
          <cell r="C111" t="str">
            <v>PRES.ANX.COMP.ELEC</v>
          </cell>
          <cell r="D111" t="str">
            <v>Componente eléctrico caseta de operación y de bombeo (Ver Presupuesto Anexo)</v>
          </cell>
          <cell r="E111" t="str">
            <v>Un</v>
          </cell>
          <cell r="F111">
            <v>127361352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C122">
            <v>10.1</v>
          </cell>
          <cell r="D122" t="str">
            <v>Prueba hidráulica a tubería 2" - 4"</v>
          </cell>
          <cell r="E122" t="str">
            <v>ML</v>
          </cell>
          <cell r="F122">
            <v>1391</v>
          </cell>
        </row>
        <row r="123">
          <cell r="C123">
            <v>10.199999999999999</v>
          </cell>
          <cell r="D123" t="str">
            <v>Prueba hidráulica a tubería 6" - 8"</v>
          </cell>
          <cell r="E123" t="str">
            <v>ML</v>
          </cell>
          <cell r="F123">
            <v>1892</v>
          </cell>
        </row>
        <row r="124">
          <cell r="C124">
            <v>10.3</v>
          </cell>
          <cell r="D124" t="str">
            <v xml:space="preserve">Lavado y desinfección tubería </v>
          </cell>
          <cell r="E124" t="str">
            <v>ML</v>
          </cell>
          <cell r="F124">
            <v>1782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C126">
            <v>0</v>
          </cell>
          <cell r="D126" t="str">
            <v>SUMINISTROS</v>
          </cell>
          <cell r="E126">
            <v>0</v>
          </cell>
          <cell r="F126">
            <v>0</v>
          </cell>
        </row>
        <row r="127">
          <cell r="C127">
            <v>11.1</v>
          </cell>
          <cell r="D127" t="str">
            <v>Suministro tubería HD HYDROCLASS DN 150 mm C40</v>
          </cell>
          <cell r="E127" t="str">
            <v>ML</v>
          </cell>
          <cell r="F127">
            <v>119661</v>
          </cell>
        </row>
        <row r="128">
          <cell r="C128">
            <v>11.2</v>
          </cell>
          <cell r="D128" t="str">
            <v>Suministro codo 90°x6" HD</v>
          </cell>
          <cell r="E128" t="str">
            <v>UND</v>
          </cell>
          <cell r="F128">
            <v>306359</v>
          </cell>
        </row>
        <row r="129">
          <cell r="C129">
            <v>11.3</v>
          </cell>
          <cell r="D129" t="str">
            <v>Suministro de Tee 6" HD</v>
          </cell>
          <cell r="E129" t="str">
            <v>UND</v>
          </cell>
          <cell r="F129">
            <v>404840</v>
          </cell>
        </row>
        <row r="130">
          <cell r="C130">
            <v>11.4</v>
          </cell>
          <cell r="D130" t="str">
            <v>Suministro de Válvula de compuerta vástago no ascendente 6" HD x EB</v>
          </cell>
          <cell r="E130" t="str">
            <v>UND</v>
          </cell>
          <cell r="F130">
            <v>1243520</v>
          </cell>
        </row>
        <row r="131">
          <cell r="C131">
            <v>11.5</v>
          </cell>
          <cell r="D131" t="str">
            <v>Suministro adaptador brida x universal 150 mm</v>
          </cell>
          <cell r="E131" t="str">
            <v>UND</v>
          </cell>
          <cell r="F131">
            <v>133400</v>
          </cell>
        </row>
        <row r="132">
          <cell r="C132">
            <v>11.6</v>
          </cell>
          <cell r="D132" t="str">
            <v>Suministro tubería HD HYDROCLASS DN 200 mm C40</v>
          </cell>
          <cell r="E132" t="str">
            <v>ML</v>
          </cell>
          <cell r="F132">
            <v>161704</v>
          </cell>
        </row>
        <row r="133">
          <cell r="C133">
            <v>11.7</v>
          </cell>
          <cell r="D133" t="str">
            <v>Suministro adaptador brida x universal 200 mm</v>
          </cell>
          <cell r="E133" t="str">
            <v>UND</v>
          </cell>
          <cell r="F133">
            <v>214600</v>
          </cell>
        </row>
        <row r="134">
          <cell r="C134">
            <v>11.8</v>
          </cell>
          <cell r="D134" t="str">
            <v>Suministro válvula de compuerta 4" HD EB sello elástico vástago no ascendente</v>
          </cell>
          <cell r="E134" t="str">
            <v>UND</v>
          </cell>
          <cell r="F134">
            <v>715720</v>
          </cell>
        </row>
        <row r="135">
          <cell r="C135">
            <v>11.9</v>
          </cell>
          <cell r="D135" t="str">
            <v>Suministro codo 4" x 90° HD EB</v>
          </cell>
          <cell r="E135" t="str">
            <v>UND</v>
          </cell>
          <cell r="F135">
            <v>264480</v>
          </cell>
        </row>
        <row r="136">
          <cell r="C136">
            <v>11.11</v>
          </cell>
          <cell r="D136" t="str">
            <v>Suministro unión rígida de desmontaje 4" HD EB</v>
          </cell>
          <cell r="E136" t="str">
            <v>UND</v>
          </cell>
          <cell r="F136">
            <v>73080</v>
          </cell>
        </row>
        <row r="137">
          <cell r="C137">
            <v>11.12</v>
          </cell>
          <cell r="D137" t="str">
            <v>Suministro pasamuro 4" HD EL x EB L= 0,5 m - 1.0 m</v>
          </cell>
          <cell r="E137" t="str">
            <v>UND</v>
          </cell>
          <cell r="F137">
            <v>386000</v>
          </cell>
        </row>
        <row r="138">
          <cell r="C138">
            <v>11.13</v>
          </cell>
          <cell r="D138" t="str">
            <v>Suministro tee 4" x 4" HD EB</v>
          </cell>
          <cell r="E138" t="str">
            <v>UND</v>
          </cell>
          <cell r="F138">
            <v>474440</v>
          </cell>
        </row>
        <row r="139">
          <cell r="C139">
            <v>11.14</v>
          </cell>
          <cell r="D139" t="str">
            <v>Suministro unión  rígida de desmontaje 8" HD EB</v>
          </cell>
          <cell r="E139" t="str">
            <v>UND</v>
          </cell>
          <cell r="F139">
            <v>183280</v>
          </cell>
        </row>
        <row r="140">
          <cell r="C140">
            <v>11.15</v>
          </cell>
          <cell r="D140" t="str">
            <v>Suministro pasamuro 8" HD EB x EB L=0,5 m - 1.0 m</v>
          </cell>
          <cell r="E140" t="str">
            <v>UND</v>
          </cell>
          <cell r="F140">
            <v>940000</v>
          </cell>
        </row>
        <row r="141">
          <cell r="C141">
            <v>11.16</v>
          </cell>
          <cell r="D141" t="str">
            <v>Suministro pasamuro 8" HD EL x EB L=0,5 m - 1.0 m</v>
          </cell>
          <cell r="E141" t="str">
            <v>UND</v>
          </cell>
          <cell r="F141">
            <v>915000</v>
          </cell>
        </row>
        <row r="142">
          <cell r="C142">
            <v>11.17</v>
          </cell>
          <cell r="D142" t="str">
            <v>Suministro  codo 8" x 90° HD EB</v>
          </cell>
          <cell r="E142" t="str">
            <v>UND</v>
          </cell>
          <cell r="F142">
            <v>793440</v>
          </cell>
        </row>
        <row r="143">
          <cell r="C143">
            <v>11.18</v>
          </cell>
          <cell r="D143" t="str">
            <v>Suministro válvula de compuerta 8" HD EB sello elástico vástago no ascendente</v>
          </cell>
          <cell r="E143" t="str">
            <v>UND</v>
          </cell>
          <cell r="F143">
            <v>1852520</v>
          </cell>
        </row>
        <row r="144">
          <cell r="C144">
            <v>11.19</v>
          </cell>
          <cell r="D144" t="str">
            <v>Suministro tee 8" x 8" HD EB</v>
          </cell>
          <cell r="E144" t="str">
            <v>UND</v>
          </cell>
          <cell r="F144">
            <v>1124040</v>
          </cell>
        </row>
        <row r="145">
          <cell r="C145">
            <v>11.21</v>
          </cell>
          <cell r="D145" t="str">
            <v>Suministro cruz 4" x 4" HD EB</v>
          </cell>
          <cell r="E145" t="str">
            <v>UND</v>
          </cell>
          <cell r="F145">
            <v>421080</v>
          </cell>
        </row>
        <row r="146">
          <cell r="C146">
            <v>11.22</v>
          </cell>
          <cell r="D146" t="str">
            <v>Suministro codo HG 4"  x  90°</v>
          </cell>
          <cell r="E146" t="str">
            <v>UND</v>
          </cell>
          <cell r="F146">
            <v>54520</v>
          </cell>
        </row>
        <row r="147">
          <cell r="C147">
            <v>11.23</v>
          </cell>
          <cell r="D147" t="str">
            <v>Suministro pasamuro  HG  ELxEB 4" L=0,3 m</v>
          </cell>
          <cell r="E147" t="str">
            <v>UND</v>
          </cell>
          <cell r="F147">
            <v>224000</v>
          </cell>
        </row>
        <row r="148">
          <cell r="C148">
            <v>11.24</v>
          </cell>
          <cell r="D148" t="str">
            <v>Suministro válvulas de pie en aluminio 8" Tipo HEVP Sello en Neopreno. Conexión BRIDA</v>
          </cell>
          <cell r="E148" t="str">
            <v>UND</v>
          </cell>
          <cell r="F148">
            <v>1876880</v>
          </cell>
        </row>
        <row r="149">
          <cell r="C149">
            <v>11.25</v>
          </cell>
          <cell r="D149" t="str">
            <v>Suministro tubería HD HYDROCLASS DN 100 mm C40</v>
          </cell>
          <cell r="E149" t="str">
            <v>ML</v>
          </cell>
          <cell r="F149">
            <v>91640</v>
          </cell>
        </row>
        <row r="150">
          <cell r="C150">
            <v>11.26</v>
          </cell>
          <cell r="D150" t="str">
            <v>Suministro adaptador brida x universal 100 mm</v>
          </cell>
          <cell r="E150" t="str">
            <v>UND</v>
          </cell>
          <cell r="F150">
            <v>98600</v>
          </cell>
        </row>
        <row r="151">
          <cell r="C151">
            <v>11.27</v>
          </cell>
          <cell r="D151" t="str">
            <v>Suministro pasamuro 8" HD EB x EB L = hasta 0.5 m</v>
          </cell>
          <cell r="E151" t="str">
            <v>UND</v>
          </cell>
          <cell r="F151">
            <v>547193</v>
          </cell>
        </row>
        <row r="152">
          <cell r="C152">
            <v>11.28</v>
          </cell>
          <cell r="D152" t="str">
            <v>Suministro pasamuro 8" HD EL x EB L = hasta 0.5 m</v>
          </cell>
          <cell r="E152" t="str">
            <v>UND</v>
          </cell>
          <cell r="F152">
            <v>405000</v>
          </cell>
        </row>
        <row r="153">
          <cell r="C153">
            <v>11.29</v>
          </cell>
          <cell r="D153" t="str">
            <v>Suministro niple 8" HD EB x EB L=0,5 m - 1.0 m</v>
          </cell>
          <cell r="E153" t="str">
            <v>UND</v>
          </cell>
          <cell r="F153">
            <v>994897</v>
          </cell>
        </row>
        <row r="154">
          <cell r="C154">
            <v>11.31</v>
          </cell>
          <cell r="D154" t="str">
            <v>Suministro niple 8" HD EL x EB L=0,5 m - 1.0 m</v>
          </cell>
          <cell r="E154" t="str">
            <v>UND</v>
          </cell>
          <cell r="F154">
            <v>994897</v>
          </cell>
        </row>
        <row r="155">
          <cell r="C155">
            <v>11.32</v>
          </cell>
          <cell r="D155" t="str">
            <v>Suministro tee 110MM PEAD PE100 PN 10</v>
          </cell>
          <cell r="E155" t="str">
            <v>UND</v>
          </cell>
          <cell r="F155">
            <v>95884</v>
          </cell>
        </row>
        <row r="156">
          <cell r="C156">
            <v>11.33</v>
          </cell>
          <cell r="D156" t="str">
            <v>Suministro codo 110MM x 90° PEAD PE100 PN10</v>
          </cell>
          <cell r="E156" t="str">
            <v>UND</v>
          </cell>
          <cell r="F156">
            <v>94791</v>
          </cell>
        </row>
        <row r="157">
          <cell r="C157">
            <v>11.34</v>
          </cell>
          <cell r="D157" t="str">
            <v xml:space="preserve">Suministro Portaflanche 110 MM PEAD PE100 PN10 </v>
          </cell>
          <cell r="E157" t="str">
            <v>UND</v>
          </cell>
          <cell r="F157">
            <v>38281</v>
          </cell>
        </row>
        <row r="158">
          <cell r="C158">
            <v>11.35</v>
          </cell>
          <cell r="D158" t="str">
            <v>Suministro tubería PEAD 110 mm PE100 RDE 17 PN 10</v>
          </cell>
          <cell r="E158" t="str">
            <v>ML</v>
          </cell>
          <cell r="F158">
            <v>27904</v>
          </cell>
        </row>
        <row r="159">
          <cell r="C159">
            <v>11.36</v>
          </cell>
          <cell r="D159" t="str">
            <v>Suministro brida loca para polietileno HD 100 mm</v>
          </cell>
          <cell r="E159" t="str">
            <v>UND</v>
          </cell>
          <cell r="F159">
            <v>53360</v>
          </cell>
        </row>
        <row r="160">
          <cell r="C160">
            <v>11.37</v>
          </cell>
          <cell r="D160" t="str">
            <v>Suministro  tubería de drenaje diámetro 4" en PVC con perforaciones de 3/4" cada 5 cm</v>
          </cell>
          <cell r="E160" t="str">
            <v>ML</v>
          </cell>
          <cell r="F160">
            <v>16890</v>
          </cell>
        </row>
        <row r="161">
          <cell r="C161">
            <v>11.38</v>
          </cell>
          <cell r="D161" t="str">
            <v>Suministro de Válvula de compuerta vástago ascendente 1.80 m con rueda de manejo tipo guillotina diámetro 6" HD</v>
          </cell>
          <cell r="E161" t="str">
            <v>UND</v>
          </cell>
          <cell r="F161">
            <v>5320000</v>
          </cell>
        </row>
        <row r="162">
          <cell r="C162">
            <v>11.39</v>
          </cell>
          <cell r="D162" t="str">
            <v>Suministro niple 4" HD EB x EB L = hasta 0.5 m</v>
          </cell>
          <cell r="E162" t="str">
            <v>UND</v>
          </cell>
          <cell r="F162">
            <v>85000</v>
          </cell>
        </row>
        <row r="163">
          <cell r="C163">
            <v>11.41</v>
          </cell>
          <cell r="D163" t="str">
            <v>Suministro pasamuro 4" HD EL x EB L = hasta 0.5 m</v>
          </cell>
          <cell r="E163" t="str">
            <v>UND</v>
          </cell>
          <cell r="F163">
            <v>90000</v>
          </cell>
        </row>
        <row r="164">
          <cell r="C164">
            <v>11.42</v>
          </cell>
          <cell r="D164" t="str">
            <v>Suministro niple 4" HD EB x EB L=0,5 m - 1.0 m</v>
          </cell>
          <cell r="E164" t="str">
            <v>UND</v>
          </cell>
          <cell r="F164">
            <v>150000</v>
          </cell>
        </row>
        <row r="165">
          <cell r="C165">
            <v>11.43</v>
          </cell>
          <cell r="D165" t="str">
            <v>Suministro niple 4" HD EL x EB L=0,5 m - 1.0 m</v>
          </cell>
          <cell r="E165" t="str">
            <v>UND</v>
          </cell>
          <cell r="F165">
            <v>150000</v>
          </cell>
        </row>
        <row r="166">
          <cell r="C166">
            <v>11.44</v>
          </cell>
          <cell r="D166" t="str">
            <v>Suministro codo 6" x 90° HD EB</v>
          </cell>
          <cell r="E166" t="str">
            <v>UND</v>
          </cell>
          <cell r="F166">
            <v>450080</v>
          </cell>
        </row>
        <row r="167">
          <cell r="C167">
            <v>11.45</v>
          </cell>
          <cell r="D167" t="str">
            <v>Suministro pasamuro 6" HD EL x EL L = hasta 0.5 m</v>
          </cell>
          <cell r="E167" t="str">
            <v>UND</v>
          </cell>
          <cell r="F167">
            <v>204288</v>
          </cell>
        </row>
        <row r="168">
          <cell r="C168">
            <v>11.46</v>
          </cell>
          <cell r="D168" t="str">
            <v>Suministro pasamuro 6" HD EL x EB L = hasta 0.5 m</v>
          </cell>
          <cell r="E168" t="str">
            <v>UND</v>
          </cell>
          <cell r="F168">
            <v>308000</v>
          </cell>
        </row>
        <row r="169">
          <cell r="C169">
            <v>11.47</v>
          </cell>
          <cell r="D169" t="str">
            <v>Suministro Niples PEAD 4" L=0,40 m</v>
          </cell>
          <cell r="E169" t="str">
            <v>UND</v>
          </cell>
          <cell r="F169">
            <v>11162</v>
          </cell>
        </row>
        <row r="170">
          <cell r="C170">
            <v>11.48</v>
          </cell>
          <cell r="D170" t="str">
            <v>Suministro TUBERÍA bajante ALL PVC 3" y accesorios</v>
          </cell>
          <cell r="E170" t="str">
            <v>M</v>
          </cell>
          <cell r="F170">
            <v>14895</v>
          </cell>
        </row>
        <row r="171">
          <cell r="C171">
            <v>11.49</v>
          </cell>
          <cell r="D171" t="str">
            <v>Suministro de Accesorios para instalación sanitaria</v>
          </cell>
          <cell r="E171" t="str">
            <v>UN</v>
          </cell>
          <cell r="F171">
            <v>74000</v>
          </cell>
        </row>
        <row r="172">
          <cell r="C172">
            <v>11.51</v>
          </cell>
          <cell r="D172" t="str">
            <v>Suministro tuberia PVC sanitaria 3"</v>
          </cell>
          <cell r="E172" t="str">
            <v>M</v>
          </cell>
          <cell r="F172">
            <v>18226</v>
          </cell>
        </row>
        <row r="173">
          <cell r="C173">
            <v>11.52</v>
          </cell>
          <cell r="D173" t="str">
            <v xml:space="preserve">Suministro tubería diámetro 4" en PVC S </v>
          </cell>
          <cell r="E173" t="str">
            <v>M</v>
          </cell>
          <cell r="F173">
            <v>25778</v>
          </cell>
        </row>
        <row r="174">
          <cell r="C174">
            <v>11.53</v>
          </cell>
          <cell r="D174" t="str">
            <v>Suministro Yee Sanitaria Reducida 4x3</v>
          </cell>
          <cell r="E174" t="str">
            <v>UN</v>
          </cell>
          <cell r="F174">
            <v>22107</v>
          </cell>
        </row>
        <row r="175">
          <cell r="C175">
            <v>11.54</v>
          </cell>
          <cell r="D175" t="str">
            <v>Suministro Codo 45° PVC Sanitaria 3"</v>
          </cell>
          <cell r="E175" t="str">
            <v>UN</v>
          </cell>
          <cell r="F175">
            <v>8156</v>
          </cell>
        </row>
        <row r="176">
          <cell r="C176">
            <v>11.55</v>
          </cell>
          <cell r="D176" t="str">
            <v>Suministro Accesorios aparatos sanitarios en 1/2" PVC</v>
          </cell>
          <cell r="E176" t="str">
            <v>UN</v>
          </cell>
          <cell r="F176">
            <v>9741</v>
          </cell>
        </row>
        <row r="177">
          <cell r="C177">
            <v>11.56</v>
          </cell>
          <cell r="D177" t="str">
            <v>Suministro tubería diámetro 1/2"  PVC rde 21</v>
          </cell>
          <cell r="E177" t="str">
            <v>M</v>
          </cell>
          <cell r="F177">
            <v>2704</v>
          </cell>
        </row>
        <row r="178">
          <cell r="C178">
            <v>11.57</v>
          </cell>
          <cell r="D178" t="str">
            <v>Suministro Válvula de mariposa  D = 8" HD</v>
          </cell>
          <cell r="E178" t="str">
            <v>UN</v>
          </cell>
          <cell r="F178">
            <v>2146000</v>
          </cell>
        </row>
        <row r="179">
          <cell r="C179">
            <v>11.58</v>
          </cell>
          <cell r="D179" t="str">
            <v>Suministro válvula ventosa 6" HD EB</v>
          </cell>
          <cell r="E179" t="str">
            <v>UN</v>
          </cell>
          <cell r="F179">
            <v>3398800</v>
          </cell>
        </row>
        <row r="180">
          <cell r="C180">
            <v>11.59</v>
          </cell>
          <cell r="D180" t="str">
            <v>Suministro Válvula de mariposa  D = 6" HD</v>
          </cell>
          <cell r="E180" t="str">
            <v>UN</v>
          </cell>
          <cell r="F180">
            <v>1612400</v>
          </cell>
        </row>
        <row r="181">
          <cell r="C181">
            <v>11.61</v>
          </cell>
          <cell r="D181" t="str">
            <v>Suministro tee 6" x 6" EB</v>
          </cell>
          <cell r="E181" t="str">
            <v>UN</v>
          </cell>
          <cell r="F181">
            <v>684400</v>
          </cell>
        </row>
        <row r="182">
          <cell r="C182">
            <v>11.62</v>
          </cell>
          <cell r="D182" t="str">
            <v>Suministro unión  rígida de desmontaje 6" HD EB</v>
          </cell>
          <cell r="E182" t="str">
            <v>UN</v>
          </cell>
          <cell r="F182">
            <v>171680</v>
          </cell>
        </row>
        <row r="183">
          <cell r="C183">
            <v>11.63</v>
          </cell>
          <cell r="D183" t="str">
            <v>Suministro reducción concéntrica 8"x6" HD EB</v>
          </cell>
          <cell r="E183" t="str">
            <v>UN</v>
          </cell>
          <cell r="F183">
            <v>571880</v>
          </cell>
        </row>
        <row r="184">
          <cell r="C184">
            <v>11.64</v>
          </cell>
          <cell r="D184" t="str">
            <v>Suministro válvula de retención D=6" HD</v>
          </cell>
          <cell r="E184" t="str">
            <v>UN</v>
          </cell>
          <cell r="F184">
            <v>1839644</v>
          </cell>
        </row>
        <row r="185">
          <cell r="C185">
            <v>11.65</v>
          </cell>
          <cell r="D185" t="str">
            <v>Suministro válvula de ventosa D=2" EB, incluye válvula de cierre</v>
          </cell>
          <cell r="E185" t="str">
            <v>UN</v>
          </cell>
          <cell r="F185">
            <v>1021960</v>
          </cell>
        </row>
        <row r="186">
          <cell r="C186">
            <v>11.66</v>
          </cell>
          <cell r="D186" t="str">
            <v>SUMINISTRO  MOTOBOMBA CENTRIFUGA HIDROMAC 50-125A 15HP - Sector El Jardín</v>
          </cell>
          <cell r="E186" t="str">
            <v>UN</v>
          </cell>
          <cell r="F186">
            <v>2634360</v>
          </cell>
        </row>
        <row r="187">
          <cell r="C187">
            <v>11.67</v>
          </cell>
          <cell r="D187" t="str">
            <v>SUMINISTRO MOTOBOMBA CENTRIFUGA HIDROMAC 65-16A 20HP - Sector La Manga</v>
          </cell>
          <cell r="E187" t="str">
            <v>UN</v>
          </cell>
          <cell r="F187">
            <v>4964800</v>
          </cell>
        </row>
        <row r="188">
          <cell r="C188">
            <v>11.68</v>
          </cell>
          <cell r="D188" t="str">
            <v>SUMINISTRO MOTOBOMBA CENTRIFUGA HIDROMAC 40-160 A 10HP - Sector El Centro</v>
          </cell>
          <cell r="E188" t="str">
            <v>UN</v>
          </cell>
          <cell r="F188">
            <v>3061240</v>
          </cell>
        </row>
        <row r="189">
          <cell r="C189">
            <v>11.69</v>
          </cell>
          <cell r="D189" t="str">
            <v>Codo 11.25° DN 150 mm junta automática estándar</v>
          </cell>
          <cell r="E189" t="str">
            <v>UN</v>
          </cell>
          <cell r="F189">
            <v>202197</v>
          </cell>
        </row>
        <row r="190">
          <cell r="C190">
            <v>11.71</v>
          </cell>
          <cell r="D190" t="str">
            <v>Codo 22.5° DN 150 mm junta automática estándar</v>
          </cell>
          <cell r="E190" t="str">
            <v>UN</v>
          </cell>
          <cell r="F190">
            <v>183413</v>
          </cell>
        </row>
        <row r="191">
          <cell r="C191">
            <v>11.72</v>
          </cell>
          <cell r="D191" t="str">
            <v>Codo 45° DN 150 mm junta automática estándar</v>
          </cell>
          <cell r="E191" t="str">
            <v>UN</v>
          </cell>
          <cell r="F191">
            <v>234607</v>
          </cell>
        </row>
        <row r="192">
          <cell r="C192">
            <v>11.73</v>
          </cell>
          <cell r="D192" t="str">
            <v>Codo 90° DN 150 mm junta automática estándar</v>
          </cell>
          <cell r="E192" t="str">
            <v>UN</v>
          </cell>
          <cell r="F192">
            <v>272174</v>
          </cell>
        </row>
        <row r="193">
          <cell r="C193">
            <v>11.74</v>
          </cell>
          <cell r="D193" t="str">
            <v>Manguito express DN 150 mm</v>
          </cell>
          <cell r="E193" t="str">
            <v>UN</v>
          </cell>
          <cell r="F193">
            <v>435146</v>
          </cell>
        </row>
        <row r="194">
          <cell r="C194">
            <v>11.75</v>
          </cell>
          <cell r="D194" t="str">
            <v>Tee DN 150 x 50 mm estándar derivación brida PN 10/16</v>
          </cell>
          <cell r="E194" t="str">
            <v>UN</v>
          </cell>
          <cell r="F194">
            <v>293167</v>
          </cell>
        </row>
        <row r="195">
          <cell r="C195">
            <v>11.76</v>
          </cell>
          <cell r="D195" t="str">
            <v>Codo 45° DN 50 mm brida PN 10/16</v>
          </cell>
          <cell r="E195" t="str">
            <v>UN</v>
          </cell>
          <cell r="F195">
            <v>147320</v>
          </cell>
        </row>
        <row r="196">
          <cell r="C196">
            <v>11.77</v>
          </cell>
          <cell r="D196" t="str">
            <v>Tubo brida brida DN 50 mm PN 10/16 L=1 m</v>
          </cell>
          <cell r="E196" t="str">
            <v>UN</v>
          </cell>
          <cell r="F196">
            <v>362407</v>
          </cell>
        </row>
        <row r="197">
          <cell r="C197">
            <v>11.78</v>
          </cell>
          <cell r="D197" t="str">
            <v>Válvula de compuerta sello elástico DN 50 mm brida PN 10/16</v>
          </cell>
          <cell r="E197" t="str">
            <v>UN</v>
          </cell>
          <cell r="F197">
            <v>381006</v>
          </cell>
        </row>
        <row r="198">
          <cell r="C198">
            <v>11.79</v>
          </cell>
          <cell r="D198" t="str">
            <v>Válvula cheque DN 50 mm brida PN 10/16</v>
          </cell>
          <cell r="E198" t="str">
            <v>UN</v>
          </cell>
          <cell r="F198">
            <v>506744</v>
          </cell>
        </row>
        <row r="199">
          <cell r="C199">
            <v>11.81</v>
          </cell>
          <cell r="D199" t="str">
            <v>Tubo brida liso DN 50 mm PN 10/16 L=0.5 m</v>
          </cell>
          <cell r="E199" t="str">
            <v>UN</v>
          </cell>
          <cell r="F199">
            <v>181204</v>
          </cell>
        </row>
        <row r="200">
          <cell r="C200">
            <v>11.82</v>
          </cell>
          <cell r="D200" t="str">
            <v>Union universal DN 50 mm</v>
          </cell>
          <cell r="E200" t="str">
            <v>UN</v>
          </cell>
          <cell r="F200">
            <v>67325</v>
          </cell>
        </row>
        <row r="201">
          <cell r="C201">
            <v>11.83</v>
          </cell>
          <cell r="D201" t="str">
            <v>Kit junta bridas DN 50 mm PN 10/16</v>
          </cell>
          <cell r="E201" t="str">
            <v>UN</v>
          </cell>
          <cell r="F201">
            <v>38082</v>
          </cell>
        </row>
        <row r="202">
          <cell r="C202">
            <v>11.84</v>
          </cell>
          <cell r="D202" t="str">
            <v>Ventosa triple función DN 50 mm brida PN 10/16</v>
          </cell>
          <cell r="E202" t="str">
            <v>UN</v>
          </cell>
          <cell r="F202">
            <v>830148</v>
          </cell>
        </row>
        <row r="203">
          <cell r="C203">
            <v>11.85</v>
          </cell>
          <cell r="D203" t="str">
            <v>Suministro Tubería PVC 2" RDE 21 (200 psi)</v>
          </cell>
          <cell r="E203" t="str">
            <v>ML</v>
          </cell>
          <cell r="F203">
            <v>9905</v>
          </cell>
        </row>
        <row r="204">
          <cell r="C204">
            <v>11.86</v>
          </cell>
          <cell r="D204" t="str">
            <v xml:space="preserve">Suministro Tubería PVC 3" RDE 21 (200 psi) </v>
          </cell>
          <cell r="E204" t="str">
            <v>ML</v>
          </cell>
          <cell r="F204">
            <v>21679</v>
          </cell>
        </row>
        <row r="205">
          <cell r="C205">
            <v>11.87</v>
          </cell>
          <cell r="D205" t="str">
            <v>Suministro Tubería PVC 4" RDE 21 (200 psi)</v>
          </cell>
          <cell r="E205" t="str">
            <v>ML</v>
          </cell>
          <cell r="F205">
            <v>35768</v>
          </cell>
        </row>
        <row r="206">
          <cell r="C206">
            <v>11.88</v>
          </cell>
          <cell r="D206" t="str">
            <v>Codo 90° PVC UM 2"</v>
          </cell>
          <cell r="E206" t="str">
            <v>UN</v>
          </cell>
          <cell r="F206">
            <v>81942</v>
          </cell>
        </row>
        <row r="207">
          <cell r="C207">
            <v>11.89</v>
          </cell>
          <cell r="D207" t="str">
            <v>Codo 45° PVC UM 2"</v>
          </cell>
          <cell r="E207" t="str">
            <v>UN</v>
          </cell>
          <cell r="F207">
            <v>112172</v>
          </cell>
        </row>
        <row r="208">
          <cell r="C208">
            <v>11.91</v>
          </cell>
          <cell r="D208" t="str">
            <v>Codo 22.5° PVC UM 2"</v>
          </cell>
          <cell r="E208" t="str">
            <v>UN</v>
          </cell>
          <cell r="F208">
            <v>20561</v>
          </cell>
        </row>
        <row r="209">
          <cell r="C209">
            <v>11.92</v>
          </cell>
          <cell r="D209" t="str">
            <v>Codo 11.25° PVC UM 2"</v>
          </cell>
          <cell r="E209" t="str">
            <v>UN</v>
          </cell>
          <cell r="F209">
            <v>23773</v>
          </cell>
        </row>
        <row r="210">
          <cell r="C210">
            <v>11.93</v>
          </cell>
          <cell r="D210" t="str">
            <v>Codo 90° PVC UM 3"</v>
          </cell>
          <cell r="E210" t="str">
            <v>UN</v>
          </cell>
          <cell r="F210">
            <v>118491</v>
          </cell>
        </row>
        <row r="211">
          <cell r="C211">
            <v>11.94</v>
          </cell>
          <cell r="D211" t="str">
            <v>Codo 45° PVC UM 3"</v>
          </cell>
          <cell r="E211" t="str">
            <v>UN</v>
          </cell>
          <cell r="F211">
            <v>118491</v>
          </cell>
        </row>
        <row r="212">
          <cell r="C212">
            <v>11.95</v>
          </cell>
          <cell r="D212" t="str">
            <v>Codo 22.5° PVC UM 3"</v>
          </cell>
          <cell r="E212" t="str">
            <v>UN</v>
          </cell>
          <cell r="F212">
            <v>41635</v>
          </cell>
        </row>
        <row r="213">
          <cell r="C213">
            <v>11.96</v>
          </cell>
          <cell r="D213" t="str">
            <v>Codo 11.25° PVC UM 3"</v>
          </cell>
          <cell r="E213" t="str">
            <v>UN</v>
          </cell>
          <cell r="F213">
            <v>37947</v>
          </cell>
        </row>
        <row r="214">
          <cell r="C214">
            <v>11.97</v>
          </cell>
          <cell r="D214" t="str">
            <v>Codo 90° PVC UM 4"</v>
          </cell>
          <cell r="E214" t="str">
            <v>UN</v>
          </cell>
          <cell r="F214">
            <v>202468</v>
          </cell>
        </row>
        <row r="215">
          <cell r="C215">
            <v>11.98</v>
          </cell>
          <cell r="D215" t="str">
            <v>Codo 45° PVC UM 4"</v>
          </cell>
          <cell r="E215" t="str">
            <v>UN</v>
          </cell>
          <cell r="F215">
            <v>202468</v>
          </cell>
        </row>
        <row r="216">
          <cell r="C216">
            <v>11.99</v>
          </cell>
          <cell r="D216" t="str">
            <v>Codo 22.5° PVC UM 4"</v>
          </cell>
          <cell r="E216" t="str">
            <v>UN</v>
          </cell>
          <cell r="F216">
            <v>76331</v>
          </cell>
        </row>
        <row r="217">
          <cell r="C217" t="str">
            <v>11.101</v>
          </cell>
          <cell r="D217" t="str">
            <v>Codo 11.25° PVC UM 4"</v>
          </cell>
          <cell r="E217" t="str">
            <v>UN</v>
          </cell>
          <cell r="F217">
            <v>72522</v>
          </cell>
        </row>
        <row r="218">
          <cell r="C218" t="str">
            <v>11.102</v>
          </cell>
          <cell r="D218" t="str">
            <v>Codo 90° PVC UM 6"</v>
          </cell>
          <cell r="E218" t="str">
            <v>UN</v>
          </cell>
          <cell r="F218">
            <v>371638</v>
          </cell>
        </row>
        <row r="219">
          <cell r="C219" t="str">
            <v>11.103</v>
          </cell>
          <cell r="D219" t="str">
            <v>Codo 45° PVC UM 6"</v>
          </cell>
          <cell r="E219" t="str">
            <v>UN</v>
          </cell>
          <cell r="F219">
            <v>371638</v>
          </cell>
        </row>
        <row r="220">
          <cell r="C220" t="str">
            <v>11.104</v>
          </cell>
          <cell r="D220" t="str">
            <v>Codo 22.5° PVC UM 6"</v>
          </cell>
          <cell r="E220" t="str">
            <v>UN</v>
          </cell>
          <cell r="F220">
            <v>187556</v>
          </cell>
        </row>
        <row r="221">
          <cell r="C221" t="str">
            <v>11.105</v>
          </cell>
          <cell r="D221" t="str">
            <v>Codo 11.25° PVC UM 6"</v>
          </cell>
          <cell r="E221" t="str">
            <v>UN</v>
          </cell>
          <cell r="F221">
            <v>167707</v>
          </cell>
        </row>
        <row r="222">
          <cell r="C222" t="str">
            <v>11.106</v>
          </cell>
          <cell r="D222" t="str">
            <v>Tee 6" PVC UM</v>
          </cell>
          <cell r="E222" t="str">
            <v>UN</v>
          </cell>
          <cell r="F222">
            <v>624735</v>
          </cell>
        </row>
        <row r="223">
          <cell r="C223" t="str">
            <v>11.107</v>
          </cell>
          <cell r="D223" t="str">
            <v>Reducción 6" x 4"</v>
          </cell>
          <cell r="E223" t="str">
            <v>UN</v>
          </cell>
          <cell r="F223">
            <v>335037</v>
          </cell>
        </row>
        <row r="224">
          <cell r="C224" t="str">
            <v>11.108</v>
          </cell>
          <cell r="D224" t="str">
            <v>Tee 4" PVC UM</v>
          </cell>
          <cell r="E224" t="str">
            <v>UN</v>
          </cell>
          <cell r="F224">
            <v>284054</v>
          </cell>
        </row>
        <row r="225">
          <cell r="C225" t="str">
            <v>11.109</v>
          </cell>
          <cell r="D225" t="str">
            <v>Reducción 4" x 3"</v>
          </cell>
          <cell r="E225" t="str">
            <v>UN</v>
          </cell>
          <cell r="F225">
            <v>121846</v>
          </cell>
        </row>
        <row r="226">
          <cell r="C226" t="str">
            <v>11.111</v>
          </cell>
          <cell r="D226" t="str">
            <v>Tee 3" PVC UM</v>
          </cell>
          <cell r="E226" t="str">
            <v>UN</v>
          </cell>
          <cell r="F226">
            <v>180965</v>
          </cell>
        </row>
        <row r="227">
          <cell r="C227" t="str">
            <v>11.112</v>
          </cell>
          <cell r="D227" t="str">
            <v>Reducción 3" x 2"</v>
          </cell>
          <cell r="E227" t="str">
            <v>UN</v>
          </cell>
          <cell r="F227">
            <v>100243</v>
          </cell>
        </row>
        <row r="228">
          <cell r="C228" t="str">
            <v>11.113</v>
          </cell>
          <cell r="D228" t="str">
            <v>Tee 2" PVC UM</v>
          </cell>
          <cell r="E228" t="str">
            <v>UN</v>
          </cell>
          <cell r="F228">
            <v>154074</v>
          </cell>
        </row>
        <row r="229">
          <cell r="C229" t="str">
            <v>11.114</v>
          </cell>
          <cell r="D229" t="str">
            <v>Tee reducida 3"x2" U.M.</v>
          </cell>
          <cell r="E229" t="str">
            <v>UN</v>
          </cell>
          <cell r="F229">
            <v>180965</v>
          </cell>
        </row>
        <row r="230">
          <cell r="C230" t="str">
            <v>11.115</v>
          </cell>
          <cell r="D230" t="str">
            <v>Tee reducida 4"x2" U.M.</v>
          </cell>
          <cell r="E230" t="str">
            <v>UN</v>
          </cell>
          <cell r="F230">
            <v>228341</v>
          </cell>
        </row>
        <row r="231">
          <cell r="C231" t="str">
            <v>11.116</v>
          </cell>
          <cell r="D231" t="str">
            <v>Tee reducida 6"x4" U.M.</v>
          </cell>
          <cell r="E231" t="str">
            <v>UN</v>
          </cell>
          <cell r="F231">
            <v>624735</v>
          </cell>
        </row>
        <row r="232">
          <cell r="C232" t="str">
            <v>11.117</v>
          </cell>
          <cell r="D232" t="str">
            <v>Reducción 4"x2" U.M.</v>
          </cell>
          <cell r="E232" t="str">
            <v>UN</v>
          </cell>
          <cell r="F232">
            <v>116356</v>
          </cell>
        </row>
        <row r="233">
          <cell r="C233" t="str">
            <v>11.118</v>
          </cell>
          <cell r="D233" t="str">
            <v>Uniones rápidas 2" U.M.</v>
          </cell>
          <cell r="E233" t="str">
            <v>UN</v>
          </cell>
          <cell r="F233">
            <v>20359</v>
          </cell>
        </row>
        <row r="234">
          <cell r="C234" t="str">
            <v>11.119</v>
          </cell>
          <cell r="D234" t="str">
            <v>Uniones rápidas 3" U.M.</v>
          </cell>
          <cell r="E234" t="str">
            <v>UN</v>
          </cell>
          <cell r="F234">
            <v>34859</v>
          </cell>
        </row>
        <row r="235">
          <cell r="C235" t="str">
            <v>11.121</v>
          </cell>
          <cell r="D235" t="str">
            <v>Uniones rápidas 4" U.M.</v>
          </cell>
          <cell r="E235" t="str">
            <v>UN</v>
          </cell>
          <cell r="F235">
            <v>56689</v>
          </cell>
        </row>
        <row r="236">
          <cell r="C236" t="str">
            <v>11.122</v>
          </cell>
          <cell r="D236" t="str">
            <v>Uniones rápidas 6" U.M.</v>
          </cell>
          <cell r="E236" t="str">
            <v>UN</v>
          </cell>
          <cell r="F236">
            <v>132659</v>
          </cell>
        </row>
        <row r="237">
          <cell r="C237" t="str">
            <v>11.123</v>
          </cell>
          <cell r="D237" t="str">
            <v>Macromedidor tipo mecánico 6" EB</v>
          </cell>
          <cell r="E237" t="str">
            <v>UN</v>
          </cell>
          <cell r="F237">
            <v>2943500</v>
          </cell>
        </row>
        <row r="238">
          <cell r="C238" t="str">
            <v>11.124</v>
          </cell>
          <cell r="D238" t="str">
            <v>Suministro de HIDRANTES MEGA TIPO TRAFICO BARRIL SECO AWWA C-502 3 SALIDAS EN 6" LISO PVC</v>
          </cell>
          <cell r="E238" t="str">
            <v>UN</v>
          </cell>
          <cell r="F238">
            <v>3770000</v>
          </cell>
        </row>
        <row r="239">
          <cell r="C239" t="str">
            <v>11.125</v>
          </cell>
          <cell r="D239" t="str">
            <v>Filtro en yee 6" EB</v>
          </cell>
          <cell r="E239" t="str">
            <v>UN</v>
          </cell>
          <cell r="F239">
            <v>1224960</v>
          </cell>
        </row>
        <row r="240">
          <cell r="C240" t="str">
            <v>11.126</v>
          </cell>
          <cell r="D240" t="str">
            <v>Pasamuro EB 6" HD</v>
          </cell>
          <cell r="E240" t="str">
            <v>UN</v>
          </cell>
          <cell r="F240">
            <v>440437</v>
          </cell>
        </row>
        <row r="241">
          <cell r="C241" t="str">
            <v>11.127</v>
          </cell>
          <cell r="D241" t="str">
            <v xml:space="preserve">Suministro de válvulas de cierre permanente o temporal HD  sello en bronce  vástago no ascendente y extremo liso para pvc 2"  </v>
          </cell>
          <cell r="E241" t="str">
            <v>UN</v>
          </cell>
          <cell r="F241">
            <v>460520</v>
          </cell>
        </row>
        <row r="242">
          <cell r="C242" t="str">
            <v>11.128</v>
          </cell>
          <cell r="D242" t="str">
            <v>Suministro de válvulas de cierre permanente o temporal HD  sello en bronce  vástago no ascendente y extremo liso para pvc 3"</v>
          </cell>
          <cell r="E242" t="str">
            <v>UN</v>
          </cell>
          <cell r="F242">
            <v>661200</v>
          </cell>
        </row>
        <row r="243">
          <cell r="C243" t="str">
            <v>11.129</v>
          </cell>
          <cell r="D243" t="str">
            <v>Suministro de válvulas de cierre permanente o temporal HD sello en bronce  vástago no ascendente y extremo liso para pvc 4"</v>
          </cell>
          <cell r="E243" t="str">
            <v>UN</v>
          </cell>
          <cell r="F243">
            <v>813160</v>
          </cell>
        </row>
        <row r="244">
          <cell r="C244" t="str">
            <v>11.131</v>
          </cell>
          <cell r="D244" t="str">
            <v>Suministro de válvulas de cierre permanente o temporal HD sello en bronce  vástago no ascendente y extremo liso para pvc 6"</v>
          </cell>
          <cell r="E244" t="str">
            <v>UN</v>
          </cell>
          <cell r="F244">
            <v>1684320</v>
          </cell>
        </row>
        <row r="245">
          <cell r="C245" t="str">
            <v>11.132</v>
          </cell>
          <cell r="D245" t="str">
            <v>Suministro Tubería PVC 6" RDE 21 (200 psi)</v>
          </cell>
          <cell r="E245" t="str">
            <v>ML</v>
          </cell>
          <cell r="F245">
            <v>78101</v>
          </cell>
        </row>
        <row r="246">
          <cell r="C246" t="str">
            <v>11.133</v>
          </cell>
          <cell r="D246" t="str">
            <v xml:space="preserve">Suministro Tuberia Drenaje Sin Filtro 65mm </v>
          </cell>
          <cell r="E246" t="str">
            <v>ML</v>
          </cell>
          <cell r="F246">
            <v>15000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CATOMA"/>
      <sheetName val="DES 1"/>
      <sheetName val="DES 2"/>
      <sheetName val="ADUCCION 1"/>
      <sheetName val="TUBERIA INTER"/>
      <sheetName val="CAMARA 2"/>
      <sheetName val="VIADUCTO"/>
      <sheetName val="VALVULAS"/>
      <sheetName val="1.1"/>
      <sheetName val="1.2"/>
      <sheetName val="2.1"/>
      <sheetName val="2.2"/>
      <sheetName val="2.3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4"/>
      <sheetName val="7.5"/>
      <sheetName val="7.6"/>
      <sheetName val="7.7"/>
      <sheetName val="7.8"/>
      <sheetName val="7.9"/>
      <sheetName val="7.12"/>
      <sheetName val="7.16"/>
      <sheetName val="8.1"/>
      <sheetName val="8.2"/>
      <sheetName val="8.3"/>
      <sheetName val="8.4"/>
      <sheetName val="9.1"/>
      <sheetName val="9.2"/>
      <sheetName val="9.4"/>
      <sheetName val="9.5"/>
      <sheetName val="9.6"/>
      <sheetName val="9.7"/>
      <sheetName val="9.16"/>
      <sheetName val="10.2"/>
      <sheetName val="10.4"/>
      <sheetName val="10.5"/>
      <sheetName val="10.6"/>
      <sheetName val="10.7"/>
      <sheetName val="10.8"/>
      <sheetName val="11.5"/>
      <sheetName val="11.6"/>
      <sheetName val="11.7"/>
      <sheetName val="11.8"/>
      <sheetName val="11.9"/>
      <sheetName val="11.10"/>
      <sheetName val="11.11"/>
      <sheetName val="11.12"/>
      <sheetName val="11.13"/>
      <sheetName val="11.14"/>
      <sheetName val="APU"/>
      <sheetName val="11.22"/>
      <sheetName val="11.23"/>
      <sheetName val="11.24"/>
      <sheetName val="11.25"/>
      <sheetName val="11.26"/>
      <sheetName val="11.27"/>
      <sheetName val="11.28"/>
      <sheetName val="12.1"/>
      <sheetName val="16.1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9">
          <cell r="I59">
            <v>944</v>
          </cell>
        </row>
      </sheetData>
      <sheetData sheetId="9">
        <row r="59">
          <cell r="I59">
            <v>2324</v>
          </cell>
        </row>
      </sheetData>
      <sheetData sheetId="10">
        <row r="59">
          <cell r="I59">
            <v>20118</v>
          </cell>
        </row>
      </sheetData>
      <sheetData sheetId="11">
        <row r="59">
          <cell r="I59">
            <v>30875</v>
          </cell>
        </row>
      </sheetData>
      <sheetData sheetId="12">
        <row r="59">
          <cell r="I59">
            <v>80770</v>
          </cell>
        </row>
      </sheetData>
      <sheetData sheetId="13">
        <row r="59">
          <cell r="I59">
            <v>335592</v>
          </cell>
        </row>
      </sheetData>
      <sheetData sheetId="14">
        <row r="59">
          <cell r="I59">
            <v>384249</v>
          </cell>
        </row>
      </sheetData>
      <sheetData sheetId="15">
        <row r="59">
          <cell r="I59">
            <v>583632</v>
          </cell>
        </row>
      </sheetData>
      <sheetData sheetId="16">
        <row r="59">
          <cell r="I59">
            <v>29984</v>
          </cell>
        </row>
      </sheetData>
      <sheetData sheetId="17"/>
      <sheetData sheetId="18"/>
      <sheetData sheetId="19"/>
      <sheetData sheetId="20"/>
      <sheetData sheetId="21"/>
      <sheetData sheetId="22">
        <row r="59">
          <cell r="I59">
            <v>17844</v>
          </cell>
        </row>
      </sheetData>
      <sheetData sheetId="23">
        <row r="59">
          <cell r="I59">
            <v>3548</v>
          </cell>
        </row>
      </sheetData>
      <sheetData sheetId="24"/>
      <sheetData sheetId="25">
        <row r="59">
          <cell r="I59">
            <v>98341</v>
          </cell>
        </row>
      </sheetData>
      <sheetData sheetId="26"/>
      <sheetData sheetId="27">
        <row r="59">
          <cell r="I59">
            <v>7239</v>
          </cell>
        </row>
      </sheetData>
      <sheetData sheetId="28">
        <row r="59">
          <cell r="I59">
            <v>9348</v>
          </cell>
        </row>
      </sheetData>
      <sheetData sheetId="29">
        <row r="59">
          <cell r="I59">
            <v>13291</v>
          </cell>
        </row>
      </sheetData>
      <sheetData sheetId="30">
        <row r="59">
          <cell r="I59">
            <v>12469</v>
          </cell>
        </row>
      </sheetData>
      <sheetData sheetId="31"/>
      <sheetData sheetId="32"/>
      <sheetData sheetId="33"/>
      <sheetData sheetId="34">
        <row r="59">
          <cell r="I59">
            <v>11935</v>
          </cell>
        </row>
      </sheetData>
      <sheetData sheetId="35">
        <row r="59">
          <cell r="I59">
            <v>47602</v>
          </cell>
        </row>
      </sheetData>
      <sheetData sheetId="36">
        <row r="59">
          <cell r="I59">
            <v>118446</v>
          </cell>
        </row>
      </sheetData>
      <sheetData sheetId="37">
        <row r="59">
          <cell r="I59">
            <v>76036</v>
          </cell>
        </row>
      </sheetData>
      <sheetData sheetId="38"/>
      <sheetData sheetId="39">
        <row r="59">
          <cell r="I59">
            <v>241350</v>
          </cell>
        </row>
      </sheetData>
      <sheetData sheetId="40"/>
      <sheetData sheetId="41">
        <row r="59">
          <cell r="I59">
            <v>680827</v>
          </cell>
        </row>
      </sheetData>
      <sheetData sheetId="42">
        <row r="59">
          <cell r="I59">
            <v>1266983</v>
          </cell>
        </row>
      </sheetData>
      <sheetData sheetId="43">
        <row r="59">
          <cell r="I59">
            <v>2386497</v>
          </cell>
        </row>
      </sheetData>
      <sheetData sheetId="44"/>
      <sheetData sheetId="45"/>
      <sheetData sheetId="46">
        <row r="59">
          <cell r="I59">
            <v>8407976</v>
          </cell>
        </row>
      </sheetData>
      <sheetData sheetId="47"/>
      <sheetData sheetId="48"/>
      <sheetData sheetId="49"/>
      <sheetData sheetId="50"/>
      <sheetData sheetId="51">
        <row r="59">
          <cell r="I59">
            <v>1254000</v>
          </cell>
        </row>
      </sheetData>
      <sheetData sheetId="52">
        <row r="59">
          <cell r="I59">
            <v>4356000</v>
          </cell>
        </row>
      </sheetData>
      <sheetData sheetId="53">
        <row r="59">
          <cell r="I59">
            <v>5423000</v>
          </cell>
        </row>
      </sheetData>
      <sheetData sheetId="54">
        <row r="59">
          <cell r="I59">
            <v>6413000</v>
          </cell>
        </row>
      </sheetData>
      <sheetData sheetId="55">
        <row r="59">
          <cell r="I59">
            <v>1001000</v>
          </cell>
        </row>
      </sheetData>
      <sheetData sheetId="56">
        <row r="59">
          <cell r="I59">
            <v>20000</v>
          </cell>
        </row>
      </sheetData>
      <sheetData sheetId="57"/>
      <sheetData sheetId="58"/>
      <sheetData sheetId="59">
        <row r="59">
          <cell r="I59">
            <v>5530000</v>
          </cell>
        </row>
      </sheetData>
      <sheetData sheetId="60">
        <row r="59">
          <cell r="I59">
            <v>3401000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0">
          <cell r="B10" t="str">
            <v>HERRAMIENTA MENOR</v>
          </cell>
          <cell r="C10" t="str">
            <v>%mo</v>
          </cell>
          <cell r="D10">
            <v>0</v>
          </cell>
        </row>
        <row r="11">
          <cell r="B11" t="str">
            <v>ACERO DE REFUERZO fy 60,000 psi</v>
          </cell>
          <cell r="C11" t="str">
            <v>kg</v>
          </cell>
          <cell r="D11">
            <v>2163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82124.990000000005</v>
          </cell>
        </row>
        <row r="15">
          <cell r="B15" t="str">
            <v>ADAPTADOR MACHO PF+UAD 1/2"</v>
          </cell>
          <cell r="C15" t="str">
            <v>un</v>
          </cell>
          <cell r="D15">
            <v>1384.7731999999999</v>
          </cell>
        </row>
        <row r="16">
          <cell r="B16" t="str">
            <v>ADAPTADOR HEMBRA PF+UAD 1/2"</v>
          </cell>
          <cell r="C16" t="str">
            <v>un</v>
          </cell>
          <cell r="D16">
            <v>1412.2536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22.66</v>
          </cell>
        </row>
        <row r="21">
          <cell r="B21" t="str">
            <v>ALAMBRE DE PÚAS TIPO CEBÚ 12.5</v>
          </cell>
          <cell r="C21" t="str">
            <v>m</v>
          </cell>
          <cell r="D21">
            <v>463.5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3965.5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597.4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70000</v>
          </cell>
        </row>
        <row r="33">
          <cell r="B33" t="str">
            <v>ARENA LAVADA DE PEÑA</v>
          </cell>
          <cell r="C33" t="str">
            <v>m3</v>
          </cell>
          <cell r="D33">
            <v>70000</v>
          </cell>
        </row>
        <row r="34">
          <cell r="B34" t="str">
            <v>ARENA LAVADA DE RÍO</v>
          </cell>
          <cell r="C34" t="str">
            <v>m3</v>
          </cell>
          <cell r="D34">
            <v>45000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1709.8</v>
          </cell>
        </row>
        <row r="43">
          <cell r="B43" t="str">
            <v>BLOQUE ARCILLA No. 4</v>
          </cell>
          <cell r="C43" t="str">
            <v>un</v>
          </cell>
          <cell r="D43">
            <v>777.65</v>
          </cell>
        </row>
        <row r="44">
          <cell r="B44" t="str">
            <v>BLOQUE ARCILLA No. 5</v>
          </cell>
          <cell r="C44" t="str">
            <v>un</v>
          </cell>
          <cell r="D44">
            <v>803.4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875.5</v>
          </cell>
        </row>
        <row r="57">
          <cell r="B57" t="str">
            <v>CEMENTO GRIS</v>
          </cell>
          <cell r="C57" t="str">
            <v>kg</v>
          </cell>
          <cell r="D57">
            <v>528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7751.7800000000007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8213.2199999999993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11490.68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13050.1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16588.150000000001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258890.50000000003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291974.10000000003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311008.5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369697.9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383747.10000000009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397909.60000000009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239176.30000000005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0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0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0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955839.99999999988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hr</v>
          </cell>
          <cell r="D110">
            <v>51500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1281.32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381.1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85000</v>
          </cell>
        </row>
        <row r="123">
          <cell r="B123" t="str">
            <v>GRAVA 3/4"</v>
          </cell>
          <cell r="C123" t="str">
            <v>m3</v>
          </cell>
          <cell r="D123">
            <v>85000</v>
          </cell>
        </row>
        <row r="124">
          <cell r="B124" t="str">
            <v>GRAVA 1"</v>
          </cell>
          <cell r="C124" t="str">
            <v>m3</v>
          </cell>
          <cell r="D124">
            <v>85000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4274.5</v>
          </cell>
        </row>
        <row r="129">
          <cell r="B129" t="str">
            <v>HIPOCLORITO DE SODIO</v>
          </cell>
          <cell r="C129" t="str">
            <v>gr</v>
          </cell>
          <cell r="D129">
            <v>5.15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473.8</v>
          </cell>
        </row>
        <row r="136">
          <cell r="B136" t="str">
            <v>LADRILLO PORTANTE PRENSADO</v>
          </cell>
          <cell r="C136" t="str">
            <v>un</v>
          </cell>
          <cell r="D136">
            <v>1081.5</v>
          </cell>
        </row>
        <row r="137">
          <cell r="B137" t="str">
            <v>LADRILLO RECOCIDO</v>
          </cell>
          <cell r="C137" t="str">
            <v>un</v>
          </cell>
          <cell r="D137">
            <v>525.30000000000007</v>
          </cell>
        </row>
        <row r="138">
          <cell r="B138" t="str">
            <v>LADRILLO RECOCIDO OSCURO</v>
          </cell>
          <cell r="C138" t="str">
            <v>un</v>
          </cell>
          <cell r="D138">
            <v>525.30000000000007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300131.7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322338.5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11814.1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61.800000000000004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46506.559999999998</v>
          </cell>
        </row>
        <row r="213">
          <cell r="B213" t="str">
            <v>SILLA TEE (200 mm x 160 mm)</v>
          </cell>
          <cell r="C213" t="str">
            <v>un</v>
          </cell>
          <cell r="D213">
            <v>56963.12</v>
          </cell>
        </row>
        <row r="214">
          <cell r="B214" t="str">
            <v>SILLA TEE (250 mm x 160 mm)</v>
          </cell>
          <cell r="C214" t="str">
            <v>un</v>
          </cell>
          <cell r="D214">
            <v>66053.900000000009</v>
          </cell>
        </row>
        <row r="215">
          <cell r="B215" t="str">
            <v>SILLA TEE (315 mm x 160 mm)</v>
          </cell>
          <cell r="C215" t="str">
            <v>un</v>
          </cell>
          <cell r="D215">
            <v>102404.66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8909.5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141625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1184.5</v>
          </cell>
        </row>
        <row r="266">
          <cell r="B266" t="str">
            <v>TORNILLO ACERO 2" X 1/2"</v>
          </cell>
          <cell r="C266" t="str">
            <v>un</v>
          </cell>
          <cell r="D266">
            <v>648.9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57070.239999999998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1406.2796000000001</v>
          </cell>
        </row>
        <row r="274">
          <cell r="B274" t="str">
            <v>TUBERÍA PF + UAD 3/4"</v>
          </cell>
          <cell r="C274" t="str">
            <v>m</v>
          </cell>
          <cell r="D274">
            <v>2764.7671999999998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29189.170000000002</v>
          </cell>
        </row>
        <row r="276">
          <cell r="B276" t="str">
            <v>TUERCA ACERO 5/8"</v>
          </cell>
          <cell r="C276" t="str">
            <v>un</v>
          </cell>
          <cell r="D276">
            <v>360.5</v>
          </cell>
        </row>
        <row r="277">
          <cell r="B277" t="str">
            <v>UNIÓN PF+UAD 1/2"</v>
          </cell>
          <cell r="C277" t="str">
            <v>un</v>
          </cell>
          <cell r="D277">
            <v>2430.2231999999999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8497.5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  <row r="288">
          <cell r="B288" t="str">
            <v>TUBERÍA HD 24" TUBO STANDARD DN 600 MM C30</v>
          </cell>
          <cell r="C288" t="str">
            <v>m</v>
          </cell>
          <cell r="D288">
            <v>652360.80000000005</v>
          </cell>
        </row>
        <row r="289">
          <cell r="B289" t="str">
            <v>TUBERÍA HD 20" TUBO STANDARD DN 500 C30</v>
          </cell>
          <cell r="C289" t="str">
            <v>m</v>
          </cell>
          <cell r="D289">
            <v>481504.39999999997</v>
          </cell>
        </row>
        <row r="290">
          <cell r="B290" t="str">
            <v>VÁLVULA DE COMPUERTA VÁSTAGO NO ASCENDENTE 8" ( 200 mm) SRM</v>
          </cell>
          <cell r="C290" t="str">
            <v>un</v>
          </cell>
          <cell r="D290">
            <v>8258899.4700000007</v>
          </cell>
        </row>
        <row r="291">
          <cell r="B291" t="str">
            <v>VÁLVULA DE MARIPOSA DE 16"HD</v>
          </cell>
          <cell r="C291" t="str">
            <v>un</v>
          </cell>
          <cell r="D291">
            <v>6320492</v>
          </cell>
        </row>
        <row r="292">
          <cell r="B292" t="str">
            <v>Niple Pasamuro HD ELXEB L = 0.50 a 1.00 m D 8"</v>
          </cell>
          <cell r="C292" t="str">
            <v>un</v>
          </cell>
          <cell r="D292">
            <v>1254000</v>
          </cell>
        </row>
        <row r="293">
          <cell r="B293" t="str">
            <v>Niple Pasamuro HD ELXEB L = 0.50 a 1.00 m D 14", 16", 18"</v>
          </cell>
          <cell r="C293" t="str">
            <v>un</v>
          </cell>
          <cell r="D293">
            <v>4356000</v>
          </cell>
        </row>
        <row r="294">
          <cell r="B294" t="str">
            <v>Niple Pasamuro HD ELXEB L = 0.50 a 1.00 m D 20"</v>
          </cell>
          <cell r="C294" t="str">
            <v>un</v>
          </cell>
          <cell r="D294">
            <v>5423000</v>
          </cell>
        </row>
        <row r="295">
          <cell r="B295" t="str">
            <v>Niple Pasamuro HD ELXEB L = 0.50 a 1.00 m D 24"</v>
          </cell>
          <cell r="C295" t="str">
            <v>un</v>
          </cell>
          <cell r="D295">
            <v>6413000</v>
          </cell>
        </row>
        <row r="296">
          <cell r="B296" t="str">
            <v>Niple HD ELXEB L = 0.00 m a 0.50 m D 10"</v>
          </cell>
          <cell r="C296" t="str">
            <v>un</v>
          </cell>
          <cell r="D296">
            <v>1001000</v>
          </cell>
        </row>
        <row r="297">
          <cell r="B297" t="str">
            <v>Niple PVC de 4" L=0.30 m</v>
          </cell>
          <cell r="C297" t="str">
            <v>un</v>
          </cell>
          <cell r="D297">
            <v>20000</v>
          </cell>
        </row>
        <row r="298">
          <cell r="B298" t="str">
            <v>Union de desmontaje Ø16"</v>
          </cell>
          <cell r="C298" t="str">
            <v>un</v>
          </cell>
          <cell r="D298">
            <v>805000</v>
          </cell>
        </row>
        <row r="299">
          <cell r="B299" t="str">
            <v>tubería  PVC de 14" (355 mm)</v>
          </cell>
          <cell r="C299" t="str">
            <v>un</v>
          </cell>
          <cell r="D299">
            <v>680827</v>
          </cell>
        </row>
        <row r="300">
          <cell r="B300" t="str">
            <v xml:space="preserve"> tubería  PVC de 18" (450 mm)</v>
          </cell>
          <cell r="C300" t="str">
            <v>un</v>
          </cell>
          <cell r="D300">
            <v>1266983</v>
          </cell>
        </row>
        <row r="301">
          <cell r="B301" t="str">
            <v xml:space="preserve"> tubería  PVC de 24" (600 mm)</v>
          </cell>
          <cell r="C301" t="str">
            <v>un</v>
          </cell>
          <cell r="D301">
            <v>2386497</v>
          </cell>
        </row>
        <row r="302">
          <cell r="B302" t="str">
            <v>NIPLE PASAMURO HD EB L=0,00 M A 0,50 M  D=14", 16", 18"</v>
          </cell>
          <cell r="C302" t="str">
            <v>un</v>
          </cell>
          <cell r="D302">
            <v>2579500</v>
          </cell>
        </row>
        <row r="303">
          <cell r="B303" t="str">
            <v>UNION CONEXIÓN ALCANTARILLADO  16"</v>
          </cell>
          <cell r="C303" t="str">
            <v>un</v>
          </cell>
          <cell r="D303">
            <v>345922</v>
          </cell>
        </row>
        <row r="304">
          <cell r="B304" t="str">
            <v>VÁLVULA DE MARIPOSA DE 12"HD</v>
          </cell>
          <cell r="C304" t="str">
            <v>un</v>
          </cell>
          <cell r="D304">
            <v>3537999.9999999995</v>
          </cell>
        </row>
        <row r="305">
          <cell r="B305" t="str">
            <v>UNION CONEXIÓN ALCANTARILLADO  24"</v>
          </cell>
          <cell r="C305" t="str">
            <v>un</v>
          </cell>
          <cell r="D305">
            <v>435099</v>
          </cell>
        </row>
        <row r="306">
          <cell r="B306" t="str">
            <v>Union de desmontaje Ø12"</v>
          </cell>
          <cell r="C306" t="str">
            <v>un</v>
          </cell>
          <cell r="D306">
            <v>491839.99999999994</v>
          </cell>
        </row>
        <row r="307">
          <cell r="B307" t="str">
            <v>Niple acero EBL. 025 - 0,50mm Ø12"</v>
          </cell>
          <cell r="C307" t="str">
            <v>un</v>
          </cell>
          <cell r="D307">
            <v>1441000</v>
          </cell>
        </row>
        <row r="308">
          <cell r="B308" t="str">
            <v>Codo HD 90° EB 20"</v>
          </cell>
          <cell r="C308" t="str">
            <v>un</v>
          </cell>
          <cell r="D308">
            <v>5530000</v>
          </cell>
        </row>
        <row r="309">
          <cell r="B309" t="str">
            <v>Codo HD 45° EB 20"</v>
          </cell>
          <cell r="C309" t="str">
            <v>un</v>
          </cell>
          <cell r="D309">
            <v>3401000</v>
          </cell>
        </row>
        <row r="310">
          <cell r="B310" t="str">
            <v>Tuberia HD 20"</v>
          </cell>
          <cell r="C310" t="str">
            <v>m</v>
          </cell>
          <cell r="D310">
            <v>241349.59999999998</v>
          </cell>
        </row>
        <row r="311">
          <cell r="B311" t="str">
            <v>VÁLVULA DE COMPUERTA 6"</v>
          </cell>
          <cell r="C311" t="str">
            <v>un</v>
          </cell>
          <cell r="D311">
            <v>1952303.1999999997</v>
          </cell>
        </row>
        <row r="312">
          <cell r="B312" t="str">
            <v>Acero estructural  A36 viaducto según diseño</v>
          </cell>
          <cell r="C312" t="str">
            <v>kg</v>
          </cell>
          <cell r="D312">
            <v>8400</v>
          </cell>
        </row>
        <row r="313">
          <cell r="B313" t="str">
            <v>APOYO ELASTOMÉRICO EN LÁMINAS DE NEOPRENO</v>
          </cell>
          <cell r="C313" t="str">
            <v>un</v>
          </cell>
          <cell r="D313">
            <v>25750</v>
          </cell>
        </row>
        <row r="314">
          <cell r="B314" t="str">
            <v>TAPA TIPO CHOROTE</v>
          </cell>
          <cell r="C314" t="str">
            <v>un</v>
          </cell>
          <cell r="D314">
            <v>149350</v>
          </cell>
        </row>
        <row r="315">
          <cell r="B315" t="str">
            <v>PLATINA ACERO 6" X 3/16"</v>
          </cell>
          <cell r="C315" t="str">
            <v>un</v>
          </cell>
          <cell r="D315">
            <v>16500</v>
          </cell>
        </row>
        <row r="316">
          <cell r="B316" t="str">
            <v>Valvula de compuerta sello en bronce 4" vastago no ascendente</v>
          </cell>
          <cell r="C316" t="str">
            <v>un</v>
          </cell>
          <cell r="D316">
            <v>701000</v>
          </cell>
        </row>
        <row r="317">
          <cell r="B317" t="str">
            <v>Unión HD Dresser de 24" (desmontaje) ( 600 mm)</v>
          </cell>
          <cell r="C317" t="str">
            <v>un</v>
          </cell>
          <cell r="D317">
            <v>1684668</v>
          </cell>
        </row>
        <row r="318">
          <cell r="B318" t="str">
            <v>Codo 90° HD Brida 6" ( 150 mm)</v>
          </cell>
          <cell r="C318" t="str">
            <v>un</v>
          </cell>
          <cell r="D318">
            <v>463582.39999999997</v>
          </cell>
        </row>
        <row r="319">
          <cell r="B319" t="str">
            <v>Tee HD JH PVC 24" X 6" ( 600 mm X 150 mm)</v>
          </cell>
          <cell r="C319" t="str">
            <v>un</v>
          </cell>
          <cell r="D319">
            <v>10093670.4</v>
          </cell>
        </row>
        <row r="320">
          <cell r="B320" t="str">
            <v>Niple HD ELXEB L = 0.00 m a 0.50 m D 24"</v>
          </cell>
          <cell r="C320" t="str">
            <v>un</v>
          </cell>
          <cell r="D320">
            <v>4136000</v>
          </cell>
        </row>
        <row r="321">
          <cell r="B321" t="str">
            <v>Niple Pasamuro HD ELXEB L = 0 a 0.50 m D 6"</v>
          </cell>
          <cell r="C321" t="str">
            <v>un</v>
          </cell>
          <cell r="D321">
            <v>827090</v>
          </cell>
        </row>
        <row r="322">
          <cell r="B322" t="str">
            <v>Niple HD EBXEB L = 0.50 m a 1.00 m D 6"</v>
          </cell>
          <cell r="C322" t="str">
            <v>un</v>
          </cell>
          <cell r="D322">
            <v>929060</v>
          </cell>
        </row>
        <row r="323">
          <cell r="B323" t="str">
            <v>Niple pasamuro HD ELXEB L = 0.50 m a 1.00 m D 6"</v>
          </cell>
          <cell r="C323" t="str">
            <v>un</v>
          </cell>
          <cell r="D323">
            <v>997040</v>
          </cell>
        </row>
        <row r="324">
          <cell r="B324" t="str">
            <v>Valvula de ventosa doble accion 4" EB</v>
          </cell>
          <cell r="C324" t="str">
            <v>un</v>
          </cell>
          <cell r="D324">
            <v>530000</v>
          </cell>
        </row>
        <row r="325">
          <cell r="B325" t="str">
            <v>Tee HD JH PVC 24" X 4" ( 600 mm X 110 mm)</v>
          </cell>
          <cell r="C325" t="str">
            <v>un</v>
          </cell>
          <cell r="D325">
            <v>9694600</v>
          </cell>
        </row>
        <row r="326">
          <cell r="B326" t="str">
            <v>Niple HD ELXEB L = 0.00 m a 0.50 m D 4"</v>
          </cell>
          <cell r="C326" t="str">
            <v>un</v>
          </cell>
          <cell r="D326">
            <v>539000</v>
          </cell>
        </row>
        <row r="327">
          <cell r="B327" t="str">
            <v>Instalación Tubería PVC de  12"</v>
          </cell>
          <cell r="C327" t="str">
            <v>m</v>
          </cell>
          <cell r="D327">
            <v>0</v>
          </cell>
        </row>
        <row r="328">
          <cell r="B328" t="str">
            <v>Tuberia PVC de 12"</v>
          </cell>
          <cell r="C328" t="str">
            <v>tubo</v>
          </cell>
          <cell r="D328">
            <v>944189</v>
          </cell>
        </row>
        <row r="329">
          <cell r="B329" t="str">
            <v>TUBERÍA HD 12" TUBO STANDARD DN 300 C40</v>
          </cell>
          <cell r="C329" t="str">
            <v>m</v>
          </cell>
          <cell r="D329">
            <v>234319.99999999997</v>
          </cell>
        </row>
        <row r="330">
          <cell r="B330" t="str">
            <v>Valvula de ventosa doble accion 6" EB</v>
          </cell>
          <cell r="C330" t="str">
            <v>un</v>
          </cell>
          <cell r="D330">
            <v>2930000</v>
          </cell>
        </row>
        <row r="331">
          <cell r="B331" t="str">
            <v>Tee HD JH PVC 24" X 8" ( 600 mm X 200 mm)</v>
          </cell>
          <cell r="C331" t="str">
            <v>un</v>
          </cell>
          <cell r="D331">
            <v>8160000</v>
          </cell>
        </row>
        <row r="332">
          <cell r="B332" t="str">
            <v>Codo HD 90°  Radio Corto 8" EB x EB</v>
          </cell>
          <cell r="C332" t="str">
            <v>un</v>
          </cell>
          <cell r="D332">
            <v>684000</v>
          </cell>
        </row>
        <row r="333">
          <cell r="B333" t="str">
            <v>Niple HD ELXEB L = 0.00 m a 0.50 m D 8"</v>
          </cell>
          <cell r="C333">
            <v>0</v>
          </cell>
          <cell r="D333">
            <v>742500</v>
          </cell>
        </row>
        <row r="334">
          <cell r="B334" t="str">
            <v>Niple HD ELXEB L = 1.50 m a 2.0 m D 8"</v>
          </cell>
          <cell r="C334">
            <v>0</v>
          </cell>
          <cell r="D334">
            <v>2145000</v>
          </cell>
        </row>
        <row r="335">
          <cell r="B335">
            <v>0</v>
          </cell>
          <cell r="C335">
            <v>0</v>
          </cell>
          <cell r="D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</row>
        <row r="339">
          <cell r="B339" t="str">
            <v>Malla Eslabonada Cal. 10 de 2"</v>
          </cell>
          <cell r="C339" t="str">
            <v>M2</v>
          </cell>
          <cell r="D339">
            <v>17436</v>
          </cell>
        </row>
        <row r="340">
          <cell r="B340" t="str">
            <v>Alambre Galvanizado cal 18</v>
          </cell>
          <cell r="C340" t="str">
            <v>KG</v>
          </cell>
          <cell r="D340">
            <v>10332</v>
          </cell>
        </row>
        <row r="341">
          <cell r="B341" t="str">
            <v>Soldadura Super West Arco 1/8 No. 6013</v>
          </cell>
          <cell r="C341" t="str">
            <v>KG</v>
          </cell>
          <cell r="D341">
            <v>14500</v>
          </cell>
        </row>
        <row r="342">
          <cell r="B342" t="str">
            <v>Tuberia Galvanizada 2,80 Cal 14 2"</v>
          </cell>
          <cell r="C342" t="str">
            <v>M</v>
          </cell>
          <cell r="D342">
            <v>38108.400000000001</v>
          </cell>
        </row>
        <row r="343">
          <cell r="B343" t="str">
            <v>Alambre de Pua Cal 16</v>
          </cell>
          <cell r="C343" t="str">
            <v>M</v>
          </cell>
          <cell r="D343">
            <v>2500</v>
          </cell>
        </row>
        <row r="344">
          <cell r="B344" t="str">
            <v>Argolla 1/4"</v>
          </cell>
          <cell r="C344" t="str">
            <v>UN</v>
          </cell>
          <cell r="D344">
            <v>1300</v>
          </cell>
        </row>
        <row r="345">
          <cell r="B345" t="str">
            <v>Tapon Metálico para Tubo</v>
          </cell>
          <cell r="C345" t="str">
            <v>UN</v>
          </cell>
          <cell r="D345">
            <v>5000</v>
          </cell>
        </row>
        <row r="346">
          <cell r="B346" t="str">
            <v xml:space="preserve">Tuberia sin Filtro 65mm </v>
          </cell>
          <cell r="C346" t="str">
            <v>M</v>
          </cell>
          <cell r="D346">
            <v>15000</v>
          </cell>
        </row>
        <row r="347">
          <cell r="B347" t="str">
            <v>Puntales madera 3x 3"</v>
          </cell>
          <cell r="C347" t="str">
            <v>M</v>
          </cell>
          <cell r="D347">
            <v>9000</v>
          </cell>
        </row>
        <row r="348">
          <cell r="B348" t="str">
            <v>ANDAMIO TUBULAR (SECC.)</v>
          </cell>
          <cell r="C348" t="str">
            <v>día</v>
          </cell>
          <cell r="D348">
            <v>1500</v>
          </cell>
        </row>
        <row r="349">
          <cell r="B349" t="str">
            <v>Equipo de Soldadura</v>
          </cell>
          <cell r="C349" t="str">
            <v>h</v>
          </cell>
          <cell r="D349">
            <v>12500</v>
          </cell>
        </row>
      </sheetData>
      <sheetData sheetId="81"/>
      <sheetData sheetId="82"/>
      <sheetData sheetId="83">
        <row r="4">
          <cell r="B4" t="str">
            <v>AYUDANTE</v>
          </cell>
          <cell r="C4">
            <v>23000</v>
          </cell>
          <cell r="D4">
            <v>1.9</v>
          </cell>
          <cell r="E4">
            <v>43700</v>
          </cell>
        </row>
        <row r="5">
          <cell r="B5" t="str">
            <v>AYUDANTE COMPRESOR</v>
          </cell>
          <cell r="C5">
            <v>27526</v>
          </cell>
          <cell r="D5">
            <v>1.9</v>
          </cell>
          <cell r="E5">
            <v>52299.399999999994</v>
          </cell>
        </row>
        <row r="6">
          <cell r="B6" t="str">
            <v>OFICIAL</v>
          </cell>
          <cell r="C6">
            <v>27000</v>
          </cell>
          <cell r="D6">
            <v>1.9</v>
          </cell>
          <cell r="E6">
            <v>51300</v>
          </cell>
        </row>
        <row r="7">
          <cell r="B7" t="str">
            <v>OFICIAL ESPECIALIZADO</v>
          </cell>
          <cell r="C7">
            <v>50000</v>
          </cell>
          <cell r="D7">
            <v>1.9</v>
          </cell>
          <cell r="E7">
            <v>95000</v>
          </cell>
        </row>
        <row r="8">
          <cell r="B8" t="str">
            <v>TÉCNICO EN ROTURA</v>
          </cell>
          <cell r="C8">
            <v>105596</v>
          </cell>
          <cell r="D8">
            <v>1.9</v>
          </cell>
          <cell r="E8">
            <v>200632.4</v>
          </cell>
        </row>
        <row r="9">
          <cell r="B9" t="str">
            <v>TÉCNICO TERMOFUSIÓN</v>
          </cell>
          <cell r="C9">
            <v>57713</v>
          </cell>
          <cell r="D9">
            <v>1.9</v>
          </cell>
          <cell r="E9">
            <v>109654.7</v>
          </cell>
        </row>
        <row r="10">
          <cell r="B10" t="str">
            <v>TOPÓGRAFO</v>
          </cell>
          <cell r="C10">
            <v>84210.526315789481</v>
          </cell>
          <cell r="D10">
            <v>1.9</v>
          </cell>
          <cell r="E10">
            <v>160000</v>
          </cell>
        </row>
        <row r="11">
          <cell r="B11" t="str">
            <v>CADENERO</v>
          </cell>
          <cell r="C11">
            <v>26315.78947368421</v>
          </cell>
          <cell r="D11">
            <v>1.9</v>
          </cell>
          <cell r="E11">
            <v>50000</v>
          </cell>
        </row>
      </sheetData>
      <sheetData sheetId="84"/>
      <sheetData sheetId="85"/>
      <sheetData sheetId="8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1.2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6.1"/>
      <sheetName val="ADUCCION 1"/>
      <sheetName val="1.1"/>
      <sheetName val="2.1"/>
      <sheetName val="2.2"/>
      <sheetName val="2.3"/>
      <sheetName val="7.1"/>
      <sheetName val="8.1"/>
      <sheetName val="8.2"/>
      <sheetName val="8.3"/>
      <sheetName val="9.1"/>
      <sheetName val="DES"/>
      <sheetName val="5.5"/>
      <sheetName val="8.4"/>
      <sheetName val="11.5"/>
      <sheetName val="11.6"/>
      <sheetName val="11.7"/>
      <sheetName val="11.8"/>
      <sheetName val="11.9"/>
      <sheetName val="11.10"/>
      <sheetName val="10.4"/>
      <sheetName val="7.5"/>
      <sheetName val="7.6"/>
      <sheetName val="7.7"/>
      <sheetName val="7.8"/>
      <sheetName val="7.9"/>
      <sheetName val="9.5"/>
      <sheetName val="9.6"/>
      <sheetName val="9.7"/>
      <sheetName val="CAMARA 2"/>
      <sheetName val="7.12"/>
      <sheetName val="10.2"/>
      <sheetName val="11.11"/>
      <sheetName val="11.12"/>
      <sheetName val="TUBERIA INTER"/>
      <sheetName val="7.2"/>
      <sheetName val="9.2"/>
      <sheetName val="11.13"/>
      <sheetName val="11.14"/>
      <sheetName val="APU"/>
      <sheetName val="VIADUCTO"/>
      <sheetName val="12.1"/>
      <sheetName val="VALVULAS"/>
      <sheetName val="7.4"/>
      <sheetName val="9.4"/>
      <sheetName val="10.5"/>
      <sheetName val="10.6"/>
      <sheetName val="10.7"/>
      <sheetName val="10.8"/>
      <sheetName val="11.22"/>
      <sheetName val="11.23"/>
      <sheetName val="11.24"/>
      <sheetName val="11.25"/>
      <sheetName val="11.26"/>
      <sheetName val="11.27"/>
      <sheetName val="11.28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7.16"/>
      <sheetName val="16.1"/>
      <sheetName val="9.16"/>
      <sheetName val="Insumos"/>
      <sheetName val="MCantera"/>
      <sheetName val="Tuberia"/>
      <sheetName val="ManoDeObra"/>
      <sheetName val="%AIU"/>
      <sheetName val="Jornales"/>
      <sheetName val="PRECIOS CASETAS PTAP 2014"/>
      <sheetName val="13.1"/>
      <sheetName val="13.2"/>
      <sheetName val="13.3"/>
      <sheetName val="13.4"/>
      <sheetName val="13.5"/>
      <sheetName val="14.1"/>
      <sheetName val="14.2"/>
      <sheetName val="14.3"/>
      <sheetName val="Hoja1"/>
    </sheetNames>
    <sheetDataSet>
      <sheetData sheetId="0"/>
      <sheetData sheetId="1">
        <row r="35">
          <cell r="H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5">
          <cell r="H25">
            <v>52653325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1">
          <cell r="D11" t="str">
            <v xml:space="preserve">LOCALIZACIÓN Y REPLANTEO  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1">
          <cell r="C11">
            <v>0</v>
          </cell>
        </row>
      </sheetData>
      <sheetData sheetId="42"/>
      <sheetData sheetId="43"/>
      <sheetData sheetId="44"/>
      <sheetData sheetId="45"/>
      <sheetData sheetId="46">
        <row r="26">
          <cell r="H26">
            <v>51147287.436000004</v>
          </cell>
        </row>
      </sheetData>
      <sheetData sheetId="47"/>
      <sheetData sheetId="48"/>
      <sheetData sheetId="49"/>
      <sheetData sheetId="50"/>
      <sheetData sheetId="51"/>
      <sheetData sheetId="52">
        <row r="35">
          <cell r="H35">
            <v>18286440.879999999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74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75"/>
      <sheetData sheetId="76">
        <row r="27">
          <cell r="H27">
            <v>92990132</v>
          </cell>
        </row>
      </sheetData>
      <sheetData sheetId="77"/>
      <sheetData sheetId="78"/>
      <sheetData sheetId="79"/>
      <sheetData sheetId="80">
        <row r="10">
          <cell r="B10" t="str">
            <v>HERRAMIENTA MENOR</v>
          </cell>
        </row>
      </sheetData>
      <sheetData sheetId="81"/>
      <sheetData sheetId="82"/>
      <sheetData sheetId="83">
        <row r="4">
          <cell r="B4" t="str">
            <v>AYUDANTE</v>
          </cell>
        </row>
      </sheetData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1.2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6.1"/>
      <sheetName val="ADUCCION 1"/>
      <sheetName val="1.1"/>
      <sheetName val="2.1"/>
      <sheetName val="2.2"/>
      <sheetName val="2.3"/>
      <sheetName val="7.1"/>
      <sheetName val="8.1"/>
      <sheetName val="8.2"/>
      <sheetName val="8.3"/>
      <sheetName val="9.1"/>
      <sheetName val="DES"/>
      <sheetName val="5.5"/>
      <sheetName val="8.4"/>
      <sheetName val="11.5"/>
      <sheetName val="11.6"/>
      <sheetName val="11.7"/>
      <sheetName val="11.8"/>
      <sheetName val="11.9"/>
      <sheetName val="11.10"/>
      <sheetName val="10.4"/>
      <sheetName val="7.5"/>
      <sheetName val="7.6"/>
      <sheetName val="7.7"/>
      <sheetName val="7.8"/>
      <sheetName val="7.9"/>
      <sheetName val="9.5"/>
      <sheetName val="9.6"/>
      <sheetName val="9.7"/>
      <sheetName val="CAMARA 2"/>
      <sheetName val="7.12"/>
      <sheetName val="10.2"/>
      <sheetName val="11.11"/>
      <sheetName val="11.12"/>
      <sheetName val="TUBERIA INTER"/>
      <sheetName val="7.2"/>
      <sheetName val="9.2"/>
      <sheetName val="11.13"/>
      <sheetName val="11.14"/>
      <sheetName val="APU"/>
      <sheetName val="VIADUCTO"/>
      <sheetName val="12.1"/>
      <sheetName val="ANX.VENT"/>
      <sheetName val="7.4"/>
      <sheetName val="9.4"/>
      <sheetName val="10.5"/>
      <sheetName val="10.6"/>
      <sheetName val="10.7"/>
      <sheetName val="10.8"/>
      <sheetName val="11.22"/>
      <sheetName val="11.23"/>
      <sheetName val="11.24"/>
      <sheetName val="11.25"/>
      <sheetName val="11.26"/>
      <sheetName val="11.27"/>
      <sheetName val="11.28"/>
      <sheetName val="Hoja1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7.16"/>
      <sheetName val="16.1"/>
      <sheetName val="9.16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>
        <row r="59">
          <cell r="I59">
            <v>2324</v>
          </cell>
        </row>
      </sheetData>
      <sheetData sheetId="3">
        <row r="59">
          <cell r="I59">
            <v>492352</v>
          </cell>
        </row>
      </sheetData>
      <sheetData sheetId="4"/>
      <sheetData sheetId="5">
        <row r="59">
          <cell r="I59">
            <v>875256</v>
          </cell>
        </row>
      </sheetData>
      <sheetData sheetId="6">
        <row r="59">
          <cell r="I59">
            <v>29984</v>
          </cell>
        </row>
      </sheetData>
      <sheetData sheetId="7"/>
      <sheetData sheetId="8"/>
      <sheetData sheetId="9"/>
      <sheetData sheetId="10"/>
      <sheetData sheetId="11"/>
      <sheetData sheetId="12">
        <row r="59">
          <cell r="I59">
            <v>5314</v>
          </cell>
        </row>
      </sheetData>
      <sheetData sheetId="13"/>
      <sheetData sheetId="14"/>
      <sheetData sheetId="15">
        <row r="59">
          <cell r="I59">
            <v>20118</v>
          </cell>
        </row>
      </sheetData>
      <sheetData sheetId="16">
        <row r="59">
          <cell r="I59">
            <v>30875</v>
          </cell>
        </row>
      </sheetData>
      <sheetData sheetId="17">
        <row r="59">
          <cell r="I59">
            <v>80770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59">
          <cell r="I59">
            <v>17844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59">
          <cell r="I59">
            <v>8407976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59">
          <cell r="I59">
            <v>5587570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59">
          <cell r="I59">
            <v>108647</v>
          </cell>
        </row>
      </sheetData>
      <sheetData sheetId="56">
        <row r="59">
          <cell r="I59">
            <v>944189</v>
          </cell>
        </row>
      </sheetData>
      <sheetData sheetId="57">
        <row r="59">
          <cell r="I59">
            <v>1014500</v>
          </cell>
        </row>
      </sheetData>
      <sheetData sheetId="58">
        <row r="59">
          <cell r="I59">
            <v>843500</v>
          </cell>
        </row>
      </sheetData>
      <sheetData sheetId="59">
        <row r="59">
          <cell r="I59">
            <v>3243500</v>
          </cell>
        </row>
      </sheetData>
      <sheetData sheetId="60">
        <row r="59">
          <cell r="I59">
            <v>3243500</v>
          </cell>
        </row>
      </sheetData>
      <sheetData sheetId="61">
        <row r="59">
          <cell r="I59">
            <v>9694600</v>
          </cell>
        </row>
      </sheetData>
      <sheetData sheetId="62">
        <row r="59">
          <cell r="I59">
            <v>539000</v>
          </cell>
        </row>
      </sheetData>
      <sheetData sheetId="63">
        <row r="59">
          <cell r="I59">
            <v>8160000</v>
          </cell>
        </row>
      </sheetData>
      <sheetData sheetId="64">
        <row r="59">
          <cell r="I59">
            <v>684000</v>
          </cell>
        </row>
      </sheetData>
      <sheetData sheetId="65">
        <row r="59">
          <cell r="I59">
            <v>742500</v>
          </cell>
        </row>
      </sheetData>
      <sheetData sheetId="66">
        <row r="59">
          <cell r="I59">
            <v>1254000</v>
          </cell>
        </row>
      </sheetData>
      <sheetData sheetId="67">
        <row r="59">
          <cell r="I59">
            <v>2145000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G989"/>
  <sheetViews>
    <sheetView workbookViewId="0">
      <selection sqref="A1:B4"/>
    </sheetView>
  </sheetViews>
  <sheetFormatPr baseColWidth="10" defaultRowHeight="13.5"/>
  <cols>
    <col min="1" max="1" width="17.140625" style="1305" customWidth="1"/>
    <col min="2" max="2" width="19.140625" style="1203" customWidth="1"/>
    <col min="3" max="3" width="82.140625" style="1202" customWidth="1"/>
    <col min="4" max="4" width="9.28515625" style="1203" customWidth="1"/>
    <col min="5" max="5" width="12.5703125" style="1204" customWidth="1"/>
    <col min="6" max="6" width="16" style="1205" customWidth="1"/>
    <col min="7" max="7" width="22" style="1205" customWidth="1"/>
    <col min="8" max="237" width="11.42578125" style="1202"/>
    <col min="238" max="238" width="9" style="1202" customWidth="1"/>
    <col min="239" max="239" width="49.28515625" style="1202" customWidth="1"/>
    <col min="240" max="240" width="9.28515625" style="1202" customWidth="1"/>
    <col min="241" max="241" width="9.5703125" style="1202" customWidth="1"/>
    <col min="242" max="242" width="13.7109375" style="1202" customWidth="1"/>
    <col min="243" max="243" width="17.7109375" style="1202" customWidth="1"/>
    <col min="244" max="249" width="0" style="1202" hidden="1" customWidth="1"/>
    <col min="250" max="250" width="14.5703125" style="1202" customWidth="1"/>
    <col min="251" max="251" width="14.28515625" style="1202" customWidth="1"/>
    <col min="252" max="252" width="19.5703125" style="1202" customWidth="1"/>
    <col min="253" max="493" width="11.42578125" style="1202"/>
    <col min="494" max="494" width="9" style="1202" customWidth="1"/>
    <col min="495" max="495" width="49.28515625" style="1202" customWidth="1"/>
    <col min="496" max="496" width="9.28515625" style="1202" customWidth="1"/>
    <col min="497" max="497" width="9.5703125" style="1202" customWidth="1"/>
    <col min="498" max="498" width="13.7109375" style="1202" customWidth="1"/>
    <col min="499" max="499" width="17.7109375" style="1202" customWidth="1"/>
    <col min="500" max="505" width="0" style="1202" hidden="1" customWidth="1"/>
    <col min="506" max="506" width="14.5703125" style="1202" customWidth="1"/>
    <col min="507" max="507" width="14.28515625" style="1202" customWidth="1"/>
    <col min="508" max="508" width="19.5703125" style="1202" customWidth="1"/>
    <col min="509" max="749" width="11.42578125" style="1202"/>
    <col min="750" max="750" width="9" style="1202" customWidth="1"/>
    <col min="751" max="751" width="49.28515625" style="1202" customWidth="1"/>
    <col min="752" max="752" width="9.28515625" style="1202" customWidth="1"/>
    <col min="753" max="753" width="9.5703125" style="1202" customWidth="1"/>
    <col min="754" max="754" width="13.7109375" style="1202" customWidth="1"/>
    <col min="755" max="755" width="17.7109375" style="1202" customWidth="1"/>
    <col min="756" max="761" width="0" style="1202" hidden="1" customWidth="1"/>
    <col min="762" max="762" width="14.5703125" style="1202" customWidth="1"/>
    <col min="763" max="763" width="14.28515625" style="1202" customWidth="1"/>
    <col min="764" max="764" width="19.5703125" style="1202" customWidth="1"/>
    <col min="765" max="1005" width="11.42578125" style="1202"/>
    <col min="1006" max="1006" width="9" style="1202" customWidth="1"/>
    <col min="1007" max="1007" width="49.28515625" style="1202" customWidth="1"/>
    <col min="1008" max="1008" width="9.28515625" style="1202" customWidth="1"/>
    <col min="1009" max="1009" width="9.5703125" style="1202" customWidth="1"/>
    <col min="1010" max="1010" width="13.7109375" style="1202" customWidth="1"/>
    <col min="1011" max="1011" width="17.7109375" style="1202" customWidth="1"/>
    <col min="1012" max="1017" width="0" style="1202" hidden="1" customWidth="1"/>
    <col min="1018" max="1018" width="14.5703125" style="1202" customWidth="1"/>
    <col min="1019" max="1019" width="14.28515625" style="1202" customWidth="1"/>
    <col min="1020" max="1020" width="19.5703125" style="1202" customWidth="1"/>
    <col min="1021" max="1261" width="11.42578125" style="1202"/>
    <col min="1262" max="1262" width="9" style="1202" customWidth="1"/>
    <col min="1263" max="1263" width="49.28515625" style="1202" customWidth="1"/>
    <col min="1264" max="1264" width="9.28515625" style="1202" customWidth="1"/>
    <col min="1265" max="1265" width="9.5703125" style="1202" customWidth="1"/>
    <col min="1266" max="1266" width="13.7109375" style="1202" customWidth="1"/>
    <col min="1267" max="1267" width="17.7109375" style="1202" customWidth="1"/>
    <col min="1268" max="1273" width="0" style="1202" hidden="1" customWidth="1"/>
    <col min="1274" max="1274" width="14.5703125" style="1202" customWidth="1"/>
    <col min="1275" max="1275" width="14.28515625" style="1202" customWidth="1"/>
    <col min="1276" max="1276" width="19.5703125" style="1202" customWidth="1"/>
    <col min="1277" max="1517" width="11.42578125" style="1202"/>
    <col min="1518" max="1518" width="9" style="1202" customWidth="1"/>
    <col min="1519" max="1519" width="49.28515625" style="1202" customWidth="1"/>
    <col min="1520" max="1520" width="9.28515625" style="1202" customWidth="1"/>
    <col min="1521" max="1521" width="9.5703125" style="1202" customWidth="1"/>
    <col min="1522" max="1522" width="13.7109375" style="1202" customWidth="1"/>
    <col min="1523" max="1523" width="17.7109375" style="1202" customWidth="1"/>
    <col min="1524" max="1529" width="0" style="1202" hidden="1" customWidth="1"/>
    <col min="1530" max="1530" width="14.5703125" style="1202" customWidth="1"/>
    <col min="1531" max="1531" width="14.28515625" style="1202" customWidth="1"/>
    <col min="1532" max="1532" width="19.5703125" style="1202" customWidth="1"/>
    <col min="1533" max="1773" width="11.42578125" style="1202"/>
    <col min="1774" max="1774" width="9" style="1202" customWidth="1"/>
    <col min="1775" max="1775" width="49.28515625" style="1202" customWidth="1"/>
    <col min="1776" max="1776" width="9.28515625" style="1202" customWidth="1"/>
    <col min="1777" max="1777" width="9.5703125" style="1202" customWidth="1"/>
    <col min="1778" max="1778" width="13.7109375" style="1202" customWidth="1"/>
    <col min="1779" max="1779" width="17.7109375" style="1202" customWidth="1"/>
    <col min="1780" max="1785" width="0" style="1202" hidden="1" customWidth="1"/>
    <col min="1786" max="1786" width="14.5703125" style="1202" customWidth="1"/>
    <col min="1787" max="1787" width="14.28515625" style="1202" customWidth="1"/>
    <col min="1788" max="1788" width="19.5703125" style="1202" customWidth="1"/>
    <col min="1789" max="2029" width="11.42578125" style="1202"/>
    <col min="2030" max="2030" width="9" style="1202" customWidth="1"/>
    <col min="2031" max="2031" width="49.28515625" style="1202" customWidth="1"/>
    <col min="2032" max="2032" width="9.28515625" style="1202" customWidth="1"/>
    <col min="2033" max="2033" width="9.5703125" style="1202" customWidth="1"/>
    <col min="2034" max="2034" width="13.7109375" style="1202" customWidth="1"/>
    <col min="2035" max="2035" width="17.7109375" style="1202" customWidth="1"/>
    <col min="2036" max="2041" width="0" style="1202" hidden="1" customWidth="1"/>
    <col min="2042" max="2042" width="14.5703125" style="1202" customWidth="1"/>
    <col min="2043" max="2043" width="14.28515625" style="1202" customWidth="1"/>
    <col min="2044" max="2044" width="19.5703125" style="1202" customWidth="1"/>
    <col min="2045" max="2285" width="11.42578125" style="1202"/>
    <col min="2286" max="2286" width="9" style="1202" customWidth="1"/>
    <col min="2287" max="2287" width="49.28515625" style="1202" customWidth="1"/>
    <col min="2288" max="2288" width="9.28515625" style="1202" customWidth="1"/>
    <col min="2289" max="2289" width="9.5703125" style="1202" customWidth="1"/>
    <col min="2290" max="2290" width="13.7109375" style="1202" customWidth="1"/>
    <col min="2291" max="2291" width="17.7109375" style="1202" customWidth="1"/>
    <col min="2292" max="2297" width="0" style="1202" hidden="1" customWidth="1"/>
    <col min="2298" max="2298" width="14.5703125" style="1202" customWidth="1"/>
    <col min="2299" max="2299" width="14.28515625" style="1202" customWidth="1"/>
    <col min="2300" max="2300" width="19.5703125" style="1202" customWidth="1"/>
    <col min="2301" max="2541" width="11.42578125" style="1202"/>
    <col min="2542" max="2542" width="9" style="1202" customWidth="1"/>
    <col min="2543" max="2543" width="49.28515625" style="1202" customWidth="1"/>
    <col min="2544" max="2544" width="9.28515625" style="1202" customWidth="1"/>
    <col min="2545" max="2545" width="9.5703125" style="1202" customWidth="1"/>
    <col min="2546" max="2546" width="13.7109375" style="1202" customWidth="1"/>
    <col min="2547" max="2547" width="17.7109375" style="1202" customWidth="1"/>
    <col min="2548" max="2553" width="0" style="1202" hidden="1" customWidth="1"/>
    <col min="2554" max="2554" width="14.5703125" style="1202" customWidth="1"/>
    <col min="2555" max="2555" width="14.28515625" style="1202" customWidth="1"/>
    <col min="2556" max="2556" width="19.5703125" style="1202" customWidth="1"/>
    <col min="2557" max="2797" width="11.42578125" style="1202"/>
    <col min="2798" max="2798" width="9" style="1202" customWidth="1"/>
    <col min="2799" max="2799" width="49.28515625" style="1202" customWidth="1"/>
    <col min="2800" max="2800" width="9.28515625" style="1202" customWidth="1"/>
    <col min="2801" max="2801" width="9.5703125" style="1202" customWidth="1"/>
    <col min="2802" max="2802" width="13.7109375" style="1202" customWidth="1"/>
    <col min="2803" max="2803" width="17.7109375" style="1202" customWidth="1"/>
    <col min="2804" max="2809" width="0" style="1202" hidden="1" customWidth="1"/>
    <col min="2810" max="2810" width="14.5703125" style="1202" customWidth="1"/>
    <col min="2811" max="2811" width="14.28515625" style="1202" customWidth="1"/>
    <col min="2812" max="2812" width="19.5703125" style="1202" customWidth="1"/>
    <col min="2813" max="3053" width="11.42578125" style="1202"/>
    <col min="3054" max="3054" width="9" style="1202" customWidth="1"/>
    <col min="3055" max="3055" width="49.28515625" style="1202" customWidth="1"/>
    <col min="3056" max="3056" width="9.28515625" style="1202" customWidth="1"/>
    <col min="3057" max="3057" width="9.5703125" style="1202" customWidth="1"/>
    <col min="3058" max="3058" width="13.7109375" style="1202" customWidth="1"/>
    <col min="3059" max="3059" width="17.7109375" style="1202" customWidth="1"/>
    <col min="3060" max="3065" width="0" style="1202" hidden="1" customWidth="1"/>
    <col min="3066" max="3066" width="14.5703125" style="1202" customWidth="1"/>
    <col min="3067" max="3067" width="14.28515625" style="1202" customWidth="1"/>
    <col min="3068" max="3068" width="19.5703125" style="1202" customWidth="1"/>
    <col min="3069" max="3309" width="11.42578125" style="1202"/>
    <col min="3310" max="3310" width="9" style="1202" customWidth="1"/>
    <col min="3311" max="3311" width="49.28515625" style="1202" customWidth="1"/>
    <col min="3312" max="3312" width="9.28515625" style="1202" customWidth="1"/>
    <col min="3313" max="3313" width="9.5703125" style="1202" customWidth="1"/>
    <col min="3314" max="3314" width="13.7109375" style="1202" customWidth="1"/>
    <col min="3315" max="3315" width="17.7109375" style="1202" customWidth="1"/>
    <col min="3316" max="3321" width="0" style="1202" hidden="1" customWidth="1"/>
    <col min="3322" max="3322" width="14.5703125" style="1202" customWidth="1"/>
    <col min="3323" max="3323" width="14.28515625" style="1202" customWidth="1"/>
    <col min="3324" max="3324" width="19.5703125" style="1202" customWidth="1"/>
    <col min="3325" max="3565" width="11.42578125" style="1202"/>
    <col min="3566" max="3566" width="9" style="1202" customWidth="1"/>
    <col min="3567" max="3567" width="49.28515625" style="1202" customWidth="1"/>
    <col min="3568" max="3568" width="9.28515625" style="1202" customWidth="1"/>
    <col min="3569" max="3569" width="9.5703125" style="1202" customWidth="1"/>
    <col min="3570" max="3570" width="13.7109375" style="1202" customWidth="1"/>
    <col min="3571" max="3571" width="17.7109375" style="1202" customWidth="1"/>
    <col min="3572" max="3577" width="0" style="1202" hidden="1" customWidth="1"/>
    <col min="3578" max="3578" width="14.5703125" style="1202" customWidth="1"/>
    <col min="3579" max="3579" width="14.28515625" style="1202" customWidth="1"/>
    <col min="3580" max="3580" width="19.5703125" style="1202" customWidth="1"/>
    <col min="3581" max="3821" width="11.42578125" style="1202"/>
    <col min="3822" max="3822" width="9" style="1202" customWidth="1"/>
    <col min="3823" max="3823" width="49.28515625" style="1202" customWidth="1"/>
    <col min="3824" max="3824" width="9.28515625" style="1202" customWidth="1"/>
    <col min="3825" max="3825" width="9.5703125" style="1202" customWidth="1"/>
    <col min="3826" max="3826" width="13.7109375" style="1202" customWidth="1"/>
    <col min="3827" max="3827" width="17.7109375" style="1202" customWidth="1"/>
    <col min="3828" max="3833" width="0" style="1202" hidden="1" customWidth="1"/>
    <col min="3834" max="3834" width="14.5703125" style="1202" customWidth="1"/>
    <col min="3835" max="3835" width="14.28515625" style="1202" customWidth="1"/>
    <col min="3836" max="3836" width="19.5703125" style="1202" customWidth="1"/>
    <col min="3837" max="4077" width="11.42578125" style="1202"/>
    <col min="4078" max="4078" width="9" style="1202" customWidth="1"/>
    <col min="4079" max="4079" width="49.28515625" style="1202" customWidth="1"/>
    <col min="4080" max="4080" width="9.28515625" style="1202" customWidth="1"/>
    <col min="4081" max="4081" width="9.5703125" style="1202" customWidth="1"/>
    <col min="4082" max="4082" width="13.7109375" style="1202" customWidth="1"/>
    <col min="4083" max="4083" width="17.7109375" style="1202" customWidth="1"/>
    <col min="4084" max="4089" width="0" style="1202" hidden="1" customWidth="1"/>
    <col min="4090" max="4090" width="14.5703125" style="1202" customWidth="1"/>
    <col min="4091" max="4091" width="14.28515625" style="1202" customWidth="1"/>
    <col min="4092" max="4092" width="19.5703125" style="1202" customWidth="1"/>
    <col min="4093" max="4333" width="11.42578125" style="1202"/>
    <col min="4334" max="4334" width="9" style="1202" customWidth="1"/>
    <col min="4335" max="4335" width="49.28515625" style="1202" customWidth="1"/>
    <col min="4336" max="4336" width="9.28515625" style="1202" customWidth="1"/>
    <col min="4337" max="4337" width="9.5703125" style="1202" customWidth="1"/>
    <col min="4338" max="4338" width="13.7109375" style="1202" customWidth="1"/>
    <col min="4339" max="4339" width="17.7109375" style="1202" customWidth="1"/>
    <col min="4340" max="4345" width="0" style="1202" hidden="1" customWidth="1"/>
    <col min="4346" max="4346" width="14.5703125" style="1202" customWidth="1"/>
    <col min="4347" max="4347" width="14.28515625" style="1202" customWidth="1"/>
    <col min="4348" max="4348" width="19.5703125" style="1202" customWidth="1"/>
    <col min="4349" max="4589" width="11.42578125" style="1202"/>
    <col min="4590" max="4590" width="9" style="1202" customWidth="1"/>
    <col min="4591" max="4591" width="49.28515625" style="1202" customWidth="1"/>
    <col min="4592" max="4592" width="9.28515625" style="1202" customWidth="1"/>
    <col min="4593" max="4593" width="9.5703125" style="1202" customWidth="1"/>
    <col min="4594" max="4594" width="13.7109375" style="1202" customWidth="1"/>
    <col min="4595" max="4595" width="17.7109375" style="1202" customWidth="1"/>
    <col min="4596" max="4601" width="0" style="1202" hidden="1" customWidth="1"/>
    <col min="4602" max="4602" width="14.5703125" style="1202" customWidth="1"/>
    <col min="4603" max="4603" width="14.28515625" style="1202" customWidth="1"/>
    <col min="4604" max="4604" width="19.5703125" style="1202" customWidth="1"/>
    <col min="4605" max="4845" width="11.42578125" style="1202"/>
    <col min="4846" max="4846" width="9" style="1202" customWidth="1"/>
    <col min="4847" max="4847" width="49.28515625" style="1202" customWidth="1"/>
    <col min="4848" max="4848" width="9.28515625" style="1202" customWidth="1"/>
    <col min="4849" max="4849" width="9.5703125" style="1202" customWidth="1"/>
    <col min="4850" max="4850" width="13.7109375" style="1202" customWidth="1"/>
    <col min="4851" max="4851" width="17.7109375" style="1202" customWidth="1"/>
    <col min="4852" max="4857" width="0" style="1202" hidden="1" customWidth="1"/>
    <col min="4858" max="4858" width="14.5703125" style="1202" customWidth="1"/>
    <col min="4859" max="4859" width="14.28515625" style="1202" customWidth="1"/>
    <col min="4860" max="4860" width="19.5703125" style="1202" customWidth="1"/>
    <col min="4861" max="5101" width="11.42578125" style="1202"/>
    <col min="5102" max="5102" width="9" style="1202" customWidth="1"/>
    <col min="5103" max="5103" width="49.28515625" style="1202" customWidth="1"/>
    <col min="5104" max="5104" width="9.28515625" style="1202" customWidth="1"/>
    <col min="5105" max="5105" width="9.5703125" style="1202" customWidth="1"/>
    <col min="5106" max="5106" width="13.7109375" style="1202" customWidth="1"/>
    <col min="5107" max="5107" width="17.7109375" style="1202" customWidth="1"/>
    <col min="5108" max="5113" width="0" style="1202" hidden="1" customWidth="1"/>
    <col min="5114" max="5114" width="14.5703125" style="1202" customWidth="1"/>
    <col min="5115" max="5115" width="14.28515625" style="1202" customWidth="1"/>
    <col min="5116" max="5116" width="19.5703125" style="1202" customWidth="1"/>
    <col min="5117" max="5357" width="11.42578125" style="1202"/>
    <col min="5358" max="5358" width="9" style="1202" customWidth="1"/>
    <col min="5359" max="5359" width="49.28515625" style="1202" customWidth="1"/>
    <col min="5360" max="5360" width="9.28515625" style="1202" customWidth="1"/>
    <col min="5361" max="5361" width="9.5703125" style="1202" customWidth="1"/>
    <col min="5362" max="5362" width="13.7109375" style="1202" customWidth="1"/>
    <col min="5363" max="5363" width="17.7109375" style="1202" customWidth="1"/>
    <col min="5364" max="5369" width="0" style="1202" hidden="1" customWidth="1"/>
    <col min="5370" max="5370" width="14.5703125" style="1202" customWidth="1"/>
    <col min="5371" max="5371" width="14.28515625" style="1202" customWidth="1"/>
    <col min="5372" max="5372" width="19.5703125" style="1202" customWidth="1"/>
    <col min="5373" max="5613" width="11.42578125" style="1202"/>
    <col min="5614" max="5614" width="9" style="1202" customWidth="1"/>
    <col min="5615" max="5615" width="49.28515625" style="1202" customWidth="1"/>
    <col min="5616" max="5616" width="9.28515625" style="1202" customWidth="1"/>
    <col min="5617" max="5617" width="9.5703125" style="1202" customWidth="1"/>
    <col min="5618" max="5618" width="13.7109375" style="1202" customWidth="1"/>
    <col min="5619" max="5619" width="17.7109375" style="1202" customWidth="1"/>
    <col min="5620" max="5625" width="0" style="1202" hidden="1" customWidth="1"/>
    <col min="5626" max="5626" width="14.5703125" style="1202" customWidth="1"/>
    <col min="5627" max="5627" width="14.28515625" style="1202" customWidth="1"/>
    <col min="5628" max="5628" width="19.5703125" style="1202" customWidth="1"/>
    <col min="5629" max="5869" width="11.42578125" style="1202"/>
    <col min="5870" max="5870" width="9" style="1202" customWidth="1"/>
    <col min="5871" max="5871" width="49.28515625" style="1202" customWidth="1"/>
    <col min="5872" max="5872" width="9.28515625" style="1202" customWidth="1"/>
    <col min="5873" max="5873" width="9.5703125" style="1202" customWidth="1"/>
    <col min="5874" max="5874" width="13.7109375" style="1202" customWidth="1"/>
    <col min="5875" max="5875" width="17.7109375" style="1202" customWidth="1"/>
    <col min="5876" max="5881" width="0" style="1202" hidden="1" customWidth="1"/>
    <col min="5882" max="5882" width="14.5703125" style="1202" customWidth="1"/>
    <col min="5883" max="5883" width="14.28515625" style="1202" customWidth="1"/>
    <col min="5884" max="5884" width="19.5703125" style="1202" customWidth="1"/>
    <col min="5885" max="6125" width="11.42578125" style="1202"/>
    <col min="6126" max="6126" width="9" style="1202" customWidth="1"/>
    <col min="6127" max="6127" width="49.28515625" style="1202" customWidth="1"/>
    <col min="6128" max="6128" width="9.28515625" style="1202" customWidth="1"/>
    <col min="6129" max="6129" width="9.5703125" style="1202" customWidth="1"/>
    <col min="6130" max="6130" width="13.7109375" style="1202" customWidth="1"/>
    <col min="6131" max="6131" width="17.7109375" style="1202" customWidth="1"/>
    <col min="6132" max="6137" width="0" style="1202" hidden="1" customWidth="1"/>
    <col min="6138" max="6138" width="14.5703125" style="1202" customWidth="1"/>
    <col min="6139" max="6139" width="14.28515625" style="1202" customWidth="1"/>
    <col min="6140" max="6140" width="19.5703125" style="1202" customWidth="1"/>
    <col min="6141" max="6381" width="11.42578125" style="1202"/>
    <col min="6382" max="6382" width="9" style="1202" customWidth="1"/>
    <col min="6383" max="6383" width="49.28515625" style="1202" customWidth="1"/>
    <col min="6384" max="6384" width="9.28515625" style="1202" customWidth="1"/>
    <col min="6385" max="6385" width="9.5703125" style="1202" customWidth="1"/>
    <col min="6386" max="6386" width="13.7109375" style="1202" customWidth="1"/>
    <col min="6387" max="6387" width="17.7109375" style="1202" customWidth="1"/>
    <col min="6388" max="6393" width="0" style="1202" hidden="1" customWidth="1"/>
    <col min="6394" max="6394" width="14.5703125" style="1202" customWidth="1"/>
    <col min="6395" max="6395" width="14.28515625" style="1202" customWidth="1"/>
    <col min="6396" max="6396" width="19.5703125" style="1202" customWidth="1"/>
    <col min="6397" max="6637" width="11.42578125" style="1202"/>
    <col min="6638" max="6638" width="9" style="1202" customWidth="1"/>
    <col min="6639" max="6639" width="49.28515625" style="1202" customWidth="1"/>
    <col min="6640" max="6640" width="9.28515625" style="1202" customWidth="1"/>
    <col min="6641" max="6641" width="9.5703125" style="1202" customWidth="1"/>
    <col min="6642" max="6642" width="13.7109375" style="1202" customWidth="1"/>
    <col min="6643" max="6643" width="17.7109375" style="1202" customWidth="1"/>
    <col min="6644" max="6649" width="0" style="1202" hidden="1" customWidth="1"/>
    <col min="6650" max="6650" width="14.5703125" style="1202" customWidth="1"/>
    <col min="6651" max="6651" width="14.28515625" style="1202" customWidth="1"/>
    <col min="6652" max="6652" width="19.5703125" style="1202" customWidth="1"/>
    <col min="6653" max="6893" width="11.42578125" style="1202"/>
    <col min="6894" max="6894" width="9" style="1202" customWidth="1"/>
    <col min="6895" max="6895" width="49.28515625" style="1202" customWidth="1"/>
    <col min="6896" max="6896" width="9.28515625" style="1202" customWidth="1"/>
    <col min="6897" max="6897" width="9.5703125" style="1202" customWidth="1"/>
    <col min="6898" max="6898" width="13.7109375" style="1202" customWidth="1"/>
    <col min="6899" max="6899" width="17.7109375" style="1202" customWidth="1"/>
    <col min="6900" max="6905" width="0" style="1202" hidden="1" customWidth="1"/>
    <col min="6906" max="6906" width="14.5703125" style="1202" customWidth="1"/>
    <col min="6907" max="6907" width="14.28515625" style="1202" customWidth="1"/>
    <col min="6908" max="6908" width="19.5703125" style="1202" customWidth="1"/>
    <col min="6909" max="7149" width="11.42578125" style="1202"/>
    <col min="7150" max="7150" width="9" style="1202" customWidth="1"/>
    <col min="7151" max="7151" width="49.28515625" style="1202" customWidth="1"/>
    <col min="7152" max="7152" width="9.28515625" style="1202" customWidth="1"/>
    <col min="7153" max="7153" width="9.5703125" style="1202" customWidth="1"/>
    <col min="7154" max="7154" width="13.7109375" style="1202" customWidth="1"/>
    <col min="7155" max="7155" width="17.7109375" style="1202" customWidth="1"/>
    <col min="7156" max="7161" width="0" style="1202" hidden="1" customWidth="1"/>
    <col min="7162" max="7162" width="14.5703125" style="1202" customWidth="1"/>
    <col min="7163" max="7163" width="14.28515625" style="1202" customWidth="1"/>
    <col min="7164" max="7164" width="19.5703125" style="1202" customWidth="1"/>
    <col min="7165" max="7405" width="11.42578125" style="1202"/>
    <col min="7406" max="7406" width="9" style="1202" customWidth="1"/>
    <col min="7407" max="7407" width="49.28515625" style="1202" customWidth="1"/>
    <col min="7408" max="7408" width="9.28515625" style="1202" customWidth="1"/>
    <col min="7409" max="7409" width="9.5703125" style="1202" customWidth="1"/>
    <col min="7410" max="7410" width="13.7109375" style="1202" customWidth="1"/>
    <col min="7411" max="7411" width="17.7109375" style="1202" customWidth="1"/>
    <col min="7412" max="7417" width="0" style="1202" hidden="1" customWidth="1"/>
    <col min="7418" max="7418" width="14.5703125" style="1202" customWidth="1"/>
    <col min="7419" max="7419" width="14.28515625" style="1202" customWidth="1"/>
    <col min="7420" max="7420" width="19.5703125" style="1202" customWidth="1"/>
    <col min="7421" max="7661" width="11.42578125" style="1202"/>
    <col min="7662" max="7662" width="9" style="1202" customWidth="1"/>
    <col min="7663" max="7663" width="49.28515625" style="1202" customWidth="1"/>
    <col min="7664" max="7664" width="9.28515625" style="1202" customWidth="1"/>
    <col min="7665" max="7665" width="9.5703125" style="1202" customWidth="1"/>
    <col min="7666" max="7666" width="13.7109375" style="1202" customWidth="1"/>
    <col min="7667" max="7667" width="17.7109375" style="1202" customWidth="1"/>
    <col min="7668" max="7673" width="0" style="1202" hidden="1" customWidth="1"/>
    <col min="7674" max="7674" width="14.5703125" style="1202" customWidth="1"/>
    <col min="7675" max="7675" width="14.28515625" style="1202" customWidth="1"/>
    <col min="7676" max="7676" width="19.5703125" style="1202" customWidth="1"/>
    <col min="7677" max="7917" width="11.42578125" style="1202"/>
    <col min="7918" max="7918" width="9" style="1202" customWidth="1"/>
    <col min="7919" max="7919" width="49.28515625" style="1202" customWidth="1"/>
    <col min="7920" max="7920" width="9.28515625" style="1202" customWidth="1"/>
    <col min="7921" max="7921" width="9.5703125" style="1202" customWidth="1"/>
    <col min="7922" max="7922" width="13.7109375" style="1202" customWidth="1"/>
    <col min="7923" max="7923" width="17.7109375" style="1202" customWidth="1"/>
    <col min="7924" max="7929" width="0" style="1202" hidden="1" customWidth="1"/>
    <col min="7930" max="7930" width="14.5703125" style="1202" customWidth="1"/>
    <col min="7931" max="7931" width="14.28515625" style="1202" customWidth="1"/>
    <col min="7932" max="7932" width="19.5703125" style="1202" customWidth="1"/>
    <col min="7933" max="8173" width="11.42578125" style="1202"/>
    <col min="8174" max="8174" width="9" style="1202" customWidth="1"/>
    <col min="8175" max="8175" width="49.28515625" style="1202" customWidth="1"/>
    <col min="8176" max="8176" width="9.28515625" style="1202" customWidth="1"/>
    <col min="8177" max="8177" width="9.5703125" style="1202" customWidth="1"/>
    <col min="8178" max="8178" width="13.7109375" style="1202" customWidth="1"/>
    <col min="8179" max="8179" width="17.7109375" style="1202" customWidth="1"/>
    <col min="8180" max="8185" width="0" style="1202" hidden="1" customWidth="1"/>
    <col min="8186" max="8186" width="14.5703125" style="1202" customWidth="1"/>
    <col min="8187" max="8187" width="14.28515625" style="1202" customWidth="1"/>
    <col min="8188" max="8188" width="19.5703125" style="1202" customWidth="1"/>
    <col min="8189" max="8429" width="11.42578125" style="1202"/>
    <col min="8430" max="8430" width="9" style="1202" customWidth="1"/>
    <col min="8431" max="8431" width="49.28515625" style="1202" customWidth="1"/>
    <col min="8432" max="8432" width="9.28515625" style="1202" customWidth="1"/>
    <col min="8433" max="8433" width="9.5703125" style="1202" customWidth="1"/>
    <col min="8434" max="8434" width="13.7109375" style="1202" customWidth="1"/>
    <col min="8435" max="8435" width="17.7109375" style="1202" customWidth="1"/>
    <col min="8436" max="8441" width="0" style="1202" hidden="1" customWidth="1"/>
    <col min="8442" max="8442" width="14.5703125" style="1202" customWidth="1"/>
    <col min="8443" max="8443" width="14.28515625" style="1202" customWidth="1"/>
    <col min="8444" max="8444" width="19.5703125" style="1202" customWidth="1"/>
    <col min="8445" max="8685" width="11.42578125" style="1202"/>
    <col min="8686" max="8686" width="9" style="1202" customWidth="1"/>
    <col min="8687" max="8687" width="49.28515625" style="1202" customWidth="1"/>
    <col min="8688" max="8688" width="9.28515625" style="1202" customWidth="1"/>
    <col min="8689" max="8689" width="9.5703125" style="1202" customWidth="1"/>
    <col min="8690" max="8690" width="13.7109375" style="1202" customWidth="1"/>
    <col min="8691" max="8691" width="17.7109375" style="1202" customWidth="1"/>
    <col min="8692" max="8697" width="0" style="1202" hidden="1" customWidth="1"/>
    <col min="8698" max="8698" width="14.5703125" style="1202" customWidth="1"/>
    <col min="8699" max="8699" width="14.28515625" style="1202" customWidth="1"/>
    <col min="8700" max="8700" width="19.5703125" style="1202" customWidth="1"/>
    <col min="8701" max="8941" width="11.42578125" style="1202"/>
    <col min="8942" max="8942" width="9" style="1202" customWidth="1"/>
    <col min="8943" max="8943" width="49.28515625" style="1202" customWidth="1"/>
    <col min="8944" max="8944" width="9.28515625" style="1202" customWidth="1"/>
    <col min="8945" max="8945" width="9.5703125" style="1202" customWidth="1"/>
    <col min="8946" max="8946" width="13.7109375" style="1202" customWidth="1"/>
    <col min="8947" max="8947" width="17.7109375" style="1202" customWidth="1"/>
    <col min="8948" max="8953" width="0" style="1202" hidden="1" customWidth="1"/>
    <col min="8954" max="8954" width="14.5703125" style="1202" customWidth="1"/>
    <col min="8955" max="8955" width="14.28515625" style="1202" customWidth="1"/>
    <col min="8956" max="8956" width="19.5703125" style="1202" customWidth="1"/>
    <col min="8957" max="9197" width="11.42578125" style="1202"/>
    <col min="9198" max="9198" width="9" style="1202" customWidth="1"/>
    <col min="9199" max="9199" width="49.28515625" style="1202" customWidth="1"/>
    <col min="9200" max="9200" width="9.28515625" style="1202" customWidth="1"/>
    <col min="9201" max="9201" width="9.5703125" style="1202" customWidth="1"/>
    <col min="9202" max="9202" width="13.7109375" style="1202" customWidth="1"/>
    <col min="9203" max="9203" width="17.7109375" style="1202" customWidth="1"/>
    <col min="9204" max="9209" width="0" style="1202" hidden="1" customWidth="1"/>
    <col min="9210" max="9210" width="14.5703125" style="1202" customWidth="1"/>
    <col min="9211" max="9211" width="14.28515625" style="1202" customWidth="1"/>
    <col min="9212" max="9212" width="19.5703125" style="1202" customWidth="1"/>
    <col min="9213" max="9453" width="11.42578125" style="1202"/>
    <col min="9454" max="9454" width="9" style="1202" customWidth="1"/>
    <col min="9455" max="9455" width="49.28515625" style="1202" customWidth="1"/>
    <col min="9456" max="9456" width="9.28515625" style="1202" customWidth="1"/>
    <col min="9457" max="9457" width="9.5703125" style="1202" customWidth="1"/>
    <col min="9458" max="9458" width="13.7109375" style="1202" customWidth="1"/>
    <col min="9459" max="9459" width="17.7109375" style="1202" customWidth="1"/>
    <col min="9460" max="9465" width="0" style="1202" hidden="1" customWidth="1"/>
    <col min="9466" max="9466" width="14.5703125" style="1202" customWidth="1"/>
    <col min="9467" max="9467" width="14.28515625" style="1202" customWidth="1"/>
    <col min="9468" max="9468" width="19.5703125" style="1202" customWidth="1"/>
    <col min="9469" max="9709" width="11.42578125" style="1202"/>
    <col min="9710" max="9710" width="9" style="1202" customWidth="1"/>
    <col min="9711" max="9711" width="49.28515625" style="1202" customWidth="1"/>
    <col min="9712" max="9712" width="9.28515625" style="1202" customWidth="1"/>
    <col min="9713" max="9713" width="9.5703125" style="1202" customWidth="1"/>
    <col min="9714" max="9714" width="13.7109375" style="1202" customWidth="1"/>
    <col min="9715" max="9715" width="17.7109375" style="1202" customWidth="1"/>
    <col min="9716" max="9721" width="0" style="1202" hidden="1" customWidth="1"/>
    <col min="9722" max="9722" width="14.5703125" style="1202" customWidth="1"/>
    <col min="9723" max="9723" width="14.28515625" style="1202" customWidth="1"/>
    <col min="9724" max="9724" width="19.5703125" style="1202" customWidth="1"/>
    <col min="9725" max="9965" width="11.42578125" style="1202"/>
    <col min="9966" max="9966" width="9" style="1202" customWidth="1"/>
    <col min="9967" max="9967" width="49.28515625" style="1202" customWidth="1"/>
    <col min="9968" max="9968" width="9.28515625" style="1202" customWidth="1"/>
    <col min="9969" max="9969" width="9.5703125" style="1202" customWidth="1"/>
    <col min="9970" max="9970" width="13.7109375" style="1202" customWidth="1"/>
    <col min="9971" max="9971" width="17.7109375" style="1202" customWidth="1"/>
    <col min="9972" max="9977" width="0" style="1202" hidden="1" customWidth="1"/>
    <col min="9978" max="9978" width="14.5703125" style="1202" customWidth="1"/>
    <col min="9979" max="9979" width="14.28515625" style="1202" customWidth="1"/>
    <col min="9980" max="9980" width="19.5703125" style="1202" customWidth="1"/>
    <col min="9981" max="10221" width="11.42578125" style="1202"/>
    <col min="10222" max="10222" width="9" style="1202" customWidth="1"/>
    <col min="10223" max="10223" width="49.28515625" style="1202" customWidth="1"/>
    <col min="10224" max="10224" width="9.28515625" style="1202" customWidth="1"/>
    <col min="10225" max="10225" width="9.5703125" style="1202" customWidth="1"/>
    <col min="10226" max="10226" width="13.7109375" style="1202" customWidth="1"/>
    <col min="10227" max="10227" width="17.7109375" style="1202" customWidth="1"/>
    <col min="10228" max="10233" width="0" style="1202" hidden="1" customWidth="1"/>
    <col min="10234" max="10234" width="14.5703125" style="1202" customWidth="1"/>
    <col min="10235" max="10235" width="14.28515625" style="1202" customWidth="1"/>
    <col min="10236" max="10236" width="19.5703125" style="1202" customWidth="1"/>
    <col min="10237" max="10477" width="11.42578125" style="1202"/>
    <col min="10478" max="10478" width="9" style="1202" customWidth="1"/>
    <col min="10479" max="10479" width="49.28515625" style="1202" customWidth="1"/>
    <col min="10480" max="10480" width="9.28515625" style="1202" customWidth="1"/>
    <col min="10481" max="10481" width="9.5703125" style="1202" customWidth="1"/>
    <col min="10482" max="10482" width="13.7109375" style="1202" customWidth="1"/>
    <col min="10483" max="10483" width="17.7109375" style="1202" customWidth="1"/>
    <col min="10484" max="10489" width="0" style="1202" hidden="1" customWidth="1"/>
    <col min="10490" max="10490" width="14.5703125" style="1202" customWidth="1"/>
    <col min="10491" max="10491" width="14.28515625" style="1202" customWidth="1"/>
    <col min="10492" max="10492" width="19.5703125" style="1202" customWidth="1"/>
    <col min="10493" max="10733" width="11.42578125" style="1202"/>
    <col min="10734" max="10734" width="9" style="1202" customWidth="1"/>
    <col min="10735" max="10735" width="49.28515625" style="1202" customWidth="1"/>
    <col min="10736" max="10736" width="9.28515625" style="1202" customWidth="1"/>
    <col min="10737" max="10737" width="9.5703125" style="1202" customWidth="1"/>
    <col min="10738" max="10738" width="13.7109375" style="1202" customWidth="1"/>
    <col min="10739" max="10739" width="17.7109375" style="1202" customWidth="1"/>
    <col min="10740" max="10745" width="0" style="1202" hidden="1" customWidth="1"/>
    <col min="10746" max="10746" width="14.5703125" style="1202" customWidth="1"/>
    <col min="10747" max="10747" width="14.28515625" style="1202" customWidth="1"/>
    <col min="10748" max="10748" width="19.5703125" style="1202" customWidth="1"/>
    <col min="10749" max="10989" width="11.42578125" style="1202"/>
    <col min="10990" max="10990" width="9" style="1202" customWidth="1"/>
    <col min="10991" max="10991" width="49.28515625" style="1202" customWidth="1"/>
    <col min="10992" max="10992" width="9.28515625" style="1202" customWidth="1"/>
    <col min="10993" max="10993" width="9.5703125" style="1202" customWidth="1"/>
    <col min="10994" max="10994" width="13.7109375" style="1202" customWidth="1"/>
    <col min="10995" max="10995" width="17.7109375" style="1202" customWidth="1"/>
    <col min="10996" max="11001" width="0" style="1202" hidden="1" customWidth="1"/>
    <col min="11002" max="11002" width="14.5703125" style="1202" customWidth="1"/>
    <col min="11003" max="11003" width="14.28515625" style="1202" customWidth="1"/>
    <col min="11004" max="11004" width="19.5703125" style="1202" customWidth="1"/>
    <col min="11005" max="11245" width="11.42578125" style="1202"/>
    <col min="11246" max="11246" width="9" style="1202" customWidth="1"/>
    <col min="11247" max="11247" width="49.28515625" style="1202" customWidth="1"/>
    <col min="11248" max="11248" width="9.28515625" style="1202" customWidth="1"/>
    <col min="11249" max="11249" width="9.5703125" style="1202" customWidth="1"/>
    <col min="11250" max="11250" width="13.7109375" style="1202" customWidth="1"/>
    <col min="11251" max="11251" width="17.7109375" style="1202" customWidth="1"/>
    <col min="11252" max="11257" width="0" style="1202" hidden="1" customWidth="1"/>
    <col min="11258" max="11258" width="14.5703125" style="1202" customWidth="1"/>
    <col min="11259" max="11259" width="14.28515625" style="1202" customWidth="1"/>
    <col min="11260" max="11260" width="19.5703125" style="1202" customWidth="1"/>
    <col min="11261" max="11501" width="11.42578125" style="1202"/>
    <col min="11502" max="11502" width="9" style="1202" customWidth="1"/>
    <col min="11503" max="11503" width="49.28515625" style="1202" customWidth="1"/>
    <col min="11504" max="11504" width="9.28515625" style="1202" customWidth="1"/>
    <col min="11505" max="11505" width="9.5703125" style="1202" customWidth="1"/>
    <col min="11506" max="11506" width="13.7109375" style="1202" customWidth="1"/>
    <col min="11507" max="11507" width="17.7109375" style="1202" customWidth="1"/>
    <col min="11508" max="11513" width="0" style="1202" hidden="1" customWidth="1"/>
    <col min="11514" max="11514" width="14.5703125" style="1202" customWidth="1"/>
    <col min="11515" max="11515" width="14.28515625" style="1202" customWidth="1"/>
    <col min="11516" max="11516" width="19.5703125" style="1202" customWidth="1"/>
    <col min="11517" max="11757" width="11.42578125" style="1202"/>
    <col min="11758" max="11758" width="9" style="1202" customWidth="1"/>
    <col min="11759" max="11759" width="49.28515625" style="1202" customWidth="1"/>
    <col min="11760" max="11760" width="9.28515625" style="1202" customWidth="1"/>
    <col min="11761" max="11761" width="9.5703125" style="1202" customWidth="1"/>
    <col min="11762" max="11762" width="13.7109375" style="1202" customWidth="1"/>
    <col min="11763" max="11763" width="17.7109375" style="1202" customWidth="1"/>
    <col min="11764" max="11769" width="0" style="1202" hidden="1" customWidth="1"/>
    <col min="11770" max="11770" width="14.5703125" style="1202" customWidth="1"/>
    <col min="11771" max="11771" width="14.28515625" style="1202" customWidth="1"/>
    <col min="11772" max="11772" width="19.5703125" style="1202" customWidth="1"/>
    <col min="11773" max="12013" width="11.42578125" style="1202"/>
    <col min="12014" max="12014" width="9" style="1202" customWidth="1"/>
    <col min="12015" max="12015" width="49.28515625" style="1202" customWidth="1"/>
    <col min="12016" max="12016" width="9.28515625" style="1202" customWidth="1"/>
    <col min="12017" max="12017" width="9.5703125" style="1202" customWidth="1"/>
    <col min="12018" max="12018" width="13.7109375" style="1202" customWidth="1"/>
    <col min="12019" max="12019" width="17.7109375" style="1202" customWidth="1"/>
    <col min="12020" max="12025" width="0" style="1202" hidden="1" customWidth="1"/>
    <col min="12026" max="12026" width="14.5703125" style="1202" customWidth="1"/>
    <col min="12027" max="12027" width="14.28515625" style="1202" customWidth="1"/>
    <col min="12028" max="12028" width="19.5703125" style="1202" customWidth="1"/>
    <col min="12029" max="12269" width="11.42578125" style="1202"/>
    <col min="12270" max="12270" width="9" style="1202" customWidth="1"/>
    <col min="12271" max="12271" width="49.28515625" style="1202" customWidth="1"/>
    <col min="12272" max="12272" width="9.28515625" style="1202" customWidth="1"/>
    <col min="12273" max="12273" width="9.5703125" style="1202" customWidth="1"/>
    <col min="12274" max="12274" width="13.7109375" style="1202" customWidth="1"/>
    <col min="12275" max="12275" width="17.7109375" style="1202" customWidth="1"/>
    <col min="12276" max="12281" width="0" style="1202" hidden="1" customWidth="1"/>
    <col min="12282" max="12282" width="14.5703125" style="1202" customWidth="1"/>
    <col min="12283" max="12283" width="14.28515625" style="1202" customWidth="1"/>
    <col min="12284" max="12284" width="19.5703125" style="1202" customWidth="1"/>
    <col min="12285" max="12525" width="11.42578125" style="1202"/>
    <col min="12526" max="12526" width="9" style="1202" customWidth="1"/>
    <col min="12527" max="12527" width="49.28515625" style="1202" customWidth="1"/>
    <col min="12528" max="12528" width="9.28515625" style="1202" customWidth="1"/>
    <col min="12529" max="12529" width="9.5703125" style="1202" customWidth="1"/>
    <col min="12530" max="12530" width="13.7109375" style="1202" customWidth="1"/>
    <col min="12531" max="12531" width="17.7109375" style="1202" customWidth="1"/>
    <col min="12532" max="12537" width="0" style="1202" hidden="1" customWidth="1"/>
    <col min="12538" max="12538" width="14.5703125" style="1202" customWidth="1"/>
    <col min="12539" max="12539" width="14.28515625" style="1202" customWidth="1"/>
    <col min="12540" max="12540" width="19.5703125" style="1202" customWidth="1"/>
    <col min="12541" max="12781" width="11.42578125" style="1202"/>
    <col min="12782" max="12782" width="9" style="1202" customWidth="1"/>
    <col min="12783" max="12783" width="49.28515625" style="1202" customWidth="1"/>
    <col min="12784" max="12784" width="9.28515625" style="1202" customWidth="1"/>
    <col min="12785" max="12785" width="9.5703125" style="1202" customWidth="1"/>
    <col min="12786" max="12786" width="13.7109375" style="1202" customWidth="1"/>
    <col min="12787" max="12787" width="17.7109375" style="1202" customWidth="1"/>
    <col min="12788" max="12793" width="0" style="1202" hidden="1" customWidth="1"/>
    <col min="12794" max="12794" width="14.5703125" style="1202" customWidth="1"/>
    <col min="12795" max="12795" width="14.28515625" style="1202" customWidth="1"/>
    <col min="12796" max="12796" width="19.5703125" style="1202" customWidth="1"/>
    <col min="12797" max="13037" width="11.42578125" style="1202"/>
    <col min="13038" max="13038" width="9" style="1202" customWidth="1"/>
    <col min="13039" max="13039" width="49.28515625" style="1202" customWidth="1"/>
    <col min="13040" max="13040" width="9.28515625" style="1202" customWidth="1"/>
    <col min="13041" max="13041" width="9.5703125" style="1202" customWidth="1"/>
    <col min="13042" max="13042" width="13.7109375" style="1202" customWidth="1"/>
    <col min="13043" max="13043" width="17.7109375" style="1202" customWidth="1"/>
    <col min="13044" max="13049" width="0" style="1202" hidden="1" customWidth="1"/>
    <col min="13050" max="13050" width="14.5703125" style="1202" customWidth="1"/>
    <col min="13051" max="13051" width="14.28515625" style="1202" customWidth="1"/>
    <col min="13052" max="13052" width="19.5703125" style="1202" customWidth="1"/>
    <col min="13053" max="13293" width="11.42578125" style="1202"/>
    <col min="13294" max="13294" width="9" style="1202" customWidth="1"/>
    <col min="13295" max="13295" width="49.28515625" style="1202" customWidth="1"/>
    <col min="13296" max="13296" width="9.28515625" style="1202" customWidth="1"/>
    <col min="13297" max="13297" width="9.5703125" style="1202" customWidth="1"/>
    <col min="13298" max="13298" width="13.7109375" style="1202" customWidth="1"/>
    <col min="13299" max="13299" width="17.7109375" style="1202" customWidth="1"/>
    <col min="13300" max="13305" width="0" style="1202" hidden="1" customWidth="1"/>
    <col min="13306" max="13306" width="14.5703125" style="1202" customWidth="1"/>
    <col min="13307" max="13307" width="14.28515625" style="1202" customWidth="1"/>
    <col min="13308" max="13308" width="19.5703125" style="1202" customWidth="1"/>
    <col min="13309" max="13549" width="11.42578125" style="1202"/>
    <col min="13550" max="13550" width="9" style="1202" customWidth="1"/>
    <col min="13551" max="13551" width="49.28515625" style="1202" customWidth="1"/>
    <col min="13552" max="13552" width="9.28515625" style="1202" customWidth="1"/>
    <col min="13553" max="13553" width="9.5703125" style="1202" customWidth="1"/>
    <col min="13554" max="13554" width="13.7109375" style="1202" customWidth="1"/>
    <col min="13555" max="13555" width="17.7109375" style="1202" customWidth="1"/>
    <col min="13556" max="13561" width="0" style="1202" hidden="1" customWidth="1"/>
    <col min="13562" max="13562" width="14.5703125" style="1202" customWidth="1"/>
    <col min="13563" max="13563" width="14.28515625" style="1202" customWidth="1"/>
    <col min="13564" max="13564" width="19.5703125" style="1202" customWidth="1"/>
    <col min="13565" max="13805" width="11.42578125" style="1202"/>
    <col min="13806" max="13806" width="9" style="1202" customWidth="1"/>
    <col min="13807" max="13807" width="49.28515625" style="1202" customWidth="1"/>
    <col min="13808" max="13808" width="9.28515625" style="1202" customWidth="1"/>
    <col min="13809" max="13809" width="9.5703125" style="1202" customWidth="1"/>
    <col min="13810" max="13810" width="13.7109375" style="1202" customWidth="1"/>
    <col min="13811" max="13811" width="17.7109375" style="1202" customWidth="1"/>
    <col min="13812" max="13817" width="0" style="1202" hidden="1" customWidth="1"/>
    <col min="13818" max="13818" width="14.5703125" style="1202" customWidth="1"/>
    <col min="13819" max="13819" width="14.28515625" style="1202" customWidth="1"/>
    <col min="13820" max="13820" width="19.5703125" style="1202" customWidth="1"/>
    <col min="13821" max="14061" width="11.42578125" style="1202"/>
    <col min="14062" max="14062" width="9" style="1202" customWidth="1"/>
    <col min="14063" max="14063" width="49.28515625" style="1202" customWidth="1"/>
    <col min="14064" max="14064" width="9.28515625" style="1202" customWidth="1"/>
    <col min="14065" max="14065" width="9.5703125" style="1202" customWidth="1"/>
    <col min="14066" max="14066" width="13.7109375" style="1202" customWidth="1"/>
    <col min="14067" max="14067" width="17.7109375" style="1202" customWidth="1"/>
    <col min="14068" max="14073" width="0" style="1202" hidden="1" customWidth="1"/>
    <col min="14074" max="14074" width="14.5703125" style="1202" customWidth="1"/>
    <col min="14075" max="14075" width="14.28515625" style="1202" customWidth="1"/>
    <col min="14076" max="14076" width="19.5703125" style="1202" customWidth="1"/>
    <col min="14077" max="14317" width="11.42578125" style="1202"/>
    <col min="14318" max="14318" width="9" style="1202" customWidth="1"/>
    <col min="14319" max="14319" width="49.28515625" style="1202" customWidth="1"/>
    <col min="14320" max="14320" width="9.28515625" style="1202" customWidth="1"/>
    <col min="14321" max="14321" width="9.5703125" style="1202" customWidth="1"/>
    <col min="14322" max="14322" width="13.7109375" style="1202" customWidth="1"/>
    <col min="14323" max="14323" width="17.7109375" style="1202" customWidth="1"/>
    <col min="14324" max="14329" width="0" style="1202" hidden="1" customWidth="1"/>
    <col min="14330" max="14330" width="14.5703125" style="1202" customWidth="1"/>
    <col min="14331" max="14331" width="14.28515625" style="1202" customWidth="1"/>
    <col min="14332" max="14332" width="19.5703125" style="1202" customWidth="1"/>
    <col min="14333" max="14573" width="11.42578125" style="1202"/>
    <col min="14574" max="14574" width="9" style="1202" customWidth="1"/>
    <col min="14575" max="14575" width="49.28515625" style="1202" customWidth="1"/>
    <col min="14576" max="14576" width="9.28515625" style="1202" customWidth="1"/>
    <col min="14577" max="14577" width="9.5703125" style="1202" customWidth="1"/>
    <col min="14578" max="14578" width="13.7109375" style="1202" customWidth="1"/>
    <col min="14579" max="14579" width="17.7109375" style="1202" customWidth="1"/>
    <col min="14580" max="14585" width="0" style="1202" hidden="1" customWidth="1"/>
    <col min="14586" max="14586" width="14.5703125" style="1202" customWidth="1"/>
    <col min="14587" max="14587" width="14.28515625" style="1202" customWidth="1"/>
    <col min="14588" max="14588" width="19.5703125" style="1202" customWidth="1"/>
    <col min="14589" max="14829" width="11.42578125" style="1202"/>
    <col min="14830" max="14830" width="9" style="1202" customWidth="1"/>
    <col min="14831" max="14831" width="49.28515625" style="1202" customWidth="1"/>
    <col min="14832" max="14832" width="9.28515625" style="1202" customWidth="1"/>
    <col min="14833" max="14833" width="9.5703125" style="1202" customWidth="1"/>
    <col min="14834" max="14834" width="13.7109375" style="1202" customWidth="1"/>
    <col min="14835" max="14835" width="17.7109375" style="1202" customWidth="1"/>
    <col min="14836" max="14841" width="0" style="1202" hidden="1" customWidth="1"/>
    <col min="14842" max="14842" width="14.5703125" style="1202" customWidth="1"/>
    <col min="14843" max="14843" width="14.28515625" style="1202" customWidth="1"/>
    <col min="14844" max="14844" width="19.5703125" style="1202" customWidth="1"/>
    <col min="14845" max="15085" width="11.42578125" style="1202"/>
    <col min="15086" max="15086" width="9" style="1202" customWidth="1"/>
    <col min="15087" max="15087" width="49.28515625" style="1202" customWidth="1"/>
    <col min="15088" max="15088" width="9.28515625" style="1202" customWidth="1"/>
    <col min="15089" max="15089" width="9.5703125" style="1202" customWidth="1"/>
    <col min="15090" max="15090" width="13.7109375" style="1202" customWidth="1"/>
    <col min="15091" max="15091" width="17.7109375" style="1202" customWidth="1"/>
    <col min="15092" max="15097" width="0" style="1202" hidden="1" customWidth="1"/>
    <col min="15098" max="15098" width="14.5703125" style="1202" customWidth="1"/>
    <col min="15099" max="15099" width="14.28515625" style="1202" customWidth="1"/>
    <col min="15100" max="15100" width="19.5703125" style="1202" customWidth="1"/>
    <col min="15101" max="15341" width="11.42578125" style="1202"/>
    <col min="15342" max="15342" width="9" style="1202" customWidth="1"/>
    <col min="15343" max="15343" width="49.28515625" style="1202" customWidth="1"/>
    <col min="15344" max="15344" width="9.28515625" style="1202" customWidth="1"/>
    <col min="15345" max="15345" width="9.5703125" style="1202" customWidth="1"/>
    <col min="15346" max="15346" width="13.7109375" style="1202" customWidth="1"/>
    <col min="15347" max="15347" width="17.7109375" style="1202" customWidth="1"/>
    <col min="15348" max="15353" width="0" style="1202" hidden="1" customWidth="1"/>
    <col min="15354" max="15354" width="14.5703125" style="1202" customWidth="1"/>
    <col min="15355" max="15355" width="14.28515625" style="1202" customWidth="1"/>
    <col min="15356" max="15356" width="19.5703125" style="1202" customWidth="1"/>
    <col min="15357" max="15597" width="11.42578125" style="1202"/>
    <col min="15598" max="15598" width="9" style="1202" customWidth="1"/>
    <col min="15599" max="15599" width="49.28515625" style="1202" customWidth="1"/>
    <col min="15600" max="15600" width="9.28515625" style="1202" customWidth="1"/>
    <col min="15601" max="15601" width="9.5703125" style="1202" customWidth="1"/>
    <col min="15602" max="15602" width="13.7109375" style="1202" customWidth="1"/>
    <col min="15603" max="15603" width="17.7109375" style="1202" customWidth="1"/>
    <col min="15604" max="15609" width="0" style="1202" hidden="1" customWidth="1"/>
    <col min="15610" max="15610" width="14.5703125" style="1202" customWidth="1"/>
    <col min="15611" max="15611" width="14.28515625" style="1202" customWidth="1"/>
    <col min="15612" max="15612" width="19.5703125" style="1202" customWidth="1"/>
    <col min="15613" max="15853" width="11.42578125" style="1202"/>
    <col min="15854" max="15854" width="9" style="1202" customWidth="1"/>
    <col min="15855" max="15855" width="49.28515625" style="1202" customWidth="1"/>
    <col min="15856" max="15856" width="9.28515625" style="1202" customWidth="1"/>
    <col min="15857" max="15857" width="9.5703125" style="1202" customWidth="1"/>
    <col min="15858" max="15858" width="13.7109375" style="1202" customWidth="1"/>
    <col min="15859" max="15859" width="17.7109375" style="1202" customWidth="1"/>
    <col min="15860" max="15865" width="0" style="1202" hidden="1" customWidth="1"/>
    <col min="15866" max="15866" width="14.5703125" style="1202" customWidth="1"/>
    <col min="15867" max="15867" width="14.28515625" style="1202" customWidth="1"/>
    <col min="15868" max="15868" width="19.5703125" style="1202" customWidth="1"/>
    <col min="15869" max="16109" width="11.42578125" style="1202"/>
    <col min="16110" max="16110" width="9" style="1202" customWidth="1"/>
    <col min="16111" max="16111" width="49.28515625" style="1202" customWidth="1"/>
    <col min="16112" max="16112" width="9.28515625" style="1202" customWidth="1"/>
    <col min="16113" max="16113" width="9.5703125" style="1202" customWidth="1"/>
    <col min="16114" max="16114" width="13.7109375" style="1202" customWidth="1"/>
    <col min="16115" max="16115" width="17.7109375" style="1202" customWidth="1"/>
    <col min="16116" max="16121" width="0" style="1202" hidden="1" customWidth="1"/>
    <col min="16122" max="16122" width="14.5703125" style="1202" customWidth="1"/>
    <col min="16123" max="16123" width="14.28515625" style="1202" customWidth="1"/>
    <col min="16124" max="16124" width="19.5703125" style="1202" customWidth="1"/>
    <col min="16125" max="16384" width="11.42578125" style="1202"/>
  </cols>
  <sheetData>
    <row r="1" spans="1:7" ht="21.75" customHeight="1">
      <c r="A1" s="1921"/>
      <c r="B1" s="1922"/>
      <c r="C1" s="1929" t="s">
        <v>5751</v>
      </c>
      <c r="D1" s="1929"/>
      <c r="E1" s="1929"/>
      <c r="F1" s="1926"/>
      <c r="G1" s="1922"/>
    </row>
    <row r="2" spans="1:7" ht="3.75" customHeight="1">
      <c r="A2" s="1913"/>
      <c r="B2" s="1923"/>
      <c r="C2" s="1930"/>
      <c r="D2" s="1930"/>
      <c r="E2" s="1930"/>
      <c r="F2" s="1927"/>
      <c r="G2" s="1923"/>
    </row>
    <row r="3" spans="1:7" ht="51" customHeight="1">
      <c r="A3" s="1913"/>
      <c r="B3" s="1923"/>
      <c r="C3" s="1931" t="s">
        <v>5752</v>
      </c>
      <c r="D3" s="1931"/>
      <c r="E3" s="1931"/>
      <c r="F3" s="1927"/>
      <c r="G3" s="1923"/>
    </row>
    <row r="4" spans="1:7" ht="3.75" customHeight="1">
      <c r="A4" s="1924"/>
      <c r="B4" s="1925"/>
      <c r="C4" s="1932"/>
      <c r="D4" s="1933"/>
      <c r="E4" s="1934"/>
      <c r="F4" s="1928"/>
      <c r="G4" s="1925"/>
    </row>
    <row r="5" spans="1:7" ht="15" customHeight="1">
      <c r="A5" s="1917" t="s">
        <v>5756</v>
      </c>
      <c r="B5" s="1918"/>
      <c r="C5" s="1929" t="s">
        <v>5761</v>
      </c>
      <c r="D5" s="1929"/>
      <c r="E5" s="1929"/>
      <c r="F5" s="1917" t="s">
        <v>5755</v>
      </c>
      <c r="G5" s="1918"/>
    </row>
    <row r="6" spans="1:7" ht="13.5" customHeight="1">
      <c r="A6" s="1919"/>
      <c r="B6" s="1920"/>
      <c r="C6" s="1929"/>
      <c r="D6" s="1929"/>
      <c r="E6" s="1929"/>
      <c r="F6" s="1919"/>
      <c r="G6" s="1920"/>
    </row>
    <row r="7" spans="1:7" ht="3.75" customHeight="1">
      <c r="A7" s="1914"/>
      <c r="B7" s="1915"/>
      <c r="C7" s="1915"/>
      <c r="D7" s="1915"/>
      <c r="E7" s="1915"/>
      <c r="F7" s="1915"/>
      <c r="G7" s="1916"/>
    </row>
    <row r="8" spans="1:7">
      <c r="A8" s="1912" t="s">
        <v>89</v>
      </c>
      <c r="B8" s="1912"/>
      <c r="C8" s="1912"/>
      <c r="D8" s="1912"/>
      <c r="E8" s="1912"/>
      <c r="F8" s="1912"/>
      <c r="G8" s="1912"/>
    </row>
    <row r="9" spans="1:7" ht="19.5" customHeight="1">
      <c r="A9" s="1911" t="s">
        <v>811</v>
      </c>
      <c r="B9" s="1911"/>
      <c r="C9" s="1911"/>
      <c r="D9" s="1911"/>
      <c r="E9" s="1911"/>
      <c r="F9" s="1911"/>
      <c r="G9" s="1911"/>
    </row>
    <row r="10" spans="1:7" ht="3.75" customHeight="1">
      <c r="A10" s="1913"/>
      <c r="B10" s="1913"/>
      <c r="C10" s="1913"/>
      <c r="D10" s="1913"/>
      <c r="E10" s="1913"/>
      <c r="F10" s="1913"/>
      <c r="G10" s="1913"/>
    </row>
    <row r="11" spans="1:7" s="1209" customFormat="1" ht="13.5" customHeight="1" thickBot="1">
      <c r="A11" s="1206" t="s">
        <v>90</v>
      </c>
      <c r="B11" s="1206" t="s">
        <v>4472</v>
      </c>
      <c r="C11" s="1206" t="s">
        <v>271</v>
      </c>
      <c r="D11" s="1206" t="s">
        <v>91</v>
      </c>
      <c r="E11" s="1207" t="s">
        <v>92</v>
      </c>
      <c r="F11" s="1208" t="s">
        <v>8</v>
      </c>
      <c r="G11" s="1208" t="s">
        <v>93</v>
      </c>
    </row>
    <row r="12" spans="1:7" s="1209" customFormat="1" thickTop="1">
      <c r="A12" s="1210">
        <v>1</v>
      </c>
      <c r="B12" s="1210"/>
      <c r="C12" s="1211" t="s">
        <v>94</v>
      </c>
      <c r="D12" s="1210"/>
      <c r="E12" s="1212"/>
      <c r="F12" s="1213"/>
      <c r="G12" s="1213"/>
    </row>
    <row r="13" spans="1:7">
      <c r="A13" s="1214"/>
      <c r="B13" s="1214"/>
      <c r="C13" s="1215"/>
      <c r="D13" s="1214"/>
      <c r="E13" s="1216"/>
      <c r="F13" s="1217"/>
      <c r="G13" s="1217"/>
    </row>
    <row r="14" spans="1:7">
      <c r="A14" s="1218">
        <v>1.1000000000000001</v>
      </c>
      <c r="B14" s="1218"/>
      <c r="C14" s="1219" t="s">
        <v>9</v>
      </c>
      <c r="D14" s="1214"/>
      <c r="E14" s="1216"/>
      <c r="F14" s="1217"/>
      <c r="G14" s="1217"/>
    </row>
    <row r="15" spans="1:7" ht="25.5" customHeight="1">
      <c r="A15" s="1214" t="s">
        <v>111</v>
      </c>
      <c r="B15" s="1218">
        <v>1</v>
      </c>
      <c r="C15" s="1220" t="s">
        <v>118</v>
      </c>
      <c r="D15" s="1214" t="s">
        <v>75</v>
      </c>
      <c r="E15" s="1221">
        <v>1</v>
      </c>
      <c r="F15" s="1222">
        <v>570920</v>
      </c>
      <c r="G15" s="1222">
        <v>570920</v>
      </c>
    </row>
    <row r="16" spans="1:7" ht="12.75" customHeight="1">
      <c r="A16" s="1218">
        <v>1.2</v>
      </c>
      <c r="B16" s="1218"/>
      <c r="C16" s="1223" t="s">
        <v>10</v>
      </c>
      <c r="D16" s="1214"/>
      <c r="E16" s="1221"/>
      <c r="F16" s="1222"/>
      <c r="G16" s="1222"/>
    </row>
    <row r="17" spans="1:7">
      <c r="A17" s="1214" t="s">
        <v>112</v>
      </c>
      <c r="B17" s="1218">
        <v>2</v>
      </c>
      <c r="C17" s="1220" t="s">
        <v>95</v>
      </c>
      <c r="D17" s="1214" t="s">
        <v>75</v>
      </c>
      <c r="E17" s="1221">
        <v>1</v>
      </c>
      <c r="F17" s="1222">
        <v>334232</v>
      </c>
      <c r="G17" s="1222">
        <v>334232</v>
      </c>
    </row>
    <row r="18" spans="1:7">
      <c r="A18" s="1218">
        <v>1.3</v>
      </c>
      <c r="B18" s="1218"/>
      <c r="C18" s="1223" t="s">
        <v>12</v>
      </c>
      <c r="D18" s="1214"/>
      <c r="E18" s="1221"/>
      <c r="F18" s="1222"/>
      <c r="G18" s="1222"/>
    </row>
    <row r="19" spans="1:7">
      <c r="A19" s="1214" t="s">
        <v>113</v>
      </c>
      <c r="B19" s="1218">
        <v>3</v>
      </c>
      <c r="C19" s="1220" t="s">
        <v>16</v>
      </c>
      <c r="D19" s="1214" t="s">
        <v>78</v>
      </c>
      <c r="E19" s="1221">
        <v>7</v>
      </c>
      <c r="F19" s="1222">
        <v>28352</v>
      </c>
      <c r="G19" s="1222">
        <v>198464</v>
      </c>
    </row>
    <row r="20" spans="1:7">
      <c r="A20" s="1214" t="s">
        <v>114</v>
      </c>
      <c r="B20" s="1218">
        <v>4</v>
      </c>
      <c r="C20" s="1220" t="s">
        <v>17</v>
      </c>
      <c r="D20" s="1214" t="s">
        <v>78</v>
      </c>
      <c r="E20" s="1221">
        <v>5.6</v>
      </c>
      <c r="F20" s="1222">
        <v>31033</v>
      </c>
      <c r="G20" s="1222">
        <v>173785</v>
      </c>
    </row>
    <row r="21" spans="1:7">
      <c r="A21" s="1214" t="s">
        <v>115</v>
      </c>
      <c r="B21" s="1218">
        <v>5</v>
      </c>
      <c r="C21" s="1220" t="s">
        <v>18</v>
      </c>
      <c r="D21" s="1214" t="s">
        <v>78</v>
      </c>
      <c r="E21" s="1221">
        <v>1.4</v>
      </c>
      <c r="F21" s="1222">
        <v>78970</v>
      </c>
      <c r="G21" s="1222">
        <v>110558</v>
      </c>
    </row>
    <row r="22" spans="1:7">
      <c r="A22" s="1218">
        <v>1.4</v>
      </c>
      <c r="B22" s="1218"/>
      <c r="C22" s="1223" t="s">
        <v>126</v>
      </c>
      <c r="D22" s="1214"/>
      <c r="E22" s="1221"/>
      <c r="F22" s="1222"/>
      <c r="G22" s="1222"/>
    </row>
    <row r="23" spans="1:7" ht="39.75" customHeight="1">
      <c r="A23" s="1218"/>
      <c r="B23" s="1218"/>
      <c r="C23" s="1220" t="s">
        <v>22</v>
      </c>
      <c r="D23" s="1214"/>
      <c r="E23" s="1221"/>
      <c r="F23" s="1222"/>
      <c r="G23" s="1222"/>
    </row>
    <row r="24" spans="1:7" ht="30.75" customHeight="1">
      <c r="A24" s="1214" t="s">
        <v>116</v>
      </c>
      <c r="B24" s="1218">
        <v>6</v>
      </c>
      <c r="C24" s="1220" t="s">
        <v>120</v>
      </c>
      <c r="D24" s="1214" t="s">
        <v>78</v>
      </c>
      <c r="E24" s="1221">
        <v>0.5</v>
      </c>
      <c r="F24" s="1222">
        <v>593449</v>
      </c>
      <c r="G24" s="1222">
        <v>296725</v>
      </c>
    </row>
    <row r="25" spans="1:7" ht="36.75" customHeight="1">
      <c r="A25" s="1214" t="s">
        <v>117</v>
      </c>
      <c r="B25" s="1218">
        <v>7</v>
      </c>
      <c r="C25" s="1220" t="s">
        <v>220</v>
      </c>
      <c r="D25" s="1214" t="s">
        <v>78</v>
      </c>
      <c r="E25" s="1221">
        <v>5</v>
      </c>
      <c r="F25" s="1222">
        <v>532996</v>
      </c>
      <c r="G25" s="1222">
        <v>2664980</v>
      </c>
    </row>
    <row r="26" spans="1:7" ht="12.75" customHeight="1">
      <c r="A26" s="1218">
        <v>1.5</v>
      </c>
      <c r="B26" s="1218"/>
      <c r="C26" s="1223" t="s">
        <v>127</v>
      </c>
      <c r="D26" s="1214"/>
      <c r="E26" s="1221"/>
      <c r="F26" s="1222"/>
      <c r="G26" s="1222"/>
    </row>
    <row r="27" spans="1:7" ht="27">
      <c r="A27" s="1214" t="s">
        <v>123</v>
      </c>
      <c r="B27" s="1218">
        <v>8</v>
      </c>
      <c r="C27" s="1220" t="s">
        <v>122</v>
      </c>
      <c r="D27" s="1214" t="s">
        <v>78</v>
      </c>
      <c r="E27" s="1221">
        <v>7.3</v>
      </c>
      <c r="F27" s="1222">
        <v>1014441</v>
      </c>
      <c r="G27" s="1222">
        <v>7405419</v>
      </c>
    </row>
    <row r="28" spans="1:7" ht="30.75" customHeight="1">
      <c r="A28" s="1214" t="s">
        <v>128</v>
      </c>
      <c r="B28" s="1218">
        <v>9</v>
      </c>
      <c r="C28" s="1220" t="s">
        <v>149</v>
      </c>
      <c r="D28" s="1214" t="s">
        <v>77</v>
      </c>
      <c r="E28" s="1221">
        <v>8.5</v>
      </c>
      <c r="F28" s="1222">
        <v>29028</v>
      </c>
      <c r="G28" s="1222">
        <v>246738</v>
      </c>
    </row>
    <row r="29" spans="1:7" ht="30.75" customHeight="1">
      <c r="A29" s="1214" t="s">
        <v>150</v>
      </c>
      <c r="B29" s="1218">
        <v>10</v>
      </c>
      <c r="C29" s="1220" t="s">
        <v>4542</v>
      </c>
      <c r="D29" s="1214" t="s">
        <v>78</v>
      </c>
      <c r="E29" s="1221">
        <v>0.3</v>
      </c>
      <c r="F29" s="1222">
        <v>470970</v>
      </c>
      <c r="G29" s="1222">
        <v>141291</v>
      </c>
    </row>
    <row r="30" spans="1:7">
      <c r="A30" s="1218">
        <v>1.6</v>
      </c>
      <c r="B30" s="1218"/>
      <c r="C30" s="1224" t="s">
        <v>147</v>
      </c>
      <c r="D30" s="1214"/>
      <c r="E30" s="1221"/>
      <c r="F30" s="1222"/>
      <c r="G30" s="1222"/>
    </row>
    <row r="31" spans="1:7" ht="44.25" customHeight="1">
      <c r="A31" s="1214" t="s">
        <v>125</v>
      </c>
      <c r="B31" s="1218">
        <v>11</v>
      </c>
      <c r="C31" s="1220" t="s">
        <v>4539</v>
      </c>
      <c r="D31" s="1214" t="s">
        <v>80</v>
      </c>
      <c r="E31" s="1221">
        <v>1</v>
      </c>
      <c r="F31" s="1222">
        <v>815040</v>
      </c>
      <c r="G31" s="1222">
        <v>815040</v>
      </c>
    </row>
    <row r="32" spans="1:7" ht="44.25" customHeight="1">
      <c r="A32" s="1214" t="s">
        <v>148</v>
      </c>
      <c r="B32" s="1218">
        <v>12</v>
      </c>
      <c r="C32" s="1220" t="s">
        <v>4540</v>
      </c>
      <c r="D32" s="1214" t="s">
        <v>80</v>
      </c>
      <c r="E32" s="1221">
        <v>1</v>
      </c>
      <c r="F32" s="1222">
        <v>866585</v>
      </c>
      <c r="G32" s="1222">
        <v>866585</v>
      </c>
    </row>
    <row r="33" spans="1:7" ht="44.25" customHeight="1">
      <c r="A33" s="1214" t="s">
        <v>501</v>
      </c>
      <c r="B33" s="1218">
        <v>13</v>
      </c>
      <c r="C33" s="1220" t="s">
        <v>4541</v>
      </c>
      <c r="D33" s="1214" t="s">
        <v>80</v>
      </c>
      <c r="E33" s="1221">
        <v>1</v>
      </c>
      <c r="F33" s="1222">
        <v>489809</v>
      </c>
      <c r="G33" s="1222">
        <v>489809</v>
      </c>
    </row>
    <row r="34" spans="1:7" ht="40.5" customHeight="1">
      <c r="A34" s="1214" t="s">
        <v>502</v>
      </c>
      <c r="B34" s="1218">
        <v>14</v>
      </c>
      <c r="C34" s="1220" t="s">
        <v>4538</v>
      </c>
      <c r="D34" s="1214" t="s">
        <v>80</v>
      </c>
      <c r="E34" s="1221">
        <v>1</v>
      </c>
      <c r="F34" s="1222">
        <v>816348</v>
      </c>
      <c r="G34" s="1222">
        <v>816348</v>
      </c>
    </row>
    <row r="35" spans="1:7" ht="12.75" customHeight="1">
      <c r="A35" s="1218">
        <v>1.7</v>
      </c>
      <c r="B35" s="1218"/>
      <c r="C35" s="1223" t="s">
        <v>101</v>
      </c>
      <c r="D35" s="1214"/>
      <c r="E35" s="1221"/>
      <c r="F35" s="1222"/>
      <c r="G35" s="1222"/>
    </row>
    <row r="36" spans="1:7" ht="54.75" customHeight="1">
      <c r="A36" s="1214" t="s">
        <v>129</v>
      </c>
      <c r="B36" s="1218">
        <v>15</v>
      </c>
      <c r="C36" s="1220" t="s">
        <v>134</v>
      </c>
      <c r="D36" s="1214" t="s">
        <v>79</v>
      </c>
      <c r="E36" s="1221">
        <v>1170</v>
      </c>
      <c r="F36" s="1222">
        <v>4669</v>
      </c>
      <c r="G36" s="1222">
        <v>5462730</v>
      </c>
    </row>
    <row r="37" spans="1:7" ht="12.75" customHeight="1">
      <c r="A37" s="1218">
        <v>1.8</v>
      </c>
      <c r="B37" s="1218"/>
      <c r="C37" s="1223" t="s">
        <v>138</v>
      </c>
      <c r="D37" s="1214"/>
      <c r="E37" s="1221"/>
      <c r="F37" s="1222"/>
      <c r="G37" s="1222"/>
    </row>
    <row r="38" spans="1:7" ht="52.5" customHeight="1">
      <c r="A38" s="1214" t="s">
        <v>132</v>
      </c>
      <c r="B38" s="1218">
        <v>16</v>
      </c>
      <c r="C38" s="1220" t="s">
        <v>139</v>
      </c>
      <c r="D38" s="1214" t="s">
        <v>78</v>
      </c>
      <c r="E38" s="1221">
        <v>13</v>
      </c>
      <c r="F38" s="1222">
        <v>111967</v>
      </c>
      <c r="G38" s="1222">
        <v>1455571</v>
      </c>
    </row>
    <row r="39" spans="1:7" ht="12.75" customHeight="1">
      <c r="A39" s="1225">
        <v>1.9</v>
      </c>
      <c r="B39" s="1226"/>
      <c r="C39" s="1223" t="s">
        <v>159</v>
      </c>
      <c r="D39" s="1214"/>
      <c r="E39" s="1221"/>
      <c r="F39" s="1222"/>
      <c r="G39" s="1222"/>
    </row>
    <row r="40" spans="1:7" ht="12.75" customHeight="1">
      <c r="A40" s="1214" t="s">
        <v>140</v>
      </c>
      <c r="B40" s="1218">
        <v>17</v>
      </c>
      <c r="C40" s="1220" t="s">
        <v>162</v>
      </c>
      <c r="D40" s="1214" t="s">
        <v>77</v>
      </c>
      <c r="E40" s="1221">
        <v>12</v>
      </c>
      <c r="F40" s="1222">
        <v>15477</v>
      </c>
      <c r="G40" s="1222">
        <v>185724</v>
      </c>
    </row>
    <row r="41" spans="1:7" ht="12.75" customHeight="1">
      <c r="A41" s="1214"/>
      <c r="B41" s="1218"/>
      <c r="C41" s="1220"/>
      <c r="D41" s="1214"/>
      <c r="E41" s="1221"/>
      <c r="F41" s="1222"/>
      <c r="G41" s="1222"/>
    </row>
    <row r="42" spans="1:7" ht="12.75" customHeight="1">
      <c r="A42" s="1214"/>
      <c r="B42" s="1218"/>
      <c r="C42" s="1227" t="s">
        <v>512</v>
      </c>
      <c r="D42" s="1228"/>
      <c r="E42" s="1229"/>
      <c r="F42" s="1230"/>
      <c r="G42" s="1231">
        <v>22234919</v>
      </c>
    </row>
    <row r="43" spans="1:7" ht="12.75" customHeight="1">
      <c r="A43" s="1214"/>
      <c r="B43" s="1218"/>
      <c r="C43" s="1220"/>
      <c r="D43" s="1214"/>
      <c r="E43" s="1221"/>
      <c r="F43" s="1222"/>
      <c r="G43" s="1222"/>
    </row>
    <row r="44" spans="1:7" ht="12.75" customHeight="1">
      <c r="A44" s="1226">
        <v>1.1000000000000001</v>
      </c>
      <c r="B44" s="1226"/>
      <c r="C44" s="1223" t="s">
        <v>160</v>
      </c>
      <c r="D44" s="1214"/>
      <c r="E44" s="1221"/>
      <c r="F44" s="1222"/>
      <c r="G44" s="1222"/>
    </row>
    <row r="45" spans="1:7" ht="12.75" customHeight="1">
      <c r="A45" s="1214" t="s">
        <v>142</v>
      </c>
      <c r="B45" s="1218"/>
      <c r="C45" s="1220" t="s">
        <v>166</v>
      </c>
      <c r="D45" s="1214" t="s">
        <v>81</v>
      </c>
      <c r="E45" s="1221">
        <v>2</v>
      </c>
      <c r="F45" s="1222">
        <v>181676</v>
      </c>
      <c r="G45" s="1222">
        <v>363352</v>
      </c>
    </row>
    <row r="46" spans="1:7" ht="12.75" customHeight="1">
      <c r="A46" s="1214"/>
      <c r="B46" s="1218"/>
      <c r="C46" s="1220"/>
      <c r="D46" s="1214"/>
      <c r="E46" s="1221"/>
      <c r="F46" s="1222"/>
      <c r="G46" s="1222"/>
    </row>
    <row r="47" spans="1:7" ht="12.75" customHeight="1">
      <c r="A47" s="1214"/>
      <c r="B47" s="1218"/>
      <c r="C47" s="1227" t="s">
        <v>513</v>
      </c>
      <c r="D47" s="1228"/>
      <c r="E47" s="1229"/>
      <c r="F47" s="1230"/>
      <c r="G47" s="1231">
        <v>363352</v>
      </c>
    </row>
    <row r="48" spans="1:7" ht="12.75" customHeight="1">
      <c r="A48" s="1214"/>
      <c r="B48" s="1218"/>
      <c r="C48" s="1220"/>
      <c r="D48" s="1214"/>
      <c r="E48" s="1221"/>
      <c r="F48" s="1222"/>
      <c r="G48" s="1222"/>
    </row>
    <row r="49" spans="1:7" ht="12.75" customHeight="1">
      <c r="A49" s="1214"/>
      <c r="B49" s="1218"/>
      <c r="C49" s="1227" t="s">
        <v>514</v>
      </c>
      <c r="D49" s="1228"/>
      <c r="E49" s="1229"/>
      <c r="F49" s="1230"/>
      <c r="G49" s="1231">
        <v>22598271</v>
      </c>
    </row>
    <row r="50" spans="1:7" ht="19.5" customHeight="1">
      <c r="A50" s="1214"/>
      <c r="B50" s="1218"/>
      <c r="C50" s="1232"/>
      <c r="D50" s="1214"/>
      <c r="E50" s="1233"/>
      <c r="F50" s="1217"/>
      <c r="G50" s="1234"/>
    </row>
    <row r="51" spans="1:7" ht="12.75" customHeight="1">
      <c r="A51" s="1210">
        <v>2</v>
      </c>
      <c r="B51" s="1210"/>
      <c r="C51" s="1227" t="s">
        <v>4474</v>
      </c>
      <c r="D51" s="1210"/>
      <c r="E51" s="1235"/>
      <c r="F51" s="1213"/>
      <c r="G51" s="1213"/>
    </row>
    <row r="52" spans="1:7">
      <c r="A52" s="1214"/>
      <c r="B52" s="1218"/>
      <c r="C52" s="1236"/>
      <c r="D52" s="1214"/>
      <c r="E52" s="1233"/>
      <c r="F52" s="1217"/>
      <c r="G52" s="1217"/>
    </row>
    <row r="53" spans="1:7">
      <c r="A53" s="1225">
        <v>2.1</v>
      </c>
      <c r="B53" s="1225"/>
      <c r="C53" s="1223" t="s">
        <v>10</v>
      </c>
      <c r="D53" s="1214"/>
      <c r="E53" s="1233"/>
      <c r="F53" s="1217"/>
      <c r="G53" s="1217"/>
    </row>
    <row r="54" spans="1:7" s="1237" customFormat="1" ht="12.75" customHeight="1">
      <c r="A54" s="1214" t="s">
        <v>145</v>
      </c>
      <c r="B54" s="1218">
        <v>18</v>
      </c>
      <c r="C54" s="1220" t="s">
        <v>571</v>
      </c>
      <c r="D54" s="1214" t="s">
        <v>77</v>
      </c>
      <c r="E54" s="1221">
        <v>192</v>
      </c>
      <c r="F54" s="1222">
        <v>606</v>
      </c>
      <c r="G54" s="1222">
        <v>116352</v>
      </c>
    </row>
    <row r="55" spans="1:7" s="1237" customFormat="1">
      <c r="A55" s="1218">
        <v>2.2000000000000002</v>
      </c>
      <c r="B55" s="1218"/>
      <c r="C55" s="1223" t="s">
        <v>12</v>
      </c>
      <c r="D55" s="1214"/>
      <c r="E55" s="1216"/>
      <c r="F55" s="1222"/>
      <c r="G55" s="1238"/>
    </row>
    <row r="56" spans="1:7" s="1237" customFormat="1">
      <c r="A56" s="1214" t="s">
        <v>146</v>
      </c>
      <c r="B56" s="1218">
        <v>19</v>
      </c>
      <c r="C56" s="1220" t="s">
        <v>15</v>
      </c>
      <c r="D56" s="1214" t="s">
        <v>78</v>
      </c>
      <c r="E56" s="1221">
        <v>200.4</v>
      </c>
      <c r="F56" s="1222">
        <v>15493</v>
      </c>
      <c r="G56" s="1222">
        <v>3104797</v>
      </c>
    </row>
    <row r="57" spans="1:7" s="1237" customFormat="1">
      <c r="A57" s="1214" t="s">
        <v>574</v>
      </c>
      <c r="B57" s="1218">
        <v>4</v>
      </c>
      <c r="C57" s="1220" t="s">
        <v>17</v>
      </c>
      <c r="D57" s="1214" t="s">
        <v>78</v>
      </c>
      <c r="E57" s="1221">
        <v>116.9</v>
      </c>
      <c r="F57" s="1222">
        <v>31033</v>
      </c>
      <c r="G57" s="1222">
        <v>3627758</v>
      </c>
    </row>
    <row r="58" spans="1:7" s="1237" customFormat="1">
      <c r="A58" s="1214" t="s">
        <v>575</v>
      </c>
      <c r="B58" s="1218">
        <v>5</v>
      </c>
      <c r="C58" s="1220" t="s">
        <v>18</v>
      </c>
      <c r="D58" s="1214" t="s">
        <v>78</v>
      </c>
      <c r="E58" s="1221">
        <v>16.7</v>
      </c>
      <c r="F58" s="1222">
        <v>78970</v>
      </c>
      <c r="G58" s="1222">
        <v>1318799</v>
      </c>
    </row>
    <row r="59" spans="1:7" s="1237" customFormat="1">
      <c r="A59" s="1218">
        <v>2.2999999999999998</v>
      </c>
      <c r="B59" s="1218"/>
      <c r="C59" s="1223" t="s">
        <v>196</v>
      </c>
      <c r="D59" s="1214"/>
      <c r="E59" s="1221"/>
      <c r="F59" s="1222"/>
      <c r="G59" s="1222"/>
    </row>
    <row r="60" spans="1:7" s="1237" customFormat="1" ht="52.5" customHeight="1">
      <c r="A60" s="1214"/>
      <c r="B60" s="1218"/>
      <c r="C60" s="1220" t="s">
        <v>4475</v>
      </c>
      <c r="D60" s="1214"/>
      <c r="E60" s="1216"/>
      <c r="F60" s="1222"/>
      <c r="G60" s="1238"/>
    </row>
    <row r="61" spans="1:7" s="1237" customFormat="1" ht="12.75" customHeight="1">
      <c r="A61" s="1214" t="s">
        <v>96</v>
      </c>
      <c r="B61" s="1218">
        <v>20</v>
      </c>
      <c r="C61" s="1220" t="s">
        <v>4479</v>
      </c>
      <c r="D61" s="1214" t="s">
        <v>77</v>
      </c>
      <c r="E61" s="1221">
        <v>192</v>
      </c>
      <c r="F61" s="1222">
        <v>124502</v>
      </c>
      <c r="G61" s="1222">
        <v>23904384</v>
      </c>
    </row>
    <row r="62" spans="1:7" s="1237" customFormat="1" ht="12.75" customHeight="1">
      <c r="A62" s="1218">
        <v>2.4</v>
      </c>
      <c r="B62" s="1218"/>
      <c r="C62" s="1223" t="s">
        <v>131</v>
      </c>
      <c r="D62" s="1214"/>
      <c r="E62" s="1221"/>
      <c r="F62" s="1222"/>
      <c r="G62" s="1222"/>
    </row>
    <row r="63" spans="1:7" s="1237" customFormat="1" ht="44.25" customHeight="1">
      <c r="A63" s="1214" t="s">
        <v>151</v>
      </c>
      <c r="B63" s="1218">
        <v>21</v>
      </c>
      <c r="C63" s="1220" t="s">
        <v>32</v>
      </c>
      <c r="D63" s="1214" t="s">
        <v>78</v>
      </c>
      <c r="E63" s="1221">
        <v>92.2</v>
      </c>
      <c r="F63" s="1222">
        <v>10053</v>
      </c>
      <c r="G63" s="1222">
        <v>926887</v>
      </c>
    </row>
    <row r="64" spans="1:7" s="1237" customFormat="1" ht="52.5" customHeight="1">
      <c r="A64" s="1214" t="s">
        <v>516</v>
      </c>
      <c r="B64" s="1218">
        <v>22</v>
      </c>
      <c r="C64" s="1220" t="s">
        <v>135</v>
      </c>
      <c r="D64" s="1214" t="s">
        <v>78</v>
      </c>
      <c r="E64" s="1221">
        <v>228.32828800000001</v>
      </c>
      <c r="F64" s="1222">
        <v>121938</v>
      </c>
      <c r="G64" s="1222">
        <v>27841895</v>
      </c>
    </row>
    <row r="65" spans="1:7" s="1237" customFormat="1" ht="52.5" customHeight="1">
      <c r="A65" s="1214" t="s">
        <v>517</v>
      </c>
      <c r="B65" s="1218">
        <v>23</v>
      </c>
      <c r="C65" s="1220" t="s">
        <v>4553</v>
      </c>
      <c r="D65" s="1214" t="s">
        <v>78</v>
      </c>
      <c r="E65" s="1221">
        <v>41.5</v>
      </c>
      <c r="F65" s="1222">
        <v>109422</v>
      </c>
      <c r="G65" s="1222">
        <v>4541013</v>
      </c>
    </row>
    <row r="66" spans="1:7" s="1237" customFormat="1" ht="12.75" customHeight="1">
      <c r="A66" s="1214"/>
      <c r="B66" s="1218"/>
      <c r="C66" s="1220"/>
      <c r="D66" s="1214"/>
      <c r="E66" s="1221"/>
      <c r="F66" s="1222"/>
      <c r="G66" s="1222"/>
    </row>
    <row r="67" spans="1:7" s="1237" customFormat="1" ht="12.75" customHeight="1">
      <c r="A67" s="1214"/>
      <c r="B67" s="1218"/>
      <c r="C67" s="1227" t="s">
        <v>515</v>
      </c>
      <c r="D67" s="1228"/>
      <c r="E67" s="1229"/>
      <c r="F67" s="1230"/>
      <c r="G67" s="1231">
        <v>65381885</v>
      </c>
    </row>
    <row r="68" spans="1:7" s="1237" customFormat="1" ht="12.75" customHeight="1">
      <c r="A68" s="1214"/>
      <c r="B68" s="1218"/>
      <c r="C68" s="1220"/>
      <c r="D68" s="1214"/>
      <c r="E68" s="1221"/>
      <c r="F68" s="1222"/>
      <c r="G68" s="1222"/>
    </row>
    <row r="69" spans="1:7" s="1237" customFormat="1" ht="27.75" customHeight="1">
      <c r="A69" s="1218">
        <v>2.5</v>
      </c>
      <c r="B69" s="1218"/>
      <c r="C69" s="1223" t="s">
        <v>4476</v>
      </c>
      <c r="D69" s="1214"/>
      <c r="E69" s="1221"/>
      <c r="F69" s="1222"/>
      <c r="G69" s="1222"/>
    </row>
    <row r="70" spans="1:7" s="1237" customFormat="1" ht="12.75" customHeight="1">
      <c r="A70" s="1214" t="s">
        <v>154</v>
      </c>
      <c r="B70" s="1218"/>
      <c r="C70" s="1220" t="s">
        <v>4477</v>
      </c>
      <c r="D70" s="1214" t="s">
        <v>77</v>
      </c>
      <c r="E70" s="1221">
        <v>192</v>
      </c>
      <c r="F70" s="1222">
        <v>507601</v>
      </c>
      <c r="G70" s="1222">
        <v>97459392</v>
      </c>
    </row>
    <row r="71" spans="1:7" s="1237" customFormat="1" ht="12.75" customHeight="1">
      <c r="A71" s="1214"/>
      <c r="B71" s="1218"/>
      <c r="C71" s="1220"/>
      <c r="D71" s="1214"/>
      <c r="E71" s="1221"/>
      <c r="F71" s="1222"/>
      <c r="G71" s="1222"/>
    </row>
    <row r="72" spans="1:7" s="1237" customFormat="1" ht="12.75" customHeight="1">
      <c r="A72" s="1214"/>
      <c r="B72" s="1218"/>
      <c r="C72" s="1227" t="s">
        <v>4543</v>
      </c>
      <c r="D72" s="1228"/>
      <c r="E72" s="1229"/>
      <c r="F72" s="1230"/>
      <c r="G72" s="1231">
        <v>97459392</v>
      </c>
    </row>
    <row r="73" spans="1:7" s="1237" customFormat="1" ht="12.75" customHeight="1">
      <c r="A73" s="1214"/>
      <c r="B73" s="1218"/>
      <c r="C73" s="1220"/>
      <c r="D73" s="1214"/>
      <c r="E73" s="1221"/>
      <c r="F73" s="1222"/>
      <c r="G73" s="1222"/>
    </row>
    <row r="74" spans="1:7" ht="12.75" customHeight="1">
      <c r="A74" s="1214"/>
      <c r="B74" s="1218"/>
      <c r="C74" s="1227" t="s">
        <v>4544</v>
      </c>
      <c r="D74" s="1239"/>
      <c r="E74" s="1212"/>
      <c r="F74" s="1213"/>
      <c r="G74" s="1231">
        <v>162841277</v>
      </c>
    </row>
    <row r="75" spans="1:7" ht="24" customHeight="1">
      <c r="A75" s="1214"/>
      <c r="B75" s="1218"/>
      <c r="C75" s="1236"/>
      <c r="D75" s="1240"/>
      <c r="E75" s="1216"/>
      <c r="F75" s="1217"/>
      <c r="G75" s="1217"/>
    </row>
    <row r="76" spans="1:7" ht="25.5" customHeight="1">
      <c r="A76" s="1241">
        <v>3</v>
      </c>
      <c r="B76" s="1241"/>
      <c r="C76" s="1242" t="s">
        <v>4480</v>
      </c>
      <c r="D76" s="1243"/>
      <c r="E76" s="1243"/>
      <c r="F76" s="1244"/>
      <c r="G76" s="1245"/>
    </row>
    <row r="77" spans="1:7" ht="12.75" customHeight="1">
      <c r="A77" s="1214"/>
      <c r="B77" s="1218"/>
      <c r="C77" s="1236"/>
      <c r="D77" s="1240"/>
      <c r="E77" s="1216"/>
      <c r="F77" s="1217"/>
      <c r="G77" s="1217"/>
    </row>
    <row r="78" spans="1:7" ht="12.75" customHeight="1">
      <c r="A78" s="1218">
        <v>3.1</v>
      </c>
      <c r="B78" s="1218"/>
      <c r="C78" s="1232" t="s">
        <v>156</v>
      </c>
      <c r="D78" s="1240"/>
      <c r="E78" s="1216"/>
      <c r="F78" s="1217"/>
      <c r="G78" s="1217"/>
    </row>
    <row r="79" spans="1:7" ht="12.75" customHeight="1">
      <c r="A79" s="1214" t="s">
        <v>158</v>
      </c>
      <c r="B79" s="1218">
        <v>24</v>
      </c>
      <c r="C79" s="1220" t="s">
        <v>4551</v>
      </c>
      <c r="D79" s="1214" t="s">
        <v>75</v>
      </c>
      <c r="E79" s="1221">
        <v>1</v>
      </c>
      <c r="F79" s="1222">
        <v>260343</v>
      </c>
      <c r="G79" s="1222">
        <v>260343</v>
      </c>
    </row>
    <row r="80" spans="1:7" ht="12.75" customHeight="1">
      <c r="A80" s="1218">
        <v>3.2</v>
      </c>
      <c r="B80" s="1218"/>
      <c r="C80" s="1223" t="s">
        <v>12</v>
      </c>
      <c r="D80" s="1214"/>
      <c r="E80" s="1221"/>
      <c r="F80" s="1222"/>
      <c r="G80" s="1222"/>
    </row>
    <row r="81" spans="1:7" ht="12.75" customHeight="1">
      <c r="A81" s="1214" t="s">
        <v>171</v>
      </c>
      <c r="B81" s="1218">
        <v>19</v>
      </c>
      <c r="C81" s="1220" t="s">
        <v>15</v>
      </c>
      <c r="D81" s="1214" t="s">
        <v>78</v>
      </c>
      <c r="E81" s="1221">
        <v>108.3</v>
      </c>
      <c r="F81" s="1222">
        <v>15493</v>
      </c>
      <c r="G81" s="1222">
        <v>1677892</v>
      </c>
    </row>
    <row r="82" spans="1:7" ht="12.75" customHeight="1">
      <c r="A82" s="1214" t="s">
        <v>172</v>
      </c>
      <c r="B82" s="1218">
        <v>4</v>
      </c>
      <c r="C82" s="1220" t="s">
        <v>17</v>
      </c>
      <c r="D82" s="1214" t="s">
        <v>78</v>
      </c>
      <c r="E82" s="1221">
        <v>63.2</v>
      </c>
      <c r="F82" s="1222">
        <v>31033</v>
      </c>
      <c r="G82" s="1222">
        <v>1961286</v>
      </c>
    </row>
    <row r="83" spans="1:7" ht="12.75" customHeight="1">
      <c r="A83" s="1214" t="s">
        <v>173</v>
      </c>
      <c r="B83" s="1218">
        <v>5</v>
      </c>
      <c r="C83" s="1220" t="s">
        <v>18</v>
      </c>
      <c r="D83" s="1214" t="s">
        <v>78</v>
      </c>
      <c r="E83" s="1221">
        <v>9</v>
      </c>
      <c r="F83" s="1222">
        <v>78970</v>
      </c>
      <c r="G83" s="1222">
        <v>710730</v>
      </c>
    </row>
    <row r="84" spans="1:7" ht="12.75" customHeight="1">
      <c r="A84" s="1218">
        <v>3.3</v>
      </c>
      <c r="B84" s="1218"/>
      <c r="C84" s="1223" t="s">
        <v>126</v>
      </c>
      <c r="D84" s="1214"/>
      <c r="E84" s="1221"/>
      <c r="F84" s="1222"/>
      <c r="G84" s="1222"/>
    </row>
    <row r="85" spans="1:7" ht="41.25" customHeight="1">
      <c r="A85" s="1218"/>
      <c r="B85" s="1218"/>
      <c r="C85" s="1220" t="s">
        <v>22</v>
      </c>
      <c r="D85" s="1214"/>
      <c r="E85" s="1221"/>
      <c r="F85" s="1222"/>
      <c r="G85" s="1222"/>
    </row>
    <row r="86" spans="1:7" ht="29.25" customHeight="1">
      <c r="A86" s="1214" t="s">
        <v>174</v>
      </c>
      <c r="B86" s="1218">
        <v>6</v>
      </c>
      <c r="C86" s="1220" t="s">
        <v>120</v>
      </c>
      <c r="D86" s="1214" t="s">
        <v>78</v>
      </c>
      <c r="E86" s="1221">
        <v>2.9</v>
      </c>
      <c r="F86" s="1222">
        <v>593449</v>
      </c>
      <c r="G86" s="1222">
        <v>1721002</v>
      </c>
    </row>
    <row r="87" spans="1:7" ht="43.5" customHeight="1">
      <c r="A87" s="1214" t="s">
        <v>175</v>
      </c>
      <c r="B87" s="1218">
        <v>7</v>
      </c>
      <c r="C87" s="1220" t="s">
        <v>220</v>
      </c>
      <c r="D87" s="1214" t="s">
        <v>78</v>
      </c>
      <c r="E87" s="1221">
        <v>1</v>
      </c>
      <c r="F87" s="1222">
        <v>532996</v>
      </c>
      <c r="G87" s="1222">
        <v>532996</v>
      </c>
    </row>
    <row r="88" spans="1:7" ht="12.75" customHeight="1">
      <c r="A88" s="1218">
        <v>3.4</v>
      </c>
      <c r="B88" s="1218"/>
      <c r="C88" s="1223" t="s">
        <v>127</v>
      </c>
      <c r="D88" s="1214"/>
      <c r="E88" s="1221"/>
      <c r="F88" s="1222"/>
      <c r="G88" s="1222"/>
    </row>
    <row r="89" spans="1:7" ht="36.75" customHeight="1">
      <c r="A89" s="1214" t="s">
        <v>176</v>
      </c>
      <c r="B89" s="1218">
        <v>8</v>
      </c>
      <c r="C89" s="1220" t="s">
        <v>122</v>
      </c>
      <c r="D89" s="1214" t="s">
        <v>78</v>
      </c>
      <c r="E89" s="1221">
        <v>52.3</v>
      </c>
      <c r="F89" s="1222">
        <v>1014441</v>
      </c>
      <c r="G89" s="1222">
        <v>53055264</v>
      </c>
    </row>
    <row r="90" spans="1:7" ht="30" customHeight="1">
      <c r="A90" s="1214" t="s">
        <v>177</v>
      </c>
      <c r="B90" s="1218">
        <v>9</v>
      </c>
      <c r="C90" s="1220" t="s">
        <v>149</v>
      </c>
      <c r="D90" s="1214" t="s">
        <v>77</v>
      </c>
      <c r="E90" s="1221">
        <v>72</v>
      </c>
      <c r="F90" s="1222">
        <v>29028</v>
      </c>
      <c r="G90" s="1222">
        <v>2090016</v>
      </c>
    </row>
    <row r="91" spans="1:7" ht="12.75" customHeight="1">
      <c r="A91" s="1218">
        <v>3.5</v>
      </c>
      <c r="B91" s="1218"/>
      <c r="C91" s="1224" t="s">
        <v>147</v>
      </c>
      <c r="D91" s="1214"/>
      <c r="E91" s="1221"/>
      <c r="F91" s="1222"/>
      <c r="G91" s="1222"/>
    </row>
    <row r="92" spans="1:7" ht="43.5" customHeight="1">
      <c r="A92" s="1214" t="s">
        <v>178</v>
      </c>
      <c r="B92" s="1218">
        <v>25</v>
      </c>
      <c r="C92" s="1220" t="s">
        <v>4554</v>
      </c>
      <c r="D92" s="1214" t="s">
        <v>80</v>
      </c>
      <c r="E92" s="1221">
        <v>10</v>
      </c>
      <c r="F92" s="1222">
        <v>18629</v>
      </c>
      <c r="G92" s="1222">
        <v>186290</v>
      </c>
    </row>
    <row r="93" spans="1:7" ht="12.75" customHeight="1">
      <c r="A93" s="1218">
        <v>3.6</v>
      </c>
      <c r="B93" s="1218"/>
      <c r="C93" s="1223" t="s">
        <v>101</v>
      </c>
      <c r="D93" s="1214"/>
      <c r="E93" s="1221"/>
      <c r="F93" s="1222"/>
      <c r="G93" s="1222"/>
    </row>
    <row r="94" spans="1:7" ht="56.25" customHeight="1">
      <c r="A94" s="1214" t="s">
        <v>179</v>
      </c>
      <c r="B94" s="1218">
        <v>15</v>
      </c>
      <c r="C94" s="1220" t="s">
        <v>134</v>
      </c>
      <c r="D94" s="1214" t="s">
        <v>79</v>
      </c>
      <c r="E94" s="1221">
        <v>9360</v>
      </c>
      <c r="F94" s="1222">
        <v>4669</v>
      </c>
      <c r="G94" s="1222">
        <v>43701840</v>
      </c>
    </row>
    <row r="95" spans="1:7" ht="12.75" customHeight="1">
      <c r="A95" s="1218">
        <v>3.7</v>
      </c>
      <c r="B95" s="1218"/>
      <c r="C95" s="1223" t="s">
        <v>131</v>
      </c>
      <c r="D95" s="1214"/>
      <c r="E95" s="1221"/>
      <c r="F95" s="1222"/>
      <c r="G95" s="1222"/>
    </row>
    <row r="96" spans="1:7" ht="39" customHeight="1">
      <c r="A96" s="1214" t="s">
        <v>180</v>
      </c>
      <c r="B96" s="1218">
        <v>21</v>
      </c>
      <c r="C96" s="1220" t="s">
        <v>32</v>
      </c>
      <c r="D96" s="1214" t="s">
        <v>78</v>
      </c>
      <c r="E96" s="1221">
        <v>14.4</v>
      </c>
      <c r="F96" s="1222">
        <v>10053</v>
      </c>
      <c r="G96" s="1222">
        <v>144763</v>
      </c>
    </row>
    <row r="97" spans="1:7" ht="47.25" customHeight="1">
      <c r="A97" s="1214" t="s">
        <v>181</v>
      </c>
      <c r="B97" s="1218">
        <v>22</v>
      </c>
      <c r="C97" s="1220" t="s">
        <v>133</v>
      </c>
      <c r="D97" s="1214" t="s">
        <v>78</v>
      </c>
      <c r="E97" s="1221">
        <v>7.2</v>
      </c>
      <c r="F97" s="1222">
        <v>38210</v>
      </c>
      <c r="G97" s="1222">
        <v>275112</v>
      </c>
    </row>
    <row r="98" spans="1:7" ht="43.5" customHeight="1">
      <c r="A98" s="1214" t="s">
        <v>182</v>
      </c>
      <c r="B98" s="1218">
        <v>26</v>
      </c>
      <c r="C98" s="1220" t="s">
        <v>130</v>
      </c>
      <c r="D98" s="1214" t="s">
        <v>105</v>
      </c>
      <c r="E98" s="1221">
        <v>8</v>
      </c>
      <c r="F98" s="1222">
        <v>79713</v>
      </c>
      <c r="G98" s="1222">
        <v>637704</v>
      </c>
    </row>
    <row r="99" spans="1:7" ht="12.75" customHeight="1">
      <c r="A99" s="1225">
        <v>3.8</v>
      </c>
      <c r="B99" s="1225"/>
      <c r="C99" s="1223" t="s">
        <v>5214</v>
      </c>
      <c r="D99" s="1214"/>
      <c r="E99" s="1221"/>
      <c r="F99" s="1222"/>
      <c r="G99" s="1222"/>
    </row>
    <row r="100" spans="1:7" ht="29.25" customHeight="1">
      <c r="A100" s="1214" t="s">
        <v>97</v>
      </c>
      <c r="B100" s="1218">
        <v>27</v>
      </c>
      <c r="C100" s="1220" t="s">
        <v>5215</v>
      </c>
      <c r="D100" s="1214" t="s">
        <v>80</v>
      </c>
      <c r="E100" s="1246">
        <v>5</v>
      </c>
      <c r="F100" s="1222">
        <v>2745553</v>
      </c>
      <c r="G100" s="1222">
        <v>13727765</v>
      </c>
    </row>
    <row r="101" spans="1:7" ht="12.75" customHeight="1">
      <c r="A101" s="1225">
        <v>3.9</v>
      </c>
      <c r="B101" s="1225"/>
      <c r="C101" s="1223" t="s">
        <v>186</v>
      </c>
      <c r="D101" s="1214"/>
      <c r="E101" s="1221"/>
      <c r="F101" s="1222"/>
      <c r="G101" s="1222"/>
    </row>
    <row r="102" spans="1:7" ht="36" customHeight="1">
      <c r="A102" s="1214" t="s">
        <v>183</v>
      </c>
      <c r="B102" s="1218">
        <v>28</v>
      </c>
      <c r="C102" s="1220" t="s">
        <v>144</v>
      </c>
      <c r="D102" s="1214" t="s">
        <v>80</v>
      </c>
      <c r="E102" s="1246">
        <v>2</v>
      </c>
      <c r="F102" s="1222">
        <v>795912</v>
      </c>
      <c r="G102" s="1222">
        <v>1591824</v>
      </c>
    </row>
    <row r="103" spans="1:7" ht="12.75" customHeight="1">
      <c r="A103" s="1226">
        <v>3.1</v>
      </c>
      <c r="B103" s="1226"/>
      <c r="C103" s="1223" t="s">
        <v>159</v>
      </c>
      <c r="D103" s="1214"/>
      <c r="E103" s="1221"/>
      <c r="F103" s="1222"/>
      <c r="G103" s="1222"/>
    </row>
    <row r="104" spans="1:7" ht="12.75" customHeight="1">
      <c r="A104" s="1214" t="s">
        <v>184</v>
      </c>
      <c r="B104" s="1218">
        <v>29</v>
      </c>
      <c r="C104" s="1220" t="s">
        <v>5218</v>
      </c>
      <c r="D104" s="1214" t="s">
        <v>77</v>
      </c>
      <c r="E104" s="1246">
        <v>30</v>
      </c>
      <c r="F104" s="1222">
        <v>19093</v>
      </c>
      <c r="G104" s="1222">
        <v>572790</v>
      </c>
    </row>
    <row r="105" spans="1:7" ht="12.75" customHeight="1">
      <c r="A105" s="1214"/>
      <c r="B105" s="1218"/>
      <c r="C105" s="1236"/>
      <c r="D105" s="1214"/>
      <c r="E105" s="1216"/>
      <c r="F105" s="1217"/>
      <c r="G105" s="1234"/>
    </row>
    <row r="106" spans="1:7" ht="12.75" customHeight="1">
      <c r="A106" s="1214"/>
      <c r="B106" s="1218"/>
      <c r="C106" s="1227" t="s">
        <v>5194</v>
      </c>
      <c r="D106" s="1239"/>
      <c r="E106" s="1212"/>
      <c r="F106" s="1213"/>
      <c r="G106" s="1231">
        <v>122847617</v>
      </c>
    </row>
    <row r="107" spans="1:7" ht="12.75" customHeight="1">
      <c r="A107" s="1214"/>
      <c r="B107" s="1218"/>
      <c r="C107" s="1236"/>
      <c r="D107" s="1214"/>
      <c r="E107" s="1216"/>
      <c r="F107" s="1217"/>
      <c r="G107" s="1234"/>
    </row>
    <row r="108" spans="1:7" ht="12.75" customHeight="1">
      <c r="A108" s="1226">
        <v>3.11</v>
      </c>
      <c r="B108" s="1226"/>
      <c r="C108" s="1223" t="s">
        <v>170</v>
      </c>
      <c r="D108" s="1214"/>
      <c r="E108" s="1221"/>
      <c r="F108" s="1222"/>
      <c r="G108" s="1222"/>
    </row>
    <row r="109" spans="1:7" ht="12.75" customHeight="1">
      <c r="A109" s="1214" t="s">
        <v>185</v>
      </c>
      <c r="B109" s="1218"/>
      <c r="C109" s="1220" t="s">
        <v>5219</v>
      </c>
      <c r="D109" s="1214" t="s">
        <v>80</v>
      </c>
      <c r="E109" s="1246">
        <v>4</v>
      </c>
      <c r="F109" s="1222">
        <v>326322</v>
      </c>
      <c r="G109" s="1222">
        <v>1305288</v>
      </c>
    </row>
    <row r="110" spans="1:7" ht="12.75" customHeight="1">
      <c r="A110" s="1214" t="s">
        <v>2322</v>
      </c>
      <c r="B110" s="1218"/>
      <c r="C110" s="1220" t="s">
        <v>5220</v>
      </c>
      <c r="D110" s="1214" t="s">
        <v>80</v>
      </c>
      <c r="E110" s="1246">
        <v>3</v>
      </c>
      <c r="F110" s="1222">
        <v>489482</v>
      </c>
      <c r="G110" s="1222">
        <v>1468446</v>
      </c>
    </row>
    <row r="111" spans="1:7" ht="12.75" customHeight="1">
      <c r="A111" s="1214" t="s">
        <v>2344</v>
      </c>
      <c r="B111" s="1218"/>
      <c r="C111" s="1220" t="s">
        <v>5268</v>
      </c>
      <c r="D111" s="1214" t="s">
        <v>80</v>
      </c>
      <c r="E111" s="1246">
        <v>4</v>
      </c>
      <c r="F111" s="1222">
        <v>308747</v>
      </c>
      <c r="G111" s="1222">
        <v>1234988</v>
      </c>
    </row>
    <row r="112" spans="1:7" ht="12.75" customHeight="1">
      <c r="A112" s="1214" t="s">
        <v>2390</v>
      </c>
      <c r="B112" s="1218"/>
      <c r="C112" s="1220" t="s">
        <v>5259</v>
      </c>
      <c r="D112" s="1214" t="s">
        <v>80</v>
      </c>
      <c r="E112" s="1246">
        <v>8</v>
      </c>
      <c r="F112" s="1222">
        <v>413058</v>
      </c>
      <c r="G112" s="1222">
        <v>3304464</v>
      </c>
    </row>
    <row r="113" spans="1:7" ht="12.75" customHeight="1">
      <c r="A113" s="1214" t="s">
        <v>2412</v>
      </c>
      <c r="B113" s="1218"/>
      <c r="C113" s="1220" t="s">
        <v>5429</v>
      </c>
      <c r="D113" s="1214" t="s">
        <v>80</v>
      </c>
      <c r="E113" s="1246">
        <v>4</v>
      </c>
      <c r="F113" s="1222">
        <v>495670</v>
      </c>
      <c r="G113" s="1222">
        <v>1982680</v>
      </c>
    </row>
    <row r="114" spans="1:7" ht="12.75" customHeight="1">
      <c r="A114" s="1214" t="s">
        <v>5230</v>
      </c>
      <c r="B114" s="1218"/>
      <c r="C114" s="1220" t="s">
        <v>5228</v>
      </c>
      <c r="D114" s="1214" t="s">
        <v>80</v>
      </c>
      <c r="E114" s="1246">
        <v>5</v>
      </c>
      <c r="F114" s="1222">
        <v>2763024</v>
      </c>
      <c r="G114" s="1222">
        <v>13815120</v>
      </c>
    </row>
    <row r="115" spans="1:7" ht="12.75" customHeight="1">
      <c r="A115" s="1214" t="s">
        <v>5231</v>
      </c>
      <c r="B115" s="1218"/>
      <c r="C115" s="1220" t="s">
        <v>5221</v>
      </c>
      <c r="D115" s="1214" t="s">
        <v>80</v>
      </c>
      <c r="E115" s="1246">
        <v>3</v>
      </c>
      <c r="F115" s="1222">
        <v>4144536</v>
      </c>
      <c r="G115" s="1222">
        <v>12433608</v>
      </c>
    </row>
    <row r="116" spans="1:7" ht="12.75" customHeight="1">
      <c r="A116" s="1214" t="s">
        <v>5232</v>
      </c>
      <c r="B116" s="1218"/>
      <c r="C116" s="1220" t="s">
        <v>5225</v>
      </c>
      <c r="D116" s="1214" t="s">
        <v>80</v>
      </c>
      <c r="E116" s="1246">
        <v>4</v>
      </c>
      <c r="F116" s="1222">
        <v>366310</v>
      </c>
      <c r="G116" s="1222">
        <v>1465240</v>
      </c>
    </row>
    <row r="117" spans="1:7" ht="12.75" customHeight="1">
      <c r="A117" s="1214" t="s">
        <v>5233</v>
      </c>
      <c r="B117" s="1218"/>
      <c r="C117" s="1220" t="s">
        <v>143</v>
      </c>
      <c r="D117" s="1214" t="s">
        <v>80</v>
      </c>
      <c r="E117" s="1246">
        <v>5</v>
      </c>
      <c r="F117" s="1222">
        <v>693138</v>
      </c>
      <c r="G117" s="1222">
        <v>3465690</v>
      </c>
    </row>
    <row r="118" spans="1:7" ht="12.75" customHeight="1">
      <c r="A118" s="1214" t="s">
        <v>5234</v>
      </c>
      <c r="B118" s="1218"/>
      <c r="C118" s="1220" t="s">
        <v>5226</v>
      </c>
      <c r="D118" s="1214" t="s">
        <v>77</v>
      </c>
      <c r="E118" s="1246">
        <v>12.4</v>
      </c>
      <c r="F118" s="1222">
        <v>366005</v>
      </c>
      <c r="G118" s="1222">
        <v>4538462</v>
      </c>
    </row>
    <row r="119" spans="1:7" ht="12.75" customHeight="1">
      <c r="A119" s="1214" t="s">
        <v>5235</v>
      </c>
      <c r="B119" s="1218"/>
      <c r="C119" s="1220" t="s">
        <v>262</v>
      </c>
      <c r="D119" s="1214" t="s">
        <v>80</v>
      </c>
      <c r="E119" s="1246">
        <v>5</v>
      </c>
      <c r="F119" s="1222">
        <v>237137</v>
      </c>
      <c r="G119" s="1222">
        <v>1185685</v>
      </c>
    </row>
    <row r="120" spans="1:7" ht="12.75" customHeight="1">
      <c r="A120" s="1214" t="s">
        <v>5236</v>
      </c>
      <c r="B120" s="1218"/>
      <c r="C120" s="1220" t="s">
        <v>263</v>
      </c>
      <c r="D120" s="1214" t="s">
        <v>80</v>
      </c>
      <c r="E120" s="1246">
        <v>5</v>
      </c>
      <c r="F120" s="1222">
        <v>658023</v>
      </c>
      <c r="G120" s="1222">
        <v>3290115</v>
      </c>
    </row>
    <row r="121" spans="1:7" ht="12.75" customHeight="1">
      <c r="A121" s="1214" t="s">
        <v>5237</v>
      </c>
      <c r="B121" s="1218"/>
      <c r="C121" s="1220" t="s">
        <v>264</v>
      </c>
      <c r="D121" s="1214" t="s">
        <v>80</v>
      </c>
      <c r="E121" s="1246">
        <v>5</v>
      </c>
      <c r="F121" s="1222">
        <v>84871</v>
      </c>
      <c r="G121" s="1222">
        <v>424355</v>
      </c>
    </row>
    <row r="122" spans="1:7" ht="12.75" customHeight="1">
      <c r="A122" s="1214" t="s">
        <v>5238</v>
      </c>
      <c r="B122" s="1218"/>
      <c r="C122" s="1220" t="s">
        <v>265</v>
      </c>
      <c r="D122" s="1214" t="s">
        <v>80</v>
      </c>
      <c r="E122" s="1246">
        <v>5</v>
      </c>
      <c r="F122" s="1222">
        <v>127965</v>
      </c>
      <c r="G122" s="1222">
        <v>639825</v>
      </c>
    </row>
    <row r="123" spans="1:7" ht="12.75" customHeight="1">
      <c r="A123" s="1226">
        <v>3.12</v>
      </c>
      <c r="B123" s="1226"/>
      <c r="C123" s="1223" t="s">
        <v>160</v>
      </c>
      <c r="D123" s="1214"/>
      <c r="E123" s="1221"/>
      <c r="F123" s="1222"/>
      <c r="G123" s="1222"/>
    </row>
    <row r="124" spans="1:7" ht="12.75" customHeight="1">
      <c r="A124" s="1214" t="s">
        <v>188</v>
      </c>
      <c r="B124" s="1218"/>
      <c r="C124" s="1220" t="s">
        <v>5217</v>
      </c>
      <c r="D124" s="1214" t="s">
        <v>81</v>
      </c>
      <c r="E124" s="1246">
        <v>5</v>
      </c>
      <c r="F124" s="1222">
        <v>851527</v>
      </c>
      <c r="G124" s="1222">
        <v>4257635</v>
      </c>
    </row>
    <row r="125" spans="1:7" ht="12.75" customHeight="1">
      <c r="A125" s="1214"/>
      <c r="B125" s="1218"/>
      <c r="C125" s="1236"/>
      <c r="D125" s="1214"/>
      <c r="E125" s="1216"/>
      <c r="F125" s="1217"/>
      <c r="G125" s="1234"/>
    </row>
    <row r="126" spans="1:7" ht="12.75" customHeight="1">
      <c r="A126" s="1214"/>
      <c r="B126" s="1218"/>
      <c r="C126" s="1227" t="s">
        <v>5195</v>
      </c>
      <c r="D126" s="1239"/>
      <c r="E126" s="1212"/>
      <c r="F126" s="1213"/>
      <c r="G126" s="1231">
        <v>54811601</v>
      </c>
    </row>
    <row r="127" spans="1:7" ht="12.75" customHeight="1">
      <c r="A127" s="1214"/>
      <c r="B127" s="1218"/>
      <c r="C127" s="1236"/>
      <c r="D127" s="1214"/>
      <c r="E127" s="1216"/>
      <c r="F127" s="1217"/>
      <c r="G127" s="1234"/>
    </row>
    <row r="128" spans="1:7" ht="12.75" customHeight="1">
      <c r="A128" s="1247"/>
      <c r="B128" s="1248"/>
      <c r="C128" s="1227" t="s">
        <v>5196</v>
      </c>
      <c r="D128" s="1239"/>
      <c r="E128" s="1212"/>
      <c r="F128" s="1213"/>
      <c r="G128" s="1231">
        <v>177659218</v>
      </c>
    </row>
    <row r="129" spans="1:7" ht="20.100000000000001" customHeight="1">
      <c r="A129" s="1214"/>
      <c r="B129" s="1218"/>
      <c r="C129" s="1236"/>
      <c r="D129" s="1240"/>
      <c r="E129" s="1216"/>
      <c r="F129" s="1217"/>
      <c r="G129" s="1217"/>
    </row>
    <row r="130" spans="1:7">
      <c r="A130" s="1241">
        <v>4</v>
      </c>
      <c r="B130" s="1241"/>
      <c r="C130" s="1249" t="s">
        <v>4535</v>
      </c>
      <c r="D130" s="1241"/>
      <c r="E130" s="1212"/>
      <c r="F130" s="1213"/>
      <c r="G130" s="1213"/>
    </row>
    <row r="131" spans="1:7">
      <c r="A131" s="1214"/>
      <c r="B131" s="1218"/>
      <c r="C131" s="1236"/>
      <c r="D131" s="1240"/>
      <c r="E131" s="1216"/>
      <c r="F131" s="1217"/>
      <c r="G131" s="1217"/>
    </row>
    <row r="132" spans="1:7">
      <c r="A132" s="1218">
        <v>4.0999999999999996</v>
      </c>
      <c r="B132" s="1218"/>
      <c r="C132" s="1232" t="s">
        <v>156</v>
      </c>
      <c r="D132" s="1240"/>
      <c r="E132" s="1216"/>
      <c r="F132" s="1217"/>
      <c r="G132" s="1217"/>
    </row>
    <row r="133" spans="1:7">
      <c r="A133" s="1214" t="s">
        <v>192</v>
      </c>
      <c r="B133" s="1218">
        <v>30</v>
      </c>
      <c r="C133" s="1220" t="s">
        <v>4555</v>
      </c>
      <c r="D133" s="1214" t="s">
        <v>75</v>
      </c>
      <c r="E133" s="1221">
        <v>1</v>
      </c>
      <c r="F133" s="1222">
        <v>1123910</v>
      </c>
      <c r="G133" s="1222">
        <v>1123910</v>
      </c>
    </row>
    <row r="134" spans="1:7">
      <c r="A134" s="1218">
        <v>4.2</v>
      </c>
      <c r="B134" s="1218"/>
      <c r="C134" s="1223" t="s">
        <v>12</v>
      </c>
      <c r="D134" s="1214"/>
      <c r="E134" s="1221"/>
      <c r="F134" s="1222"/>
      <c r="G134" s="1222"/>
    </row>
    <row r="135" spans="1:7">
      <c r="A135" s="1214" t="s">
        <v>193</v>
      </c>
      <c r="B135" s="1218">
        <v>19</v>
      </c>
      <c r="C135" s="1220" t="s">
        <v>15</v>
      </c>
      <c r="D135" s="1214" t="s">
        <v>78</v>
      </c>
      <c r="E135" s="1221">
        <v>1340.5</v>
      </c>
      <c r="F135" s="1222">
        <v>15493</v>
      </c>
      <c r="G135" s="1222">
        <v>20768367</v>
      </c>
    </row>
    <row r="136" spans="1:7">
      <c r="A136" s="1214" t="s">
        <v>194</v>
      </c>
      <c r="B136" s="1218">
        <v>4</v>
      </c>
      <c r="C136" s="1220" t="s">
        <v>17</v>
      </c>
      <c r="D136" s="1214" t="s">
        <v>78</v>
      </c>
      <c r="E136" s="1221">
        <v>781.9</v>
      </c>
      <c r="F136" s="1222">
        <v>31033</v>
      </c>
      <c r="G136" s="1222">
        <v>24264703</v>
      </c>
    </row>
    <row r="137" spans="1:7">
      <c r="A137" s="1214" t="s">
        <v>195</v>
      </c>
      <c r="B137" s="1218">
        <v>5</v>
      </c>
      <c r="C137" s="1220" t="s">
        <v>18</v>
      </c>
      <c r="D137" s="1214" t="s">
        <v>78</v>
      </c>
      <c r="E137" s="1221">
        <v>111.7</v>
      </c>
      <c r="F137" s="1222">
        <v>78970</v>
      </c>
      <c r="G137" s="1222">
        <v>8820949</v>
      </c>
    </row>
    <row r="138" spans="1:7">
      <c r="A138" s="1218">
        <v>4.3</v>
      </c>
      <c r="B138" s="1218"/>
      <c r="C138" s="1223" t="s">
        <v>126</v>
      </c>
      <c r="D138" s="1214"/>
      <c r="E138" s="1221"/>
      <c r="F138" s="1222"/>
      <c r="G138" s="1222"/>
    </row>
    <row r="139" spans="1:7" ht="45.75" customHeight="1">
      <c r="A139" s="1218"/>
      <c r="B139" s="1218"/>
      <c r="C139" s="1220" t="s">
        <v>22</v>
      </c>
      <c r="D139" s="1214"/>
      <c r="E139" s="1221"/>
      <c r="F139" s="1222"/>
      <c r="G139" s="1222"/>
    </row>
    <row r="140" spans="1:7" ht="34.5" customHeight="1">
      <c r="A140" s="1214" t="s">
        <v>603</v>
      </c>
      <c r="B140" s="1218">
        <v>6</v>
      </c>
      <c r="C140" s="1220" t="s">
        <v>120</v>
      </c>
      <c r="D140" s="1214" t="s">
        <v>78</v>
      </c>
      <c r="E140" s="1221">
        <v>29.1</v>
      </c>
      <c r="F140" s="1222">
        <v>593449</v>
      </c>
      <c r="G140" s="1222">
        <v>17269366</v>
      </c>
    </row>
    <row r="141" spans="1:7" ht="45.75" customHeight="1">
      <c r="A141" s="1214" t="s">
        <v>197</v>
      </c>
      <c r="B141" s="1218">
        <v>7</v>
      </c>
      <c r="C141" s="1220" t="s">
        <v>220</v>
      </c>
      <c r="D141" s="1214" t="s">
        <v>78</v>
      </c>
      <c r="E141" s="1221">
        <v>9.6</v>
      </c>
      <c r="F141" s="1222">
        <v>532996</v>
      </c>
      <c r="G141" s="1222">
        <v>5116762</v>
      </c>
    </row>
    <row r="142" spans="1:7">
      <c r="A142" s="1218">
        <v>4.4000000000000004</v>
      </c>
      <c r="B142" s="1218"/>
      <c r="C142" s="1223" t="s">
        <v>127</v>
      </c>
      <c r="D142" s="1214"/>
      <c r="E142" s="1221"/>
      <c r="F142" s="1222"/>
      <c r="G142" s="1222"/>
    </row>
    <row r="143" spans="1:7" ht="39" customHeight="1">
      <c r="A143" s="1214" t="s">
        <v>198</v>
      </c>
      <c r="B143" s="1218">
        <v>8</v>
      </c>
      <c r="C143" s="1220" t="s">
        <v>122</v>
      </c>
      <c r="D143" s="1214" t="s">
        <v>78</v>
      </c>
      <c r="E143" s="1221">
        <v>431.10000000000014</v>
      </c>
      <c r="F143" s="1222">
        <v>1014441</v>
      </c>
      <c r="G143" s="1222">
        <v>437325515</v>
      </c>
    </row>
    <row r="144" spans="1:7" ht="27">
      <c r="A144" s="1214" t="s">
        <v>199</v>
      </c>
      <c r="B144" s="1218">
        <v>9</v>
      </c>
      <c r="C144" s="1220" t="s">
        <v>149</v>
      </c>
      <c r="D144" s="1214" t="s">
        <v>77</v>
      </c>
      <c r="E144" s="1221">
        <v>320</v>
      </c>
      <c r="F144" s="1222">
        <v>29028</v>
      </c>
      <c r="G144" s="1222">
        <v>9288960</v>
      </c>
    </row>
    <row r="145" spans="1:7">
      <c r="A145" s="1218">
        <v>4.5</v>
      </c>
      <c r="B145" s="1218"/>
      <c r="C145" s="1224" t="s">
        <v>147</v>
      </c>
      <c r="D145" s="1214"/>
      <c r="E145" s="1221"/>
      <c r="F145" s="1222"/>
      <c r="G145" s="1222"/>
    </row>
    <row r="146" spans="1:7" ht="27">
      <c r="A146" s="1214" t="s">
        <v>201</v>
      </c>
      <c r="B146" s="1218">
        <v>25</v>
      </c>
      <c r="C146" s="1220" t="s">
        <v>4554</v>
      </c>
      <c r="D146" s="1214" t="s">
        <v>80</v>
      </c>
      <c r="E146" s="1221">
        <v>144</v>
      </c>
      <c r="F146" s="1222">
        <v>18629</v>
      </c>
      <c r="G146" s="1222">
        <v>2682576</v>
      </c>
    </row>
    <row r="147" spans="1:7">
      <c r="A147" s="1218">
        <v>4.5999999999999996</v>
      </c>
      <c r="B147" s="1218"/>
      <c r="C147" s="1223" t="s">
        <v>101</v>
      </c>
      <c r="D147" s="1214"/>
      <c r="E147" s="1221"/>
      <c r="F147" s="1222"/>
      <c r="G147" s="1222"/>
    </row>
    <row r="148" spans="1:7" ht="40.5">
      <c r="A148" s="1214" t="s">
        <v>202</v>
      </c>
      <c r="B148" s="1218">
        <v>15</v>
      </c>
      <c r="C148" s="1220" t="s">
        <v>134</v>
      </c>
      <c r="D148" s="1214" t="s">
        <v>79</v>
      </c>
      <c r="E148" s="1221">
        <v>44440</v>
      </c>
      <c r="F148" s="1222">
        <v>4669</v>
      </c>
      <c r="G148" s="1222">
        <v>207490360</v>
      </c>
    </row>
    <row r="149" spans="1:7">
      <c r="A149" s="1218">
        <v>4.7</v>
      </c>
      <c r="B149" s="1218"/>
      <c r="C149" s="1223" t="s">
        <v>131</v>
      </c>
      <c r="D149" s="1214"/>
      <c r="E149" s="1221"/>
      <c r="F149" s="1222"/>
      <c r="G149" s="1222"/>
    </row>
    <row r="150" spans="1:7" ht="27">
      <c r="A150" s="1214" t="s">
        <v>205</v>
      </c>
      <c r="B150" s="1218">
        <v>21</v>
      </c>
      <c r="C150" s="1220" t="s">
        <v>32</v>
      </c>
      <c r="D150" s="1214" t="s">
        <v>78</v>
      </c>
      <c r="E150" s="1221">
        <v>384</v>
      </c>
      <c r="F150" s="1222">
        <v>10053</v>
      </c>
      <c r="G150" s="1222">
        <v>3860352</v>
      </c>
    </row>
    <row r="151" spans="1:7" ht="40.5">
      <c r="A151" s="1214" t="s">
        <v>206</v>
      </c>
      <c r="B151" s="1218">
        <v>22</v>
      </c>
      <c r="C151" s="1220" t="s">
        <v>135</v>
      </c>
      <c r="D151" s="1214" t="s">
        <v>78</v>
      </c>
      <c r="E151" s="1221">
        <v>32</v>
      </c>
      <c r="F151" s="1222">
        <v>121938</v>
      </c>
      <c r="G151" s="1222">
        <v>3902016</v>
      </c>
    </row>
    <row r="152" spans="1:7" ht="27">
      <c r="A152" s="1214" t="s">
        <v>207</v>
      </c>
      <c r="B152" s="1218">
        <v>26</v>
      </c>
      <c r="C152" s="1220" t="s">
        <v>136</v>
      </c>
      <c r="D152" s="1214" t="s">
        <v>105</v>
      </c>
      <c r="E152" s="1221">
        <v>64</v>
      </c>
      <c r="F152" s="1222">
        <v>96459</v>
      </c>
      <c r="G152" s="1222">
        <v>6173376</v>
      </c>
    </row>
    <row r="153" spans="1:7">
      <c r="A153" s="1225">
        <v>4.8</v>
      </c>
      <c r="B153" s="1225"/>
      <c r="C153" s="1223" t="s">
        <v>141</v>
      </c>
      <c r="D153" s="1214"/>
      <c r="E153" s="1221"/>
      <c r="F153" s="1222"/>
      <c r="G153" s="1222"/>
    </row>
    <row r="154" spans="1:7" ht="24.75" customHeight="1">
      <c r="A154" s="1214" t="s">
        <v>209</v>
      </c>
      <c r="B154" s="1218">
        <v>31</v>
      </c>
      <c r="C154" s="1220" t="s">
        <v>266</v>
      </c>
      <c r="D154" s="1214" t="s">
        <v>80</v>
      </c>
      <c r="E154" s="1246">
        <v>8</v>
      </c>
      <c r="F154" s="1222">
        <v>2211850</v>
      </c>
      <c r="G154" s="1222">
        <v>17694800</v>
      </c>
    </row>
    <row r="155" spans="1:7">
      <c r="A155" s="1225">
        <v>4.9000000000000004</v>
      </c>
      <c r="B155" s="1226"/>
      <c r="C155" s="1223" t="s">
        <v>159</v>
      </c>
      <c r="D155" s="1214"/>
      <c r="E155" s="1221"/>
      <c r="F155" s="1222"/>
      <c r="G155" s="1222"/>
    </row>
    <row r="156" spans="1:7">
      <c r="A156" s="1214" t="s">
        <v>211</v>
      </c>
      <c r="B156" s="1218">
        <v>32</v>
      </c>
      <c r="C156" s="1220" t="s">
        <v>4457</v>
      </c>
      <c r="D156" s="1250" t="s">
        <v>77</v>
      </c>
      <c r="E156" s="1246">
        <v>6</v>
      </c>
      <c r="F156" s="1222">
        <v>17954</v>
      </c>
      <c r="G156" s="1222">
        <v>107724</v>
      </c>
    </row>
    <row r="157" spans="1:7">
      <c r="A157" s="1214" t="s">
        <v>212</v>
      </c>
      <c r="B157" s="1218">
        <v>29</v>
      </c>
      <c r="C157" s="1220" t="s">
        <v>5706</v>
      </c>
      <c r="D157" s="1250" t="s">
        <v>77</v>
      </c>
      <c r="E157" s="1246">
        <v>20</v>
      </c>
      <c r="F157" s="1222">
        <v>19093</v>
      </c>
      <c r="G157" s="1222">
        <v>381860</v>
      </c>
    </row>
    <row r="158" spans="1:7">
      <c r="A158" s="1214" t="s">
        <v>213</v>
      </c>
      <c r="B158" s="1218">
        <v>33</v>
      </c>
      <c r="C158" s="1220" t="s">
        <v>4459</v>
      </c>
      <c r="D158" s="1250" t="s">
        <v>77</v>
      </c>
      <c r="E158" s="1246">
        <v>40</v>
      </c>
      <c r="F158" s="1222">
        <v>23862</v>
      </c>
      <c r="G158" s="1222">
        <v>954480</v>
      </c>
    </row>
    <row r="159" spans="1:7">
      <c r="A159" s="1214"/>
      <c r="B159" s="1218"/>
      <c r="C159" s="1236"/>
      <c r="D159" s="1214"/>
      <c r="E159" s="1216"/>
      <c r="F159" s="1217"/>
      <c r="G159" s="1234"/>
    </row>
    <row r="160" spans="1:7">
      <c r="A160" s="1214"/>
      <c r="B160" s="1218"/>
      <c r="C160" s="1227" t="s">
        <v>5193</v>
      </c>
      <c r="D160" s="1239"/>
      <c r="E160" s="1212"/>
      <c r="F160" s="1213"/>
      <c r="G160" s="1231">
        <v>767226076</v>
      </c>
    </row>
    <row r="161" spans="1:7">
      <c r="A161" s="1214"/>
      <c r="B161" s="1218"/>
      <c r="C161" s="1236"/>
      <c r="D161" s="1214"/>
      <c r="E161" s="1216"/>
      <c r="F161" s="1217"/>
      <c r="G161" s="1234"/>
    </row>
    <row r="162" spans="1:7">
      <c r="A162" s="1226">
        <v>4.0999999999999996</v>
      </c>
      <c r="B162" s="1226"/>
      <c r="C162" s="1223" t="s">
        <v>170</v>
      </c>
      <c r="D162" s="1214"/>
      <c r="E162" s="1221"/>
      <c r="F162" s="1222"/>
      <c r="G162" s="1222"/>
    </row>
    <row r="163" spans="1:7">
      <c r="A163" s="1214" t="s">
        <v>588</v>
      </c>
      <c r="B163" s="1218"/>
      <c r="C163" s="1220" t="s">
        <v>268</v>
      </c>
      <c r="D163" s="1214" t="s">
        <v>80</v>
      </c>
      <c r="E163" s="1246">
        <f>2*8</f>
        <v>16</v>
      </c>
      <c r="F163" s="1222">
        <v>1596883</v>
      </c>
      <c r="G163" s="1222">
        <v>12775064</v>
      </c>
    </row>
    <row r="164" spans="1:7">
      <c r="A164" s="1214" t="s">
        <v>589</v>
      </c>
      <c r="B164" s="1218"/>
      <c r="C164" s="1220" t="s">
        <v>5228</v>
      </c>
      <c r="D164" s="1214" t="s">
        <v>80</v>
      </c>
      <c r="E164" s="1246">
        <f>2*10+2</f>
        <v>22</v>
      </c>
      <c r="F164" s="1222">
        <v>2763024</v>
      </c>
      <c r="G164" s="1222">
        <v>27630240</v>
      </c>
    </row>
    <row r="165" spans="1:7">
      <c r="A165" s="1214" t="s">
        <v>590</v>
      </c>
      <c r="B165" s="1218"/>
      <c r="C165" s="1220" t="s">
        <v>5227</v>
      </c>
      <c r="D165" s="1214" t="s">
        <v>80</v>
      </c>
      <c r="E165" s="1246">
        <v>2</v>
      </c>
      <c r="F165" s="1222">
        <v>3453780</v>
      </c>
      <c r="G165" s="1222">
        <v>6907560</v>
      </c>
    </row>
    <row r="166" spans="1:7">
      <c r="A166" s="1214" t="s">
        <v>591</v>
      </c>
      <c r="B166" s="1218"/>
      <c r="C166" s="1220" t="s">
        <v>5221</v>
      </c>
      <c r="D166" s="1214" t="s">
        <v>80</v>
      </c>
      <c r="E166" s="1246">
        <f>2*6</f>
        <v>12</v>
      </c>
      <c r="F166" s="1222">
        <v>4144536</v>
      </c>
      <c r="G166" s="1222">
        <v>24867216</v>
      </c>
    </row>
    <row r="167" spans="1:7" ht="12.75" customHeight="1">
      <c r="A167" s="1214" t="s">
        <v>592</v>
      </c>
      <c r="B167" s="1218"/>
      <c r="C167" s="1220" t="s">
        <v>5257</v>
      </c>
      <c r="D167" s="1214" t="s">
        <v>80</v>
      </c>
      <c r="E167" s="1246">
        <f>5*2</f>
        <v>10</v>
      </c>
      <c r="F167" s="1222">
        <v>258161</v>
      </c>
      <c r="G167" s="1222">
        <v>1290805</v>
      </c>
    </row>
    <row r="168" spans="1:7" ht="12.75" customHeight="1">
      <c r="A168" s="1214" t="s">
        <v>593</v>
      </c>
      <c r="B168" s="1218"/>
      <c r="C168" s="1220" t="s">
        <v>5229</v>
      </c>
      <c r="D168" s="1214" t="s">
        <v>80</v>
      </c>
      <c r="E168" s="1246">
        <f>2*152</f>
        <v>304</v>
      </c>
      <c r="F168" s="1222">
        <v>8373</v>
      </c>
      <c r="G168" s="1222">
        <v>1272696</v>
      </c>
    </row>
    <row r="169" spans="1:7">
      <c r="A169" s="1226">
        <v>4.1100000000000003</v>
      </c>
      <c r="B169" s="1226"/>
      <c r="C169" s="1223" t="s">
        <v>160</v>
      </c>
      <c r="D169" s="1214"/>
      <c r="E169" s="1214"/>
      <c r="F169" s="1222"/>
      <c r="G169" s="1222"/>
    </row>
    <row r="170" spans="1:7">
      <c r="A170" s="1214" t="s">
        <v>594</v>
      </c>
      <c r="B170" s="1218"/>
      <c r="C170" s="1220" t="s">
        <v>4462</v>
      </c>
      <c r="D170" s="1214" t="s">
        <v>81</v>
      </c>
      <c r="E170" s="1246">
        <v>6</v>
      </c>
      <c r="F170" s="1222">
        <v>453380</v>
      </c>
      <c r="G170" s="1222">
        <v>2720280</v>
      </c>
    </row>
    <row r="171" spans="1:7">
      <c r="A171" s="1214" t="s">
        <v>595</v>
      </c>
      <c r="B171" s="1218"/>
      <c r="C171" s="1220" t="s">
        <v>5707</v>
      </c>
      <c r="D171" s="1214" t="s">
        <v>81</v>
      </c>
      <c r="E171" s="1246">
        <v>20</v>
      </c>
      <c r="F171" s="1222">
        <v>851527</v>
      </c>
      <c r="G171" s="1222">
        <v>17030540</v>
      </c>
    </row>
    <row r="172" spans="1:7">
      <c r="A172" s="1214" t="s">
        <v>596</v>
      </c>
      <c r="B172" s="1218"/>
      <c r="C172" s="1220" t="s">
        <v>4461</v>
      </c>
      <c r="D172" s="1214" t="s">
        <v>81</v>
      </c>
      <c r="E172" s="1246">
        <v>40</v>
      </c>
      <c r="F172" s="1222">
        <v>1561361</v>
      </c>
      <c r="G172" s="1222">
        <v>62454440</v>
      </c>
    </row>
    <row r="173" spans="1:7">
      <c r="A173" s="1214"/>
      <c r="B173" s="1218"/>
      <c r="C173" s="1236"/>
      <c r="D173" s="1214"/>
      <c r="E173" s="1216"/>
      <c r="F173" s="1217"/>
      <c r="G173" s="1234"/>
    </row>
    <row r="174" spans="1:7">
      <c r="A174" s="1214"/>
      <c r="B174" s="1218"/>
      <c r="C174" s="1227" t="s">
        <v>5191</v>
      </c>
      <c r="D174" s="1239"/>
      <c r="E174" s="1212"/>
      <c r="F174" s="1213"/>
      <c r="G174" s="1231">
        <v>156948841</v>
      </c>
    </row>
    <row r="175" spans="1:7">
      <c r="A175" s="1214"/>
      <c r="B175" s="1218"/>
      <c r="C175" s="1236"/>
      <c r="D175" s="1214"/>
      <c r="E175" s="1216"/>
      <c r="F175" s="1217"/>
      <c r="G175" s="1234"/>
    </row>
    <row r="176" spans="1:7">
      <c r="A176" s="1247"/>
      <c r="B176" s="1248"/>
      <c r="C176" s="1227" t="s">
        <v>5192</v>
      </c>
      <c r="D176" s="1239"/>
      <c r="E176" s="1212"/>
      <c r="F176" s="1213"/>
      <c r="G176" s="1231">
        <v>924174917</v>
      </c>
    </row>
    <row r="177" spans="1:7" ht="20.25" customHeight="1">
      <c r="A177" s="1251"/>
      <c r="B177" s="1327"/>
      <c r="C177" s="1236"/>
      <c r="D177" s="1252"/>
      <c r="E177" s="1253"/>
      <c r="F177" s="1254"/>
      <c r="G177" s="1254"/>
    </row>
    <row r="178" spans="1:7" ht="27.75" customHeight="1">
      <c r="A178" s="1255">
        <v>5</v>
      </c>
      <c r="B178" s="1255"/>
      <c r="C178" s="1249" t="s">
        <v>4483</v>
      </c>
      <c r="D178" s="1255"/>
      <c r="E178" s="1256"/>
      <c r="F178" s="1257"/>
      <c r="G178" s="1257"/>
    </row>
    <row r="179" spans="1:7" ht="12.75" customHeight="1">
      <c r="A179" s="1251"/>
      <c r="B179" s="1327"/>
      <c r="C179" s="1236"/>
      <c r="D179" s="1252"/>
      <c r="E179" s="1253"/>
      <c r="F179" s="1254"/>
      <c r="G179" s="1254"/>
    </row>
    <row r="180" spans="1:7" ht="12.75" customHeight="1">
      <c r="A180" s="1327">
        <v>5.0999999999999996</v>
      </c>
      <c r="B180" s="1327"/>
      <c r="C180" s="1232" t="s">
        <v>156</v>
      </c>
      <c r="D180" s="1252"/>
      <c r="E180" s="1253"/>
      <c r="F180" s="1254"/>
      <c r="G180" s="1254"/>
    </row>
    <row r="181" spans="1:7" ht="12.75" customHeight="1">
      <c r="A181" s="1251" t="s">
        <v>221</v>
      </c>
      <c r="B181" s="1327">
        <v>34</v>
      </c>
      <c r="C181" s="1220" t="s">
        <v>4555</v>
      </c>
      <c r="D181" s="1251" t="s">
        <v>75</v>
      </c>
      <c r="E181" s="1258">
        <v>1</v>
      </c>
      <c r="F181" s="1259">
        <v>1123910</v>
      </c>
      <c r="G181" s="1259">
        <v>1123910</v>
      </c>
    </row>
    <row r="182" spans="1:7" ht="12.75" customHeight="1">
      <c r="A182" s="1327">
        <v>5.2</v>
      </c>
      <c r="B182" s="1327"/>
      <c r="C182" s="1223" t="s">
        <v>12</v>
      </c>
      <c r="D182" s="1251"/>
      <c r="E182" s="1258"/>
      <c r="F182" s="1259"/>
      <c r="G182" s="1259"/>
    </row>
    <row r="183" spans="1:7" ht="12.75" customHeight="1">
      <c r="A183" s="1251" t="s">
        <v>98</v>
      </c>
      <c r="B183" s="1327">
        <v>19</v>
      </c>
      <c r="C183" s="1220" t="s">
        <v>15</v>
      </c>
      <c r="D183" s="1251" t="s">
        <v>78</v>
      </c>
      <c r="E183" s="1258">
        <v>165.9</v>
      </c>
      <c r="F183" s="1259">
        <v>15493</v>
      </c>
      <c r="G183" s="1259">
        <v>2570289</v>
      </c>
    </row>
    <row r="184" spans="1:7" ht="12.75" customHeight="1">
      <c r="A184" s="1251" t="s">
        <v>99</v>
      </c>
      <c r="B184" s="1327">
        <v>4</v>
      </c>
      <c r="C184" s="1220" t="s">
        <v>17</v>
      </c>
      <c r="D184" s="1251" t="s">
        <v>78</v>
      </c>
      <c r="E184" s="1258">
        <v>96.8</v>
      </c>
      <c r="F184" s="1259">
        <v>31033</v>
      </c>
      <c r="G184" s="1259">
        <v>3003994</v>
      </c>
    </row>
    <row r="185" spans="1:7" ht="12.75" customHeight="1">
      <c r="A185" s="1251" t="s">
        <v>100</v>
      </c>
      <c r="B185" s="1327">
        <v>5</v>
      </c>
      <c r="C185" s="1220" t="s">
        <v>18</v>
      </c>
      <c r="D185" s="1251" t="s">
        <v>78</v>
      </c>
      <c r="E185" s="1258">
        <v>13.8</v>
      </c>
      <c r="F185" s="1259">
        <v>78970</v>
      </c>
      <c r="G185" s="1259">
        <v>1089786</v>
      </c>
    </row>
    <row r="186" spans="1:7" ht="12.75" customHeight="1">
      <c r="A186" s="1327">
        <v>5.3</v>
      </c>
      <c r="B186" s="1327"/>
      <c r="C186" s="1223" t="s">
        <v>126</v>
      </c>
      <c r="D186" s="1251"/>
      <c r="E186" s="1258"/>
      <c r="F186" s="1259"/>
      <c r="G186" s="1259"/>
    </row>
    <row r="187" spans="1:7" ht="40.5" customHeight="1">
      <c r="A187" s="1327"/>
      <c r="B187" s="1327"/>
      <c r="C187" s="1220" t="s">
        <v>22</v>
      </c>
      <c r="D187" s="1251"/>
      <c r="E187" s="1258"/>
      <c r="F187" s="1259"/>
      <c r="G187" s="1259"/>
    </row>
    <row r="188" spans="1:7" ht="31.5" customHeight="1">
      <c r="A188" s="1251" t="s">
        <v>214</v>
      </c>
      <c r="B188" s="1327">
        <v>6</v>
      </c>
      <c r="C188" s="1220" t="s">
        <v>120</v>
      </c>
      <c r="D188" s="1251" t="s">
        <v>78</v>
      </c>
      <c r="E188" s="1258">
        <v>2.1</v>
      </c>
      <c r="F188" s="1259">
        <v>593449</v>
      </c>
      <c r="G188" s="1259">
        <v>1246243</v>
      </c>
    </row>
    <row r="189" spans="1:7" ht="40.5" customHeight="1">
      <c r="A189" s="1251" t="s">
        <v>215</v>
      </c>
      <c r="B189" s="1327">
        <v>7</v>
      </c>
      <c r="C189" s="1220" t="s">
        <v>220</v>
      </c>
      <c r="D189" s="1251" t="s">
        <v>78</v>
      </c>
      <c r="E189" s="1258">
        <v>6</v>
      </c>
      <c r="F189" s="1259">
        <v>532996</v>
      </c>
      <c r="G189" s="1259">
        <v>3197976</v>
      </c>
    </row>
    <row r="190" spans="1:7" ht="20.25" customHeight="1">
      <c r="A190" s="1327">
        <v>5.4</v>
      </c>
      <c r="B190" s="1327"/>
      <c r="C190" s="1223" t="s">
        <v>127</v>
      </c>
      <c r="D190" s="1251"/>
      <c r="E190" s="1258"/>
      <c r="F190" s="1259"/>
      <c r="G190" s="1259"/>
    </row>
    <row r="191" spans="1:7" ht="39.75" customHeight="1">
      <c r="A191" s="1251" t="s">
        <v>216</v>
      </c>
      <c r="B191" s="1327">
        <v>8</v>
      </c>
      <c r="C191" s="1220" t="s">
        <v>122</v>
      </c>
      <c r="D191" s="1251" t="s">
        <v>78</v>
      </c>
      <c r="E191" s="1258">
        <v>46.599999999999994</v>
      </c>
      <c r="F191" s="1259">
        <v>1014441</v>
      </c>
      <c r="G191" s="1259">
        <v>47272951</v>
      </c>
    </row>
    <row r="192" spans="1:7" ht="26.25" customHeight="1">
      <c r="A192" s="1251" t="s">
        <v>217</v>
      </c>
      <c r="B192" s="1327">
        <v>9</v>
      </c>
      <c r="C192" s="1220" t="s">
        <v>149</v>
      </c>
      <c r="D192" s="1251" t="s">
        <v>77</v>
      </c>
      <c r="E192" s="1258">
        <v>68</v>
      </c>
      <c r="F192" s="1259">
        <v>29028</v>
      </c>
      <c r="G192" s="1259">
        <v>1973904</v>
      </c>
    </row>
    <row r="193" spans="1:7" ht="20.25" customHeight="1">
      <c r="A193" s="1327">
        <v>5.5</v>
      </c>
      <c r="B193" s="1327"/>
      <c r="C193" s="1224" t="s">
        <v>147</v>
      </c>
      <c r="D193" s="1251"/>
      <c r="E193" s="1258"/>
      <c r="F193" s="1259"/>
      <c r="G193" s="1259"/>
    </row>
    <row r="194" spans="1:7" ht="45.75" customHeight="1">
      <c r="A194" s="1251" t="s">
        <v>269</v>
      </c>
      <c r="B194" s="1327">
        <v>25</v>
      </c>
      <c r="C194" s="1220" t="s">
        <v>4554</v>
      </c>
      <c r="D194" s="1251" t="s">
        <v>80</v>
      </c>
      <c r="E194" s="1258">
        <v>18</v>
      </c>
      <c r="F194" s="1259">
        <v>18629</v>
      </c>
      <c r="G194" s="1259">
        <v>335322</v>
      </c>
    </row>
    <row r="195" spans="1:7" ht="20.25" customHeight="1">
      <c r="A195" s="1327">
        <v>5.6</v>
      </c>
      <c r="B195" s="1327"/>
      <c r="C195" s="1223" t="s">
        <v>101</v>
      </c>
      <c r="D195" s="1251"/>
      <c r="E195" s="1258"/>
      <c r="F195" s="1259"/>
      <c r="G195" s="1259"/>
    </row>
    <row r="196" spans="1:7" ht="58.5" customHeight="1">
      <c r="A196" s="1251" t="s">
        <v>270</v>
      </c>
      <c r="B196" s="1327">
        <v>15</v>
      </c>
      <c r="C196" s="1220" t="s">
        <v>134</v>
      </c>
      <c r="D196" s="1251" t="s">
        <v>79</v>
      </c>
      <c r="E196" s="1258">
        <v>9360</v>
      </c>
      <c r="F196" s="1259">
        <v>4669</v>
      </c>
      <c r="G196" s="1259">
        <v>43701840</v>
      </c>
    </row>
    <row r="197" spans="1:7" ht="20.25" customHeight="1">
      <c r="A197" s="1327">
        <v>5.7</v>
      </c>
      <c r="B197" s="1327"/>
      <c r="C197" s="1223" t="s">
        <v>131</v>
      </c>
      <c r="D197" s="1251"/>
      <c r="E197" s="1258"/>
      <c r="F197" s="1259"/>
      <c r="G197" s="1259"/>
    </row>
    <row r="198" spans="1:7" ht="39.75" customHeight="1">
      <c r="A198" s="1251" t="s">
        <v>218</v>
      </c>
      <c r="B198" s="1327">
        <v>21</v>
      </c>
      <c r="C198" s="1220" t="s">
        <v>32</v>
      </c>
      <c r="D198" s="1251" t="s">
        <v>78</v>
      </c>
      <c r="E198" s="1258">
        <v>14.4</v>
      </c>
      <c r="F198" s="1259">
        <v>10053</v>
      </c>
      <c r="G198" s="1259">
        <v>144763</v>
      </c>
    </row>
    <row r="199" spans="1:7" ht="54.75" customHeight="1">
      <c r="A199" s="1251" t="s">
        <v>261</v>
      </c>
      <c r="B199" s="1327">
        <v>22</v>
      </c>
      <c r="C199" s="1220" t="s">
        <v>135</v>
      </c>
      <c r="D199" s="1251" t="s">
        <v>78</v>
      </c>
      <c r="E199" s="1258">
        <v>7.2</v>
      </c>
      <c r="F199" s="1259">
        <v>121938</v>
      </c>
      <c r="G199" s="1259">
        <v>877954</v>
      </c>
    </row>
    <row r="200" spans="1:7" ht="42" customHeight="1">
      <c r="A200" s="1251" t="s">
        <v>4481</v>
      </c>
      <c r="B200" s="1327">
        <v>26</v>
      </c>
      <c r="C200" s="1220" t="s">
        <v>136</v>
      </c>
      <c r="D200" s="1251" t="s">
        <v>105</v>
      </c>
      <c r="E200" s="1258">
        <v>8</v>
      </c>
      <c r="F200" s="1259">
        <v>96459</v>
      </c>
      <c r="G200" s="1259">
        <v>771672</v>
      </c>
    </row>
    <row r="201" spans="1:7" ht="12.75" customHeight="1">
      <c r="A201" s="1225">
        <v>5.8</v>
      </c>
      <c r="B201" s="1225"/>
      <c r="C201" s="1223" t="s">
        <v>5214</v>
      </c>
      <c r="D201" s="1214"/>
      <c r="E201" s="1221"/>
      <c r="F201" s="1222"/>
      <c r="G201" s="1222"/>
    </row>
    <row r="202" spans="1:7" ht="12.75" customHeight="1">
      <c r="A202" s="1214" t="s">
        <v>618</v>
      </c>
      <c r="B202" s="1218">
        <v>35</v>
      </c>
      <c r="C202" s="1220" t="s">
        <v>5244</v>
      </c>
      <c r="D202" s="1214" t="s">
        <v>80</v>
      </c>
      <c r="E202" s="1246">
        <v>1</v>
      </c>
      <c r="F202" s="1222">
        <v>1715970</v>
      </c>
      <c r="G202" s="1222">
        <v>1715970</v>
      </c>
    </row>
    <row r="203" spans="1:7" ht="12.75" customHeight="1">
      <c r="A203" s="1214" t="s">
        <v>5556</v>
      </c>
      <c r="B203" s="1218">
        <v>36</v>
      </c>
      <c r="C203" s="1220" t="s">
        <v>5245</v>
      </c>
      <c r="D203" s="1214" t="s">
        <v>80</v>
      </c>
      <c r="E203" s="1246">
        <v>1</v>
      </c>
      <c r="F203" s="1222">
        <v>2059165</v>
      </c>
      <c r="G203" s="1222">
        <v>2059165</v>
      </c>
    </row>
    <row r="204" spans="1:7" ht="12.75" customHeight="1">
      <c r="A204" s="1214" t="s">
        <v>5557</v>
      </c>
      <c r="B204" s="1218">
        <v>27</v>
      </c>
      <c r="C204" s="1220" t="s">
        <v>5215</v>
      </c>
      <c r="D204" s="1214" t="s">
        <v>80</v>
      </c>
      <c r="E204" s="1246">
        <v>1</v>
      </c>
      <c r="F204" s="1222">
        <v>2745553</v>
      </c>
      <c r="G204" s="1222">
        <v>2745553</v>
      </c>
    </row>
    <row r="205" spans="1:7" ht="12.75" customHeight="1">
      <c r="A205" s="1214" t="s">
        <v>5523</v>
      </c>
      <c r="B205" s="1218">
        <v>37</v>
      </c>
      <c r="C205" s="1220" t="s">
        <v>5095</v>
      </c>
      <c r="D205" s="1214" t="s">
        <v>80</v>
      </c>
      <c r="E205" s="1246">
        <v>1</v>
      </c>
      <c r="F205" s="1222">
        <v>4118329</v>
      </c>
      <c r="G205" s="1222">
        <v>4118329</v>
      </c>
    </row>
    <row r="206" spans="1:7" ht="10.5" customHeight="1">
      <c r="A206" s="1225">
        <v>5.9</v>
      </c>
      <c r="B206" s="1225"/>
      <c r="C206" s="1223" t="s">
        <v>186</v>
      </c>
      <c r="D206" s="1214"/>
      <c r="E206" s="1221"/>
      <c r="F206" s="1222"/>
      <c r="G206" s="1222"/>
    </row>
    <row r="207" spans="1:7" ht="30" customHeight="1">
      <c r="A207" s="1214" t="s">
        <v>620</v>
      </c>
      <c r="B207" s="1218">
        <v>28</v>
      </c>
      <c r="C207" s="1220" t="s">
        <v>144</v>
      </c>
      <c r="D207" s="1214" t="s">
        <v>80</v>
      </c>
      <c r="E207" s="1246">
        <v>3</v>
      </c>
      <c r="F207" s="1222">
        <v>795912</v>
      </c>
      <c r="G207" s="1222">
        <v>2387736</v>
      </c>
    </row>
    <row r="208" spans="1:7" ht="12.75" customHeight="1">
      <c r="A208" s="1251"/>
      <c r="B208" s="1327"/>
      <c r="C208" s="1236"/>
      <c r="D208" s="1251"/>
      <c r="E208" s="1253"/>
      <c r="F208" s="1254"/>
      <c r="G208" s="1260"/>
    </row>
    <row r="209" spans="1:7" ht="37.5" customHeight="1">
      <c r="A209" s="1251"/>
      <c r="B209" s="1327"/>
      <c r="C209" s="1227" t="s">
        <v>5239</v>
      </c>
      <c r="D209" s="1261"/>
      <c r="E209" s="1256"/>
      <c r="F209" s="1257"/>
      <c r="G209" s="1262">
        <v>120337357</v>
      </c>
    </row>
    <row r="210" spans="1:7" ht="12.75" customHeight="1">
      <c r="A210" s="1251"/>
      <c r="B210" s="1327"/>
      <c r="C210" s="1236"/>
      <c r="D210" s="1251"/>
      <c r="E210" s="1253"/>
      <c r="F210" s="1254"/>
      <c r="G210" s="1260"/>
    </row>
    <row r="211" spans="1:7" ht="12.75" customHeight="1">
      <c r="A211" s="1226">
        <v>5.0999999999999996</v>
      </c>
      <c r="B211" s="1226"/>
      <c r="C211" s="1223" t="s">
        <v>170</v>
      </c>
      <c r="D211" s="1214"/>
      <c r="E211" s="1221"/>
      <c r="F211" s="1222"/>
      <c r="G211" s="1222"/>
    </row>
    <row r="212" spans="1:7" ht="12.75" customHeight="1">
      <c r="A212" s="1214" t="s">
        <v>4482</v>
      </c>
      <c r="B212" s="1218"/>
      <c r="C212" s="1220" t="s">
        <v>5242</v>
      </c>
      <c r="D212" s="1214" t="s">
        <v>80</v>
      </c>
      <c r="E212" s="1246">
        <v>1</v>
      </c>
      <c r="F212" s="1222">
        <v>203951</v>
      </c>
      <c r="G212" s="1222">
        <v>203951</v>
      </c>
    </row>
    <row r="213" spans="1:7" ht="12.75" customHeight="1">
      <c r="A213" s="1214" t="s">
        <v>5247</v>
      </c>
      <c r="B213" s="1218"/>
      <c r="C213" s="1220" t="s">
        <v>5243</v>
      </c>
      <c r="D213" s="1214" t="s">
        <v>80</v>
      </c>
      <c r="E213" s="1246">
        <v>1</v>
      </c>
      <c r="F213" s="1222">
        <v>244741</v>
      </c>
      <c r="G213" s="1222">
        <v>244741</v>
      </c>
    </row>
    <row r="214" spans="1:7" ht="12.75" customHeight="1">
      <c r="A214" s="1214" t="s">
        <v>5248</v>
      </c>
      <c r="B214" s="1218"/>
      <c r="C214" s="1220" t="s">
        <v>5219</v>
      </c>
      <c r="D214" s="1214" t="s">
        <v>80</v>
      </c>
      <c r="E214" s="1246">
        <v>1</v>
      </c>
      <c r="F214" s="1222">
        <v>326322</v>
      </c>
      <c r="G214" s="1222">
        <v>326322</v>
      </c>
    </row>
    <row r="215" spans="1:7" ht="12.75" customHeight="1">
      <c r="A215" s="1214" t="s">
        <v>5249</v>
      </c>
      <c r="B215" s="1218"/>
      <c r="C215" s="1220" t="s">
        <v>5220</v>
      </c>
      <c r="D215" s="1214" t="s">
        <v>80</v>
      </c>
      <c r="E215" s="1246">
        <v>1</v>
      </c>
      <c r="F215" s="1222">
        <v>489482</v>
      </c>
      <c r="G215" s="1222">
        <v>489482</v>
      </c>
    </row>
    <row r="216" spans="1:7" ht="12.75" customHeight="1">
      <c r="A216" s="1214" t="s">
        <v>5250</v>
      </c>
      <c r="B216" s="1218"/>
      <c r="C216" s="1220" t="s">
        <v>5268</v>
      </c>
      <c r="D216" s="1214" t="s">
        <v>80</v>
      </c>
      <c r="E216" s="1246">
        <v>4</v>
      </c>
      <c r="F216" s="1222">
        <v>308747</v>
      </c>
      <c r="G216" s="1222">
        <v>1234988</v>
      </c>
    </row>
    <row r="217" spans="1:7" ht="12.75" customHeight="1">
      <c r="A217" s="1214" t="s">
        <v>5251</v>
      </c>
      <c r="B217" s="1218"/>
      <c r="C217" s="1220" t="s">
        <v>5257</v>
      </c>
      <c r="D217" s="1214" t="s">
        <v>80</v>
      </c>
      <c r="E217" s="1246">
        <v>2</v>
      </c>
      <c r="F217" s="1222">
        <v>258161</v>
      </c>
      <c r="G217" s="1222">
        <v>516322</v>
      </c>
    </row>
    <row r="218" spans="1:7" ht="12.75" customHeight="1">
      <c r="A218" s="1214" t="s">
        <v>5252</v>
      </c>
      <c r="B218" s="1218"/>
      <c r="C218" s="1220" t="s">
        <v>5258</v>
      </c>
      <c r="D218" s="1214" t="s">
        <v>80</v>
      </c>
      <c r="E218" s="1246">
        <v>2</v>
      </c>
      <c r="F218" s="1222">
        <v>309794</v>
      </c>
      <c r="G218" s="1222">
        <v>619588</v>
      </c>
    </row>
    <row r="219" spans="1:7" ht="12.75" customHeight="1">
      <c r="A219" s="1214" t="s">
        <v>5253</v>
      </c>
      <c r="B219" s="1218"/>
      <c r="C219" s="1220" t="s">
        <v>5259</v>
      </c>
      <c r="D219" s="1214" t="s">
        <v>80</v>
      </c>
      <c r="E219" s="1246">
        <v>2</v>
      </c>
      <c r="F219" s="1222">
        <v>413058</v>
      </c>
      <c r="G219" s="1222">
        <v>826116</v>
      </c>
    </row>
    <row r="220" spans="1:7" ht="12.75" customHeight="1">
      <c r="A220" s="1214" t="s">
        <v>5254</v>
      </c>
      <c r="B220" s="1218"/>
      <c r="C220" s="1220" t="s">
        <v>5260</v>
      </c>
      <c r="D220" s="1214" t="s">
        <v>80</v>
      </c>
      <c r="E220" s="1246">
        <v>2</v>
      </c>
      <c r="F220" s="1222">
        <v>619587</v>
      </c>
      <c r="G220" s="1222">
        <v>1239174</v>
      </c>
    </row>
    <row r="221" spans="1:7" ht="12.75" customHeight="1">
      <c r="A221" s="1214" t="s">
        <v>5255</v>
      </c>
      <c r="B221" s="1218"/>
      <c r="C221" s="1220" t="s">
        <v>237</v>
      </c>
      <c r="D221" s="1214" t="s">
        <v>80</v>
      </c>
      <c r="E221" s="1246">
        <v>1</v>
      </c>
      <c r="F221" s="1222">
        <v>1847249</v>
      </c>
      <c r="G221" s="1222">
        <v>1847249</v>
      </c>
    </row>
    <row r="222" spans="1:7" ht="12.75" customHeight="1">
      <c r="A222" s="1214" t="s">
        <v>5256</v>
      </c>
      <c r="B222" s="1218"/>
      <c r="C222" s="1220" t="s">
        <v>5246</v>
      </c>
      <c r="D222" s="1214" t="s">
        <v>80</v>
      </c>
      <c r="E222" s="1246">
        <v>1</v>
      </c>
      <c r="F222" s="1222">
        <v>2072268</v>
      </c>
      <c r="G222" s="1222">
        <v>2072268</v>
      </c>
    </row>
    <row r="223" spans="1:7" ht="12.75" customHeight="1">
      <c r="A223" s="1214" t="s">
        <v>5261</v>
      </c>
      <c r="B223" s="1218"/>
      <c r="C223" s="1220" t="s">
        <v>5228</v>
      </c>
      <c r="D223" s="1214" t="s">
        <v>80</v>
      </c>
      <c r="E223" s="1246">
        <v>5</v>
      </c>
      <c r="F223" s="1222">
        <v>2763024</v>
      </c>
      <c r="G223" s="1222">
        <v>13815120</v>
      </c>
    </row>
    <row r="224" spans="1:7" ht="12.75" customHeight="1">
      <c r="A224" s="1214" t="s">
        <v>5262</v>
      </c>
      <c r="B224" s="1218"/>
      <c r="C224" s="1220" t="s">
        <v>5221</v>
      </c>
      <c r="D224" s="1214" t="s">
        <v>80</v>
      </c>
      <c r="E224" s="1246">
        <v>1</v>
      </c>
      <c r="F224" s="1222">
        <v>4144536</v>
      </c>
      <c r="G224" s="1222">
        <v>4144536</v>
      </c>
    </row>
    <row r="225" spans="1:7" ht="12.75" customHeight="1">
      <c r="A225" s="1251"/>
      <c r="B225" s="1327"/>
      <c r="C225" s="1236"/>
      <c r="D225" s="1251"/>
      <c r="E225" s="1253"/>
      <c r="F225" s="1254"/>
      <c r="G225" s="1260"/>
    </row>
    <row r="226" spans="1:7" ht="27.75" customHeight="1">
      <c r="A226" s="1251"/>
      <c r="B226" s="1327"/>
      <c r="C226" s="1227" t="s">
        <v>5240</v>
      </c>
      <c r="D226" s="1261"/>
      <c r="E226" s="1256"/>
      <c r="F226" s="1257"/>
      <c r="G226" s="1262">
        <v>27579857</v>
      </c>
    </row>
    <row r="227" spans="1:7" ht="20.25" customHeight="1">
      <c r="A227" s="1251"/>
      <c r="B227" s="1327"/>
      <c r="C227" s="1236"/>
      <c r="D227" s="1251"/>
      <c r="E227" s="1253"/>
      <c r="F227" s="1254"/>
      <c r="G227" s="1260"/>
    </row>
    <row r="228" spans="1:7" ht="27.75" customHeight="1">
      <c r="A228" s="1263"/>
      <c r="B228" s="1264"/>
      <c r="C228" s="1227" t="s">
        <v>5241</v>
      </c>
      <c r="D228" s="1261"/>
      <c r="E228" s="1256"/>
      <c r="F228" s="1257"/>
      <c r="G228" s="1262">
        <v>147917214</v>
      </c>
    </row>
    <row r="229" spans="1:7" ht="20.25" customHeight="1">
      <c r="A229" s="1247"/>
      <c r="B229" s="1248"/>
      <c r="C229" s="1265"/>
      <c r="D229" s="1266"/>
      <c r="E229" s="1267"/>
      <c r="F229" s="1268"/>
      <c r="G229" s="1269"/>
    </row>
    <row r="230" spans="1:7">
      <c r="A230" s="1241">
        <v>6</v>
      </c>
      <c r="B230" s="1241"/>
      <c r="C230" s="1249" t="s">
        <v>4484</v>
      </c>
      <c r="D230" s="1241"/>
      <c r="E230" s="1212"/>
      <c r="F230" s="1213"/>
      <c r="G230" s="1213"/>
    </row>
    <row r="231" spans="1:7">
      <c r="A231" s="1270"/>
      <c r="B231" s="1271"/>
      <c r="C231" s="1272"/>
      <c r="D231" s="1273"/>
      <c r="E231" s="1216"/>
      <c r="F231" s="1217"/>
      <c r="G231" s="1217"/>
    </row>
    <row r="232" spans="1:7">
      <c r="A232" s="1218">
        <v>6.1</v>
      </c>
      <c r="B232" s="1218"/>
      <c r="C232" s="1232" t="s">
        <v>156</v>
      </c>
      <c r="D232" s="1273"/>
      <c r="E232" s="1216"/>
      <c r="F232" s="1217"/>
      <c r="G232" s="1217"/>
    </row>
    <row r="233" spans="1:7" ht="12.75" customHeight="1">
      <c r="A233" s="1214" t="s">
        <v>102</v>
      </c>
      <c r="B233" s="1218">
        <v>38</v>
      </c>
      <c r="C233" s="1220" t="s">
        <v>191</v>
      </c>
      <c r="D233" s="1214" t="s">
        <v>77</v>
      </c>
      <c r="E233" s="1221">
        <v>11285</v>
      </c>
      <c r="F233" s="1222">
        <v>564</v>
      </c>
      <c r="G233" s="1222">
        <v>6364740</v>
      </c>
    </row>
    <row r="234" spans="1:7" ht="12.75" customHeight="1">
      <c r="A234" s="1218">
        <v>6.2</v>
      </c>
      <c r="B234" s="1218"/>
      <c r="C234" s="1223" t="s">
        <v>12</v>
      </c>
      <c r="D234" s="1214"/>
      <c r="E234" s="1221"/>
      <c r="F234" s="1222"/>
      <c r="G234" s="1222"/>
    </row>
    <row r="235" spans="1:7" ht="12.75" customHeight="1">
      <c r="A235" s="1214" t="s">
        <v>103</v>
      </c>
      <c r="B235" s="1218">
        <v>19</v>
      </c>
      <c r="C235" s="1220" t="s">
        <v>15</v>
      </c>
      <c r="D235" s="1214" t="s">
        <v>78</v>
      </c>
      <c r="E235" s="1221">
        <v>14716.8</v>
      </c>
      <c r="F235" s="1222">
        <v>15493</v>
      </c>
      <c r="G235" s="1222">
        <v>228007382</v>
      </c>
    </row>
    <row r="236" spans="1:7" ht="12.75" customHeight="1">
      <c r="A236" s="1214" t="s">
        <v>233</v>
      </c>
      <c r="B236" s="1218">
        <v>4</v>
      </c>
      <c r="C236" s="1220" t="s">
        <v>17</v>
      </c>
      <c r="D236" s="1214" t="s">
        <v>78</v>
      </c>
      <c r="E236" s="1221">
        <v>8584.7999999999993</v>
      </c>
      <c r="F236" s="1222">
        <v>31033</v>
      </c>
      <c r="G236" s="1222">
        <v>266412098</v>
      </c>
    </row>
    <row r="237" spans="1:7" ht="12.75" customHeight="1">
      <c r="A237" s="1214" t="s">
        <v>234</v>
      </c>
      <c r="B237" s="1218">
        <v>5</v>
      </c>
      <c r="C237" s="1220" t="s">
        <v>18</v>
      </c>
      <c r="D237" s="1214" t="s">
        <v>78</v>
      </c>
      <c r="E237" s="1221">
        <v>1226.4000000000001</v>
      </c>
      <c r="F237" s="1222">
        <v>78970</v>
      </c>
      <c r="G237" s="1222">
        <v>96848808</v>
      </c>
    </row>
    <row r="238" spans="1:7">
      <c r="A238" s="1218">
        <v>6.3</v>
      </c>
      <c r="B238" s="1218"/>
      <c r="C238" s="1223" t="s">
        <v>196</v>
      </c>
      <c r="D238" s="1214"/>
      <c r="E238" s="1221"/>
      <c r="F238" s="1222"/>
      <c r="G238" s="1222"/>
    </row>
    <row r="239" spans="1:7" ht="54" customHeight="1">
      <c r="A239" s="1214"/>
      <c r="B239" s="1218"/>
      <c r="C239" s="1220" t="s">
        <v>5198</v>
      </c>
      <c r="D239" s="1214"/>
      <c r="E239" s="1216"/>
      <c r="F239" s="1222"/>
      <c r="G239" s="1238"/>
    </row>
    <row r="240" spans="1:7">
      <c r="A240" s="1214" t="s">
        <v>104</v>
      </c>
      <c r="B240" s="1218">
        <v>39</v>
      </c>
      <c r="C240" s="1220" t="s">
        <v>5199</v>
      </c>
      <c r="D240" s="1214" t="s">
        <v>77</v>
      </c>
      <c r="E240" s="1221">
        <v>11285.6</v>
      </c>
      <c r="F240" s="1222">
        <v>124502</v>
      </c>
      <c r="G240" s="1222">
        <v>1405079771</v>
      </c>
    </row>
    <row r="241" spans="1:7" ht="12.75" customHeight="1">
      <c r="A241" s="1218">
        <v>6.4</v>
      </c>
      <c r="B241" s="1218"/>
      <c r="C241" s="1223" t="s">
        <v>131</v>
      </c>
      <c r="D241" s="1214"/>
      <c r="E241" s="1221"/>
      <c r="F241" s="1222"/>
      <c r="G241" s="1222"/>
    </row>
    <row r="242" spans="1:7" ht="36.75" customHeight="1">
      <c r="A242" s="1214" t="s">
        <v>106</v>
      </c>
      <c r="B242" s="1218">
        <v>21</v>
      </c>
      <c r="C242" s="1220" t="s">
        <v>32</v>
      </c>
      <c r="D242" s="1214" t="s">
        <v>78</v>
      </c>
      <c r="E242" s="1221">
        <v>6517.1</v>
      </c>
      <c r="F242" s="1222">
        <v>10053</v>
      </c>
      <c r="G242" s="1222">
        <v>65516406</v>
      </c>
    </row>
    <row r="243" spans="1:7" ht="50.25" customHeight="1">
      <c r="A243" s="1214" t="s">
        <v>107</v>
      </c>
      <c r="B243" s="1218">
        <v>22</v>
      </c>
      <c r="C243" s="1220" t="s">
        <v>135</v>
      </c>
      <c r="D243" s="1214" t="s">
        <v>78</v>
      </c>
      <c r="E243" s="1221">
        <v>5332.2</v>
      </c>
      <c r="F243" s="1222">
        <v>121938</v>
      </c>
      <c r="G243" s="1222">
        <v>650197804</v>
      </c>
    </row>
    <row r="244" spans="1:7" ht="53.25" customHeight="1">
      <c r="A244" s="1214" t="s">
        <v>1085</v>
      </c>
      <c r="B244" s="1218">
        <v>40</v>
      </c>
      <c r="C244" s="1220" t="s">
        <v>152</v>
      </c>
      <c r="D244" s="1214" t="s">
        <v>78</v>
      </c>
      <c r="E244" s="1221">
        <v>12678.7</v>
      </c>
      <c r="F244" s="1222">
        <v>133494</v>
      </c>
      <c r="G244" s="1222">
        <v>1692530378</v>
      </c>
    </row>
    <row r="245" spans="1:7" ht="12.75" customHeight="1">
      <c r="A245" s="1274">
        <v>6.5</v>
      </c>
      <c r="B245" s="1275"/>
      <c r="C245" s="1891" t="s">
        <v>5265</v>
      </c>
      <c r="D245" s="1892"/>
      <c r="E245" s="1892"/>
      <c r="F245" s="1222"/>
      <c r="G245" s="1222"/>
    </row>
    <row r="246" spans="1:7" ht="37.5" customHeight="1">
      <c r="A246" s="1275"/>
      <c r="B246" s="1275"/>
      <c r="C246" s="1276" t="s">
        <v>5282</v>
      </c>
      <c r="D246" s="1277"/>
      <c r="E246" s="1277"/>
      <c r="F246" s="1222"/>
      <c r="G246" s="1222"/>
    </row>
    <row r="247" spans="1:7" ht="12.75" customHeight="1">
      <c r="A247" s="1278" t="s">
        <v>623</v>
      </c>
      <c r="B247" s="1279">
        <v>41</v>
      </c>
      <c r="C247" s="1220" t="s">
        <v>5278</v>
      </c>
      <c r="D247" s="1214" t="s">
        <v>80</v>
      </c>
      <c r="E247" s="1246">
        <v>18</v>
      </c>
      <c r="F247" s="1222">
        <v>25020856</v>
      </c>
      <c r="G247" s="1222">
        <v>450375408</v>
      </c>
    </row>
    <row r="248" spans="1:7" ht="12.75" customHeight="1">
      <c r="A248" s="1278" t="s">
        <v>1086</v>
      </c>
      <c r="B248" s="1279">
        <v>42</v>
      </c>
      <c r="C248" s="1220" t="s">
        <v>5279</v>
      </c>
      <c r="D248" s="1214" t="s">
        <v>80</v>
      </c>
      <c r="E248" s="1246">
        <v>7</v>
      </c>
      <c r="F248" s="1222">
        <v>29955964</v>
      </c>
      <c r="G248" s="1222">
        <v>209691748</v>
      </c>
    </row>
    <row r="249" spans="1:7" ht="12.75" customHeight="1">
      <c r="A249" s="1278" t="s">
        <v>1087</v>
      </c>
      <c r="B249" s="1279">
        <v>43</v>
      </c>
      <c r="C249" s="1220" t="s">
        <v>5280</v>
      </c>
      <c r="D249" s="1214" t="s">
        <v>80</v>
      </c>
      <c r="E249" s="1246">
        <v>1</v>
      </c>
      <c r="F249" s="1222">
        <v>28837756</v>
      </c>
      <c r="G249" s="1222">
        <v>28837756</v>
      </c>
    </row>
    <row r="250" spans="1:7" ht="12.75" customHeight="1">
      <c r="A250" s="1274">
        <v>6.6</v>
      </c>
      <c r="B250" s="1275"/>
      <c r="C250" s="1891" t="s">
        <v>4534</v>
      </c>
      <c r="D250" s="1892"/>
      <c r="E250" s="1892"/>
      <c r="F250" s="1222"/>
      <c r="G250" s="1222"/>
    </row>
    <row r="251" spans="1:7" ht="41.25" customHeight="1">
      <c r="A251" s="1275"/>
      <c r="B251" s="1275"/>
      <c r="C251" s="1276" t="s">
        <v>5283</v>
      </c>
      <c r="D251" s="1277"/>
      <c r="E251" s="1277"/>
      <c r="F251" s="1222"/>
      <c r="G251" s="1222"/>
    </row>
    <row r="252" spans="1:7" ht="12.75" customHeight="1">
      <c r="A252" s="1278" t="s">
        <v>624</v>
      </c>
      <c r="B252" s="1279">
        <v>44</v>
      </c>
      <c r="C252" s="1220" t="s">
        <v>5281</v>
      </c>
      <c r="D252" s="1214" t="s">
        <v>80</v>
      </c>
      <c r="E252" s="1280">
        <v>19</v>
      </c>
      <c r="F252" s="1222">
        <v>28186621</v>
      </c>
      <c r="G252" s="1222">
        <v>310052831</v>
      </c>
    </row>
    <row r="253" spans="1:7" ht="12.75" customHeight="1">
      <c r="A253" s="1225">
        <v>6.7</v>
      </c>
      <c r="B253" s="1225"/>
      <c r="C253" s="1223" t="s">
        <v>587</v>
      </c>
      <c r="D253" s="1214"/>
      <c r="E253" s="1214"/>
      <c r="F253" s="1222"/>
      <c r="G253" s="1222"/>
    </row>
    <row r="254" spans="1:7" ht="36" customHeight="1">
      <c r="A254" s="1278" t="s">
        <v>108</v>
      </c>
      <c r="B254" s="1279">
        <v>45</v>
      </c>
      <c r="C254" s="1220" t="s">
        <v>121</v>
      </c>
      <c r="D254" s="1214" t="s">
        <v>78</v>
      </c>
      <c r="E254" s="1246">
        <v>313</v>
      </c>
      <c r="F254" s="1222">
        <v>961065</v>
      </c>
      <c r="G254" s="1222">
        <v>300813345</v>
      </c>
    </row>
    <row r="255" spans="1:7" ht="52.5" customHeight="1">
      <c r="A255" s="1278" t="s">
        <v>1093</v>
      </c>
      <c r="B255" s="1279">
        <v>15</v>
      </c>
      <c r="C255" s="1220" t="s">
        <v>134</v>
      </c>
      <c r="D255" s="1214" t="s">
        <v>79</v>
      </c>
      <c r="E255" s="1246">
        <v>9390</v>
      </c>
      <c r="F255" s="1222">
        <v>4669</v>
      </c>
      <c r="G255" s="1222">
        <v>43841910</v>
      </c>
    </row>
    <row r="256" spans="1:7" ht="12.75" customHeight="1">
      <c r="A256" s="1225">
        <v>6.8</v>
      </c>
      <c r="B256" s="1225"/>
      <c r="C256" s="1223" t="s">
        <v>5263</v>
      </c>
      <c r="D256" s="1214"/>
      <c r="E256" s="1221"/>
      <c r="F256" s="1222"/>
      <c r="G256" s="1222"/>
    </row>
    <row r="257" spans="1:7" ht="12.75" customHeight="1">
      <c r="A257" s="1278" t="s">
        <v>109</v>
      </c>
      <c r="B257" s="1225">
        <v>46</v>
      </c>
      <c r="C257" s="1220" t="s">
        <v>5532</v>
      </c>
      <c r="D257" s="1214" t="s">
        <v>76</v>
      </c>
      <c r="E257" s="1221">
        <v>82</v>
      </c>
      <c r="F257" s="1222">
        <v>2228</v>
      </c>
      <c r="G257" s="1222">
        <v>182696</v>
      </c>
    </row>
    <row r="258" spans="1:7" ht="12.75" customHeight="1">
      <c r="A258" s="1278" t="s">
        <v>235</v>
      </c>
      <c r="B258" s="1225">
        <v>3</v>
      </c>
      <c r="C258" s="1220" t="s">
        <v>16</v>
      </c>
      <c r="D258" s="1214" t="s">
        <v>78</v>
      </c>
      <c r="E258" s="1221">
        <v>8</v>
      </c>
      <c r="F258" s="1222">
        <v>28352</v>
      </c>
      <c r="G258" s="1222">
        <v>226816</v>
      </c>
    </row>
    <row r="259" spans="1:7" ht="12.75" customHeight="1">
      <c r="A259" s="1278" t="s">
        <v>1099</v>
      </c>
      <c r="B259" s="1218">
        <v>5</v>
      </c>
      <c r="C259" s="1220" t="s">
        <v>18</v>
      </c>
      <c r="D259" s="1214" t="s">
        <v>78</v>
      </c>
      <c r="E259" s="1221">
        <v>4</v>
      </c>
      <c r="F259" s="1222">
        <v>78970</v>
      </c>
      <c r="G259" s="1222">
        <v>315880</v>
      </c>
    </row>
    <row r="260" spans="1:7" ht="12.75" customHeight="1">
      <c r="A260" s="1278" t="s">
        <v>5314</v>
      </c>
      <c r="B260" s="1218">
        <v>6</v>
      </c>
      <c r="C260" s="1220" t="s">
        <v>82</v>
      </c>
      <c r="D260" s="1214" t="s">
        <v>78</v>
      </c>
      <c r="E260" s="1221">
        <v>1.8</v>
      </c>
      <c r="F260" s="1222">
        <v>593449</v>
      </c>
      <c r="G260" s="1222">
        <v>1068208</v>
      </c>
    </row>
    <row r="261" spans="1:7" ht="162" customHeight="1">
      <c r="A261" s="1278" t="s">
        <v>5315</v>
      </c>
      <c r="B261" s="1279">
        <v>123</v>
      </c>
      <c r="C261" s="1220" t="s">
        <v>5264</v>
      </c>
      <c r="D261" s="1214" t="s">
        <v>77</v>
      </c>
      <c r="E261" s="1221">
        <v>82</v>
      </c>
      <c r="F261" s="1222">
        <v>870413</v>
      </c>
      <c r="G261" s="1222">
        <v>71373866</v>
      </c>
    </row>
    <row r="262" spans="1:7" ht="12.75" customHeight="1">
      <c r="A262" s="1278"/>
      <c r="B262" s="1225"/>
      <c r="C262" s="1220"/>
      <c r="D262" s="1214"/>
      <c r="E262" s="1221"/>
      <c r="F262" s="1222"/>
      <c r="G262" s="1222"/>
    </row>
    <row r="263" spans="1:7" ht="12.75" customHeight="1">
      <c r="A263" s="1278"/>
      <c r="B263" s="1225"/>
      <c r="C263" s="1227" t="s">
        <v>518</v>
      </c>
      <c r="D263" s="1239"/>
      <c r="E263" s="1212"/>
      <c r="F263" s="1213"/>
      <c r="G263" s="1231">
        <v>5827737851</v>
      </c>
    </row>
    <row r="264" spans="1:7" ht="12.75" customHeight="1">
      <c r="A264" s="1278"/>
      <c r="B264" s="1225"/>
      <c r="C264" s="1220"/>
      <c r="D264" s="1214"/>
      <c r="E264" s="1221"/>
      <c r="F264" s="1222"/>
      <c r="G264" s="1222"/>
    </row>
    <row r="265" spans="1:7" ht="12.75" customHeight="1">
      <c r="A265" s="1218">
        <v>6.9</v>
      </c>
      <c r="B265" s="1218"/>
      <c r="C265" s="1223" t="s">
        <v>5200</v>
      </c>
      <c r="D265" s="1214"/>
      <c r="E265" s="1221"/>
      <c r="F265" s="1222"/>
      <c r="G265" s="1222"/>
    </row>
    <row r="266" spans="1:7" ht="12.75" customHeight="1">
      <c r="A266" s="1214" t="s">
        <v>110</v>
      </c>
      <c r="B266" s="1218"/>
      <c r="C266" s="1220" t="s">
        <v>5197</v>
      </c>
      <c r="D266" s="1214" t="s">
        <v>77</v>
      </c>
      <c r="E266" s="1221">
        <v>11285.6</v>
      </c>
      <c r="F266" s="1222">
        <v>507601</v>
      </c>
      <c r="G266" s="1222">
        <v>5728581846</v>
      </c>
    </row>
    <row r="267" spans="1:7" ht="12.75" customHeight="1">
      <c r="A267" s="1226">
        <v>6.1</v>
      </c>
      <c r="B267" s="1218"/>
      <c r="C267" s="1223" t="s">
        <v>5284</v>
      </c>
      <c r="D267" s="1214"/>
      <c r="E267" s="1221"/>
      <c r="F267" s="1222"/>
      <c r="G267" s="1222"/>
    </row>
    <row r="268" spans="1:7" ht="12.75" customHeight="1">
      <c r="A268" s="1214" t="s">
        <v>236</v>
      </c>
      <c r="B268" s="1218"/>
      <c r="C268" s="1220" t="s">
        <v>5401</v>
      </c>
      <c r="D268" s="1214" t="s">
        <v>80</v>
      </c>
      <c r="E268" s="1246">
        <v>33</v>
      </c>
      <c r="F268" s="1222">
        <v>4578049</v>
      </c>
      <c r="G268" s="1222">
        <v>151075617</v>
      </c>
    </row>
    <row r="269" spans="1:7" ht="12.75" customHeight="1">
      <c r="A269" s="1214" t="s">
        <v>4485</v>
      </c>
      <c r="B269" s="1218"/>
      <c r="C269" s="1220" t="s">
        <v>5400</v>
      </c>
      <c r="D269" s="1214" t="s">
        <v>80</v>
      </c>
      <c r="E269" s="1246">
        <v>2</v>
      </c>
      <c r="F269" s="1222">
        <v>4615479</v>
      </c>
      <c r="G269" s="1222">
        <v>9230958</v>
      </c>
    </row>
    <row r="270" spans="1:7" ht="12.75" customHeight="1">
      <c r="A270" s="1278"/>
      <c r="B270" s="1225"/>
      <c r="C270" s="1220"/>
      <c r="D270" s="1214"/>
      <c r="E270" s="1221"/>
      <c r="F270" s="1222"/>
      <c r="G270" s="1222"/>
    </row>
    <row r="271" spans="1:7" ht="12.75" customHeight="1">
      <c r="A271" s="1278"/>
      <c r="B271" s="1225"/>
      <c r="C271" s="1227" t="s">
        <v>520</v>
      </c>
      <c r="D271" s="1239"/>
      <c r="E271" s="1212"/>
      <c r="F271" s="1213"/>
      <c r="G271" s="1231">
        <v>5888888421</v>
      </c>
    </row>
    <row r="272" spans="1:7" ht="12.75" customHeight="1">
      <c r="A272" s="1278"/>
      <c r="B272" s="1225"/>
      <c r="C272" s="1220"/>
      <c r="D272" s="1214"/>
      <c r="E272" s="1221"/>
      <c r="F272" s="1222"/>
      <c r="G272" s="1222"/>
    </row>
    <row r="273" spans="1:7" ht="12.75" customHeight="1">
      <c r="A273" s="1278"/>
      <c r="B273" s="1225"/>
      <c r="C273" s="1227" t="s">
        <v>519</v>
      </c>
      <c r="D273" s="1239"/>
      <c r="E273" s="1212"/>
      <c r="F273" s="1213"/>
      <c r="G273" s="1231">
        <v>11716626272</v>
      </c>
    </row>
    <row r="274" spans="1:7" ht="26.25" customHeight="1">
      <c r="A274" s="1278"/>
      <c r="B274" s="1225"/>
      <c r="C274" s="1220"/>
      <c r="D274" s="1214"/>
      <c r="E274" s="1221"/>
      <c r="F274" s="1222"/>
      <c r="G274" s="1222"/>
    </row>
    <row r="275" spans="1:7">
      <c r="A275" s="1281">
        <v>7</v>
      </c>
      <c r="B275" s="1281"/>
      <c r="C275" s="1249" t="s">
        <v>4536</v>
      </c>
      <c r="D275" s="1282"/>
      <c r="E275" s="1283"/>
      <c r="F275" s="1230"/>
      <c r="G275" s="1230"/>
    </row>
    <row r="276" spans="1:7" ht="12.75" customHeight="1">
      <c r="A276" s="1218">
        <v>7.1</v>
      </c>
      <c r="B276" s="1218"/>
      <c r="C276" s="1223" t="s">
        <v>10</v>
      </c>
      <c r="D276" s="1214"/>
      <c r="E276" s="1221"/>
      <c r="F276" s="1222"/>
      <c r="G276" s="1222"/>
    </row>
    <row r="277" spans="1:7" ht="12.75" customHeight="1">
      <c r="A277" s="1214" t="s">
        <v>222</v>
      </c>
      <c r="B277" s="1218">
        <v>47</v>
      </c>
      <c r="C277" s="1220" t="s">
        <v>4537</v>
      </c>
      <c r="D277" s="1214" t="s">
        <v>75</v>
      </c>
      <c r="E277" s="1221">
        <v>1</v>
      </c>
      <c r="F277" s="1222">
        <v>1334415</v>
      </c>
      <c r="G277" s="1222">
        <v>1334415</v>
      </c>
    </row>
    <row r="278" spans="1:7" ht="12.75" customHeight="1">
      <c r="A278" s="1218">
        <v>7.2</v>
      </c>
      <c r="B278" s="1218"/>
      <c r="C278" s="1223" t="s">
        <v>12</v>
      </c>
      <c r="D278" s="1214"/>
      <c r="E278" s="1221"/>
      <c r="F278" s="1222"/>
      <c r="G278" s="1222"/>
    </row>
    <row r="279" spans="1:7" s="1284" customFormat="1" ht="12.75" customHeight="1">
      <c r="A279" s="1214" t="s">
        <v>223</v>
      </c>
      <c r="B279" s="1218">
        <v>3</v>
      </c>
      <c r="C279" s="1220" t="s">
        <v>16</v>
      </c>
      <c r="D279" s="1214" t="s">
        <v>78</v>
      </c>
      <c r="E279" s="1221">
        <v>504</v>
      </c>
      <c r="F279" s="1222">
        <v>28352</v>
      </c>
      <c r="G279" s="1222">
        <v>14289408</v>
      </c>
    </row>
    <row r="280" spans="1:7" s="1284" customFormat="1" ht="12.75" customHeight="1">
      <c r="A280" s="1214" t="s">
        <v>224</v>
      </c>
      <c r="B280" s="1218">
        <v>4</v>
      </c>
      <c r="C280" s="1220" t="s">
        <v>17</v>
      </c>
      <c r="D280" s="1214" t="s">
        <v>78</v>
      </c>
      <c r="E280" s="1221">
        <v>201.6</v>
      </c>
      <c r="F280" s="1222">
        <v>31033</v>
      </c>
      <c r="G280" s="1222">
        <v>6256253</v>
      </c>
    </row>
    <row r="281" spans="1:7" s="1284" customFormat="1" ht="12.75" customHeight="1">
      <c r="A281" s="1214" t="s">
        <v>225</v>
      </c>
      <c r="B281" s="1218">
        <v>5</v>
      </c>
      <c r="C281" s="1220" t="s">
        <v>18</v>
      </c>
      <c r="D281" s="1214" t="s">
        <v>78</v>
      </c>
      <c r="E281" s="1221">
        <v>67.2</v>
      </c>
      <c r="F281" s="1222">
        <v>78970</v>
      </c>
      <c r="G281" s="1222">
        <v>5306784</v>
      </c>
    </row>
    <row r="282" spans="1:7" s="1284" customFormat="1" ht="12.75" customHeight="1">
      <c r="A282" s="1218">
        <v>7.3</v>
      </c>
      <c r="B282" s="1218"/>
      <c r="C282" s="1223" t="s">
        <v>126</v>
      </c>
      <c r="D282" s="1214"/>
      <c r="E282" s="1221"/>
      <c r="F282" s="1222"/>
      <c r="G282" s="1222"/>
    </row>
    <row r="283" spans="1:7" s="1284" customFormat="1" ht="39" customHeight="1">
      <c r="A283" s="1218"/>
      <c r="B283" s="1218"/>
      <c r="C283" s="1220" t="s">
        <v>22</v>
      </c>
      <c r="D283" s="1214"/>
      <c r="E283" s="1221"/>
      <c r="F283" s="1222"/>
      <c r="G283" s="1222"/>
    </row>
    <row r="284" spans="1:7" s="1284" customFormat="1" ht="17.25" customHeight="1">
      <c r="A284" s="1214" t="s">
        <v>226</v>
      </c>
      <c r="B284" s="1218">
        <v>48</v>
      </c>
      <c r="C284" s="1220" t="s">
        <v>82</v>
      </c>
      <c r="D284" s="1214" t="s">
        <v>78</v>
      </c>
      <c r="E284" s="1221">
        <v>70</v>
      </c>
      <c r="F284" s="1222">
        <v>405061</v>
      </c>
      <c r="G284" s="1222">
        <v>28354270</v>
      </c>
    </row>
    <row r="285" spans="1:7" s="1285" customFormat="1" ht="27" customHeight="1">
      <c r="A285" s="1214" t="s">
        <v>227</v>
      </c>
      <c r="B285" s="1218">
        <v>49</v>
      </c>
      <c r="C285" s="1220" t="s">
        <v>219</v>
      </c>
      <c r="D285" s="1214" t="s">
        <v>78</v>
      </c>
      <c r="E285" s="1221">
        <v>150</v>
      </c>
      <c r="F285" s="1222">
        <v>396938</v>
      </c>
      <c r="G285" s="1222">
        <v>59540700</v>
      </c>
    </row>
    <row r="286" spans="1:7" s="1286" customFormat="1" ht="12.75" customHeight="1">
      <c r="A286" s="1218">
        <v>7.4</v>
      </c>
      <c r="B286" s="1218"/>
      <c r="C286" s="1223" t="s">
        <v>127</v>
      </c>
      <c r="D286" s="1214"/>
      <c r="E286" s="1221"/>
      <c r="F286" s="1222"/>
      <c r="G286" s="1222"/>
    </row>
    <row r="287" spans="1:7" s="1286" customFormat="1" ht="27" customHeight="1">
      <c r="A287" s="1214" t="s">
        <v>228</v>
      </c>
      <c r="B287" s="1218">
        <v>50</v>
      </c>
      <c r="C287" s="1220" t="s">
        <v>119</v>
      </c>
      <c r="D287" s="1214" t="s">
        <v>78</v>
      </c>
      <c r="E287" s="1221">
        <v>1600</v>
      </c>
      <c r="F287" s="1222">
        <v>773723</v>
      </c>
      <c r="G287" s="1222">
        <v>1237956800</v>
      </c>
    </row>
    <row r="288" spans="1:7" s="1285" customFormat="1" ht="24.75" customHeight="1">
      <c r="A288" s="1214" t="s">
        <v>229</v>
      </c>
      <c r="B288" s="1218">
        <v>9</v>
      </c>
      <c r="C288" s="1220" t="s">
        <v>149</v>
      </c>
      <c r="D288" s="1214" t="s">
        <v>77</v>
      </c>
      <c r="E288" s="1221">
        <v>480</v>
      </c>
      <c r="F288" s="1222">
        <v>29028</v>
      </c>
      <c r="G288" s="1222">
        <v>13933440</v>
      </c>
    </row>
    <row r="289" spans="1:7" s="1285" customFormat="1" ht="12.75" customHeight="1">
      <c r="A289" s="1214" t="s">
        <v>238</v>
      </c>
      <c r="B289" s="1218">
        <v>51</v>
      </c>
      <c r="C289" s="1220" t="s">
        <v>259</v>
      </c>
      <c r="D289" s="1214" t="s">
        <v>79</v>
      </c>
      <c r="E289" s="1221">
        <v>250</v>
      </c>
      <c r="F289" s="1222">
        <v>61917</v>
      </c>
      <c r="G289" s="1222">
        <v>15479250</v>
      </c>
    </row>
    <row r="290" spans="1:7" s="1285" customFormat="1" ht="12.75" customHeight="1">
      <c r="A290" s="1214" t="s">
        <v>5436</v>
      </c>
      <c r="B290" s="1218">
        <v>52</v>
      </c>
      <c r="C290" s="1220" t="s">
        <v>5435</v>
      </c>
      <c r="D290" s="1214" t="s">
        <v>80</v>
      </c>
      <c r="E290" s="1221">
        <v>400</v>
      </c>
      <c r="F290" s="1222">
        <v>57772</v>
      </c>
      <c r="G290" s="1222">
        <v>23108800</v>
      </c>
    </row>
    <row r="291" spans="1:7" s="1286" customFormat="1" ht="12.75" customHeight="1">
      <c r="A291" s="1218">
        <v>7.5</v>
      </c>
      <c r="B291" s="1218"/>
      <c r="C291" s="1224" t="s">
        <v>147</v>
      </c>
      <c r="D291" s="1214"/>
      <c r="E291" s="1221"/>
      <c r="F291" s="1222"/>
      <c r="G291" s="1222"/>
    </row>
    <row r="292" spans="1:7" s="1286" customFormat="1" ht="37.5" customHeight="1">
      <c r="A292" s="1214" t="s">
        <v>239</v>
      </c>
      <c r="B292" s="1218">
        <v>53</v>
      </c>
      <c r="C292" s="1220" t="s">
        <v>258</v>
      </c>
      <c r="D292" s="1214" t="s">
        <v>80</v>
      </c>
      <c r="E292" s="1221">
        <v>100</v>
      </c>
      <c r="F292" s="1222">
        <v>27316</v>
      </c>
      <c r="G292" s="1222">
        <v>2731600</v>
      </c>
    </row>
    <row r="293" spans="1:7" s="1286" customFormat="1" ht="12.75" customHeight="1">
      <c r="A293" s="1214" t="s">
        <v>5402</v>
      </c>
      <c r="B293" s="1218">
        <v>54</v>
      </c>
      <c r="C293" s="1220" t="s">
        <v>5434</v>
      </c>
      <c r="D293" s="1214" t="s">
        <v>77</v>
      </c>
      <c r="E293" s="1221">
        <v>60</v>
      </c>
      <c r="F293" s="1222">
        <v>167456</v>
      </c>
      <c r="G293" s="1222">
        <v>10047360</v>
      </c>
    </row>
    <row r="294" spans="1:7" s="1286" customFormat="1" ht="12.75" customHeight="1">
      <c r="A294" s="1214" t="s">
        <v>5433</v>
      </c>
      <c r="B294" s="1218">
        <v>55</v>
      </c>
      <c r="C294" s="1220" t="s">
        <v>5432</v>
      </c>
      <c r="D294" s="1214" t="s">
        <v>77</v>
      </c>
      <c r="E294" s="1221">
        <v>60</v>
      </c>
      <c r="F294" s="1222">
        <v>188388</v>
      </c>
      <c r="G294" s="1222">
        <v>11303280</v>
      </c>
    </row>
    <row r="295" spans="1:7" s="1285" customFormat="1" ht="12.75" customHeight="1">
      <c r="A295" s="1218">
        <v>7.6</v>
      </c>
      <c r="B295" s="1218"/>
      <c r="C295" s="1223" t="s">
        <v>101</v>
      </c>
      <c r="D295" s="1214"/>
      <c r="E295" s="1221"/>
      <c r="F295" s="1222"/>
      <c r="G295" s="1222"/>
    </row>
    <row r="296" spans="1:7" s="1285" customFormat="1" ht="36.75" customHeight="1">
      <c r="A296" s="1214" t="s">
        <v>243</v>
      </c>
      <c r="B296" s="1218">
        <v>56</v>
      </c>
      <c r="C296" s="1220" t="s">
        <v>124</v>
      </c>
      <c r="D296" s="1214" t="s">
        <v>79</v>
      </c>
      <c r="E296" s="1287">
        <v>240000</v>
      </c>
      <c r="F296" s="1222">
        <v>4564</v>
      </c>
      <c r="G296" s="1222">
        <v>1095360000</v>
      </c>
    </row>
    <row r="297" spans="1:7" s="1285" customFormat="1" ht="26.25" customHeight="1">
      <c r="A297" s="1214" t="s">
        <v>230</v>
      </c>
      <c r="B297" s="1218">
        <v>57</v>
      </c>
      <c r="C297" s="1220" t="s">
        <v>260</v>
      </c>
      <c r="D297" s="1214" t="s">
        <v>80</v>
      </c>
      <c r="E297" s="1221">
        <v>600</v>
      </c>
      <c r="F297" s="1222">
        <v>15280</v>
      </c>
      <c r="G297" s="1222">
        <v>9168000</v>
      </c>
    </row>
    <row r="298" spans="1:7" s="1285" customFormat="1" ht="26.25" customHeight="1">
      <c r="A298" s="1225">
        <v>7.7</v>
      </c>
      <c r="B298" s="1225"/>
      <c r="C298" s="1223" t="s">
        <v>196</v>
      </c>
      <c r="D298" s="1214"/>
      <c r="E298" s="1221"/>
      <c r="F298" s="1222"/>
      <c r="G298" s="1222"/>
    </row>
    <row r="299" spans="1:7" s="1285" customFormat="1" ht="12.75" customHeight="1">
      <c r="A299" s="1214" t="s">
        <v>231</v>
      </c>
      <c r="B299" s="1218">
        <v>58</v>
      </c>
      <c r="C299" s="1220" t="s">
        <v>86</v>
      </c>
      <c r="D299" s="1214" t="s">
        <v>77</v>
      </c>
      <c r="E299" s="1221">
        <v>12</v>
      </c>
      <c r="F299" s="1222">
        <v>2538</v>
      </c>
      <c r="G299" s="1222">
        <v>30456</v>
      </c>
    </row>
    <row r="300" spans="1:7" s="1285" customFormat="1" ht="12.75" customHeight="1">
      <c r="A300" s="1214" t="s">
        <v>4486</v>
      </c>
      <c r="B300" s="1218">
        <v>17</v>
      </c>
      <c r="C300" s="1220" t="s">
        <v>88</v>
      </c>
      <c r="D300" s="1214" t="s">
        <v>77</v>
      </c>
      <c r="E300" s="1221">
        <v>12</v>
      </c>
      <c r="F300" s="1222">
        <v>4884</v>
      </c>
      <c r="G300" s="1222">
        <v>58608</v>
      </c>
    </row>
    <row r="301" spans="1:7" s="1285" customFormat="1" ht="12.75" customHeight="1">
      <c r="A301" s="1225">
        <v>7.8</v>
      </c>
      <c r="B301" s="1225"/>
      <c r="C301" s="1223" t="s">
        <v>619</v>
      </c>
      <c r="D301" s="1214"/>
      <c r="E301" s="1221"/>
      <c r="F301" s="1222"/>
      <c r="G301" s="1222"/>
    </row>
    <row r="302" spans="1:7" s="1285" customFormat="1" ht="12.75" customHeight="1">
      <c r="A302" s="1214" t="s">
        <v>232</v>
      </c>
      <c r="B302" s="1218">
        <v>32</v>
      </c>
      <c r="C302" s="1220" t="s">
        <v>4457</v>
      </c>
      <c r="D302" s="1214" t="s">
        <v>77</v>
      </c>
      <c r="E302" s="1221">
        <v>48</v>
      </c>
      <c r="F302" s="1222">
        <v>17954</v>
      </c>
      <c r="G302" s="1222">
        <v>861792</v>
      </c>
    </row>
    <row r="303" spans="1:7" s="1285" customFormat="1" ht="12.75" customHeight="1">
      <c r="A303" s="1225">
        <v>7.9</v>
      </c>
      <c r="B303" s="1225"/>
      <c r="C303" s="1223" t="s">
        <v>621</v>
      </c>
      <c r="D303" s="1214"/>
      <c r="E303" s="1221"/>
      <c r="F303" s="1222"/>
      <c r="G303" s="1222"/>
    </row>
    <row r="304" spans="1:7" s="1285" customFormat="1" ht="26.25" customHeight="1">
      <c r="A304" s="1214" t="s">
        <v>244</v>
      </c>
      <c r="B304" s="1218"/>
      <c r="C304" s="1220" t="s">
        <v>5409</v>
      </c>
      <c r="D304" s="1214" t="s">
        <v>80</v>
      </c>
      <c r="E304" s="1246">
        <v>2</v>
      </c>
      <c r="F304" s="1222">
        <v>2764812</v>
      </c>
      <c r="G304" s="1222">
        <v>5529624</v>
      </c>
    </row>
    <row r="305" spans="1:7" s="1285" customFormat="1" ht="26.25" customHeight="1">
      <c r="A305" s="1214" t="s">
        <v>245</v>
      </c>
      <c r="B305" s="1218"/>
      <c r="C305" s="1220" t="s">
        <v>5408</v>
      </c>
      <c r="D305" s="1214" t="s">
        <v>80</v>
      </c>
      <c r="E305" s="1246">
        <v>2</v>
      </c>
      <c r="F305" s="1222">
        <v>3870737</v>
      </c>
      <c r="G305" s="1222">
        <v>7741474</v>
      </c>
    </row>
    <row r="306" spans="1:7" s="1285" customFormat="1" ht="27" customHeight="1">
      <c r="A306" s="1214" t="s">
        <v>246</v>
      </c>
      <c r="B306" s="1218"/>
      <c r="C306" s="1220" t="s">
        <v>5424</v>
      </c>
      <c r="D306" s="1214" t="s">
        <v>80</v>
      </c>
      <c r="E306" s="1246">
        <v>10</v>
      </c>
      <c r="F306" s="1222">
        <v>4423700</v>
      </c>
      <c r="G306" s="1222">
        <v>44237000</v>
      </c>
    </row>
    <row r="307" spans="1:7" s="1285" customFormat="1" ht="25.5" customHeight="1">
      <c r="A307" s="1214" t="s">
        <v>523</v>
      </c>
      <c r="B307" s="1218"/>
      <c r="C307" s="1220" t="s">
        <v>5425</v>
      </c>
      <c r="D307" s="1214" t="s">
        <v>80</v>
      </c>
      <c r="E307" s="1246">
        <v>10</v>
      </c>
      <c r="F307" s="1222">
        <v>4866070</v>
      </c>
      <c r="G307" s="1222">
        <v>48660700</v>
      </c>
    </row>
    <row r="308" spans="1:7" s="1285" customFormat="1" ht="26.25" customHeight="1">
      <c r="A308" s="1214" t="s">
        <v>4487</v>
      </c>
      <c r="B308" s="1218"/>
      <c r="C308" s="1220" t="s">
        <v>5423</v>
      </c>
      <c r="D308" s="1214" t="s">
        <v>80</v>
      </c>
      <c r="E308" s="1246">
        <v>10</v>
      </c>
      <c r="F308" s="1222">
        <v>1327110</v>
      </c>
      <c r="G308" s="1222">
        <v>13271100</v>
      </c>
    </row>
    <row r="309" spans="1:7" s="1285" customFormat="1" ht="24.75" customHeight="1">
      <c r="A309" s="1214" t="s">
        <v>4488</v>
      </c>
      <c r="B309" s="1218"/>
      <c r="C309" s="1220" t="s">
        <v>5421</v>
      </c>
      <c r="D309" s="1214" t="s">
        <v>80</v>
      </c>
      <c r="E309" s="1246">
        <v>12</v>
      </c>
      <c r="F309" s="1222">
        <v>3317775</v>
      </c>
      <c r="G309" s="1222">
        <v>39813300</v>
      </c>
    </row>
    <row r="310" spans="1:7" s="1285" customFormat="1" ht="25.5" customHeight="1">
      <c r="A310" s="1214" t="s">
        <v>4489</v>
      </c>
      <c r="B310" s="1218"/>
      <c r="C310" s="1220" t="s">
        <v>5422</v>
      </c>
      <c r="D310" s="1214" t="s">
        <v>80</v>
      </c>
      <c r="E310" s="1246">
        <v>12</v>
      </c>
      <c r="F310" s="1222">
        <v>5529625</v>
      </c>
      <c r="G310" s="1222">
        <v>66355500</v>
      </c>
    </row>
    <row r="311" spans="1:7" s="1285" customFormat="1" ht="38.25" customHeight="1">
      <c r="A311" s="1214" t="s">
        <v>4490</v>
      </c>
      <c r="B311" s="1218"/>
      <c r="C311" s="1220" t="s">
        <v>5430</v>
      </c>
      <c r="D311" s="1214" t="s">
        <v>80</v>
      </c>
      <c r="E311" s="1246">
        <v>6</v>
      </c>
      <c r="F311" s="1222">
        <v>2780905</v>
      </c>
      <c r="G311" s="1222">
        <v>16685430</v>
      </c>
    </row>
    <row r="312" spans="1:7" s="1285" customFormat="1" ht="12.75" customHeight="1">
      <c r="A312" s="1214" t="s">
        <v>4491</v>
      </c>
      <c r="B312" s="1218"/>
      <c r="C312" s="1220" t="s">
        <v>5419</v>
      </c>
      <c r="D312" s="1214" t="s">
        <v>80</v>
      </c>
      <c r="E312" s="1246">
        <v>12</v>
      </c>
      <c r="F312" s="1222">
        <v>165073</v>
      </c>
      <c r="G312" s="1222">
        <v>1980876</v>
      </c>
    </row>
    <row r="313" spans="1:7" s="1285" customFormat="1" ht="12.75" customHeight="1">
      <c r="A313" s="1214" t="s">
        <v>4492</v>
      </c>
      <c r="B313" s="1218"/>
      <c r="C313" s="1220" t="s">
        <v>5417</v>
      </c>
      <c r="D313" s="1214" t="s">
        <v>80</v>
      </c>
      <c r="E313" s="1246">
        <v>12</v>
      </c>
      <c r="F313" s="1222">
        <v>742830</v>
      </c>
      <c r="G313" s="1222">
        <v>8913960</v>
      </c>
    </row>
    <row r="314" spans="1:7" s="1285" customFormat="1" ht="12.75" customHeight="1">
      <c r="A314" s="1214" t="s">
        <v>4493</v>
      </c>
      <c r="B314" s="1218"/>
      <c r="C314" s="1220" t="s">
        <v>5418</v>
      </c>
      <c r="D314" s="1214" t="s">
        <v>80</v>
      </c>
      <c r="E314" s="1246">
        <v>8</v>
      </c>
      <c r="F314" s="1222">
        <v>2012071</v>
      </c>
      <c r="G314" s="1222">
        <v>16096568</v>
      </c>
    </row>
    <row r="315" spans="1:7" s="1285" customFormat="1" ht="12.75" customHeight="1">
      <c r="A315" s="1214" t="s">
        <v>4494</v>
      </c>
      <c r="B315" s="1218"/>
      <c r="C315" s="1220" t="s">
        <v>5420</v>
      </c>
      <c r="D315" s="1214" t="s">
        <v>80</v>
      </c>
      <c r="E315" s="1246">
        <v>10</v>
      </c>
      <c r="F315" s="1222">
        <v>622784</v>
      </c>
      <c r="G315" s="1222">
        <v>6227840</v>
      </c>
    </row>
    <row r="316" spans="1:7" s="1285" customFormat="1" ht="12.75" customHeight="1">
      <c r="A316" s="1214" t="s">
        <v>4495</v>
      </c>
      <c r="B316" s="1218"/>
      <c r="C316" s="1220" t="s">
        <v>267</v>
      </c>
      <c r="D316" s="1214" t="s">
        <v>80</v>
      </c>
      <c r="E316" s="1246">
        <v>96</v>
      </c>
      <c r="F316" s="1222">
        <v>704118</v>
      </c>
      <c r="G316" s="1222">
        <v>67595328</v>
      </c>
    </row>
    <row r="317" spans="1:7" s="1285" customFormat="1" ht="12.75" customHeight="1">
      <c r="A317" s="1214" t="s">
        <v>4496</v>
      </c>
      <c r="B317" s="1218"/>
      <c r="C317" s="1220" t="s">
        <v>268</v>
      </c>
      <c r="D317" s="1214" t="s">
        <v>80</v>
      </c>
      <c r="E317" s="1246">
        <v>6</v>
      </c>
      <c r="F317" s="1222">
        <v>1596883</v>
      </c>
      <c r="G317" s="1222">
        <v>9581298</v>
      </c>
    </row>
    <row r="318" spans="1:7" s="1285" customFormat="1" ht="12.75" customHeight="1">
      <c r="A318" s="1214" t="s">
        <v>4497</v>
      </c>
      <c r="B318" s="1218"/>
      <c r="C318" s="1220" t="s">
        <v>5413</v>
      </c>
      <c r="D318" s="1214" t="s">
        <v>80</v>
      </c>
      <c r="E318" s="1246">
        <v>6</v>
      </c>
      <c r="F318" s="1222">
        <v>1916260</v>
      </c>
      <c r="G318" s="1222">
        <v>11497560</v>
      </c>
    </row>
    <row r="319" spans="1:7" s="1285" customFormat="1" ht="12.75" customHeight="1">
      <c r="A319" s="1214" t="s">
        <v>4498</v>
      </c>
      <c r="B319" s="1218"/>
      <c r="C319" s="1220" t="s">
        <v>5228</v>
      </c>
      <c r="D319" s="1214" t="s">
        <v>80</v>
      </c>
      <c r="E319" s="1246">
        <v>20</v>
      </c>
      <c r="F319" s="1222">
        <v>2763024</v>
      </c>
      <c r="G319" s="1222">
        <v>55260480</v>
      </c>
    </row>
    <row r="320" spans="1:7" s="1285" customFormat="1" ht="12.75" customHeight="1">
      <c r="A320" s="1214" t="s">
        <v>4499</v>
      </c>
      <c r="B320" s="1218"/>
      <c r="C320" s="1220" t="s">
        <v>5406</v>
      </c>
      <c r="D320" s="1214" t="s">
        <v>80</v>
      </c>
      <c r="E320" s="1246">
        <v>2</v>
      </c>
      <c r="F320" s="1222">
        <v>4835292</v>
      </c>
      <c r="G320" s="1222">
        <v>9670584</v>
      </c>
    </row>
    <row r="321" spans="1:7" s="1285" customFormat="1" ht="12.75" customHeight="1">
      <c r="A321" s="1214" t="s">
        <v>4500</v>
      </c>
      <c r="B321" s="1218"/>
      <c r="C321" s="1220" t="s">
        <v>5411</v>
      </c>
      <c r="D321" s="1214" t="s">
        <v>80</v>
      </c>
      <c r="E321" s="1246">
        <v>6</v>
      </c>
      <c r="F321" s="1222">
        <v>433711</v>
      </c>
      <c r="G321" s="1222">
        <v>2602266</v>
      </c>
    </row>
    <row r="322" spans="1:7" s="1285" customFormat="1" ht="12.75" customHeight="1">
      <c r="A322" s="1214" t="s">
        <v>4501</v>
      </c>
      <c r="B322" s="1218"/>
      <c r="C322" s="1220" t="s">
        <v>5429</v>
      </c>
      <c r="D322" s="1214" t="s">
        <v>80</v>
      </c>
      <c r="E322" s="1246">
        <v>12</v>
      </c>
      <c r="F322" s="1222">
        <v>495670</v>
      </c>
      <c r="G322" s="1222">
        <v>5948040</v>
      </c>
    </row>
    <row r="323" spans="1:7" s="1285" customFormat="1" ht="12.75" customHeight="1">
      <c r="A323" s="1214" t="s">
        <v>5441</v>
      </c>
      <c r="B323" s="1218"/>
      <c r="C323" s="1220" t="s">
        <v>5403</v>
      </c>
      <c r="D323" s="1214" t="s">
        <v>80</v>
      </c>
      <c r="E323" s="1246">
        <v>4</v>
      </c>
      <c r="F323" s="1222">
        <v>774484</v>
      </c>
      <c r="G323" s="1222">
        <v>3097936</v>
      </c>
    </row>
    <row r="324" spans="1:7" s="1285" customFormat="1" ht="12.75" customHeight="1">
      <c r="A324" s="1214" t="s">
        <v>5442</v>
      </c>
      <c r="B324" s="1218"/>
      <c r="C324" s="1220" t="s">
        <v>5404</v>
      </c>
      <c r="D324" s="1214" t="s">
        <v>80</v>
      </c>
      <c r="E324" s="1246">
        <v>4</v>
      </c>
      <c r="F324" s="1222">
        <v>1032645</v>
      </c>
      <c r="G324" s="1222">
        <v>4130580</v>
      </c>
    </row>
    <row r="325" spans="1:7" s="1285" customFormat="1" ht="12.75" customHeight="1">
      <c r="A325" s="1214" t="s">
        <v>5443</v>
      </c>
      <c r="B325" s="1218"/>
      <c r="C325" s="1220" t="s">
        <v>5427</v>
      </c>
      <c r="D325" s="1214" t="s">
        <v>80</v>
      </c>
      <c r="E325" s="1246">
        <v>96</v>
      </c>
      <c r="F325" s="1222">
        <v>516323</v>
      </c>
      <c r="G325" s="1222">
        <v>49567008</v>
      </c>
    </row>
    <row r="326" spans="1:7" s="1285" customFormat="1" ht="12.75" customHeight="1">
      <c r="A326" s="1214" t="s">
        <v>5444</v>
      </c>
      <c r="B326" s="1218"/>
      <c r="C326" s="1220" t="s">
        <v>5428</v>
      </c>
      <c r="D326" s="1214" t="s">
        <v>80</v>
      </c>
      <c r="E326" s="1246">
        <v>12</v>
      </c>
      <c r="F326" s="1222">
        <v>2581613</v>
      </c>
      <c r="G326" s="1222">
        <v>30979356</v>
      </c>
    </row>
    <row r="327" spans="1:7" s="1285" customFormat="1" ht="12.75" customHeight="1">
      <c r="A327" s="1214" t="s">
        <v>5445</v>
      </c>
      <c r="B327" s="1218"/>
      <c r="C327" s="1220" t="s">
        <v>5414</v>
      </c>
      <c r="D327" s="1214" t="s">
        <v>80</v>
      </c>
      <c r="E327" s="1246">
        <v>6</v>
      </c>
      <c r="F327" s="1222">
        <v>645762</v>
      </c>
      <c r="G327" s="1222">
        <v>3874572</v>
      </c>
    </row>
    <row r="328" spans="1:7" s="1285" customFormat="1" ht="12.75" customHeight="1">
      <c r="A328" s="1214" t="s">
        <v>5446</v>
      </c>
      <c r="B328" s="1218"/>
      <c r="C328" s="1220" t="s">
        <v>5410</v>
      </c>
      <c r="D328" s="1214" t="s">
        <v>80</v>
      </c>
      <c r="E328" s="1246">
        <v>6</v>
      </c>
      <c r="F328" s="1222">
        <v>1315639</v>
      </c>
      <c r="G328" s="1222">
        <v>7893834</v>
      </c>
    </row>
    <row r="329" spans="1:7" s="1285" customFormat="1" ht="12.75" customHeight="1">
      <c r="A329" s="1214" t="s">
        <v>5447</v>
      </c>
      <c r="B329" s="1218"/>
      <c r="C329" s="1220" t="s">
        <v>5412</v>
      </c>
      <c r="D329" s="1214" t="s">
        <v>80</v>
      </c>
      <c r="E329" s="1246">
        <v>12</v>
      </c>
      <c r="F329" s="1222">
        <v>1503587</v>
      </c>
      <c r="G329" s="1222">
        <v>18043044</v>
      </c>
    </row>
    <row r="330" spans="1:7" s="1285" customFormat="1" ht="12.75" customHeight="1">
      <c r="A330" s="1214" t="s">
        <v>5448</v>
      </c>
      <c r="B330" s="1218"/>
      <c r="C330" s="1220" t="s">
        <v>5431</v>
      </c>
      <c r="D330" s="1214" t="s">
        <v>80</v>
      </c>
      <c r="E330" s="1246">
        <v>2</v>
      </c>
      <c r="F330" s="1222">
        <v>1691536</v>
      </c>
      <c r="G330" s="1222">
        <v>3383072</v>
      </c>
    </row>
    <row r="331" spans="1:7" s="1285" customFormat="1" ht="12.75" customHeight="1">
      <c r="A331" s="1214" t="s">
        <v>5449</v>
      </c>
      <c r="B331" s="1218"/>
      <c r="C331" s="1220" t="s">
        <v>5405</v>
      </c>
      <c r="D331" s="1214" t="s">
        <v>80</v>
      </c>
      <c r="E331" s="1246">
        <v>4</v>
      </c>
      <c r="F331" s="1222">
        <v>1879484</v>
      </c>
      <c r="G331" s="1222">
        <v>7517936</v>
      </c>
    </row>
    <row r="332" spans="1:7" s="1285" customFormat="1" ht="12.75" customHeight="1">
      <c r="A332" s="1214" t="s">
        <v>5450</v>
      </c>
      <c r="B332" s="1218"/>
      <c r="C332" s="1220" t="s">
        <v>5407</v>
      </c>
      <c r="D332" s="1214" t="s">
        <v>80</v>
      </c>
      <c r="E332" s="1246">
        <v>2</v>
      </c>
      <c r="F332" s="1222">
        <v>1973458</v>
      </c>
      <c r="G332" s="1222">
        <v>3946916</v>
      </c>
    </row>
    <row r="333" spans="1:7" s="1285" customFormat="1" ht="12.75" customHeight="1">
      <c r="A333" s="1214" t="s">
        <v>5451</v>
      </c>
      <c r="B333" s="1218"/>
      <c r="C333" s="1220" t="s">
        <v>5415</v>
      </c>
      <c r="D333" s="1214" t="s">
        <v>80</v>
      </c>
      <c r="E333" s="1246">
        <v>96</v>
      </c>
      <c r="F333" s="1222">
        <v>150710</v>
      </c>
      <c r="G333" s="1222">
        <v>14468160</v>
      </c>
    </row>
    <row r="334" spans="1:7" s="1285" customFormat="1" ht="12.75" customHeight="1">
      <c r="A334" s="1214" t="s">
        <v>5452</v>
      </c>
      <c r="B334" s="1218"/>
      <c r="C334" s="1220" t="s">
        <v>5416</v>
      </c>
      <c r="D334" s="1214" t="s">
        <v>80</v>
      </c>
      <c r="E334" s="1246">
        <v>12</v>
      </c>
      <c r="F334" s="1222">
        <v>244741</v>
      </c>
      <c r="G334" s="1222">
        <v>2936892</v>
      </c>
    </row>
    <row r="335" spans="1:7" s="1285" customFormat="1" ht="12.75" customHeight="1">
      <c r="A335" s="1214" t="s">
        <v>5453</v>
      </c>
      <c r="B335" s="1218"/>
      <c r="C335" s="1220" t="s">
        <v>5426</v>
      </c>
      <c r="D335" s="1214" t="s">
        <v>80</v>
      </c>
      <c r="E335" s="1246">
        <v>2</v>
      </c>
      <c r="F335" s="1222">
        <v>326322</v>
      </c>
      <c r="G335" s="1222">
        <v>652644</v>
      </c>
    </row>
    <row r="336" spans="1:7" s="1285" customFormat="1" ht="12.75" customHeight="1">
      <c r="A336" s="1226">
        <v>7.1</v>
      </c>
      <c r="B336" s="1218"/>
      <c r="C336" s="1223" t="s">
        <v>5437</v>
      </c>
      <c r="D336" s="1214"/>
      <c r="E336" s="1246"/>
      <c r="F336" s="1222"/>
      <c r="G336" s="1222"/>
    </row>
    <row r="337" spans="1:7" s="1285" customFormat="1" ht="12.75" customHeight="1">
      <c r="A337" s="1214" t="s">
        <v>247</v>
      </c>
      <c r="B337" s="1218"/>
      <c r="C337" s="1220" t="s">
        <v>5438</v>
      </c>
      <c r="D337" s="1214" t="s">
        <v>78</v>
      </c>
      <c r="E337" s="1246">
        <v>42</v>
      </c>
      <c r="F337" s="1222">
        <v>732620</v>
      </c>
      <c r="G337" s="1222">
        <v>30770040</v>
      </c>
    </row>
    <row r="338" spans="1:7" s="1285" customFormat="1" ht="12.75" customHeight="1">
      <c r="A338" s="1214" t="s">
        <v>248</v>
      </c>
      <c r="B338" s="1218"/>
      <c r="C338" s="1220" t="s">
        <v>5439</v>
      </c>
      <c r="D338" s="1214" t="s">
        <v>78</v>
      </c>
      <c r="E338" s="1246">
        <v>42</v>
      </c>
      <c r="F338" s="1222">
        <v>711688</v>
      </c>
      <c r="G338" s="1222">
        <v>29890896</v>
      </c>
    </row>
    <row r="339" spans="1:7" s="1286" customFormat="1" ht="12.75" customHeight="1">
      <c r="A339" s="1214" t="s">
        <v>249</v>
      </c>
      <c r="B339" s="1288"/>
      <c r="C339" s="1220" t="s">
        <v>5440</v>
      </c>
      <c r="D339" s="1214" t="s">
        <v>78</v>
      </c>
      <c r="E339" s="1246">
        <v>56</v>
      </c>
      <c r="F339" s="1222">
        <v>758785</v>
      </c>
      <c r="G339" s="1222">
        <v>42491960</v>
      </c>
    </row>
    <row r="340" spans="1:7" s="1286" customFormat="1" ht="12.75" customHeight="1">
      <c r="A340" s="1228"/>
      <c r="B340" s="1210"/>
      <c r="C340" s="1227" t="s">
        <v>521</v>
      </c>
      <c r="D340" s="1239"/>
      <c r="E340" s="1212"/>
      <c r="F340" s="1213"/>
      <c r="G340" s="1231">
        <v>3226434990</v>
      </c>
    </row>
    <row r="341" spans="1:7" ht="20.25" customHeight="1">
      <c r="A341" s="1214"/>
      <c r="B341" s="1218"/>
      <c r="C341" s="1220"/>
      <c r="D341" s="1214"/>
      <c r="E341" s="1221"/>
      <c r="F341" s="1222"/>
      <c r="G341" s="1222"/>
    </row>
    <row r="342" spans="1:7" ht="12.75" customHeight="1">
      <c r="A342" s="1281">
        <v>8</v>
      </c>
      <c r="B342" s="1281"/>
      <c r="C342" s="1249" t="s">
        <v>5032</v>
      </c>
      <c r="D342" s="1241"/>
      <c r="E342" s="1212"/>
      <c r="F342" s="1213"/>
      <c r="G342" s="1213"/>
    </row>
    <row r="343" spans="1:7" ht="12.75" customHeight="1">
      <c r="A343" s="1241">
        <v>8.1</v>
      </c>
      <c r="B343" s="1281"/>
      <c r="C343" s="1249" t="s">
        <v>4588</v>
      </c>
      <c r="D343" s="1241"/>
      <c r="E343" s="1212"/>
      <c r="F343" s="1213"/>
      <c r="G343" s="1213"/>
    </row>
    <row r="344" spans="1:7" ht="12.75" customHeight="1">
      <c r="A344" s="1218" t="s">
        <v>4502</v>
      </c>
      <c r="B344" s="1218"/>
      <c r="C344" s="1223" t="s">
        <v>10</v>
      </c>
      <c r="D344" s="1214"/>
      <c r="E344" s="1221"/>
      <c r="F344" s="1222"/>
      <c r="G344" s="1222"/>
    </row>
    <row r="345" spans="1:7" ht="12.75" customHeight="1">
      <c r="A345" s="1214" t="s">
        <v>4609</v>
      </c>
      <c r="B345" s="1218">
        <v>18</v>
      </c>
      <c r="C345" s="1220" t="s">
        <v>571</v>
      </c>
      <c r="D345" s="1214" t="s">
        <v>77</v>
      </c>
      <c r="E345" s="1221">
        <v>9011.84</v>
      </c>
      <c r="F345" s="1222">
        <v>606</v>
      </c>
      <c r="G345" s="1222">
        <v>5461175</v>
      </c>
    </row>
    <row r="346" spans="1:7" ht="12.75" customHeight="1">
      <c r="A346" s="1218" t="s">
        <v>4503</v>
      </c>
      <c r="B346" s="1218"/>
      <c r="C346" s="1223" t="s">
        <v>12</v>
      </c>
      <c r="D346" s="1214"/>
      <c r="E346" s="1221"/>
      <c r="F346" s="1222"/>
      <c r="G346" s="1222"/>
    </row>
    <row r="347" spans="1:7" ht="12.75" customHeight="1">
      <c r="A347" s="1214" t="s">
        <v>4610</v>
      </c>
      <c r="B347" s="1218">
        <v>3</v>
      </c>
      <c r="C347" s="1220" t="s">
        <v>16</v>
      </c>
      <c r="D347" s="1214" t="s">
        <v>78</v>
      </c>
      <c r="E347" s="1221">
        <v>8195.3000000000011</v>
      </c>
      <c r="F347" s="1222">
        <v>28352</v>
      </c>
      <c r="G347" s="1222">
        <v>232353146</v>
      </c>
    </row>
    <row r="348" spans="1:7" ht="12.75" customHeight="1">
      <c r="A348" s="1214" t="s">
        <v>4611</v>
      </c>
      <c r="B348" s="1218">
        <v>4</v>
      </c>
      <c r="C348" s="1220" t="s">
        <v>17</v>
      </c>
      <c r="D348" s="1214" t="s">
        <v>78</v>
      </c>
      <c r="E348" s="1221">
        <v>4780.5</v>
      </c>
      <c r="F348" s="1222">
        <v>31033</v>
      </c>
      <c r="G348" s="1222">
        <v>148353257</v>
      </c>
    </row>
    <row r="349" spans="1:7" ht="12.75" customHeight="1">
      <c r="A349" s="1214" t="s">
        <v>4612</v>
      </c>
      <c r="B349" s="1218">
        <v>5</v>
      </c>
      <c r="C349" s="1220" t="s">
        <v>18</v>
      </c>
      <c r="D349" s="1214" t="s">
        <v>78</v>
      </c>
      <c r="E349" s="1221">
        <v>683</v>
      </c>
      <c r="F349" s="1222">
        <v>78970</v>
      </c>
      <c r="G349" s="1222">
        <v>53936510</v>
      </c>
    </row>
    <row r="350" spans="1:7" ht="12.75" customHeight="1">
      <c r="A350" s="1218" t="s">
        <v>5033</v>
      </c>
      <c r="B350" s="1218"/>
      <c r="C350" s="1223" t="s">
        <v>5034</v>
      </c>
      <c r="D350" s="1214"/>
      <c r="E350" s="1221"/>
      <c r="F350" s="1222"/>
      <c r="G350" s="1222"/>
    </row>
    <row r="351" spans="1:7" ht="54.75" customHeight="1">
      <c r="A351" s="1214"/>
      <c r="B351" s="1218"/>
      <c r="C351" s="1220" t="s">
        <v>157</v>
      </c>
      <c r="D351" s="1214"/>
      <c r="E351" s="1216"/>
      <c r="F351" s="1222"/>
      <c r="G351" s="1238"/>
    </row>
    <row r="352" spans="1:7" ht="12.75" customHeight="1">
      <c r="A352" s="1214" t="s">
        <v>4613</v>
      </c>
      <c r="B352" s="1218">
        <v>59</v>
      </c>
      <c r="C352" s="1220" t="s">
        <v>4584</v>
      </c>
      <c r="D352" s="1214" t="s">
        <v>77</v>
      </c>
      <c r="E352" s="1221">
        <v>17.46</v>
      </c>
      <c r="F352" s="1222">
        <v>6152</v>
      </c>
      <c r="G352" s="1222">
        <v>107414</v>
      </c>
    </row>
    <row r="353" spans="1:7" ht="12.75" customHeight="1">
      <c r="A353" s="1214" t="s">
        <v>4614</v>
      </c>
      <c r="B353" s="1218">
        <v>60</v>
      </c>
      <c r="C353" s="1220" t="s">
        <v>4587</v>
      </c>
      <c r="D353" s="1214" t="s">
        <v>77</v>
      </c>
      <c r="E353" s="1221">
        <v>10.32</v>
      </c>
      <c r="F353" s="1222">
        <v>8700</v>
      </c>
      <c r="G353" s="1222">
        <v>89784</v>
      </c>
    </row>
    <row r="354" spans="1:7" ht="12.75" customHeight="1">
      <c r="A354" s="1214" t="s">
        <v>4615</v>
      </c>
      <c r="B354" s="1218">
        <v>61</v>
      </c>
      <c r="C354" s="1220" t="s">
        <v>4585</v>
      </c>
      <c r="D354" s="1214" t="s">
        <v>77</v>
      </c>
      <c r="E354" s="1221">
        <v>980.57</v>
      </c>
      <c r="F354" s="1222">
        <v>9769</v>
      </c>
      <c r="G354" s="1222">
        <v>9579188</v>
      </c>
    </row>
    <row r="355" spans="1:7" ht="12.75" customHeight="1">
      <c r="A355" s="1214" t="s">
        <v>4616</v>
      </c>
      <c r="B355" s="1218">
        <v>62</v>
      </c>
      <c r="C355" s="1220" t="s">
        <v>4586</v>
      </c>
      <c r="D355" s="1214" t="s">
        <v>77</v>
      </c>
      <c r="E355" s="1221">
        <v>597.41999999999996</v>
      </c>
      <c r="F355" s="1222">
        <v>14852</v>
      </c>
      <c r="G355" s="1222">
        <v>8872882</v>
      </c>
    </row>
    <row r="356" spans="1:7" ht="12.75" customHeight="1">
      <c r="A356" s="1218" t="s">
        <v>5035</v>
      </c>
      <c r="B356" s="1218"/>
      <c r="C356" s="1223" t="s">
        <v>5036</v>
      </c>
      <c r="D356" s="1214"/>
      <c r="E356" s="1221"/>
      <c r="F356" s="1222"/>
      <c r="G356" s="1222"/>
    </row>
    <row r="357" spans="1:7" ht="52.5" customHeight="1">
      <c r="A357" s="1214"/>
      <c r="B357" s="1218"/>
      <c r="C357" s="1220" t="s">
        <v>4478</v>
      </c>
      <c r="D357" s="1214"/>
      <c r="E357" s="1216"/>
      <c r="F357" s="1222"/>
      <c r="G357" s="1238"/>
    </row>
    <row r="358" spans="1:7" ht="12.75" customHeight="1">
      <c r="A358" s="1214" t="s">
        <v>4617</v>
      </c>
      <c r="B358" s="1218">
        <v>63</v>
      </c>
      <c r="C358" s="1220" t="s">
        <v>5037</v>
      </c>
      <c r="D358" s="1214" t="s">
        <v>77</v>
      </c>
      <c r="E358" s="1221">
        <v>1163.04</v>
      </c>
      <c r="F358" s="1222">
        <v>93377</v>
      </c>
      <c r="G358" s="1222">
        <v>108601186</v>
      </c>
    </row>
    <row r="359" spans="1:7" ht="12.75" customHeight="1">
      <c r="A359" s="1214" t="s">
        <v>4618</v>
      </c>
      <c r="B359" s="1218">
        <v>64</v>
      </c>
      <c r="C359" s="1220" t="s">
        <v>5038</v>
      </c>
      <c r="D359" s="1214" t="s">
        <v>77</v>
      </c>
      <c r="E359" s="1221">
        <v>1335.13</v>
      </c>
      <c r="F359" s="1222">
        <v>103752</v>
      </c>
      <c r="G359" s="1222">
        <v>138522408</v>
      </c>
    </row>
    <row r="360" spans="1:7" ht="12.75" customHeight="1">
      <c r="A360" s="1214" t="s">
        <v>4619</v>
      </c>
      <c r="B360" s="1218">
        <v>5</v>
      </c>
      <c r="C360" s="1220" t="s">
        <v>4479</v>
      </c>
      <c r="D360" s="1214" t="s">
        <v>77</v>
      </c>
      <c r="E360" s="1221">
        <v>4138.8100000000004</v>
      </c>
      <c r="F360" s="1222">
        <v>124502</v>
      </c>
      <c r="G360" s="1222">
        <v>515290123</v>
      </c>
    </row>
    <row r="361" spans="1:7" ht="12.75" customHeight="1">
      <c r="A361" s="1214" t="s">
        <v>4620</v>
      </c>
      <c r="B361" s="1218">
        <v>66</v>
      </c>
      <c r="C361" s="1220" t="s">
        <v>5039</v>
      </c>
      <c r="D361" s="1214" t="s">
        <v>77</v>
      </c>
      <c r="E361" s="1221">
        <v>769.09</v>
      </c>
      <c r="F361" s="1222">
        <v>155628</v>
      </c>
      <c r="G361" s="1222">
        <v>119691939</v>
      </c>
    </row>
    <row r="362" spans="1:7" ht="12.75" customHeight="1">
      <c r="A362" s="1218" t="s">
        <v>5043</v>
      </c>
      <c r="B362" s="1218"/>
      <c r="C362" s="1223" t="s">
        <v>522</v>
      </c>
      <c r="D362" s="1214"/>
      <c r="E362" s="1221"/>
      <c r="F362" s="1222"/>
      <c r="G362" s="1222"/>
    </row>
    <row r="363" spans="1:7" ht="30" customHeight="1">
      <c r="A363" s="1214" t="s">
        <v>4621</v>
      </c>
      <c r="B363" s="1218">
        <v>68</v>
      </c>
      <c r="C363" s="1220" t="s">
        <v>278</v>
      </c>
      <c r="D363" s="1214" t="s">
        <v>80</v>
      </c>
      <c r="E363" s="1221">
        <v>2</v>
      </c>
      <c r="F363" s="1222">
        <v>519076</v>
      </c>
      <c r="G363" s="1222">
        <v>1038152</v>
      </c>
    </row>
    <row r="364" spans="1:7" ht="30" customHeight="1">
      <c r="A364" s="1214" t="s">
        <v>4622</v>
      </c>
      <c r="B364" s="1218">
        <v>71</v>
      </c>
      <c r="C364" s="1220" t="s">
        <v>5044</v>
      </c>
      <c r="D364" s="1214" t="s">
        <v>80</v>
      </c>
      <c r="E364" s="1221">
        <v>4</v>
      </c>
      <c r="F364" s="1222">
        <v>1705996</v>
      </c>
      <c r="G364" s="1222">
        <v>6823984</v>
      </c>
    </row>
    <row r="365" spans="1:7" ht="30" customHeight="1">
      <c r="A365" s="1214" t="s">
        <v>4623</v>
      </c>
      <c r="B365" s="1218">
        <v>72</v>
      </c>
      <c r="C365" s="1220" t="s">
        <v>5045</v>
      </c>
      <c r="D365" s="1214" t="s">
        <v>80</v>
      </c>
      <c r="E365" s="1221">
        <v>6</v>
      </c>
      <c r="F365" s="1222">
        <v>3457560</v>
      </c>
      <c r="G365" s="1222">
        <v>20745360</v>
      </c>
    </row>
    <row r="366" spans="1:7" ht="30" customHeight="1">
      <c r="A366" s="1214" t="s">
        <v>4624</v>
      </c>
      <c r="B366" s="1218">
        <v>73</v>
      </c>
      <c r="C366" s="1220" t="s">
        <v>5046</v>
      </c>
      <c r="D366" s="1214" t="s">
        <v>80</v>
      </c>
      <c r="E366" s="1221">
        <v>14</v>
      </c>
      <c r="F366" s="1222">
        <v>4300036</v>
      </c>
      <c r="G366" s="1222">
        <v>60200504</v>
      </c>
    </row>
    <row r="367" spans="1:7" ht="30" customHeight="1">
      <c r="A367" s="1214" t="s">
        <v>4625</v>
      </c>
      <c r="B367" s="1218">
        <v>74</v>
      </c>
      <c r="C367" s="1220" t="s">
        <v>5047</v>
      </c>
      <c r="D367" s="1214" t="s">
        <v>80</v>
      </c>
      <c r="E367" s="1221">
        <v>8</v>
      </c>
      <c r="F367" s="1222">
        <v>4300036</v>
      </c>
      <c r="G367" s="1222">
        <v>34400288</v>
      </c>
    </row>
    <row r="368" spans="1:7" ht="12.75" customHeight="1">
      <c r="A368" s="1214" t="s">
        <v>4626</v>
      </c>
      <c r="B368" s="1218">
        <v>75</v>
      </c>
      <c r="C368" s="1220" t="s">
        <v>5093</v>
      </c>
      <c r="D368" s="1214" t="s">
        <v>80</v>
      </c>
      <c r="E368" s="1221">
        <v>1</v>
      </c>
      <c r="F368" s="1222">
        <v>3088747</v>
      </c>
      <c r="G368" s="1222">
        <v>3088747</v>
      </c>
    </row>
    <row r="369" spans="1:7" ht="12.75" customHeight="1">
      <c r="A369" s="1214" t="s">
        <v>4627</v>
      </c>
      <c r="B369" s="1218">
        <v>76</v>
      </c>
      <c r="C369" s="1220" t="s">
        <v>5094</v>
      </c>
      <c r="D369" s="1214" t="s">
        <v>80</v>
      </c>
      <c r="E369" s="1221">
        <v>4</v>
      </c>
      <c r="F369" s="1222">
        <v>3431941</v>
      </c>
      <c r="G369" s="1222">
        <v>13727764</v>
      </c>
    </row>
    <row r="370" spans="1:7" ht="12.75" customHeight="1">
      <c r="A370" s="1214" t="s">
        <v>4628</v>
      </c>
      <c r="B370" s="1218">
        <v>37</v>
      </c>
      <c r="C370" s="1220" t="s">
        <v>5095</v>
      </c>
      <c r="D370" s="1214" t="s">
        <v>80</v>
      </c>
      <c r="E370" s="1221">
        <v>10</v>
      </c>
      <c r="F370" s="1222">
        <v>4118329</v>
      </c>
      <c r="G370" s="1222">
        <v>41183290</v>
      </c>
    </row>
    <row r="371" spans="1:7" ht="12.75" customHeight="1">
      <c r="A371" s="1214" t="s">
        <v>4629</v>
      </c>
      <c r="B371" s="1218">
        <v>77</v>
      </c>
      <c r="C371" s="1220" t="s">
        <v>5096</v>
      </c>
      <c r="D371" s="1214" t="s">
        <v>80</v>
      </c>
      <c r="E371" s="1221">
        <v>1</v>
      </c>
      <c r="F371" s="1222">
        <v>5147911</v>
      </c>
      <c r="G371" s="1222">
        <v>5147911</v>
      </c>
    </row>
    <row r="372" spans="1:7" ht="12.75" customHeight="1">
      <c r="A372" s="1214"/>
      <c r="B372" s="1218"/>
      <c r="C372" s="1220" t="s">
        <v>886</v>
      </c>
      <c r="D372" s="1214"/>
      <c r="E372" s="1221"/>
      <c r="F372" s="1222"/>
      <c r="G372" s="1222"/>
    </row>
    <row r="373" spans="1:7" ht="34.5" customHeight="1">
      <c r="A373" s="1214" t="s">
        <v>4630</v>
      </c>
      <c r="B373" s="1218">
        <v>67</v>
      </c>
      <c r="C373" s="1220" t="s">
        <v>5097</v>
      </c>
      <c r="D373" s="1214" t="s">
        <v>80</v>
      </c>
      <c r="E373" s="1221">
        <v>1</v>
      </c>
      <c r="F373" s="1222">
        <v>381523</v>
      </c>
      <c r="G373" s="1222">
        <v>381523</v>
      </c>
    </row>
    <row r="374" spans="1:7" ht="34.5" customHeight="1">
      <c r="A374" s="1214" t="s">
        <v>4631</v>
      </c>
      <c r="B374" s="1218">
        <v>68</v>
      </c>
      <c r="C374" s="1220" t="s">
        <v>278</v>
      </c>
      <c r="D374" s="1214" t="s">
        <v>80</v>
      </c>
      <c r="E374" s="1221">
        <v>26</v>
      </c>
      <c r="F374" s="1222">
        <v>519076</v>
      </c>
      <c r="G374" s="1222">
        <v>13495976</v>
      </c>
    </row>
    <row r="375" spans="1:7" ht="34.5" customHeight="1">
      <c r="A375" s="1214" t="s">
        <v>4632</v>
      </c>
      <c r="B375" s="1218">
        <v>69</v>
      </c>
      <c r="C375" s="1220" t="s">
        <v>5098</v>
      </c>
      <c r="D375" s="1214" t="s">
        <v>80</v>
      </c>
      <c r="E375" s="1221">
        <v>5</v>
      </c>
      <c r="F375" s="1222">
        <v>650376</v>
      </c>
      <c r="G375" s="1222">
        <v>3251880</v>
      </c>
    </row>
    <row r="376" spans="1:7" ht="34.5" customHeight="1">
      <c r="A376" s="1214" t="s">
        <v>4633</v>
      </c>
      <c r="B376" s="1218">
        <v>70</v>
      </c>
      <c r="C376" s="1220" t="s">
        <v>5099</v>
      </c>
      <c r="D376" s="1214" t="s">
        <v>80</v>
      </c>
      <c r="E376" s="1221">
        <v>8</v>
      </c>
      <c r="F376" s="1222">
        <v>1176793</v>
      </c>
      <c r="G376" s="1222">
        <v>9414344</v>
      </c>
    </row>
    <row r="377" spans="1:7" ht="34.5" customHeight="1">
      <c r="A377" s="1214" t="s">
        <v>4634</v>
      </c>
      <c r="B377" s="1218">
        <v>71</v>
      </c>
      <c r="C377" s="1220" t="s">
        <v>5044</v>
      </c>
      <c r="D377" s="1214" t="s">
        <v>80</v>
      </c>
      <c r="E377" s="1221">
        <v>2</v>
      </c>
      <c r="F377" s="1222">
        <v>1705996</v>
      </c>
      <c r="G377" s="1222">
        <v>3411992</v>
      </c>
    </row>
    <row r="378" spans="1:7" ht="34.5" customHeight="1">
      <c r="A378" s="1214" t="s">
        <v>4635</v>
      </c>
      <c r="B378" s="1218">
        <v>72</v>
      </c>
      <c r="C378" s="1220" t="s">
        <v>5045</v>
      </c>
      <c r="D378" s="1214" t="s">
        <v>80</v>
      </c>
      <c r="E378" s="1221">
        <v>1</v>
      </c>
      <c r="F378" s="1222">
        <v>3457560</v>
      </c>
      <c r="G378" s="1222">
        <v>3457560</v>
      </c>
    </row>
    <row r="379" spans="1:7" ht="34.5" customHeight="1">
      <c r="A379" s="1214" t="s">
        <v>4636</v>
      </c>
      <c r="B379" s="1218">
        <v>73</v>
      </c>
      <c r="C379" s="1220" t="s">
        <v>5046</v>
      </c>
      <c r="D379" s="1214" t="s">
        <v>80</v>
      </c>
      <c r="E379" s="1221">
        <v>3</v>
      </c>
      <c r="F379" s="1222">
        <v>4300036</v>
      </c>
      <c r="G379" s="1222">
        <v>12900108</v>
      </c>
    </row>
    <row r="380" spans="1:7" ht="34.5" customHeight="1">
      <c r="A380" s="1214" t="s">
        <v>4637</v>
      </c>
      <c r="B380" s="1218">
        <v>74</v>
      </c>
      <c r="C380" s="1220" t="s">
        <v>5047</v>
      </c>
      <c r="D380" s="1214" t="s">
        <v>80</v>
      </c>
      <c r="E380" s="1221">
        <v>3</v>
      </c>
      <c r="F380" s="1222">
        <v>4300036</v>
      </c>
      <c r="G380" s="1222">
        <v>12900108</v>
      </c>
    </row>
    <row r="381" spans="1:7" ht="34.5" customHeight="1">
      <c r="A381" s="1214" t="s">
        <v>5100</v>
      </c>
      <c r="B381" s="1218">
        <v>82</v>
      </c>
      <c r="C381" s="1220" t="s">
        <v>5081</v>
      </c>
      <c r="D381" s="1214" t="s">
        <v>80</v>
      </c>
      <c r="E381" s="1221">
        <v>4</v>
      </c>
      <c r="F381" s="1222">
        <v>7372832</v>
      </c>
      <c r="G381" s="1222">
        <v>29491328</v>
      </c>
    </row>
    <row r="382" spans="1:7" ht="34.5" customHeight="1">
      <c r="A382" s="1214" t="s">
        <v>5101</v>
      </c>
      <c r="B382" s="1218">
        <v>83</v>
      </c>
      <c r="C382" s="1220" t="s">
        <v>5082</v>
      </c>
      <c r="D382" s="1214" t="s">
        <v>80</v>
      </c>
      <c r="E382" s="1221">
        <v>2</v>
      </c>
      <c r="F382" s="1222">
        <v>8601638</v>
      </c>
      <c r="G382" s="1222">
        <v>17203276</v>
      </c>
    </row>
    <row r="383" spans="1:7" ht="34.5" customHeight="1">
      <c r="A383" s="1214" t="s">
        <v>5102</v>
      </c>
      <c r="B383" s="1218">
        <v>84</v>
      </c>
      <c r="C383" s="1220" t="s">
        <v>5083</v>
      </c>
      <c r="D383" s="1214" t="s">
        <v>80</v>
      </c>
      <c r="E383" s="1221">
        <v>1</v>
      </c>
      <c r="F383" s="1222">
        <v>9830443</v>
      </c>
      <c r="G383" s="1222">
        <v>9830443</v>
      </c>
    </row>
    <row r="384" spans="1:7" ht="20.25" customHeight="1">
      <c r="A384" s="1218" t="s">
        <v>5115</v>
      </c>
      <c r="B384" s="1218"/>
      <c r="C384" s="1223" t="s">
        <v>186</v>
      </c>
      <c r="D384" s="1214"/>
      <c r="E384" s="1221"/>
      <c r="F384" s="1222"/>
      <c r="G384" s="1289"/>
    </row>
    <row r="385" spans="1:7" ht="123" customHeight="1">
      <c r="A385" s="1214" t="s">
        <v>4638</v>
      </c>
      <c r="B385" s="1218">
        <v>85</v>
      </c>
      <c r="C385" s="1220" t="s">
        <v>5110</v>
      </c>
      <c r="D385" s="1214" t="s">
        <v>80</v>
      </c>
      <c r="E385" s="1221">
        <v>40</v>
      </c>
      <c r="F385" s="1222">
        <v>508726</v>
      </c>
      <c r="G385" s="1222">
        <v>20349040</v>
      </c>
    </row>
    <row r="386" spans="1:7" ht="115.5" customHeight="1">
      <c r="A386" s="1214" t="s">
        <v>4639</v>
      </c>
      <c r="B386" s="1218">
        <v>86</v>
      </c>
      <c r="C386" s="1220" t="s">
        <v>5111</v>
      </c>
      <c r="D386" s="1214" t="s">
        <v>80</v>
      </c>
      <c r="E386" s="1221">
        <v>14</v>
      </c>
      <c r="F386" s="1222">
        <v>703246</v>
      </c>
      <c r="G386" s="1222">
        <v>9845444</v>
      </c>
    </row>
    <row r="387" spans="1:7" ht="20.25" customHeight="1">
      <c r="A387" s="1218" t="s">
        <v>5116</v>
      </c>
      <c r="B387" s="1218"/>
      <c r="C387" s="1223" t="s">
        <v>131</v>
      </c>
      <c r="D387" s="1214"/>
      <c r="E387" s="1221"/>
      <c r="F387" s="1222"/>
      <c r="G387" s="1222"/>
    </row>
    <row r="388" spans="1:7" ht="42.75" customHeight="1">
      <c r="A388" s="1214" t="s">
        <v>4641</v>
      </c>
      <c r="B388" s="1218">
        <v>21</v>
      </c>
      <c r="C388" s="1220" t="s">
        <v>32</v>
      </c>
      <c r="D388" s="1214" t="s">
        <v>78</v>
      </c>
      <c r="E388" s="1221">
        <v>5411.9000000000005</v>
      </c>
      <c r="F388" s="1222">
        <v>10053</v>
      </c>
      <c r="G388" s="1222">
        <v>54405831</v>
      </c>
    </row>
    <row r="389" spans="1:7" ht="39" customHeight="1">
      <c r="A389" s="1214" t="s">
        <v>4642</v>
      </c>
      <c r="B389" s="1218">
        <v>22</v>
      </c>
      <c r="C389" s="1220" t="s">
        <v>133</v>
      </c>
      <c r="D389" s="1214" t="s">
        <v>78</v>
      </c>
      <c r="E389" s="1221">
        <v>4087.2394463575001</v>
      </c>
      <c r="F389" s="1222">
        <v>38210</v>
      </c>
      <c r="G389" s="1222">
        <v>156173419</v>
      </c>
    </row>
    <row r="390" spans="1:7" ht="33.75" customHeight="1">
      <c r="A390" s="1214" t="s">
        <v>4643</v>
      </c>
      <c r="B390" s="1218">
        <v>87</v>
      </c>
      <c r="C390" s="1220" t="s">
        <v>153</v>
      </c>
      <c r="D390" s="1214" t="s">
        <v>78</v>
      </c>
      <c r="E390" s="1221">
        <v>2283.3394463575</v>
      </c>
      <c r="F390" s="1222">
        <v>49766</v>
      </c>
      <c r="G390" s="1222">
        <v>113632671</v>
      </c>
    </row>
    <row r="391" spans="1:7" ht="23.25" customHeight="1">
      <c r="A391" s="1225" t="s">
        <v>5117</v>
      </c>
      <c r="B391" s="1225"/>
      <c r="C391" s="1223" t="s">
        <v>242</v>
      </c>
      <c r="D391" s="1214"/>
      <c r="E391" s="1221"/>
      <c r="F391" s="1222"/>
      <c r="G391" s="1222"/>
    </row>
    <row r="392" spans="1:7" ht="12.75" customHeight="1">
      <c r="A392" s="1214" t="s">
        <v>4646</v>
      </c>
      <c r="B392" s="1218">
        <v>88</v>
      </c>
      <c r="C392" s="1220" t="s">
        <v>250</v>
      </c>
      <c r="D392" s="1214" t="s">
        <v>240</v>
      </c>
      <c r="E392" s="1221">
        <v>405.8</v>
      </c>
      <c r="F392" s="1289">
        <v>256798</v>
      </c>
      <c r="G392" s="1222">
        <v>104208628</v>
      </c>
    </row>
    <row r="393" spans="1:7" ht="39" customHeight="1">
      <c r="A393" s="1214" t="s">
        <v>4647</v>
      </c>
      <c r="B393" s="1218">
        <v>22</v>
      </c>
      <c r="C393" s="1220" t="s">
        <v>133</v>
      </c>
      <c r="D393" s="1214" t="s">
        <v>78</v>
      </c>
      <c r="E393" s="1221">
        <v>450.9</v>
      </c>
      <c r="F393" s="1222">
        <v>38210</v>
      </c>
      <c r="G393" s="1222">
        <v>17228889</v>
      </c>
    </row>
    <row r="394" spans="1:7" ht="12.75" customHeight="1">
      <c r="A394" s="1214" t="s">
        <v>5118</v>
      </c>
      <c r="B394" s="1218">
        <v>89</v>
      </c>
      <c r="C394" s="1220" t="s">
        <v>251</v>
      </c>
      <c r="D394" s="1214" t="s">
        <v>240</v>
      </c>
      <c r="E394" s="1221">
        <v>631.4</v>
      </c>
      <c r="F394" s="1289">
        <v>159279</v>
      </c>
      <c r="G394" s="1222">
        <v>100568761</v>
      </c>
    </row>
    <row r="395" spans="1:7" ht="12.75" customHeight="1">
      <c r="A395" s="1214" t="s">
        <v>5119</v>
      </c>
      <c r="B395" s="1218">
        <v>90</v>
      </c>
      <c r="C395" s="1220" t="s">
        <v>252</v>
      </c>
      <c r="D395" s="1214" t="s">
        <v>240</v>
      </c>
      <c r="E395" s="1221">
        <v>405.8</v>
      </c>
      <c r="F395" s="1289">
        <v>555007</v>
      </c>
      <c r="G395" s="1222">
        <v>225221841</v>
      </c>
    </row>
    <row r="396" spans="1:7" ht="12.75" customHeight="1">
      <c r="A396" s="1214" t="s">
        <v>5120</v>
      </c>
      <c r="B396" s="1218">
        <v>91</v>
      </c>
      <c r="C396" s="1220" t="s">
        <v>253</v>
      </c>
      <c r="D396" s="1214" t="s">
        <v>241</v>
      </c>
      <c r="E396" s="1221">
        <v>6313.8000000000011</v>
      </c>
      <c r="F396" s="1289">
        <v>47439</v>
      </c>
      <c r="G396" s="1222">
        <v>299520358</v>
      </c>
    </row>
    <row r="397" spans="1:7" ht="12.75" customHeight="1">
      <c r="A397" s="1214"/>
      <c r="B397" s="1218"/>
      <c r="C397" s="1220"/>
      <c r="D397" s="1214"/>
      <c r="E397" s="1221"/>
      <c r="F397" s="1289"/>
      <c r="G397" s="1222"/>
    </row>
    <row r="398" spans="1:7" ht="12.75" customHeight="1">
      <c r="A398" s="1214"/>
      <c r="B398" s="1218"/>
      <c r="C398" s="1227" t="s">
        <v>5112</v>
      </c>
      <c r="D398" s="1239"/>
      <c r="E398" s="1212"/>
      <c r="F398" s="1213"/>
      <c r="G398" s="1231">
        <v>2744108432</v>
      </c>
    </row>
    <row r="399" spans="1:7" ht="12.75" customHeight="1">
      <c r="A399" s="1214"/>
      <c r="B399" s="1218"/>
      <c r="C399" s="1220"/>
      <c r="D399" s="1214"/>
      <c r="E399" s="1221"/>
      <c r="F399" s="1222"/>
      <c r="G399" s="1222"/>
    </row>
    <row r="400" spans="1:7" ht="12.75" customHeight="1">
      <c r="A400" s="1218" t="s">
        <v>5103</v>
      </c>
      <c r="B400" s="1218"/>
      <c r="C400" s="1223" t="s">
        <v>155</v>
      </c>
      <c r="D400" s="1214"/>
      <c r="E400" s="1221"/>
      <c r="F400" s="1222"/>
      <c r="G400" s="1222"/>
    </row>
    <row r="401" spans="1:7" ht="12.75" customHeight="1">
      <c r="A401" s="1214" t="s">
        <v>4648</v>
      </c>
      <c r="B401" s="1218"/>
      <c r="C401" s="1220" t="s">
        <v>5106</v>
      </c>
      <c r="D401" s="1214" t="s">
        <v>81</v>
      </c>
      <c r="E401" s="1221">
        <v>3</v>
      </c>
      <c r="F401" s="1222">
        <v>512834</v>
      </c>
      <c r="G401" s="1222">
        <v>1538502</v>
      </c>
    </row>
    <row r="402" spans="1:7" ht="12.75" customHeight="1">
      <c r="A402" s="1214" t="s">
        <v>4649</v>
      </c>
      <c r="B402" s="1218"/>
      <c r="C402" s="1220" t="s">
        <v>5107</v>
      </c>
      <c r="D402" s="1214" t="s">
        <v>81</v>
      </c>
      <c r="E402" s="1221">
        <v>2</v>
      </c>
      <c r="F402" s="1222">
        <v>717968</v>
      </c>
      <c r="G402" s="1222">
        <v>1435936</v>
      </c>
    </row>
    <row r="403" spans="1:7" ht="12.75" customHeight="1">
      <c r="A403" s="1214" t="s">
        <v>4650</v>
      </c>
      <c r="B403" s="1218"/>
      <c r="C403" s="1220" t="s">
        <v>5108</v>
      </c>
      <c r="D403" s="1214" t="s">
        <v>81</v>
      </c>
      <c r="E403" s="1221">
        <v>164</v>
      </c>
      <c r="F403" s="1222">
        <v>820534</v>
      </c>
      <c r="G403" s="1222">
        <v>134567576</v>
      </c>
    </row>
    <row r="404" spans="1:7" ht="12.75" customHeight="1">
      <c r="A404" s="1214" t="s">
        <v>5121</v>
      </c>
      <c r="B404" s="1218"/>
      <c r="C404" s="1220" t="s">
        <v>5109</v>
      </c>
      <c r="D404" s="1214" t="s">
        <v>81</v>
      </c>
      <c r="E404" s="1221">
        <v>100</v>
      </c>
      <c r="F404" s="1222">
        <v>1230802</v>
      </c>
      <c r="G404" s="1222">
        <v>123080200</v>
      </c>
    </row>
    <row r="405" spans="1:7" ht="12.75" customHeight="1">
      <c r="A405" s="1218" t="s">
        <v>5104</v>
      </c>
      <c r="B405" s="1218"/>
      <c r="C405" s="1223" t="s">
        <v>5105</v>
      </c>
      <c r="D405" s="1214"/>
      <c r="E405" s="1221"/>
      <c r="F405" s="1222"/>
      <c r="G405" s="1222"/>
    </row>
    <row r="406" spans="1:7" ht="12.75" customHeight="1">
      <c r="A406" s="1214" t="s">
        <v>4651</v>
      </c>
      <c r="B406" s="1218"/>
      <c r="C406" s="1220" t="s">
        <v>5040</v>
      </c>
      <c r="D406" s="1214" t="s">
        <v>77</v>
      </c>
      <c r="E406" s="1221">
        <v>325.60000000000002</v>
      </c>
      <c r="F406" s="1222">
        <v>380701</v>
      </c>
      <c r="G406" s="1222">
        <v>123956246</v>
      </c>
    </row>
    <row r="407" spans="1:7" ht="12.75" customHeight="1">
      <c r="A407" s="1214" t="s">
        <v>4652</v>
      </c>
      <c r="B407" s="1218"/>
      <c r="C407" s="1220" t="s">
        <v>5041</v>
      </c>
      <c r="D407" s="1214" t="s">
        <v>77</v>
      </c>
      <c r="E407" s="1221">
        <v>869.6</v>
      </c>
      <c r="F407" s="1222">
        <v>423001</v>
      </c>
      <c r="G407" s="1222">
        <v>367841670</v>
      </c>
    </row>
    <row r="408" spans="1:7" ht="12.75" customHeight="1">
      <c r="A408" s="1214" t="s">
        <v>4653</v>
      </c>
      <c r="B408" s="1218"/>
      <c r="C408" s="1220" t="s">
        <v>4477</v>
      </c>
      <c r="D408" s="1214" t="s">
        <v>77</v>
      </c>
      <c r="E408" s="1221">
        <v>859.1</v>
      </c>
      <c r="F408" s="1222">
        <v>507601</v>
      </c>
      <c r="G408" s="1222">
        <v>436080019</v>
      </c>
    </row>
    <row r="409" spans="1:7" ht="12.75" customHeight="1">
      <c r="A409" s="1214" t="s">
        <v>4654</v>
      </c>
      <c r="B409" s="1218"/>
      <c r="C409" s="1220" t="s">
        <v>5042</v>
      </c>
      <c r="D409" s="1214" t="s">
        <v>77</v>
      </c>
      <c r="E409" s="1221">
        <v>472.6</v>
      </c>
      <c r="F409" s="1222">
        <v>634501</v>
      </c>
      <c r="G409" s="1222">
        <v>299865173</v>
      </c>
    </row>
    <row r="410" spans="1:7" ht="12.75" customHeight="1">
      <c r="A410" s="1290"/>
      <c r="B410" s="1291"/>
      <c r="C410" s="1292"/>
      <c r="D410" s="1293"/>
      <c r="E410" s="1294"/>
      <c r="F410" s="1295"/>
      <c r="G410" s="1295"/>
    </row>
    <row r="411" spans="1:7" ht="12.75" customHeight="1">
      <c r="A411" s="1290"/>
      <c r="B411" s="1291"/>
      <c r="C411" s="1227" t="s">
        <v>5113</v>
      </c>
      <c r="D411" s="1239"/>
      <c r="E411" s="1212"/>
      <c r="F411" s="1213"/>
      <c r="G411" s="1231">
        <v>1488365322</v>
      </c>
    </row>
    <row r="412" spans="1:7" ht="12.75" customHeight="1">
      <c r="A412" s="1325"/>
      <c r="B412" s="1326"/>
      <c r="C412" s="1325"/>
      <c r="D412" s="1325"/>
      <c r="E412" s="1325"/>
      <c r="F412" s="1325"/>
      <c r="G412" s="1325"/>
    </row>
    <row r="413" spans="1:7" ht="25.5" customHeight="1">
      <c r="A413" s="1325"/>
      <c r="B413" s="1326"/>
      <c r="C413" s="1227" t="s">
        <v>5114</v>
      </c>
      <c r="D413" s="1239"/>
      <c r="E413" s="1212"/>
      <c r="F413" s="1213"/>
      <c r="G413" s="1231">
        <v>4232473754</v>
      </c>
    </row>
    <row r="414" spans="1:7" ht="20.25" customHeight="1">
      <c r="A414" s="1325"/>
      <c r="B414" s="1326"/>
      <c r="C414" s="1325"/>
      <c r="D414" s="1325"/>
      <c r="E414" s="1325"/>
      <c r="F414" s="1325"/>
      <c r="G414" s="1325"/>
    </row>
    <row r="415" spans="1:7" ht="20.25" customHeight="1">
      <c r="A415" s="1241">
        <v>8.1999999999999993</v>
      </c>
      <c r="B415" s="1281"/>
      <c r="C415" s="1249" t="s">
        <v>4598</v>
      </c>
      <c r="D415" s="1241"/>
      <c r="E415" s="1212"/>
      <c r="F415" s="1213"/>
      <c r="G415" s="1213"/>
    </row>
    <row r="416" spans="1:7" ht="20.25" customHeight="1">
      <c r="A416" s="1218" t="s">
        <v>4504</v>
      </c>
      <c r="B416" s="1218"/>
      <c r="C416" s="1223" t="s">
        <v>10</v>
      </c>
      <c r="D416" s="1214"/>
      <c r="E416" s="1221"/>
      <c r="F416" s="1222"/>
      <c r="G416" s="1222"/>
    </row>
    <row r="417" spans="1:7">
      <c r="A417" s="1214" t="s">
        <v>4665</v>
      </c>
      <c r="B417" s="1218">
        <v>18</v>
      </c>
      <c r="C417" s="1220" t="s">
        <v>571</v>
      </c>
      <c r="D417" s="1214" t="s">
        <v>77</v>
      </c>
      <c r="E417" s="1221">
        <v>873.97</v>
      </c>
      <c r="F417" s="1222">
        <v>606</v>
      </c>
      <c r="G417" s="1222">
        <v>529626</v>
      </c>
    </row>
    <row r="418" spans="1:7">
      <c r="A418" s="1218" t="s">
        <v>1101</v>
      </c>
      <c r="B418" s="1218"/>
      <c r="C418" s="1223" t="s">
        <v>12</v>
      </c>
      <c r="D418" s="1214"/>
      <c r="E418" s="1221"/>
      <c r="F418" s="1222"/>
      <c r="G418" s="1222"/>
    </row>
    <row r="419" spans="1:7">
      <c r="A419" s="1214" t="s">
        <v>4667</v>
      </c>
      <c r="B419" s="1218">
        <v>3</v>
      </c>
      <c r="C419" s="1220" t="s">
        <v>16</v>
      </c>
      <c r="D419" s="1214" t="s">
        <v>78</v>
      </c>
      <c r="E419" s="1221">
        <v>716.10000000000014</v>
      </c>
      <c r="F419" s="1222">
        <v>28352</v>
      </c>
      <c r="G419" s="1222">
        <v>20302867</v>
      </c>
    </row>
    <row r="420" spans="1:7">
      <c r="A420" s="1214" t="s">
        <v>4668</v>
      </c>
      <c r="B420" s="1218">
        <v>4</v>
      </c>
      <c r="C420" s="1220" t="s">
        <v>17</v>
      </c>
      <c r="D420" s="1214" t="s">
        <v>78</v>
      </c>
      <c r="E420" s="1221">
        <v>417.7</v>
      </c>
      <c r="F420" s="1222">
        <v>31033</v>
      </c>
      <c r="G420" s="1222">
        <v>12962484</v>
      </c>
    </row>
    <row r="421" spans="1:7">
      <c r="A421" s="1214" t="s">
        <v>4669</v>
      </c>
      <c r="B421" s="1218">
        <v>5</v>
      </c>
      <c r="C421" s="1220" t="s">
        <v>18</v>
      </c>
      <c r="D421" s="1214" t="s">
        <v>78</v>
      </c>
      <c r="E421" s="1221">
        <v>59.699999999999996</v>
      </c>
      <c r="F421" s="1222">
        <v>78970</v>
      </c>
      <c r="G421" s="1222">
        <v>4714509</v>
      </c>
    </row>
    <row r="422" spans="1:7">
      <c r="A422" s="1218" t="s">
        <v>1102</v>
      </c>
      <c r="B422" s="1218"/>
      <c r="C422" s="1223" t="s">
        <v>5034</v>
      </c>
      <c r="D422" s="1214"/>
      <c r="E422" s="1221"/>
      <c r="F422" s="1222"/>
      <c r="G422" s="1222"/>
    </row>
    <row r="423" spans="1:7" ht="40.5">
      <c r="A423" s="1214"/>
      <c r="B423" s="1218"/>
      <c r="C423" s="1220" t="s">
        <v>157</v>
      </c>
      <c r="D423" s="1214"/>
      <c r="E423" s="1216"/>
      <c r="F423" s="1222"/>
      <c r="G423" s="1238"/>
    </row>
    <row r="424" spans="1:7">
      <c r="A424" s="1214" t="s">
        <v>4671</v>
      </c>
      <c r="B424" s="1218">
        <v>92</v>
      </c>
      <c r="C424" s="1220" t="s">
        <v>85</v>
      </c>
      <c r="D424" s="1214" t="s">
        <v>77</v>
      </c>
      <c r="E424" s="1221">
        <v>79.099999999999994</v>
      </c>
      <c r="F424" s="1222">
        <v>1905</v>
      </c>
      <c r="G424" s="1222">
        <v>150686</v>
      </c>
    </row>
    <row r="425" spans="1:7" ht="18.75" customHeight="1">
      <c r="A425" s="1214" t="s">
        <v>4672</v>
      </c>
      <c r="B425" s="1218">
        <v>93</v>
      </c>
      <c r="C425" s="1220" t="s">
        <v>86</v>
      </c>
      <c r="D425" s="1214" t="s">
        <v>77</v>
      </c>
      <c r="E425" s="1221">
        <v>71.47</v>
      </c>
      <c r="F425" s="1222">
        <v>2538</v>
      </c>
      <c r="G425" s="1222">
        <v>181391</v>
      </c>
    </row>
    <row r="426" spans="1:7">
      <c r="A426" s="1214" t="s">
        <v>4673</v>
      </c>
      <c r="B426" s="1218">
        <v>94</v>
      </c>
      <c r="C426" s="1220" t="s">
        <v>87</v>
      </c>
      <c r="D426" s="1214" t="s">
        <v>77</v>
      </c>
      <c r="E426" s="1221">
        <v>813.62</v>
      </c>
      <c r="F426" s="1222">
        <v>3816</v>
      </c>
      <c r="G426" s="1222">
        <v>3104774</v>
      </c>
    </row>
    <row r="427" spans="1:7">
      <c r="A427" s="1214" t="s">
        <v>4674</v>
      </c>
      <c r="B427" s="1218">
        <v>60</v>
      </c>
      <c r="C427" s="1220" t="s">
        <v>4587</v>
      </c>
      <c r="D427" s="1214" t="s">
        <v>77</v>
      </c>
      <c r="E427" s="1221">
        <v>19.98</v>
      </c>
      <c r="F427" s="1222">
        <v>8700</v>
      </c>
      <c r="G427" s="1222">
        <v>173826</v>
      </c>
    </row>
    <row r="428" spans="1:7">
      <c r="A428" s="1218" t="s">
        <v>1103</v>
      </c>
      <c r="B428" s="1218"/>
      <c r="C428" s="1223" t="s">
        <v>522</v>
      </c>
      <c r="D428" s="1214"/>
      <c r="E428" s="1221"/>
      <c r="F428" s="1222"/>
      <c r="G428" s="1222"/>
    </row>
    <row r="429" spans="1:7">
      <c r="A429" s="1214" t="s">
        <v>4675</v>
      </c>
      <c r="B429" s="1218">
        <v>68</v>
      </c>
      <c r="C429" s="1220" t="s">
        <v>278</v>
      </c>
      <c r="D429" s="1214" t="s">
        <v>80</v>
      </c>
      <c r="E429" s="1221">
        <v>8</v>
      </c>
      <c r="F429" s="1222">
        <v>519076</v>
      </c>
      <c r="G429" s="1222">
        <v>4152608</v>
      </c>
    </row>
    <row r="430" spans="1:7" ht="27">
      <c r="A430" s="1214" t="s">
        <v>4676</v>
      </c>
      <c r="B430" s="1218">
        <v>70</v>
      </c>
      <c r="C430" s="1220" t="s">
        <v>5099</v>
      </c>
      <c r="D430" s="1214" t="s">
        <v>80</v>
      </c>
      <c r="E430" s="1221">
        <v>6</v>
      </c>
      <c r="F430" s="1222">
        <v>1176793</v>
      </c>
      <c r="G430" s="1222">
        <v>7060758</v>
      </c>
    </row>
    <row r="431" spans="1:7" ht="27">
      <c r="A431" s="1214" t="s">
        <v>4677</v>
      </c>
      <c r="B431" s="1218">
        <v>73</v>
      </c>
      <c r="C431" s="1220" t="s">
        <v>5046</v>
      </c>
      <c r="D431" s="1214" t="s">
        <v>80</v>
      </c>
      <c r="E431" s="1221">
        <v>3</v>
      </c>
      <c r="F431" s="1222">
        <v>4300036</v>
      </c>
      <c r="G431" s="1222">
        <v>12900108</v>
      </c>
    </row>
    <row r="432" spans="1:7">
      <c r="A432" s="1214" t="s">
        <v>4735</v>
      </c>
      <c r="B432" s="1218">
        <v>78</v>
      </c>
      <c r="C432" s="1220" t="s">
        <v>279</v>
      </c>
      <c r="D432" s="1214" t="s">
        <v>80</v>
      </c>
      <c r="E432" s="1221">
        <v>7</v>
      </c>
      <c r="F432" s="1222">
        <v>1843208</v>
      </c>
      <c r="G432" s="1222">
        <v>12902456</v>
      </c>
    </row>
    <row r="433" spans="1:7">
      <c r="A433" s="1214" t="s">
        <v>4736</v>
      </c>
      <c r="B433" s="1218">
        <v>79</v>
      </c>
      <c r="C433" s="1220" t="s">
        <v>5078</v>
      </c>
      <c r="D433" s="1214" t="s">
        <v>80</v>
      </c>
      <c r="E433" s="1221">
        <v>3</v>
      </c>
      <c r="F433" s="1222">
        <v>2457611</v>
      </c>
      <c r="G433" s="1222">
        <v>7372833</v>
      </c>
    </row>
    <row r="434" spans="1:7" ht="31.5" customHeight="1">
      <c r="A434" s="1214" t="s">
        <v>4737</v>
      </c>
      <c r="B434" s="1218">
        <v>80</v>
      </c>
      <c r="C434" s="1220" t="s">
        <v>5079</v>
      </c>
      <c r="D434" s="1214" t="s">
        <v>80</v>
      </c>
      <c r="E434" s="1221">
        <v>2</v>
      </c>
      <c r="F434" s="1222">
        <v>3686416</v>
      </c>
      <c r="G434" s="1222">
        <v>7372832</v>
      </c>
    </row>
    <row r="435" spans="1:7">
      <c r="A435" s="1218" t="s">
        <v>1104</v>
      </c>
      <c r="B435" s="1218"/>
      <c r="C435" s="1223" t="s">
        <v>186</v>
      </c>
      <c r="D435" s="1214"/>
      <c r="E435" s="1221"/>
      <c r="F435" s="1222"/>
      <c r="G435" s="1289"/>
    </row>
    <row r="436" spans="1:7" ht="81">
      <c r="A436" s="1214" t="s">
        <v>4678</v>
      </c>
      <c r="B436" s="1218">
        <v>85</v>
      </c>
      <c r="C436" s="1220" t="s">
        <v>5110</v>
      </c>
      <c r="D436" s="1214" t="s">
        <v>80</v>
      </c>
      <c r="E436" s="1221">
        <v>26</v>
      </c>
      <c r="F436" s="1222">
        <v>508726</v>
      </c>
      <c r="G436" s="1222">
        <v>13226876</v>
      </c>
    </row>
    <row r="437" spans="1:7" ht="81">
      <c r="A437" s="1214" t="s">
        <v>4679</v>
      </c>
      <c r="B437" s="1218">
        <v>86</v>
      </c>
      <c r="C437" s="1220" t="s">
        <v>5111</v>
      </c>
      <c r="D437" s="1214" t="s">
        <v>80</v>
      </c>
      <c r="E437" s="1221">
        <v>3</v>
      </c>
      <c r="F437" s="1222">
        <v>703246</v>
      </c>
      <c r="G437" s="1222">
        <v>2109738</v>
      </c>
    </row>
    <row r="438" spans="1:7" ht="15" customHeight="1">
      <c r="A438" s="1218" t="s">
        <v>5125</v>
      </c>
      <c r="B438" s="1218"/>
      <c r="C438" s="1223" t="s">
        <v>131</v>
      </c>
      <c r="D438" s="1214"/>
      <c r="E438" s="1221"/>
      <c r="F438" s="1222"/>
      <c r="G438" s="1222"/>
    </row>
    <row r="439" spans="1:7" ht="27">
      <c r="A439" s="1214" t="s">
        <v>4681</v>
      </c>
      <c r="B439" s="1218">
        <v>21</v>
      </c>
      <c r="C439" s="1220" t="s">
        <v>32</v>
      </c>
      <c r="D439" s="1214" t="s">
        <v>78</v>
      </c>
      <c r="E439" s="1221">
        <v>513.9</v>
      </c>
      <c r="F439" s="1222">
        <v>10053</v>
      </c>
      <c r="G439" s="1222">
        <v>5166237</v>
      </c>
    </row>
    <row r="440" spans="1:7" ht="27">
      <c r="A440" s="1214" t="s">
        <v>4682</v>
      </c>
      <c r="B440" s="1218">
        <v>92</v>
      </c>
      <c r="C440" s="1220" t="s">
        <v>133</v>
      </c>
      <c r="D440" s="1214" t="s">
        <v>78</v>
      </c>
      <c r="E440" s="1221">
        <v>366.53756308250001</v>
      </c>
      <c r="F440" s="1222">
        <v>38210</v>
      </c>
      <c r="G440" s="1222">
        <v>14005400</v>
      </c>
    </row>
    <row r="441" spans="1:7" ht="27">
      <c r="A441" s="1214" t="s">
        <v>4683</v>
      </c>
      <c r="B441" s="1218">
        <v>87</v>
      </c>
      <c r="C441" s="1220" t="s">
        <v>153</v>
      </c>
      <c r="D441" s="1214" t="s">
        <v>78</v>
      </c>
      <c r="E441" s="1221">
        <v>195.23756308249997</v>
      </c>
      <c r="F441" s="1222">
        <v>49766</v>
      </c>
      <c r="G441" s="1222">
        <v>9716193</v>
      </c>
    </row>
    <row r="442" spans="1:7">
      <c r="A442" s="1225" t="s">
        <v>5126</v>
      </c>
      <c r="B442" s="1225"/>
      <c r="C442" s="1223" t="s">
        <v>242</v>
      </c>
      <c r="D442" s="1214"/>
      <c r="E442" s="1221"/>
      <c r="F442" s="1222"/>
      <c r="G442" s="1222"/>
    </row>
    <row r="443" spans="1:7" ht="42" customHeight="1">
      <c r="A443" s="1214" t="s">
        <v>4686</v>
      </c>
      <c r="B443" s="1218">
        <v>88</v>
      </c>
      <c r="C443" s="1220" t="s">
        <v>250</v>
      </c>
      <c r="D443" s="1214" t="s">
        <v>240</v>
      </c>
      <c r="E443" s="1221">
        <v>38.6</v>
      </c>
      <c r="F443" s="1289">
        <v>256798</v>
      </c>
      <c r="G443" s="1222">
        <v>9912403</v>
      </c>
    </row>
    <row r="444" spans="1:7" ht="48" customHeight="1">
      <c r="A444" s="1214" t="s">
        <v>4687</v>
      </c>
      <c r="B444" s="1218">
        <v>92</v>
      </c>
      <c r="C444" s="1220" t="s">
        <v>133</v>
      </c>
      <c r="D444" s="1214" t="s">
        <v>78</v>
      </c>
      <c r="E444" s="1221">
        <v>42.800000000000004</v>
      </c>
      <c r="F444" s="1222">
        <v>38210</v>
      </c>
      <c r="G444" s="1222">
        <v>1635388</v>
      </c>
    </row>
    <row r="445" spans="1:7">
      <c r="A445" s="1214" t="s">
        <v>4688</v>
      </c>
      <c r="B445" s="1218">
        <v>89</v>
      </c>
      <c r="C445" s="1220" t="s">
        <v>251</v>
      </c>
      <c r="D445" s="1214" t="s">
        <v>240</v>
      </c>
      <c r="E445" s="1221">
        <v>38.6</v>
      </c>
      <c r="F445" s="1289">
        <v>159279</v>
      </c>
      <c r="G445" s="1222">
        <v>6148169</v>
      </c>
    </row>
    <row r="446" spans="1:7">
      <c r="A446" s="1214" t="s">
        <v>4689</v>
      </c>
      <c r="B446" s="1218">
        <v>90</v>
      </c>
      <c r="C446" s="1220" t="s">
        <v>252</v>
      </c>
      <c r="D446" s="1214" t="s">
        <v>240</v>
      </c>
      <c r="E446" s="1221">
        <v>59.999999999999993</v>
      </c>
      <c r="F446" s="1289">
        <v>555007</v>
      </c>
      <c r="G446" s="1222">
        <v>33300420</v>
      </c>
    </row>
    <row r="447" spans="1:7">
      <c r="A447" s="1214" t="s">
        <v>4690</v>
      </c>
      <c r="B447" s="1218">
        <v>91</v>
      </c>
      <c r="C447" s="1220" t="s">
        <v>253</v>
      </c>
      <c r="D447" s="1214" t="s">
        <v>241</v>
      </c>
      <c r="E447" s="1221">
        <v>599.6</v>
      </c>
      <c r="F447" s="1289">
        <v>47439</v>
      </c>
      <c r="G447" s="1222">
        <v>28444424</v>
      </c>
    </row>
    <row r="448" spans="1:7">
      <c r="A448" s="1226" t="s">
        <v>5127</v>
      </c>
      <c r="B448" s="1226"/>
      <c r="C448" s="1891" t="s">
        <v>254</v>
      </c>
      <c r="D448" s="1892"/>
      <c r="E448" s="1892"/>
      <c r="F448" s="1217"/>
      <c r="G448" s="1217"/>
    </row>
    <row r="449" spans="1:7" ht="40.5">
      <c r="A449" s="1278" t="s">
        <v>4692</v>
      </c>
      <c r="B449" s="1279">
        <v>96</v>
      </c>
      <c r="C449" s="1220" t="s">
        <v>255</v>
      </c>
      <c r="D449" s="1214" t="s">
        <v>80</v>
      </c>
      <c r="E449" s="1221">
        <v>10</v>
      </c>
      <c r="F449" s="1222">
        <v>244680</v>
      </c>
      <c r="G449" s="1222">
        <v>2446800</v>
      </c>
    </row>
    <row r="450" spans="1:7" ht="68.099999999999994" customHeight="1">
      <c r="A450" s="1278" t="s">
        <v>4693</v>
      </c>
      <c r="B450" s="1279">
        <v>97</v>
      </c>
      <c r="C450" s="1220" t="s">
        <v>256</v>
      </c>
      <c r="D450" s="1214" t="s">
        <v>80</v>
      </c>
      <c r="E450" s="1221">
        <v>9</v>
      </c>
      <c r="F450" s="1222">
        <v>246218</v>
      </c>
      <c r="G450" s="1222">
        <v>2215962</v>
      </c>
    </row>
    <row r="451" spans="1:7" ht="68.099999999999994" customHeight="1">
      <c r="A451" s="1278" t="s">
        <v>4694</v>
      </c>
      <c r="B451" s="1279">
        <v>98</v>
      </c>
      <c r="C451" s="1220" t="s">
        <v>257</v>
      </c>
      <c r="D451" s="1214" t="s">
        <v>80</v>
      </c>
      <c r="E451" s="1221">
        <v>102</v>
      </c>
      <c r="F451" s="1222">
        <v>249708</v>
      </c>
      <c r="G451" s="1222">
        <v>25470216</v>
      </c>
    </row>
    <row r="452" spans="1:7" ht="20.25" customHeight="1">
      <c r="A452" s="1214"/>
      <c r="B452" s="1218"/>
      <c r="C452" s="1227" t="s">
        <v>5122</v>
      </c>
      <c r="D452" s="1239"/>
      <c r="E452" s="1212"/>
      <c r="F452" s="1213"/>
      <c r="G452" s="1231">
        <v>247679984</v>
      </c>
    </row>
    <row r="453" spans="1:7" ht="18" customHeight="1">
      <c r="A453" s="1214"/>
      <c r="B453" s="1218"/>
      <c r="C453" s="1220"/>
      <c r="D453" s="1214"/>
      <c r="E453" s="1221"/>
      <c r="F453" s="1222"/>
      <c r="G453" s="1222"/>
    </row>
    <row r="454" spans="1:7">
      <c r="A454" s="1218" t="s">
        <v>5128</v>
      </c>
      <c r="B454" s="1218"/>
      <c r="C454" s="1223" t="s">
        <v>155</v>
      </c>
      <c r="D454" s="1214"/>
      <c r="E454" s="1221"/>
      <c r="F454" s="1222"/>
      <c r="G454" s="1222"/>
    </row>
    <row r="455" spans="1:7" ht="12.75" customHeight="1">
      <c r="A455" s="1214" t="s">
        <v>4696</v>
      </c>
      <c r="B455" s="1218"/>
      <c r="C455" s="1220" t="s">
        <v>5132</v>
      </c>
      <c r="D455" s="1214" t="s">
        <v>81</v>
      </c>
      <c r="E455" s="1221">
        <v>14</v>
      </c>
      <c r="F455" s="1222">
        <v>153850</v>
      </c>
      <c r="G455" s="1222">
        <v>2153900</v>
      </c>
    </row>
    <row r="456" spans="1:7" ht="12.75" customHeight="1">
      <c r="A456" s="1214" t="s">
        <v>4697</v>
      </c>
      <c r="B456" s="1218"/>
      <c r="C456" s="1220" t="s">
        <v>5131</v>
      </c>
      <c r="D456" s="1214" t="s">
        <v>81</v>
      </c>
      <c r="E456" s="1221">
        <v>12</v>
      </c>
      <c r="F456" s="1222">
        <v>205134</v>
      </c>
      <c r="G456" s="1222">
        <v>2461608</v>
      </c>
    </row>
    <row r="457" spans="1:7" ht="12.75" customHeight="1">
      <c r="A457" s="1214" t="s">
        <v>4698</v>
      </c>
      <c r="B457" s="1218"/>
      <c r="C457" s="1220" t="s">
        <v>5130</v>
      </c>
      <c r="D457" s="1214" t="s">
        <v>81</v>
      </c>
      <c r="E457" s="1221">
        <v>136</v>
      </c>
      <c r="F457" s="1222">
        <v>307700</v>
      </c>
      <c r="G457" s="1222">
        <v>41847200</v>
      </c>
    </row>
    <row r="458" spans="1:7" ht="12.75" customHeight="1">
      <c r="A458" s="1214" t="s">
        <v>4699</v>
      </c>
      <c r="B458" s="1218"/>
      <c r="C458" s="1220" t="s">
        <v>5107</v>
      </c>
      <c r="D458" s="1214" t="s">
        <v>81</v>
      </c>
      <c r="E458" s="1221">
        <v>4</v>
      </c>
      <c r="F458" s="1222">
        <v>717968</v>
      </c>
      <c r="G458" s="1222">
        <v>2871872</v>
      </c>
    </row>
    <row r="459" spans="1:7" ht="12.75" customHeight="1">
      <c r="A459" s="1290"/>
      <c r="B459" s="1291"/>
      <c r="C459" s="1292"/>
      <c r="D459" s="1293"/>
      <c r="E459" s="1294"/>
      <c r="F459" s="1295"/>
      <c r="G459" s="1295"/>
    </row>
    <row r="460" spans="1:7" ht="12.75" customHeight="1">
      <c r="A460" s="1290"/>
      <c r="B460" s="1291"/>
      <c r="C460" s="1227" t="s">
        <v>5123</v>
      </c>
      <c r="D460" s="1239"/>
      <c r="E460" s="1212"/>
      <c r="F460" s="1213"/>
      <c r="G460" s="1231">
        <v>49334580</v>
      </c>
    </row>
    <row r="461" spans="1:7" ht="12.75" customHeight="1">
      <c r="A461" s="1290"/>
      <c r="B461" s="1291"/>
      <c r="C461" s="1292"/>
      <c r="D461" s="1293"/>
      <c r="E461" s="1294"/>
      <c r="F461" s="1295"/>
      <c r="G461" s="1295"/>
    </row>
    <row r="462" spans="1:7" ht="23.25" customHeight="1">
      <c r="A462" s="1290"/>
      <c r="B462" s="1291"/>
      <c r="C462" s="1227" t="s">
        <v>5124</v>
      </c>
      <c r="D462" s="1239"/>
      <c r="E462" s="1212"/>
      <c r="F462" s="1213"/>
      <c r="G462" s="1231">
        <v>297014564</v>
      </c>
    </row>
    <row r="463" spans="1:7" ht="12.75" customHeight="1">
      <c r="A463" s="1290"/>
      <c r="B463" s="1291"/>
      <c r="C463" s="1292"/>
      <c r="D463" s="1293"/>
      <c r="E463" s="1294"/>
      <c r="F463" s="1295"/>
      <c r="G463" s="1295"/>
    </row>
    <row r="464" spans="1:7" ht="12.75" customHeight="1">
      <c r="A464" s="1241">
        <v>8.3000000000000007</v>
      </c>
      <c r="B464" s="1281"/>
      <c r="C464" s="1249" t="s">
        <v>5133</v>
      </c>
      <c r="D464" s="1241"/>
      <c r="E464" s="1212"/>
      <c r="F464" s="1213"/>
      <c r="G464" s="1213"/>
    </row>
    <row r="465" spans="1:7" ht="12.75" customHeight="1">
      <c r="A465" s="1218" t="s">
        <v>4505</v>
      </c>
      <c r="B465" s="1218"/>
      <c r="C465" s="1223" t="s">
        <v>10</v>
      </c>
      <c r="D465" s="1214"/>
      <c r="E465" s="1221"/>
      <c r="F465" s="1222"/>
      <c r="G465" s="1222"/>
    </row>
    <row r="466" spans="1:7" ht="12.75" customHeight="1">
      <c r="A466" s="1214" t="s">
        <v>4701</v>
      </c>
      <c r="B466" s="1218">
        <v>18</v>
      </c>
      <c r="C466" s="1220" t="s">
        <v>571</v>
      </c>
      <c r="D466" s="1214" t="s">
        <v>77</v>
      </c>
      <c r="E466" s="1221">
        <v>873.97</v>
      </c>
      <c r="F466" s="1222">
        <v>606</v>
      </c>
      <c r="G466" s="1222">
        <v>529626</v>
      </c>
    </row>
    <row r="467" spans="1:7" ht="12.75" customHeight="1">
      <c r="A467" s="1218" t="s">
        <v>4506</v>
      </c>
      <c r="B467" s="1218"/>
      <c r="C467" s="1223" t="s">
        <v>12</v>
      </c>
      <c r="D467" s="1214"/>
      <c r="E467" s="1221"/>
      <c r="F467" s="1222"/>
      <c r="G467" s="1222"/>
    </row>
    <row r="468" spans="1:7" ht="12.75" customHeight="1">
      <c r="A468" s="1214" t="s">
        <v>4703</v>
      </c>
      <c r="B468" s="1218">
        <v>3</v>
      </c>
      <c r="C468" s="1220" t="s">
        <v>16</v>
      </c>
      <c r="D468" s="1214" t="s">
        <v>78</v>
      </c>
      <c r="E468" s="1221">
        <v>571.80000000000007</v>
      </c>
      <c r="F468" s="1222">
        <v>28352</v>
      </c>
      <c r="G468" s="1222">
        <v>16211674</v>
      </c>
    </row>
    <row r="469" spans="1:7" ht="12.75" customHeight="1">
      <c r="A469" s="1214" t="s">
        <v>4704</v>
      </c>
      <c r="B469" s="1218">
        <v>4</v>
      </c>
      <c r="C469" s="1220" t="s">
        <v>17</v>
      </c>
      <c r="D469" s="1214" t="s">
        <v>78</v>
      </c>
      <c r="E469" s="1221">
        <v>333.5</v>
      </c>
      <c r="F469" s="1222">
        <v>31033</v>
      </c>
      <c r="G469" s="1222">
        <v>10349506</v>
      </c>
    </row>
    <row r="470" spans="1:7" ht="12.75" customHeight="1">
      <c r="A470" s="1214" t="s">
        <v>4705</v>
      </c>
      <c r="B470" s="1218">
        <v>5</v>
      </c>
      <c r="C470" s="1220" t="s">
        <v>18</v>
      </c>
      <c r="D470" s="1214" t="s">
        <v>78</v>
      </c>
      <c r="E470" s="1221">
        <v>47.699999999999996</v>
      </c>
      <c r="F470" s="1222">
        <v>78970</v>
      </c>
      <c r="G470" s="1222">
        <v>3766869</v>
      </c>
    </row>
    <row r="471" spans="1:7" ht="12.75" customHeight="1">
      <c r="A471" s="1218" t="s">
        <v>4507</v>
      </c>
      <c r="B471" s="1218"/>
      <c r="C471" s="1223" t="s">
        <v>5034</v>
      </c>
      <c r="D471" s="1214"/>
      <c r="E471" s="1221"/>
      <c r="F471" s="1222"/>
      <c r="G471" s="1222"/>
    </row>
    <row r="472" spans="1:7" ht="61.5" customHeight="1">
      <c r="A472" s="1214"/>
      <c r="B472" s="1218"/>
      <c r="C472" s="1220" t="s">
        <v>157</v>
      </c>
      <c r="D472" s="1214"/>
      <c r="E472" s="1216"/>
      <c r="F472" s="1222"/>
      <c r="G472" s="1238"/>
    </row>
    <row r="473" spans="1:7" ht="12.75" customHeight="1">
      <c r="A473" s="1214" t="s">
        <v>4707</v>
      </c>
      <c r="B473" s="1218">
        <v>92</v>
      </c>
      <c r="C473" s="1220" t="s">
        <v>85</v>
      </c>
      <c r="D473" s="1214" t="s">
        <v>77</v>
      </c>
      <c r="E473" s="1221">
        <v>127.75</v>
      </c>
      <c r="F473" s="1222">
        <v>1905</v>
      </c>
      <c r="G473" s="1222">
        <v>243364</v>
      </c>
    </row>
    <row r="474" spans="1:7" ht="12.75" customHeight="1">
      <c r="A474" s="1214" t="s">
        <v>4708</v>
      </c>
      <c r="B474" s="1218">
        <v>93</v>
      </c>
      <c r="C474" s="1220" t="s">
        <v>86</v>
      </c>
      <c r="D474" s="1214" t="s">
        <v>77</v>
      </c>
      <c r="E474" s="1221">
        <v>721.35</v>
      </c>
      <c r="F474" s="1222">
        <v>2538</v>
      </c>
      <c r="G474" s="1222">
        <v>1830786</v>
      </c>
    </row>
    <row r="475" spans="1:7" ht="12.75" customHeight="1">
      <c r="A475" s="1214" t="s">
        <v>4709</v>
      </c>
      <c r="B475" s="1218">
        <v>59</v>
      </c>
      <c r="C475" s="1220" t="s">
        <v>4584</v>
      </c>
      <c r="D475" s="1214" t="s">
        <v>77</v>
      </c>
      <c r="E475" s="1221">
        <v>6.4</v>
      </c>
      <c r="F475" s="1222">
        <v>6152</v>
      </c>
      <c r="G475" s="1222">
        <v>39373</v>
      </c>
    </row>
    <row r="476" spans="1:7" ht="12.75" customHeight="1">
      <c r="A476" s="1214" t="s">
        <v>4710</v>
      </c>
      <c r="B476" s="1218">
        <v>61</v>
      </c>
      <c r="C476" s="1220" t="s">
        <v>4585</v>
      </c>
      <c r="D476" s="1214" t="s">
        <v>77</v>
      </c>
      <c r="E476" s="1221">
        <v>18.47</v>
      </c>
      <c r="F476" s="1222">
        <v>9769</v>
      </c>
      <c r="G476" s="1222">
        <v>180433</v>
      </c>
    </row>
    <row r="477" spans="1:7" ht="12.75" customHeight="1">
      <c r="A477" s="1218" t="s">
        <v>4508</v>
      </c>
      <c r="B477" s="1218"/>
      <c r="C477" s="1223" t="s">
        <v>522</v>
      </c>
      <c r="D477" s="1214"/>
      <c r="E477" s="1221"/>
      <c r="F477" s="1222"/>
      <c r="G477" s="1222"/>
    </row>
    <row r="478" spans="1:7" ht="25.5" customHeight="1">
      <c r="A478" s="1214" t="s">
        <v>4711</v>
      </c>
      <c r="B478" s="1218">
        <v>67</v>
      </c>
      <c r="C478" s="1220" t="s">
        <v>5097</v>
      </c>
      <c r="D478" s="1214" t="s">
        <v>80</v>
      </c>
      <c r="E478" s="1221">
        <v>4</v>
      </c>
      <c r="F478" s="1222">
        <v>381523</v>
      </c>
      <c r="G478" s="1222">
        <v>1526092</v>
      </c>
    </row>
    <row r="479" spans="1:7" ht="25.5" customHeight="1">
      <c r="A479" s="1214" t="s">
        <v>4712</v>
      </c>
      <c r="B479" s="1218">
        <v>68</v>
      </c>
      <c r="C479" s="1220" t="s">
        <v>278</v>
      </c>
      <c r="D479" s="1214" t="s">
        <v>80</v>
      </c>
      <c r="E479" s="1221">
        <v>18</v>
      </c>
      <c r="F479" s="1222">
        <v>519076</v>
      </c>
      <c r="G479" s="1222">
        <v>9343368</v>
      </c>
    </row>
    <row r="480" spans="1:7" ht="25.5" customHeight="1">
      <c r="A480" s="1214" t="s">
        <v>4713</v>
      </c>
      <c r="B480" s="1218">
        <v>69</v>
      </c>
      <c r="C480" s="1220" t="s">
        <v>5098</v>
      </c>
      <c r="D480" s="1214" t="s">
        <v>80</v>
      </c>
      <c r="E480" s="1221">
        <v>4</v>
      </c>
      <c r="F480" s="1222">
        <v>650376</v>
      </c>
      <c r="G480" s="1222">
        <v>2601504</v>
      </c>
    </row>
    <row r="481" spans="1:7" ht="25.5" customHeight="1">
      <c r="A481" s="1214" t="s">
        <v>4738</v>
      </c>
      <c r="B481" s="1218">
        <v>70</v>
      </c>
      <c r="C481" s="1220" t="s">
        <v>5099</v>
      </c>
      <c r="D481" s="1214" t="s">
        <v>80</v>
      </c>
      <c r="E481" s="1221">
        <v>1</v>
      </c>
      <c r="F481" s="1222">
        <v>1176793</v>
      </c>
      <c r="G481" s="1222">
        <v>1176793</v>
      </c>
    </row>
    <row r="482" spans="1:7" ht="25.5" customHeight="1">
      <c r="A482" s="1214" t="s">
        <v>4739</v>
      </c>
      <c r="B482" s="1218">
        <v>71</v>
      </c>
      <c r="C482" s="1220" t="s">
        <v>5044</v>
      </c>
      <c r="D482" s="1214" t="s">
        <v>80</v>
      </c>
      <c r="E482" s="1221">
        <v>1</v>
      </c>
      <c r="F482" s="1222">
        <v>1705996</v>
      </c>
      <c r="G482" s="1222">
        <v>1705996</v>
      </c>
    </row>
    <row r="483" spans="1:7" ht="25.5" customHeight="1">
      <c r="A483" s="1214" t="s">
        <v>4740</v>
      </c>
      <c r="B483" s="1218">
        <v>72</v>
      </c>
      <c r="C483" s="1220" t="s">
        <v>5045</v>
      </c>
      <c r="D483" s="1214" t="s">
        <v>80</v>
      </c>
      <c r="E483" s="1221">
        <v>1</v>
      </c>
      <c r="F483" s="1222">
        <v>3457560</v>
      </c>
      <c r="G483" s="1222">
        <v>3457560</v>
      </c>
    </row>
    <row r="484" spans="1:7" ht="25.5" customHeight="1">
      <c r="A484" s="1214" t="s">
        <v>4741</v>
      </c>
      <c r="B484" s="1218">
        <v>74</v>
      </c>
      <c r="C484" s="1220" t="s">
        <v>5047</v>
      </c>
      <c r="D484" s="1214" t="s">
        <v>80</v>
      </c>
      <c r="E484" s="1221">
        <v>1</v>
      </c>
      <c r="F484" s="1222">
        <v>4300036</v>
      </c>
      <c r="G484" s="1222">
        <v>4300036</v>
      </c>
    </row>
    <row r="485" spans="1:7" ht="24" customHeight="1">
      <c r="A485" s="1214" t="s">
        <v>5454</v>
      </c>
      <c r="B485" s="1218">
        <v>78</v>
      </c>
      <c r="C485" s="1220" t="s">
        <v>279</v>
      </c>
      <c r="D485" s="1214" t="s">
        <v>80</v>
      </c>
      <c r="E485" s="1221">
        <v>7</v>
      </c>
      <c r="F485" s="1222">
        <v>1843208</v>
      </c>
      <c r="G485" s="1222">
        <v>12902456</v>
      </c>
    </row>
    <row r="486" spans="1:7" ht="24.75" customHeight="1">
      <c r="A486" s="1214" t="s">
        <v>5455</v>
      </c>
      <c r="B486" s="1218">
        <v>79</v>
      </c>
      <c r="C486" s="1220" t="s">
        <v>5078</v>
      </c>
      <c r="D486" s="1214" t="s">
        <v>80</v>
      </c>
      <c r="E486" s="1221">
        <v>2</v>
      </c>
      <c r="F486" s="1222">
        <v>2457611</v>
      </c>
      <c r="G486" s="1222">
        <v>4915222</v>
      </c>
    </row>
    <row r="487" spans="1:7" ht="25.5" customHeight="1">
      <c r="A487" s="1214" t="s">
        <v>5456</v>
      </c>
      <c r="B487" s="1218">
        <v>80</v>
      </c>
      <c r="C487" s="1220" t="s">
        <v>5079</v>
      </c>
      <c r="D487" s="1214" t="s">
        <v>80</v>
      </c>
      <c r="E487" s="1221">
        <v>2</v>
      </c>
      <c r="F487" s="1222">
        <v>3686416</v>
      </c>
      <c r="G487" s="1222">
        <v>7372832</v>
      </c>
    </row>
    <row r="488" spans="1:7" ht="25.5" customHeight="1">
      <c r="A488" s="1214" t="s">
        <v>5457</v>
      </c>
      <c r="B488" s="1218">
        <v>81</v>
      </c>
      <c r="C488" s="1220" t="s">
        <v>5080</v>
      </c>
      <c r="D488" s="1214" t="s">
        <v>80</v>
      </c>
      <c r="E488" s="1221">
        <v>1</v>
      </c>
      <c r="F488" s="1222">
        <v>4915222</v>
      </c>
      <c r="G488" s="1222">
        <v>4915222</v>
      </c>
    </row>
    <row r="489" spans="1:7" ht="12.75" customHeight="1">
      <c r="A489" s="1218" t="s">
        <v>5458</v>
      </c>
      <c r="B489" s="1218"/>
      <c r="C489" s="1223" t="s">
        <v>186</v>
      </c>
      <c r="D489" s="1214"/>
      <c r="E489" s="1221"/>
      <c r="F489" s="1222"/>
      <c r="G489" s="1289"/>
    </row>
    <row r="490" spans="1:7" ht="119.25" customHeight="1">
      <c r="A490" s="1214" t="s">
        <v>4714</v>
      </c>
      <c r="B490" s="1218">
        <v>85</v>
      </c>
      <c r="C490" s="1220" t="s">
        <v>5110</v>
      </c>
      <c r="D490" s="1214" t="s">
        <v>80</v>
      </c>
      <c r="E490" s="1221">
        <v>38</v>
      </c>
      <c r="F490" s="1222">
        <v>508726</v>
      </c>
      <c r="G490" s="1222">
        <v>19331588</v>
      </c>
    </row>
    <row r="491" spans="1:7" ht="120.75" customHeight="1">
      <c r="A491" s="1214" t="s">
        <v>4715</v>
      </c>
      <c r="B491" s="1218">
        <v>86</v>
      </c>
      <c r="C491" s="1220" t="s">
        <v>5111</v>
      </c>
      <c r="D491" s="1214" t="s">
        <v>80</v>
      </c>
      <c r="E491" s="1221">
        <v>4</v>
      </c>
      <c r="F491" s="1222">
        <v>703246</v>
      </c>
      <c r="G491" s="1222">
        <v>2812984</v>
      </c>
    </row>
    <row r="492" spans="1:7" ht="12.75" customHeight="1">
      <c r="A492" s="1218" t="s">
        <v>5137</v>
      </c>
      <c r="B492" s="1218"/>
      <c r="C492" s="1223" t="s">
        <v>131</v>
      </c>
      <c r="D492" s="1214"/>
      <c r="E492" s="1221"/>
      <c r="F492" s="1222"/>
      <c r="G492" s="1222"/>
    </row>
    <row r="493" spans="1:7" ht="48" customHeight="1">
      <c r="A493" s="1214" t="s">
        <v>4719</v>
      </c>
      <c r="B493" s="1218">
        <v>21</v>
      </c>
      <c r="C493" s="1220" t="s">
        <v>32</v>
      </c>
      <c r="D493" s="1214" t="s">
        <v>78</v>
      </c>
      <c r="E493" s="1221">
        <v>424.7</v>
      </c>
      <c r="F493" s="1222">
        <v>10053</v>
      </c>
      <c r="G493" s="1222">
        <v>4269509</v>
      </c>
    </row>
    <row r="494" spans="1:7" ht="45" customHeight="1">
      <c r="A494" s="1214" t="s">
        <v>4720</v>
      </c>
      <c r="B494" s="1218">
        <v>92</v>
      </c>
      <c r="C494" s="1220" t="s">
        <v>133</v>
      </c>
      <c r="D494" s="1214" t="s">
        <v>78</v>
      </c>
      <c r="E494" s="1221">
        <v>297.54803612499995</v>
      </c>
      <c r="F494" s="1222">
        <v>38210</v>
      </c>
      <c r="G494" s="1222">
        <v>11369310</v>
      </c>
    </row>
    <row r="495" spans="1:7" ht="33.75" customHeight="1">
      <c r="A495" s="1214" t="s">
        <v>4721</v>
      </c>
      <c r="B495" s="1218">
        <v>87</v>
      </c>
      <c r="C495" s="1220" t="s">
        <v>153</v>
      </c>
      <c r="D495" s="1214" t="s">
        <v>78</v>
      </c>
      <c r="E495" s="1221">
        <v>156.04803612500001</v>
      </c>
      <c r="F495" s="1222">
        <v>49766</v>
      </c>
      <c r="G495" s="1222">
        <v>7765887</v>
      </c>
    </row>
    <row r="496" spans="1:7" ht="12.75" customHeight="1">
      <c r="A496" s="1225" t="s">
        <v>5138</v>
      </c>
      <c r="B496" s="1225"/>
      <c r="C496" s="1223" t="s">
        <v>242</v>
      </c>
      <c r="D496" s="1214"/>
      <c r="E496" s="1221"/>
      <c r="F496" s="1222"/>
      <c r="G496" s="1222"/>
    </row>
    <row r="497" spans="1:7" ht="12.75" customHeight="1">
      <c r="A497" s="1214" t="s">
        <v>4723</v>
      </c>
      <c r="B497" s="1218">
        <v>88</v>
      </c>
      <c r="C497" s="1220" t="s">
        <v>250</v>
      </c>
      <c r="D497" s="1214" t="s">
        <v>240</v>
      </c>
      <c r="E497" s="1221">
        <v>31.900000000000002</v>
      </c>
      <c r="F497" s="1289">
        <v>256798</v>
      </c>
      <c r="G497" s="1222">
        <v>8191856</v>
      </c>
    </row>
    <row r="498" spans="1:7" ht="42.75" customHeight="1">
      <c r="A498" s="1214" t="s">
        <v>4724</v>
      </c>
      <c r="B498" s="1218">
        <v>92</v>
      </c>
      <c r="C498" s="1220" t="s">
        <v>133</v>
      </c>
      <c r="D498" s="1214" t="s">
        <v>78</v>
      </c>
      <c r="E498" s="1221">
        <v>35.4</v>
      </c>
      <c r="F498" s="1222">
        <v>38210</v>
      </c>
      <c r="G498" s="1222">
        <v>1352634</v>
      </c>
    </row>
    <row r="499" spans="1:7" ht="12.75" customHeight="1">
      <c r="A499" s="1214" t="s">
        <v>4725</v>
      </c>
      <c r="B499" s="1218">
        <v>89</v>
      </c>
      <c r="C499" s="1220" t="s">
        <v>251</v>
      </c>
      <c r="D499" s="1214" t="s">
        <v>240</v>
      </c>
      <c r="E499" s="1221">
        <v>49.499999999999993</v>
      </c>
      <c r="F499" s="1289">
        <v>159279</v>
      </c>
      <c r="G499" s="1222">
        <v>7884311</v>
      </c>
    </row>
    <row r="500" spans="1:7" ht="12.75" customHeight="1">
      <c r="A500" s="1214" t="s">
        <v>4726</v>
      </c>
      <c r="B500" s="1218">
        <v>90</v>
      </c>
      <c r="C500" s="1220" t="s">
        <v>252</v>
      </c>
      <c r="D500" s="1214" t="s">
        <v>240</v>
      </c>
      <c r="E500" s="1221">
        <v>31.900000000000002</v>
      </c>
      <c r="F500" s="1289">
        <v>555007</v>
      </c>
      <c r="G500" s="1222">
        <v>17704723</v>
      </c>
    </row>
    <row r="501" spans="1:7" ht="12.75" customHeight="1">
      <c r="A501" s="1214" t="s">
        <v>4727</v>
      </c>
      <c r="B501" s="1218">
        <v>91</v>
      </c>
      <c r="C501" s="1220" t="s">
        <v>253</v>
      </c>
      <c r="D501" s="1214" t="s">
        <v>241</v>
      </c>
      <c r="E501" s="1221">
        <v>495.29999999999995</v>
      </c>
      <c r="F501" s="1289">
        <v>47439</v>
      </c>
      <c r="G501" s="1222">
        <v>23496537</v>
      </c>
    </row>
    <row r="502" spans="1:7" ht="12.75" customHeight="1">
      <c r="A502" s="1226" t="s">
        <v>5139</v>
      </c>
      <c r="B502" s="1226"/>
      <c r="C502" s="1891" t="s">
        <v>254</v>
      </c>
      <c r="D502" s="1892"/>
      <c r="E502" s="1892"/>
      <c r="F502" s="1217"/>
      <c r="G502" s="1217"/>
    </row>
    <row r="503" spans="1:7" ht="78.75" customHeight="1">
      <c r="A503" s="1278" t="s">
        <v>4729</v>
      </c>
      <c r="B503" s="1225">
        <v>96</v>
      </c>
      <c r="C503" s="1220" t="s">
        <v>255</v>
      </c>
      <c r="D503" s="1214" t="s">
        <v>80</v>
      </c>
      <c r="E503" s="1221">
        <v>16</v>
      </c>
      <c r="F503" s="1222">
        <v>244680</v>
      </c>
      <c r="G503" s="1222">
        <v>3914880</v>
      </c>
    </row>
    <row r="504" spans="1:7" ht="66" customHeight="1">
      <c r="A504" s="1278" t="s">
        <v>5141</v>
      </c>
      <c r="B504" s="1225">
        <v>97</v>
      </c>
      <c r="C504" s="1220" t="s">
        <v>256</v>
      </c>
      <c r="D504" s="1214" t="s">
        <v>80</v>
      </c>
      <c r="E504" s="1221">
        <v>91</v>
      </c>
      <c r="F504" s="1222">
        <v>246218</v>
      </c>
      <c r="G504" s="1222">
        <v>22405838</v>
      </c>
    </row>
    <row r="505" spans="1:7" ht="12.75" customHeight="1">
      <c r="A505" s="1214"/>
      <c r="B505" s="1218"/>
      <c r="C505" s="1227" t="s">
        <v>5134</v>
      </c>
      <c r="D505" s="1239"/>
      <c r="E505" s="1212"/>
      <c r="F505" s="1213"/>
      <c r="G505" s="1231">
        <v>217868769</v>
      </c>
    </row>
    <row r="506" spans="1:7" ht="12.75" customHeight="1">
      <c r="A506" s="1214"/>
      <c r="B506" s="1218"/>
      <c r="C506" s="1220"/>
      <c r="D506" s="1214"/>
      <c r="E506" s="1221"/>
      <c r="F506" s="1222"/>
      <c r="G506" s="1222"/>
    </row>
    <row r="507" spans="1:7" ht="12.75" customHeight="1">
      <c r="A507" s="1218" t="s">
        <v>5140</v>
      </c>
      <c r="B507" s="1218"/>
      <c r="C507" s="1223" t="s">
        <v>155</v>
      </c>
      <c r="D507" s="1214"/>
      <c r="E507" s="1221"/>
      <c r="F507" s="1222"/>
      <c r="G507" s="1222"/>
    </row>
    <row r="508" spans="1:7" ht="12.75" customHeight="1">
      <c r="A508" s="1214" t="s">
        <v>4731</v>
      </c>
      <c r="B508" s="1218"/>
      <c r="C508" s="1220" t="s">
        <v>5132</v>
      </c>
      <c r="D508" s="1214" t="s">
        <v>81</v>
      </c>
      <c r="E508" s="1221">
        <v>22</v>
      </c>
      <c r="F508" s="1222">
        <v>153850</v>
      </c>
      <c r="G508" s="1222">
        <v>3384700</v>
      </c>
    </row>
    <row r="509" spans="1:7" ht="12.75" customHeight="1">
      <c r="A509" s="1214" t="s">
        <v>4732</v>
      </c>
      <c r="B509" s="1218"/>
      <c r="C509" s="1220" t="s">
        <v>5131</v>
      </c>
      <c r="D509" s="1214" t="s">
        <v>81</v>
      </c>
      <c r="E509" s="1221">
        <v>121</v>
      </c>
      <c r="F509" s="1222">
        <v>205134</v>
      </c>
      <c r="G509" s="1222">
        <v>24821214</v>
      </c>
    </row>
    <row r="510" spans="1:7" ht="12.75" customHeight="1">
      <c r="A510" s="1214" t="s">
        <v>4733</v>
      </c>
      <c r="B510" s="1218"/>
      <c r="C510" s="1220" t="s">
        <v>5106</v>
      </c>
      <c r="D510" s="1214" t="s">
        <v>81</v>
      </c>
      <c r="E510" s="1221">
        <v>2</v>
      </c>
      <c r="F510" s="1222">
        <v>512834</v>
      </c>
      <c r="G510" s="1222">
        <v>1025668</v>
      </c>
    </row>
    <row r="511" spans="1:7" ht="12.75" customHeight="1">
      <c r="A511" s="1214" t="s">
        <v>4734</v>
      </c>
      <c r="B511" s="1218"/>
      <c r="C511" s="1220" t="s">
        <v>5108</v>
      </c>
      <c r="D511" s="1214" t="s">
        <v>81</v>
      </c>
      <c r="E511" s="1221">
        <v>4</v>
      </c>
      <c r="F511" s="1222">
        <v>820534</v>
      </c>
      <c r="G511" s="1222">
        <v>3282136</v>
      </c>
    </row>
    <row r="512" spans="1:7" ht="12.75" customHeight="1">
      <c r="A512" s="1290"/>
      <c r="B512" s="1291"/>
      <c r="C512" s="1292"/>
      <c r="D512" s="1293"/>
      <c r="E512" s="1294"/>
      <c r="F512" s="1295"/>
      <c r="G512" s="1295"/>
    </row>
    <row r="513" spans="1:7" ht="12.75" customHeight="1">
      <c r="A513" s="1290"/>
      <c r="B513" s="1291"/>
      <c r="C513" s="1227" t="s">
        <v>5135</v>
      </c>
      <c r="D513" s="1239"/>
      <c r="E513" s="1212"/>
      <c r="F513" s="1213"/>
      <c r="G513" s="1231">
        <v>32513718</v>
      </c>
    </row>
    <row r="514" spans="1:7" ht="12.75" customHeight="1">
      <c r="A514" s="1290"/>
      <c r="B514" s="1291"/>
      <c r="C514" s="1292"/>
      <c r="D514" s="1293"/>
      <c r="E514" s="1294"/>
      <c r="F514" s="1295"/>
      <c r="G514" s="1295"/>
    </row>
    <row r="515" spans="1:7" ht="26.25" customHeight="1">
      <c r="A515" s="1290"/>
      <c r="B515" s="1291"/>
      <c r="C515" s="1227" t="s">
        <v>5136</v>
      </c>
      <c r="D515" s="1239"/>
      <c r="E515" s="1212"/>
      <c r="F515" s="1213"/>
      <c r="G515" s="1231">
        <v>250382487</v>
      </c>
    </row>
    <row r="516" spans="1:7" ht="12.75" customHeight="1">
      <c r="A516" s="1290"/>
      <c r="B516" s="1291"/>
      <c r="C516" s="1292"/>
      <c r="D516" s="1293"/>
      <c r="E516" s="1294"/>
      <c r="F516" s="1295"/>
      <c r="G516" s="1295"/>
    </row>
    <row r="517" spans="1:7" ht="12.75" customHeight="1">
      <c r="A517" s="1241">
        <v>8.4</v>
      </c>
      <c r="B517" s="1281"/>
      <c r="C517" s="1249" t="s">
        <v>5142</v>
      </c>
      <c r="D517" s="1241"/>
      <c r="E517" s="1212"/>
      <c r="F517" s="1213"/>
      <c r="G517" s="1213"/>
    </row>
    <row r="518" spans="1:7" ht="12.75" customHeight="1">
      <c r="A518" s="1218" t="s">
        <v>4509</v>
      </c>
      <c r="B518" s="1218"/>
      <c r="C518" s="1223" t="s">
        <v>10</v>
      </c>
      <c r="D518" s="1214"/>
      <c r="E518" s="1221"/>
      <c r="F518" s="1222"/>
      <c r="G518" s="1222"/>
    </row>
    <row r="519" spans="1:7" ht="12.75" customHeight="1">
      <c r="A519" s="1214" t="s">
        <v>4743</v>
      </c>
      <c r="B519" s="1218">
        <v>18</v>
      </c>
      <c r="C519" s="1220" t="s">
        <v>571</v>
      </c>
      <c r="D519" s="1214" t="s">
        <v>77</v>
      </c>
      <c r="E519" s="1221">
        <v>1014.55</v>
      </c>
      <c r="F519" s="1222">
        <v>606</v>
      </c>
      <c r="G519" s="1222">
        <v>614817</v>
      </c>
    </row>
    <row r="520" spans="1:7" ht="12.75" customHeight="1">
      <c r="A520" s="1218" t="s">
        <v>4510</v>
      </c>
      <c r="B520" s="1218"/>
      <c r="C520" s="1223" t="s">
        <v>12</v>
      </c>
      <c r="D520" s="1214"/>
      <c r="E520" s="1221"/>
      <c r="F520" s="1222"/>
      <c r="G520" s="1222"/>
    </row>
    <row r="521" spans="1:7" ht="12.75" customHeight="1">
      <c r="A521" s="1214" t="s">
        <v>4745</v>
      </c>
      <c r="B521" s="1218">
        <v>3</v>
      </c>
      <c r="C521" s="1220" t="s">
        <v>16</v>
      </c>
      <c r="D521" s="1214" t="s">
        <v>78</v>
      </c>
      <c r="E521" s="1221">
        <v>860.40000000000009</v>
      </c>
      <c r="F521" s="1222">
        <v>28352</v>
      </c>
      <c r="G521" s="1222">
        <v>24394061</v>
      </c>
    </row>
    <row r="522" spans="1:7" ht="12.75" customHeight="1">
      <c r="A522" s="1214" t="s">
        <v>4746</v>
      </c>
      <c r="B522" s="1218">
        <v>4</v>
      </c>
      <c r="C522" s="1220" t="s">
        <v>17</v>
      </c>
      <c r="D522" s="1214" t="s">
        <v>78</v>
      </c>
      <c r="E522" s="1221">
        <v>501.79999999999995</v>
      </c>
      <c r="F522" s="1222">
        <v>31033</v>
      </c>
      <c r="G522" s="1222">
        <v>15572359</v>
      </c>
    </row>
    <row r="523" spans="1:7" ht="12.75" customHeight="1">
      <c r="A523" s="1214" t="s">
        <v>4747</v>
      </c>
      <c r="B523" s="1218">
        <v>5</v>
      </c>
      <c r="C523" s="1220" t="s">
        <v>18</v>
      </c>
      <c r="D523" s="1214" t="s">
        <v>78</v>
      </c>
      <c r="E523" s="1221">
        <v>71.8</v>
      </c>
      <c r="F523" s="1222">
        <v>78970</v>
      </c>
      <c r="G523" s="1222">
        <v>5670046</v>
      </c>
    </row>
    <row r="524" spans="1:7" ht="12.75" customHeight="1">
      <c r="A524" s="1218" t="s">
        <v>4511</v>
      </c>
      <c r="B524" s="1218"/>
      <c r="C524" s="1223" t="s">
        <v>5034</v>
      </c>
      <c r="D524" s="1214"/>
      <c r="E524" s="1221"/>
      <c r="F524" s="1222"/>
      <c r="G524" s="1222"/>
    </row>
    <row r="525" spans="1:7" ht="60" customHeight="1">
      <c r="A525" s="1214"/>
      <c r="B525" s="1218"/>
      <c r="C525" s="1220" t="s">
        <v>157</v>
      </c>
      <c r="D525" s="1214"/>
      <c r="E525" s="1216"/>
      <c r="F525" s="1222"/>
      <c r="G525" s="1238"/>
    </row>
    <row r="526" spans="1:7" ht="12.75" customHeight="1">
      <c r="A526" s="1214" t="s">
        <v>4749</v>
      </c>
      <c r="B526" s="1218">
        <v>92</v>
      </c>
      <c r="C526" s="1220" t="s">
        <v>85</v>
      </c>
      <c r="D526" s="1214" t="s">
        <v>77</v>
      </c>
      <c r="E526" s="1221">
        <v>24.31</v>
      </c>
      <c r="F526" s="1222">
        <v>1905</v>
      </c>
      <c r="G526" s="1222">
        <v>46311</v>
      </c>
    </row>
    <row r="527" spans="1:7" ht="12.75" customHeight="1">
      <c r="A527" s="1214" t="s">
        <v>4750</v>
      </c>
      <c r="B527" s="1218">
        <v>93</v>
      </c>
      <c r="C527" s="1220" t="s">
        <v>86</v>
      </c>
      <c r="D527" s="1214" t="s">
        <v>77</v>
      </c>
      <c r="E527" s="1221">
        <v>15.55</v>
      </c>
      <c r="F527" s="1222">
        <v>2538</v>
      </c>
      <c r="G527" s="1222">
        <v>39466</v>
      </c>
    </row>
    <row r="528" spans="1:7" ht="12.75" customHeight="1">
      <c r="A528" s="1214" t="s">
        <v>4751</v>
      </c>
      <c r="B528" s="1218">
        <v>94</v>
      </c>
      <c r="C528" s="1220" t="s">
        <v>87</v>
      </c>
      <c r="D528" s="1214" t="s">
        <v>77</v>
      </c>
      <c r="E528" s="1221">
        <v>470.69</v>
      </c>
      <c r="F528" s="1222">
        <v>3816</v>
      </c>
      <c r="G528" s="1222">
        <v>1796153</v>
      </c>
    </row>
    <row r="529" spans="1:7" ht="12.75" customHeight="1">
      <c r="A529" s="1214" t="s">
        <v>4752</v>
      </c>
      <c r="B529" s="1218">
        <v>95</v>
      </c>
      <c r="C529" s="1220" t="s">
        <v>88</v>
      </c>
      <c r="D529" s="1214" t="s">
        <v>77</v>
      </c>
      <c r="E529" s="1221">
        <v>59.46</v>
      </c>
      <c r="F529" s="1222">
        <v>4884</v>
      </c>
      <c r="G529" s="1222">
        <v>290403</v>
      </c>
    </row>
    <row r="530" spans="1:7" ht="12.75" customHeight="1">
      <c r="A530" s="1214" t="s">
        <v>4780</v>
      </c>
      <c r="B530" s="1218">
        <v>59</v>
      </c>
      <c r="C530" s="1220" t="s">
        <v>4584</v>
      </c>
      <c r="D530" s="1214" t="s">
        <v>77</v>
      </c>
      <c r="E530" s="1221">
        <v>444.54</v>
      </c>
      <c r="F530" s="1222">
        <v>6152</v>
      </c>
      <c r="G530" s="1222">
        <v>2734810</v>
      </c>
    </row>
    <row r="531" spans="1:7" ht="12.75" customHeight="1">
      <c r="A531" s="1218" t="s">
        <v>4589</v>
      </c>
      <c r="B531" s="1218"/>
      <c r="C531" s="1223" t="s">
        <v>522</v>
      </c>
      <c r="D531" s="1214"/>
      <c r="E531" s="1221"/>
      <c r="F531" s="1222"/>
      <c r="G531" s="1222"/>
    </row>
    <row r="532" spans="1:7" ht="35.1" customHeight="1">
      <c r="A532" s="1214" t="s">
        <v>4753</v>
      </c>
      <c r="B532" s="1218">
        <v>68</v>
      </c>
      <c r="C532" s="1220" t="s">
        <v>278</v>
      </c>
      <c r="D532" s="1214" t="s">
        <v>80</v>
      </c>
      <c r="E532" s="1221">
        <v>7</v>
      </c>
      <c r="F532" s="1222">
        <v>519076</v>
      </c>
      <c r="G532" s="1222">
        <v>3633532</v>
      </c>
    </row>
    <row r="533" spans="1:7" ht="35.1" customHeight="1">
      <c r="A533" s="1214" t="s">
        <v>4754</v>
      </c>
      <c r="B533" s="1218">
        <v>69</v>
      </c>
      <c r="C533" s="1220" t="s">
        <v>5098</v>
      </c>
      <c r="D533" s="1214" t="s">
        <v>80</v>
      </c>
      <c r="E533" s="1221">
        <v>3</v>
      </c>
      <c r="F533" s="1222">
        <v>650376</v>
      </c>
      <c r="G533" s="1222">
        <v>1951128</v>
      </c>
    </row>
    <row r="534" spans="1:7" ht="35.1" customHeight="1">
      <c r="A534" s="1214" t="s">
        <v>4755</v>
      </c>
      <c r="B534" s="1218">
        <v>70</v>
      </c>
      <c r="C534" s="1220" t="s">
        <v>5099</v>
      </c>
      <c r="D534" s="1214" t="s">
        <v>80</v>
      </c>
      <c r="E534" s="1221">
        <v>9</v>
      </c>
      <c r="F534" s="1222">
        <v>1176793</v>
      </c>
      <c r="G534" s="1222">
        <v>10591137</v>
      </c>
    </row>
    <row r="535" spans="1:7" ht="35.1" customHeight="1">
      <c r="A535" s="1214" t="s">
        <v>4756</v>
      </c>
      <c r="B535" s="1218">
        <v>71</v>
      </c>
      <c r="C535" s="1220" t="s">
        <v>5044</v>
      </c>
      <c r="D535" s="1214" t="s">
        <v>80</v>
      </c>
      <c r="E535" s="1221">
        <v>2</v>
      </c>
      <c r="F535" s="1222">
        <v>1705996</v>
      </c>
      <c r="G535" s="1222">
        <v>3411992</v>
      </c>
    </row>
    <row r="536" spans="1:7" ht="35.1" customHeight="1">
      <c r="A536" s="1214" t="s">
        <v>4757</v>
      </c>
      <c r="B536" s="1218">
        <v>72</v>
      </c>
      <c r="C536" s="1220" t="s">
        <v>5045</v>
      </c>
      <c r="D536" s="1214" t="s">
        <v>80</v>
      </c>
      <c r="E536" s="1221">
        <v>1</v>
      </c>
      <c r="F536" s="1222">
        <v>3457560</v>
      </c>
      <c r="G536" s="1222">
        <v>3457560</v>
      </c>
    </row>
    <row r="537" spans="1:7" ht="24" customHeight="1">
      <c r="A537" s="1214" t="s">
        <v>5459</v>
      </c>
      <c r="B537" s="1218">
        <v>78</v>
      </c>
      <c r="C537" s="1220" t="s">
        <v>279</v>
      </c>
      <c r="D537" s="1214" t="s">
        <v>80</v>
      </c>
      <c r="E537" s="1221">
        <v>8</v>
      </c>
      <c r="F537" s="1222">
        <v>1843208</v>
      </c>
      <c r="G537" s="1222">
        <v>14745664</v>
      </c>
    </row>
    <row r="538" spans="1:7" ht="30" customHeight="1">
      <c r="A538" s="1214" t="s">
        <v>5460</v>
      </c>
      <c r="B538" s="1218">
        <v>79</v>
      </c>
      <c r="C538" s="1220" t="s">
        <v>5078</v>
      </c>
      <c r="D538" s="1214" t="s">
        <v>80</v>
      </c>
      <c r="E538" s="1221">
        <v>3</v>
      </c>
      <c r="F538" s="1222">
        <v>2457611</v>
      </c>
      <c r="G538" s="1222">
        <v>7372833</v>
      </c>
    </row>
    <row r="539" spans="1:7" ht="30" customHeight="1">
      <c r="A539" s="1214" t="s">
        <v>5461</v>
      </c>
      <c r="B539" s="1218">
        <v>80</v>
      </c>
      <c r="C539" s="1220" t="s">
        <v>5079</v>
      </c>
      <c r="D539" s="1214" t="s">
        <v>80</v>
      </c>
      <c r="E539" s="1221">
        <v>2</v>
      </c>
      <c r="F539" s="1222">
        <v>3686416</v>
      </c>
      <c r="G539" s="1222">
        <v>7372832</v>
      </c>
    </row>
    <row r="540" spans="1:7" ht="30" customHeight="1">
      <c r="A540" s="1214" t="s">
        <v>5462</v>
      </c>
      <c r="B540" s="1218">
        <v>81</v>
      </c>
      <c r="C540" s="1220" t="s">
        <v>5080</v>
      </c>
      <c r="D540" s="1214" t="s">
        <v>80</v>
      </c>
      <c r="E540" s="1221">
        <v>2</v>
      </c>
      <c r="F540" s="1222">
        <v>4915222</v>
      </c>
      <c r="G540" s="1222">
        <v>9830444</v>
      </c>
    </row>
    <row r="541" spans="1:7" ht="12.75" customHeight="1">
      <c r="A541" s="1218" t="s">
        <v>5463</v>
      </c>
      <c r="B541" s="1218"/>
      <c r="C541" s="1223" t="s">
        <v>186</v>
      </c>
      <c r="D541" s="1214"/>
      <c r="E541" s="1221"/>
      <c r="F541" s="1222"/>
      <c r="G541" s="1289"/>
    </row>
    <row r="542" spans="1:7" ht="108" customHeight="1">
      <c r="A542" s="1214" t="s">
        <v>4758</v>
      </c>
      <c r="B542" s="1218">
        <v>85</v>
      </c>
      <c r="C542" s="1220" t="s">
        <v>5110</v>
      </c>
      <c r="D542" s="1214" t="s">
        <v>80</v>
      </c>
      <c r="E542" s="1221">
        <v>32</v>
      </c>
      <c r="F542" s="1222">
        <v>508726</v>
      </c>
      <c r="G542" s="1222">
        <v>16279232</v>
      </c>
    </row>
    <row r="543" spans="1:7" ht="108" customHeight="1">
      <c r="A543" s="1214" t="s">
        <v>4759</v>
      </c>
      <c r="B543" s="1218">
        <v>86</v>
      </c>
      <c r="C543" s="1220" t="s">
        <v>5111</v>
      </c>
      <c r="D543" s="1214" t="s">
        <v>80</v>
      </c>
      <c r="E543" s="1221">
        <v>5</v>
      </c>
      <c r="F543" s="1222">
        <v>703246</v>
      </c>
      <c r="G543" s="1222">
        <v>3516230</v>
      </c>
    </row>
    <row r="544" spans="1:7" ht="12.75" customHeight="1">
      <c r="A544" s="1218" t="s">
        <v>5074</v>
      </c>
      <c r="B544" s="1218"/>
      <c r="C544" s="1223" t="s">
        <v>131</v>
      </c>
      <c r="D544" s="1214"/>
      <c r="E544" s="1221"/>
      <c r="F544" s="1222"/>
      <c r="G544" s="1222"/>
    </row>
    <row r="545" spans="1:7" ht="42" customHeight="1">
      <c r="A545" s="1214" t="s">
        <v>4763</v>
      </c>
      <c r="B545" s="1218">
        <v>21</v>
      </c>
      <c r="C545" s="1220" t="s">
        <v>32</v>
      </c>
      <c r="D545" s="1214" t="s">
        <v>78</v>
      </c>
      <c r="E545" s="1221">
        <v>572.5</v>
      </c>
      <c r="F545" s="1222">
        <v>10053</v>
      </c>
      <c r="G545" s="1222">
        <v>5755343</v>
      </c>
    </row>
    <row r="546" spans="1:7" ht="48" customHeight="1">
      <c r="A546" s="1214" t="s">
        <v>4764</v>
      </c>
      <c r="B546" s="1218">
        <v>92</v>
      </c>
      <c r="C546" s="1220" t="s">
        <v>133</v>
      </c>
      <c r="D546" s="1214" t="s">
        <v>78</v>
      </c>
      <c r="E546" s="1221">
        <v>420.60070294499997</v>
      </c>
      <c r="F546" s="1222">
        <v>38210</v>
      </c>
      <c r="G546" s="1222">
        <v>16071153</v>
      </c>
    </row>
    <row r="547" spans="1:7" ht="36" customHeight="1">
      <c r="A547" s="1214" t="s">
        <v>4765</v>
      </c>
      <c r="B547" s="1218">
        <v>87</v>
      </c>
      <c r="C547" s="1220" t="s">
        <v>153</v>
      </c>
      <c r="D547" s="1214" t="s">
        <v>78</v>
      </c>
      <c r="E547" s="1221">
        <v>233.14730981999998</v>
      </c>
      <c r="F547" s="1222">
        <v>49766</v>
      </c>
      <c r="G547" s="1222">
        <v>11602809</v>
      </c>
    </row>
    <row r="548" spans="1:7" ht="12.75" customHeight="1">
      <c r="A548" s="1225" t="s">
        <v>5075</v>
      </c>
      <c r="B548" s="1225"/>
      <c r="C548" s="1223" t="s">
        <v>242</v>
      </c>
      <c r="D548" s="1214"/>
      <c r="E548" s="1221"/>
      <c r="F548" s="1222"/>
      <c r="G548" s="1222"/>
    </row>
    <row r="549" spans="1:7" ht="12.75" customHeight="1">
      <c r="A549" s="1214" t="s">
        <v>4767</v>
      </c>
      <c r="B549" s="1218">
        <v>88</v>
      </c>
      <c r="C549" s="1220" t="s">
        <v>250</v>
      </c>
      <c r="D549" s="1214" t="s">
        <v>240</v>
      </c>
      <c r="E549" s="1221">
        <v>43</v>
      </c>
      <c r="F549" s="1289">
        <v>256798</v>
      </c>
      <c r="G549" s="1222">
        <v>11042314</v>
      </c>
    </row>
    <row r="550" spans="1:7" ht="12.75" customHeight="1">
      <c r="A550" s="1214" t="s">
        <v>4768</v>
      </c>
      <c r="B550" s="1218">
        <v>92</v>
      </c>
      <c r="C550" s="1220" t="s">
        <v>133</v>
      </c>
      <c r="D550" s="1214" t="s">
        <v>78</v>
      </c>
      <c r="E550" s="1221">
        <v>47.8</v>
      </c>
      <c r="F550" s="1222">
        <v>38210</v>
      </c>
      <c r="G550" s="1222">
        <v>1826438</v>
      </c>
    </row>
    <row r="551" spans="1:7" ht="12.75" customHeight="1">
      <c r="A551" s="1214" t="s">
        <v>4769</v>
      </c>
      <c r="B551" s="1218">
        <v>89</v>
      </c>
      <c r="C551" s="1220" t="s">
        <v>251</v>
      </c>
      <c r="D551" s="1214" t="s">
        <v>240</v>
      </c>
      <c r="E551" s="1221">
        <v>66.800000000000011</v>
      </c>
      <c r="F551" s="1289">
        <v>159279</v>
      </c>
      <c r="G551" s="1222">
        <v>10639837</v>
      </c>
    </row>
    <row r="552" spans="1:7" ht="12.75" customHeight="1">
      <c r="A552" s="1214" t="s">
        <v>4770</v>
      </c>
      <c r="B552" s="1218">
        <v>90</v>
      </c>
      <c r="C552" s="1220" t="s">
        <v>252</v>
      </c>
      <c r="D552" s="1214" t="s">
        <v>240</v>
      </c>
      <c r="E552" s="1221">
        <v>43</v>
      </c>
      <c r="F552" s="1289">
        <v>555007</v>
      </c>
      <c r="G552" s="1222">
        <v>23865301</v>
      </c>
    </row>
    <row r="553" spans="1:7" ht="12.75" customHeight="1">
      <c r="A553" s="1214" t="s">
        <v>4771</v>
      </c>
      <c r="B553" s="1218">
        <v>91</v>
      </c>
      <c r="C553" s="1220" t="s">
        <v>253</v>
      </c>
      <c r="D553" s="1214" t="s">
        <v>241</v>
      </c>
      <c r="E553" s="1221">
        <v>66.800000000000011</v>
      </c>
      <c r="F553" s="1289">
        <v>47439</v>
      </c>
      <c r="G553" s="1222">
        <v>3168925</v>
      </c>
    </row>
    <row r="554" spans="1:7" ht="12.75" customHeight="1">
      <c r="A554" s="1226" t="s">
        <v>5076</v>
      </c>
      <c r="B554" s="1226"/>
      <c r="C554" s="1891" t="s">
        <v>254</v>
      </c>
      <c r="D554" s="1892"/>
      <c r="E554" s="1892"/>
      <c r="F554" s="1217"/>
      <c r="G554" s="1217"/>
    </row>
    <row r="555" spans="1:7" ht="66.75" customHeight="1">
      <c r="A555" s="1278" t="s">
        <v>4773</v>
      </c>
      <c r="B555" s="1279">
        <v>96</v>
      </c>
      <c r="C555" s="1220" t="s">
        <v>255</v>
      </c>
      <c r="D555" s="1214" t="s">
        <v>80</v>
      </c>
      <c r="E555" s="1221">
        <v>4</v>
      </c>
      <c r="F555" s="1222">
        <v>244680</v>
      </c>
      <c r="G555" s="1222">
        <v>978720</v>
      </c>
    </row>
    <row r="556" spans="1:7" ht="66.75" customHeight="1">
      <c r="A556" s="1278" t="s">
        <v>5464</v>
      </c>
      <c r="B556" s="1279">
        <v>97</v>
      </c>
      <c r="C556" s="1220" t="s">
        <v>256</v>
      </c>
      <c r="D556" s="1214" t="s">
        <v>80</v>
      </c>
      <c r="E556" s="1221">
        <v>2</v>
      </c>
      <c r="F556" s="1222">
        <v>246218</v>
      </c>
      <c r="G556" s="1222">
        <v>492436</v>
      </c>
    </row>
    <row r="557" spans="1:7" ht="66.75" customHeight="1">
      <c r="A557" s="1278" t="s">
        <v>5465</v>
      </c>
      <c r="B557" s="1279">
        <v>98</v>
      </c>
      <c r="C557" s="1220" t="s">
        <v>257</v>
      </c>
      <c r="D557" s="1214" t="s">
        <v>80</v>
      </c>
      <c r="E557" s="1221">
        <v>59</v>
      </c>
      <c r="F557" s="1222">
        <v>249708</v>
      </c>
      <c r="G557" s="1222">
        <v>14732772</v>
      </c>
    </row>
    <row r="558" spans="1:7" ht="66.75" customHeight="1">
      <c r="A558" s="1278" t="s">
        <v>4774</v>
      </c>
      <c r="B558" s="1279">
        <v>99</v>
      </c>
      <c r="C558" s="1220" t="s">
        <v>4783</v>
      </c>
      <c r="D558" s="1214" t="s">
        <v>80</v>
      </c>
      <c r="E558" s="1221">
        <v>8</v>
      </c>
      <c r="F558" s="1222">
        <v>275000</v>
      </c>
      <c r="G558" s="1222">
        <v>2200000</v>
      </c>
    </row>
    <row r="559" spans="1:7" ht="66.75" customHeight="1">
      <c r="A559" s="1278" t="s">
        <v>4781</v>
      </c>
      <c r="B559" s="1279">
        <v>100</v>
      </c>
      <c r="C559" s="1220" t="s">
        <v>4784</v>
      </c>
      <c r="D559" s="1214" t="s">
        <v>80</v>
      </c>
      <c r="E559" s="1221">
        <v>56</v>
      </c>
      <c r="F559" s="1222">
        <v>305000</v>
      </c>
      <c r="G559" s="1222">
        <v>17080000</v>
      </c>
    </row>
    <row r="560" spans="1:7" ht="12.75" customHeight="1">
      <c r="A560" s="1214"/>
      <c r="B560" s="1218"/>
      <c r="C560" s="1227" t="s">
        <v>5143</v>
      </c>
      <c r="D560" s="1239"/>
      <c r="E560" s="1212"/>
      <c r="F560" s="1213"/>
      <c r="G560" s="1231">
        <v>252777058</v>
      </c>
    </row>
    <row r="561" spans="1:7" ht="12.75" customHeight="1">
      <c r="A561" s="1214"/>
      <c r="B561" s="1218"/>
      <c r="C561" s="1220"/>
      <c r="D561" s="1214"/>
      <c r="E561" s="1221"/>
      <c r="F561" s="1222"/>
      <c r="G561" s="1222"/>
    </row>
    <row r="562" spans="1:7" ht="12.75" customHeight="1">
      <c r="A562" s="1218" t="s">
        <v>5077</v>
      </c>
      <c r="B562" s="1218"/>
      <c r="C562" s="1223" t="s">
        <v>155</v>
      </c>
      <c r="D562" s="1214"/>
      <c r="E562" s="1221"/>
      <c r="F562" s="1222"/>
      <c r="G562" s="1222"/>
    </row>
    <row r="563" spans="1:7" ht="12.75" customHeight="1">
      <c r="A563" s="1214" t="s">
        <v>4776</v>
      </c>
      <c r="B563" s="1218"/>
      <c r="C563" s="1220" t="s">
        <v>5132</v>
      </c>
      <c r="D563" s="1214" t="s">
        <v>81</v>
      </c>
      <c r="E563" s="1221">
        <v>5</v>
      </c>
      <c r="F563" s="1222">
        <v>153850</v>
      </c>
      <c r="G563" s="1222">
        <v>769250</v>
      </c>
    </row>
    <row r="564" spans="1:7" ht="12.75" customHeight="1">
      <c r="A564" s="1214" t="s">
        <v>4777</v>
      </c>
      <c r="B564" s="1218"/>
      <c r="C564" s="1220" t="s">
        <v>5131</v>
      </c>
      <c r="D564" s="1214" t="s">
        <v>81</v>
      </c>
      <c r="E564" s="1221">
        <v>254.2</v>
      </c>
      <c r="F564" s="1222">
        <v>205134</v>
      </c>
      <c r="G564" s="1222">
        <v>52145063</v>
      </c>
    </row>
    <row r="565" spans="1:7" ht="12.75" customHeight="1">
      <c r="A565" s="1214" t="s">
        <v>4778</v>
      </c>
      <c r="B565" s="1218"/>
      <c r="C565" s="1220" t="s">
        <v>5130</v>
      </c>
      <c r="D565" s="1214" t="s">
        <v>81</v>
      </c>
      <c r="E565" s="1221">
        <v>35.700000000000003</v>
      </c>
      <c r="F565" s="1222">
        <v>307700</v>
      </c>
      <c r="G565" s="1222">
        <v>10984890</v>
      </c>
    </row>
    <row r="566" spans="1:7" ht="12.75" customHeight="1">
      <c r="A566" s="1214" t="s">
        <v>4779</v>
      </c>
      <c r="B566" s="1218"/>
      <c r="C566" s="1220" t="s">
        <v>5129</v>
      </c>
      <c r="D566" s="1214" t="s">
        <v>81</v>
      </c>
      <c r="E566" s="1221">
        <v>35.700000000000003</v>
      </c>
      <c r="F566" s="1222">
        <v>410267</v>
      </c>
      <c r="G566" s="1222">
        <v>14646532</v>
      </c>
    </row>
    <row r="567" spans="1:7" ht="12.75" customHeight="1">
      <c r="A567" s="1214" t="s">
        <v>5466</v>
      </c>
      <c r="B567" s="1218"/>
      <c r="C567" s="1220" t="s">
        <v>5106</v>
      </c>
      <c r="D567" s="1214" t="s">
        <v>81</v>
      </c>
      <c r="E567" s="1221">
        <v>266.7</v>
      </c>
      <c r="F567" s="1222">
        <v>512834</v>
      </c>
      <c r="G567" s="1222">
        <v>136772828</v>
      </c>
    </row>
    <row r="568" spans="1:7" ht="12.75" customHeight="1">
      <c r="A568" s="1290"/>
      <c r="B568" s="1291"/>
      <c r="C568" s="1292"/>
      <c r="D568" s="1293"/>
      <c r="E568" s="1294"/>
      <c r="F568" s="1295"/>
      <c r="G568" s="1295"/>
    </row>
    <row r="569" spans="1:7" ht="12.75" customHeight="1">
      <c r="A569" s="1290"/>
      <c r="B569" s="1291"/>
      <c r="C569" s="1227" t="s">
        <v>5144</v>
      </c>
      <c r="D569" s="1239"/>
      <c r="E569" s="1212"/>
      <c r="F569" s="1213"/>
      <c r="G569" s="1231">
        <v>215318563</v>
      </c>
    </row>
    <row r="570" spans="1:7" ht="12.75" customHeight="1">
      <c r="A570" s="1290"/>
      <c r="B570" s="1291"/>
      <c r="C570" s="1292"/>
      <c r="D570" s="1293"/>
      <c r="E570" s="1294"/>
      <c r="F570" s="1295"/>
      <c r="G570" s="1295"/>
    </row>
    <row r="571" spans="1:7" ht="26.25" customHeight="1">
      <c r="A571" s="1290"/>
      <c r="B571" s="1291"/>
      <c r="C571" s="1227" t="s">
        <v>5145</v>
      </c>
      <c r="D571" s="1239"/>
      <c r="E571" s="1212"/>
      <c r="F571" s="1213"/>
      <c r="G571" s="1231">
        <v>468095621</v>
      </c>
    </row>
    <row r="572" spans="1:7" ht="12.75" customHeight="1">
      <c r="A572" s="1290"/>
      <c r="B572" s="1291"/>
      <c r="C572" s="1292"/>
      <c r="D572" s="1293"/>
      <c r="E572" s="1294"/>
      <c r="F572" s="1295"/>
      <c r="G572" s="1295"/>
    </row>
    <row r="573" spans="1:7" ht="12.75" customHeight="1">
      <c r="A573" s="1241">
        <v>8.5</v>
      </c>
      <c r="B573" s="1281"/>
      <c r="C573" s="1249" t="s">
        <v>5146</v>
      </c>
      <c r="D573" s="1241"/>
      <c r="E573" s="1212"/>
      <c r="F573" s="1213"/>
      <c r="G573" s="1213"/>
    </row>
    <row r="574" spans="1:7" ht="12.75" customHeight="1">
      <c r="A574" s="1218" t="s">
        <v>4512</v>
      </c>
      <c r="B574" s="1218"/>
      <c r="C574" s="1223" t="s">
        <v>10</v>
      </c>
      <c r="D574" s="1214"/>
      <c r="E574" s="1221"/>
      <c r="F574" s="1222"/>
      <c r="G574" s="1222"/>
    </row>
    <row r="575" spans="1:7" ht="12.75" customHeight="1">
      <c r="A575" s="1214" t="s">
        <v>4785</v>
      </c>
      <c r="B575" s="1218">
        <v>18</v>
      </c>
      <c r="C575" s="1220" t="s">
        <v>571</v>
      </c>
      <c r="D575" s="1214" t="s">
        <v>77</v>
      </c>
      <c r="E575" s="1221">
        <v>28.94</v>
      </c>
      <c r="F575" s="1222">
        <v>606</v>
      </c>
      <c r="G575" s="1222">
        <v>17538</v>
      </c>
    </row>
    <row r="576" spans="1:7" ht="12.75" customHeight="1">
      <c r="A576" s="1218" t="s">
        <v>4513</v>
      </c>
      <c r="B576" s="1218"/>
      <c r="C576" s="1223" t="s">
        <v>12</v>
      </c>
      <c r="D576" s="1214"/>
      <c r="E576" s="1221"/>
      <c r="F576" s="1222"/>
      <c r="G576" s="1222"/>
    </row>
    <row r="577" spans="1:7" ht="12.75" customHeight="1">
      <c r="A577" s="1214" t="s">
        <v>4787</v>
      </c>
      <c r="B577" s="1218">
        <v>3</v>
      </c>
      <c r="C577" s="1220" t="s">
        <v>16</v>
      </c>
      <c r="D577" s="1214" t="s">
        <v>78</v>
      </c>
      <c r="E577" s="1221">
        <v>20.9</v>
      </c>
      <c r="F577" s="1222">
        <v>28352</v>
      </c>
      <c r="G577" s="1222">
        <v>592557</v>
      </c>
    </row>
    <row r="578" spans="1:7" ht="12.75" customHeight="1">
      <c r="A578" s="1214" t="s">
        <v>4788</v>
      </c>
      <c r="B578" s="1218">
        <v>4</v>
      </c>
      <c r="C578" s="1220" t="s">
        <v>17</v>
      </c>
      <c r="D578" s="1214" t="s">
        <v>78</v>
      </c>
      <c r="E578" s="1221">
        <v>12.2</v>
      </c>
      <c r="F578" s="1222">
        <v>31033</v>
      </c>
      <c r="G578" s="1222">
        <v>378603</v>
      </c>
    </row>
    <row r="579" spans="1:7" ht="12.75" customHeight="1">
      <c r="A579" s="1214" t="s">
        <v>4789</v>
      </c>
      <c r="B579" s="1218">
        <v>5</v>
      </c>
      <c r="C579" s="1220" t="s">
        <v>18</v>
      </c>
      <c r="D579" s="1214" t="s">
        <v>78</v>
      </c>
      <c r="E579" s="1221">
        <v>1.7</v>
      </c>
      <c r="F579" s="1222">
        <v>78970</v>
      </c>
      <c r="G579" s="1222">
        <v>134249</v>
      </c>
    </row>
    <row r="580" spans="1:7" ht="12.75" customHeight="1">
      <c r="A580" s="1218" t="s">
        <v>4591</v>
      </c>
      <c r="B580" s="1218"/>
      <c r="C580" s="1223" t="s">
        <v>5034</v>
      </c>
      <c r="D580" s="1214"/>
      <c r="E580" s="1221"/>
      <c r="F580" s="1222"/>
      <c r="G580" s="1222"/>
    </row>
    <row r="581" spans="1:7" ht="53.25" customHeight="1">
      <c r="A581" s="1214"/>
      <c r="B581" s="1218"/>
      <c r="C581" s="1220" t="s">
        <v>157</v>
      </c>
      <c r="D581" s="1214"/>
      <c r="E581" s="1216"/>
      <c r="F581" s="1222"/>
      <c r="G581" s="1238"/>
    </row>
    <row r="582" spans="1:7" ht="12.75" customHeight="1">
      <c r="A582" s="1214" t="s">
        <v>4791</v>
      </c>
      <c r="B582" s="1218">
        <v>92</v>
      </c>
      <c r="C582" s="1220" t="s">
        <v>85</v>
      </c>
      <c r="D582" s="1214" t="s">
        <v>77</v>
      </c>
      <c r="E582" s="1221">
        <v>9.3800000000000008</v>
      </c>
      <c r="F582" s="1222">
        <v>1905</v>
      </c>
      <c r="G582" s="1222">
        <v>17869</v>
      </c>
    </row>
    <row r="583" spans="1:7" ht="12.75" customHeight="1">
      <c r="A583" s="1214" t="s">
        <v>4792</v>
      </c>
      <c r="B583" s="1218">
        <v>93</v>
      </c>
      <c r="C583" s="1220" t="s">
        <v>86</v>
      </c>
      <c r="D583" s="1214" t="s">
        <v>77</v>
      </c>
      <c r="E583" s="1221">
        <v>5.41</v>
      </c>
      <c r="F583" s="1222">
        <v>2538</v>
      </c>
      <c r="G583" s="1222">
        <v>13731</v>
      </c>
    </row>
    <row r="584" spans="1:7" ht="12.75" customHeight="1">
      <c r="A584" s="1214" t="s">
        <v>4793</v>
      </c>
      <c r="B584" s="1218">
        <v>95</v>
      </c>
      <c r="C584" s="1220" t="s">
        <v>88</v>
      </c>
      <c r="D584" s="1214" t="s">
        <v>77</v>
      </c>
      <c r="E584" s="1221">
        <v>1.67</v>
      </c>
      <c r="F584" s="1222">
        <v>4884</v>
      </c>
      <c r="G584" s="1222">
        <v>8156</v>
      </c>
    </row>
    <row r="585" spans="1:7" ht="12.75" customHeight="1">
      <c r="A585" s="1214" t="s">
        <v>4794</v>
      </c>
      <c r="B585" s="1218">
        <v>59</v>
      </c>
      <c r="C585" s="1220" t="s">
        <v>4584</v>
      </c>
      <c r="D585" s="1214" t="s">
        <v>77</v>
      </c>
      <c r="E585" s="1221">
        <v>12.48</v>
      </c>
      <c r="F585" s="1222">
        <v>6152</v>
      </c>
      <c r="G585" s="1222">
        <v>76777</v>
      </c>
    </row>
    <row r="586" spans="1:7" ht="12.75" customHeight="1">
      <c r="A586" s="1218" t="s">
        <v>4592</v>
      </c>
      <c r="B586" s="1218"/>
      <c r="C586" s="1223" t="s">
        <v>522</v>
      </c>
      <c r="D586" s="1214"/>
      <c r="E586" s="1221"/>
      <c r="F586" s="1222"/>
      <c r="G586" s="1222"/>
    </row>
    <row r="587" spans="1:7" ht="30" customHeight="1">
      <c r="A587" s="1214" t="s">
        <v>4795</v>
      </c>
      <c r="B587" s="1218">
        <v>68</v>
      </c>
      <c r="C587" s="1220" t="s">
        <v>278</v>
      </c>
      <c r="D587" s="1214" t="s">
        <v>80</v>
      </c>
      <c r="E587" s="1221">
        <v>8</v>
      </c>
      <c r="F587" s="1222">
        <v>519076</v>
      </c>
      <c r="G587" s="1222">
        <v>4152608</v>
      </c>
    </row>
    <row r="588" spans="1:7" ht="30" customHeight="1">
      <c r="A588" s="1214" t="s">
        <v>4796</v>
      </c>
      <c r="B588" s="1218">
        <v>69</v>
      </c>
      <c r="C588" s="1220" t="s">
        <v>5098</v>
      </c>
      <c r="D588" s="1214" t="s">
        <v>80</v>
      </c>
      <c r="E588" s="1221">
        <v>2</v>
      </c>
      <c r="F588" s="1222">
        <v>650376</v>
      </c>
      <c r="G588" s="1222">
        <v>1300752</v>
      </c>
    </row>
    <row r="589" spans="1:7" ht="30" customHeight="1">
      <c r="A589" s="1214" t="s">
        <v>4797</v>
      </c>
      <c r="B589" s="1218">
        <v>70</v>
      </c>
      <c r="C589" s="1220" t="s">
        <v>5099</v>
      </c>
      <c r="D589" s="1214" t="s">
        <v>80</v>
      </c>
      <c r="E589" s="1221">
        <v>1</v>
      </c>
      <c r="F589" s="1222">
        <v>1176793</v>
      </c>
      <c r="G589" s="1222">
        <v>1176793</v>
      </c>
    </row>
    <row r="590" spans="1:7" ht="30" customHeight="1">
      <c r="A590" s="1214" t="s">
        <v>4798</v>
      </c>
      <c r="B590" s="1218">
        <v>71</v>
      </c>
      <c r="C590" s="1220" t="s">
        <v>5044</v>
      </c>
      <c r="D590" s="1214" t="s">
        <v>80</v>
      </c>
      <c r="E590" s="1221">
        <v>2</v>
      </c>
      <c r="F590" s="1222">
        <v>1705996</v>
      </c>
      <c r="G590" s="1222">
        <v>3411992</v>
      </c>
    </row>
    <row r="591" spans="1:7" ht="24.95" customHeight="1">
      <c r="A591" s="1214" t="s">
        <v>5467</v>
      </c>
      <c r="B591" s="1218">
        <v>78</v>
      </c>
      <c r="C591" s="1220" t="s">
        <v>279</v>
      </c>
      <c r="D591" s="1214" t="s">
        <v>80</v>
      </c>
      <c r="E591" s="1221">
        <v>2</v>
      </c>
      <c r="F591" s="1222">
        <v>1843208</v>
      </c>
      <c r="G591" s="1222">
        <v>3686416</v>
      </c>
    </row>
    <row r="592" spans="1:7" ht="24.95" customHeight="1">
      <c r="A592" s="1214" t="s">
        <v>5468</v>
      </c>
      <c r="B592" s="1218">
        <v>79</v>
      </c>
      <c r="C592" s="1220" t="s">
        <v>5078</v>
      </c>
      <c r="D592" s="1214" t="s">
        <v>80</v>
      </c>
      <c r="E592" s="1221">
        <v>1</v>
      </c>
      <c r="F592" s="1222">
        <v>2457611</v>
      </c>
      <c r="G592" s="1222">
        <v>2457611</v>
      </c>
    </row>
    <row r="593" spans="1:7" ht="24.95" customHeight="1">
      <c r="A593" s="1214" t="s">
        <v>5469</v>
      </c>
      <c r="B593" s="1218">
        <v>80</v>
      </c>
      <c r="C593" s="1220" t="s">
        <v>5079</v>
      </c>
      <c r="D593" s="1214" t="s">
        <v>80</v>
      </c>
      <c r="E593" s="1221">
        <v>1</v>
      </c>
      <c r="F593" s="1222">
        <v>3686416</v>
      </c>
      <c r="G593" s="1222">
        <v>3686416</v>
      </c>
    </row>
    <row r="594" spans="1:7" ht="24.95" customHeight="1">
      <c r="A594" s="1214" t="s">
        <v>5470</v>
      </c>
      <c r="B594" s="1218">
        <v>81</v>
      </c>
      <c r="C594" s="1220" t="s">
        <v>5080</v>
      </c>
      <c r="D594" s="1214" t="s">
        <v>80</v>
      </c>
      <c r="E594" s="1221">
        <v>1</v>
      </c>
      <c r="F594" s="1222">
        <v>4915222</v>
      </c>
      <c r="G594" s="1222">
        <v>4915222</v>
      </c>
    </row>
    <row r="595" spans="1:7" ht="12.75" customHeight="1">
      <c r="A595" s="1218" t="s">
        <v>5471</v>
      </c>
      <c r="B595" s="1218"/>
      <c r="C595" s="1223" t="s">
        <v>186</v>
      </c>
      <c r="D595" s="1214"/>
      <c r="E595" s="1221"/>
      <c r="F595" s="1222"/>
      <c r="G595" s="1289"/>
    </row>
    <row r="596" spans="1:7" ht="107.25" customHeight="1">
      <c r="A596" s="1214" t="s">
        <v>4799</v>
      </c>
      <c r="B596" s="1218">
        <v>85</v>
      </c>
      <c r="C596" s="1220" t="s">
        <v>5110</v>
      </c>
      <c r="D596" s="1214" t="s">
        <v>80</v>
      </c>
      <c r="E596" s="1221">
        <v>15</v>
      </c>
      <c r="F596" s="1222">
        <v>508726</v>
      </c>
      <c r="G596" s="1222">
        <v>7630890</v>
      </c>
    </row>
    <row r="597" spans="1:7" ht="103.5" customHeight="1">
      <c r="A597" s="1214" t="s">
        <v>4800</v>
      </c>
      <c r="B597" s="1218">
        <v>86</v>
      </c>
      <c r="C597" s="1220" t="s">
        <v>5111</v>
      </c>
      <c r="D597" s="1214" t="s">
        <v>80</v>
      </c>
      <c r="E597" s="1221">
        <v>3</v>
      </c>
      <c r="F597" s="1222">
        <v>703246</v>
      </c>
      <c r="G597" s="1222">
        <v>2109738</v>
      </c>
    </row>
    <row r="598" spans="1:7" ht="12.75" customHeight="1">
      <c r="A598" s="1218" t="s">
        <v>4593</v>
      </c>
      <c r="B598" s="1218"/>
      <c r="C598" s="1223" t="s">
        <v>131</v>
      </c>
      <c r="D598" s="1214"/>
      <c r="E598" s="1221"/>
      <c r="F598" s="1222"/>
      <c r="G598" s="1222"/>
    </row>
    <row r="599" spans="1:7" ht="43.5" customHeight="1">
      <c r="A599" s="1214" t="s">
        <v>4804</v>
      </c>
      <c r="B599" s="1218">
        <v>21</v>
      </c>
      <c r="C599" s="1220" t="s">
        <v>32</v>
      </c>
      <c r="D599" s="1214" t="s">
        <v>78</v>
      </c>
      <c r="E599" s="1221">
        <v>14.3</v>
      </c>
      <c r="F599" s="1222">
        <v>10053</v>
      </c>
      <c r="G599" s="1222">
        <v>143758</v>
      </c>
    </row>
    <row r="600" spans="1:7" ht="40.5" customHeight="1">
      <c r="A600" s="1214" t="s">
        <v>4805</v>
      </c>
      <c r="B600" s="1218">
        <v>92</v>
      </c>
      <c r="C600" s="1220" t="s">
        <v>133</v>
      </c>
      <c r="D600" s="1214" t="s">
        <v>78</v>
      </c>
      <c r="E600" s="1221">
        <v>10.2793740775</v>
      </c>
      <c r="F600" s="1222">
        <v>38210</v>
      </c>
      <c r="G600" s="1222">
        <v>392775</v>
      </c>
    </row>
    <row r="601" spans="1:7" ht="33" customHeight="1">
      <c r="A601" s="1214" t="s">
        <v>4806</v>
      </c>
      <c r="B601" s="1218">
        <v>87</v>
      </c>
      <c r="C601" s="1220" t="s">
        <v>153</v>
      </c>
      <c r="D601" s="1214" t="s">
        <v>78</v>
      </c>
      <c r="E601" s="1221">
        <v>5.5793740775000007</v>
      </c>
      <c r="F601" s="1222">
        <v>49766</v>
      </c>
      <c r="G601" s="1222">
        <v>277663</v>
      </c>
    </row>
    <row r="602" spans="1:7" ht="12.75" customHeight="1">
      <c r="A602" s="1225" t="s">
        <v>4594</v>
      </c>
      <c r="B602" s="1225"/>
      <c r="C602" s="1223" t="s">
        <v>242</v>
      </c>
      <c r="D602" s="1214"/>
      <c r="E602" s="1221"/>
      <c r="F602" s="1222"/>
      <c r="G602" s="1222"/>
    </row>
    <row r="603" spans="1:7" ht="12.75" customHeight="1">
      <c r="A603" s="1214" t="s">
        <v>4808</v>
      </c>
      <c r="B603" s="1218">
        <v>88</v>
      </c>
      <c r="C603" s="1220" t="s">
        <v>250</v>
      </c>
      <c r="D603" s="1214" t="s">
        <v>240</v>
      </c>
      <c r="E603" s="1221">
        <v>1.1000000000000001</v>
      </c>
      <c r="F603" s="1289">
        <v>256798</v>
      </c>
      <c r="G603" s="1222">
        <v>282478</v>
      </c>
    </row>
    <row r="604" spans="1:7" ht="41.25" customHeight="1">
      <c r="A604" s="1214" t="s">
        <v>4809</v>
      </c>
      <c r="B604" s="1218">
        <v>92</v>
      </c>
      <c r="C604" s="1220" t="s">
        <v>133</v>
      </c>
      <c r="D604" s="1214" t="s">
        <v>78</v>
      </c>
      <c r="E604" s="1221">
        <v>1.2</v>
      </c>
      <c r="F604" s="1222">
        <v>38210</v>
      </c>
      <c r="G604" s="1222">
        <v>45852</v>
      </c>
    </row>
    <row r="605" spans="1:7" ht="12.75" customHeight="1">
      <c r="A605" s="1214" t="s">
        <v>4810</v>
      </c>
      <c r="B605" s="1218">
        <v>89</v>
      </c>
      <c r="C605" s="1220" t="s">
        <v>251</v>
      </c>
      <c r="D605" s="1214" t="s">
        <v>240</v>
      </c>
      <c r="E605" s="1221">
        <v>1.7</v>
      </c>
      <c r="F605" s="1289">
        <v>159279</v>
      </c>
      <c r="G605" s="1222">
        <v>270774</v>
      </c>
    </row>
    <row r="606" spans="1:7" ht="12.75" customHeight="1">
      <c r="A606" s="1214" t="s">
        <v>4811</v>
      </c>
      <c r="B606" s="1218">
        <v>90</v>
      </c>
      <c r="C606" s="1220" t="s">
        <v>252</v>
      </c>
      <c r="D606" s="1214" t="s">
        <v>240</v>
      </c>
      <c r="E606" s="1221">
        <v>1.1000000000000001</v>
      </c>
      <c r="F606" s="1289">
        <v>555007</v>
      </c>
      <c r="G606" s="1222">
        <v>610508</v>
      </c>
    </row>
    <row r="607" spans="1:7" ht="12.75" customHeight="1">
      <c r="A607" s="1214" t="s">
        <v>4812</v>
      </c>
      <c r="B607" s="1218">
        <v>91</v>
      </c>
      <c r="C607" s="1220" t="s">
        <v>253</v>
      </c>
      <c r="D607" s="1214" t="s">
        <v>241</v>
      </c>
      <c r="E607" s="1221">
        <v>16.600000000000001</v>
      </c>
      <c r="F607" s="1289">
        <v>47439</v>
      </c>
      <c r="G607" s="1222">
        <v>787487</v>
      </c>
    </row>
    <row r="608" spans="1:7" ht="12.75" customHeight="1">
      <c r="A608" s="1226" t="s">
        <v>4595</v>
      </c>
      <c r="B608" s="1226"/>
      <c r="C608" s="1891" t="s">
        <v>254</v>
      </c>
      <c r="D608" s="1892"/>
      <c r="E608" s="1892"/>
      <c r="F608" s="1217"/>
      <c r="G608" s="1217"/>
    </row>
    <row r="609" spans="1:7" ht="66" customHeight="1">
      <c r="A609" s="1278" t="s">
        <v>4814</v>
      </c>
      <c r="B609" s="1279">
        <v>96</v>
      </c>
      <c r="C609" s="1220" t="s">
        <v>255</v>
      </c>
      <c r="D609" s="1214" t="s">
        <v>80</v>
      </c>
      <c r="E609" s="1221">
        <v>2</v>
      </c>
      <c r="F609" s="1222">
        <v>244680</v>
      </c>
      <c r="G609" s="1222">
        <v>489360</v>
      </c>
    </row>
    <row r="610" spans="1:7" ht="66" customHeight="1">
      <c r="A610" s="1278" t="s">
        <v>4864</v>
      </c>
      <c r="B610" s="1279">
        <v>97</v>
      </c>
      <c r="C610" s="1220" t="s">
        <v>256</v>
      </c>
      <c r="D610" s="1214" t="s">
        <v>80</v>
      </c>
      <c r="E610" s="1221">
        <v>1</v>
      </c>
      <c r="F610" s="1222">
        <v>246218</v>
      </c>
      <c r="G610" s="1222">
        <v>246218</v>
      </c>
    </row>
    <row r="611" spans="1:7" ht="69" customHeight="1">
      <c r="A611" s="1278" t="s">
        <v>4865</v>
      </c>
      <c r="B611" s="1279">
        <v>99</v>
      </c>
      <c r="C611" s="1220" t="s">
        <v>4783</v>
      </c>
      <c r="D611" s="1214" t="s">
        <v>80</v>
      </c>
      <c r="E611" s="1221">
        <v>1</v>
      </c>
      <c r="F611" s="1222">
        <v>275000</v>
      </c>
      <c r="G611" s="1222">
        <v>275000</v>
      </c>
    </row>
    <row r="612" spans="1:7" ht="66.75" customHeight="1">
      <c r="A612" s="1278" t="s">
        <v>5472</v>
      </c>
      <c r="B612" s="1279">
        <v>100</v>
      </c>
      <c r="C612" s="1220" t="s">
        <v>4784</v>
      </c>
      <c r="D612" s="1214" t="s">
        <v>80</v>
      </c>
      <c r="E612" s="1221">
        <v>2</v>
      </c>
      <c r="F612" s="1222">
        <v>305000</v>
      </c>
      <c r="G612" s="1222">
        <v>610000</v>
      </c>
    </row>
    <row r="613" spans="1:7" ht="12.75" customHeight="1">
      <c r="A613" s="1214"/>
      <c r="B613" s="1218"/>
      <c r="C613" s="1227" t="s">
        <v>5147</v>
      </c>
      <c r="D613" s="1239"/>
      <c r="E613" s="1212"/>
      <c r="F613" s="1213"/>
      <c r="G613" s="1231">
        <v>40199791</v>
      </c>
    </row>
    <row r="614" spans="1:7" ht="12.75" customHeight="1">
      <c r="A614" s="1214"/>
      <c r="B614" s="1218"/>
      <c r="C614" s="1220"/>
      <c r="D614" s="1214"/>
      <c r="E614" s="1221"/>
      <c r="F614" s="1222"/>
      <c r="G614" s="1222"/>
    </row>
    <row r="615" spans="1:7" ht="12.75" customHeight="1">
      <c r="A615" s="1218" t="s">
        <v>4596</v>
      </c>
      <c r="B615" s="1218"/>
      <c r="C615" s="1223" t="s">
        <v>155</v>
      </c>
      <c r="D615" s="1214"/>
      <c r="E615" s="1221"/>
      <c r="F615" s="1222"/>
      <c r="G615" s="1222"/>
    </row>
    <row r="616" spans="1:7" ht="12.75" customHeight="1">
      <c r="A616" s="1214" t="s">
        <v>4818</v>
      </c>
      <c r="B616" s="1218"/>
      <c r="C616" s="1220" t="s">
        <v>5132</v>
      </c>
      <c r="D616" s="1214" t="s">
        <v>81</v>
      </c>
      <c r="E616" s="1221">
        <v>2</v>
      </c>
      <c r="F616" s="1222">
        <v>153850</v>
      </c>
      <c r="G616" s="1222">
        <v>307700</v>
      </c>
    </row>
    <row r="617" spans="1:7" ht="12.75" customHeight="1">
      <c r="A617" s="1214" t="s">
        <v>4819</v>
      </c>
      <c r="B617" s="1218"/>
      <c r="C617" s="1220" t="s">
        <v>5131</v>
      </c>
      <c r="D617" s="1214" t="s">
        <v>81</v>
      </c>
      <c r="E617" s="1221">
        <v>1</v>
      </c>
      <c r="F617" s="1222">
        <v>205134</v>
      </c>
      <c r="G617" s="1222">
        <v>205134</v>
      </c>
    </row>
    <row r="618" spans="1:7" ht="12.75" customHeight="1">
      <c r="A618" s="1214" t="s">
        <v>4820</v>
      </c>
      <c r="B618" s="1218"/>
      <c r="C618" s="1220" t="s">
        <v>5129</v>
      </c>
      <c r="D618" s="1214" t="s">
        <v>81</v>
      </c>
      <c r="E618" s="1221">
        <v>1</v>
      </c>
      <c r="F618" s="1222">
        <v>410267</v>
      </c>
      <c r="G618" s="1222">
        <v>410267</v>
      </c>
    </row>
    <row r="619" spans="1:7" ht="12.75" customHeight="1">
      <c r="A619" s="1214" t="s">
        <v>4821</v>
      </c>
      <c r="B619" s="1218"/>
      <c r="C619" s="1220" t="s">
        <v>5106</v>
      </c>
      <c r="D619" s="1214" t="s">
        <v>81</v>
      </c>
      <c r="E619" s="1221">
        <v>3</v>
      </c>
      <c r="F619" s="1222">
        <v>512834</v>
      </c>
      <c r="G619" s="1222">
        <v>1538502</v>
      </c>
    </row>
    <row r="620" spans="1:7" ht="12.75" customHeight="1">
      <c r="A620" s="1290"/>
      <c r="B620" s="1291"/>
      <c r="C620" s="1292"/>
      <c r="D620" s="1293"/>
      <c r="E620" s="1294"/>
      <c r="F620" s="1295"/>
      <c r="G620" s="1295"/>
    </row>
    <row r="621" spans="1:7" ht="12.75" customHeight="1">
      <c r="A621" s="1290"/>
      <c r="B621" s="1291"/>
      <c r="C621" s="1227" t="s">
        <v>5148</v>
      </c>
      <c r="D621" s="1239"/>
      <c r="E621" s="1212"/>
      <c r="F621" s="1213"/>
      <c r="G621" s="1231">
        <v>2461603</v>
      </c>
    </row>
    <row r="622" spans="1:7" ht="12.75" customHeight="1">
      <c r="A622" s="1290"/>
      <c r="B622" s="1291"/>
      <c r="C622" s="1292"/>
      <c r="D622" s="1293"/>
      <c r="E622" s="1294"/>
      <c r="F622" s="1295"/>
      <c r="G622" s="1295"/>
    </row>
    <row r="623" spans="1:7" ht="27" customHeight="1">
      <c r="A623" s="1290"/>
      <c r="B623" s="1291"/>
      <c r="C623" s="1227" t="s">
        <v>5149</v>
      </c>
      <c r="D623" s="1239"/>
      <c r="E623" s="1212"/>
      <c r="F623" s="1213"/>
      <c r="G623" s="1231">
        <v>42661394</v>
      </c>
    </row>
    <row r="624" spans="1:7" ht="12.75" customHeight="1">
      <c r="A624" s="1290"/>
      <c r="B624" s="1291"/>
      <c r="C624" s="1292"/>
      <c r="D624" s="1293"/>
      <c r="E624" s="1294"/>
      <c r="F624" s="1295"/>
      <c r="G624" s="1295"/>
    </row>
    <row r="625" spans="1:7" ht="12.75" customHeight="1">
      <c r="A625" s="1241">
        <v>8.6</v>
      </c>
      <c r="B625" s="1281"/>
      <c r="C625" s="1249" t="s">
        <v>5150</v>
      </c>
      <c r="D625" s="1241"/>
      <c r="E625" s="1212"/>
      <c r="F625" s="1213"/>
      <c r="G625" s="1213"/>
    </row>
    <row r="626" spans="1:7" ht="12.75" customHeight="1">
      <c r="A626" s="1218" t="s">
        <v>4514</v>
      </c>
      <c r="B626" s="1218"/>
      <c r="C626" s="1223" t="s">
        <v>10</v>
      </c>
      <c r="D626" s="1214"/>
      <c r="E626" s="1221"/>
      <c r="F626" s="1222"/>
      <c r="G626" s="1222"/>
    </row>
    <row r="627" spans="1:7" ht="12.75" customHeight="1">
      <c r="A627" s="1214" t="s">
        <v>4824</v>
      </c>
      <c r="B627" s="1218">
        <v>18</v>
      </c>
      <c r="C627" s="1220" t="s">
        <v>571</v>
      </c>
      <c r="D627" s="1214" t="s">
        <v>77</v>
      </c>
      <c r="E627" s="1221">
        <v>1595.87</v>
      </c>
      <c r="F627" s="1222">
        <v>606</v>
      </c>
      <c r="G627" s="1222">
        <v>967097</v>
      </c>
    </row>
    <row r="628" spans="1:7" ht="12.75" customHeight="1">
      <c r="A628" s="1218" t="s">
        <v>4515</v>
      </c>
      <c r="B628" s="1218"/>
      <c r="C628" s="1223" t="s">
        <v>12</v>
      </c>
      <c r="D628" s="1214"/>
      <c r="E628" s="1221"/>
      <c r="F628" s="1222"/>
      <c r="G628" s="1222"/>
    </row>
    <row r="629" spans="1:7" ht="12.75" customHeight="1">
      <c r="A629" s="1214" t="s">
        <v>4826</v>
      </c>
      <c r="B629" s="1218">
        <v>3</v>
      </c>
      <c r="C629" s="1220" t="s">
        <v>16</v>
      </c>
      <c r="D629" s="1214" t="s">
        <v>78</v>
      </c>
      <c r="E629" s="1221">
        <v>1418.1999999999998</v>
      </c>
      <c r="F629" s="1222">
        <v>28352</v>
      </c>
      <c r="G629" s="1222">
        <v>40208806</v>
      </c>
    </row>
    <row r="630" spans="1:7" ht="12.75" customHeight="1">
      <c r="A630" s="1214" t="s">
        <v>4827</v>
      </c>
      <c r="B630" s="1218">
        <v>4</v>
      </c>
      <c r="C630" s="1220" t="s">
        <v>17</v>
      </c>
      <c r="D630" s="1214" t="s">
        <v>78</v>
      </c>
      <c r="E630" s="1221">
        <v>827.3</v>
      </c>
      <c r="F630" s="1222">
        <v>31033</v>
      </c>
      <c r="G630" s="1222">
        <v>25673601</v>
      </c>
    </row>
    <row r="631" spans="1:7" ht="12.75" customHeight="1">
      <c r="A631" s="1214" t="s">
        <v>4828</v>
      </c>
      <c r="B631" s="1218">
        <v>5</v>
      </c>
      <c r="C631" s="1220" t="s">
        <v>18</v>
      </c>
      <c r="D631" s="1214" t="s">
        <v>78</v>
      </c>
      <c r="E631" s="1221">
        <v>118.2</v>
      </c>
      <c r="F631" s="1222">
        <v>78970</v>
      </c>
      <c r="G631" s="1222">
        <v>9334254</v>
      </c>
    </row>
    <row r="632" spans="1:7" ht="12.75" customHeight="1">
      <c r="A632" s="1218" t="s">
        <v>4572</v>
      </c>
      <c r="B632" s="1218"/>
      <c r="C632" s="1223" t="s">
        <v>5034</v>
      </c>
      <c r="D632" s="1214"/>
      <c r="E632" s="1221"/>
      <c r="F632" s="1222"/>
      <c r="G632" s="1222"/>
    </row>
    <row r="633" spans="1:7" ht="56.25" customHeight="1">
      <c r="A633" s="1214"/>
      <c r="B633" s="1218"/>
      <c r="C633" s="1220" t="s">
        <v>157</v>
      </c>
      <c r="D633" s="1214"/>
      <c r="E633" s="1216"/>
      <c r="F633" s="1222"/>
      <c r="G633" s="1238"/>
    </row>
    <row r="634" spans="1:7" ht="12.75" customHeight="1">
      <c r="A634" s="1214" t="s">
        <v>4830</v>
      </c>
      <c r="B634" s="1218">
        <v>92</v>
      </c>
      <c r="C634" s="1220" t="s">
        <v>85</v>
      </c>
      <c r="D634" s="1214" t="s">
        <v>77</v>
      </c>
      <c r="E634" s="1221">
        <v>13.72</v>
      </c>
      <c r="F634" s="1222">
        <v>1905</v>
      </c>
      <c r="G634" s="1222">
        <v>26137</v>
      </c>
    </row>
    <row r="635" spans="1:7" ht="12.75" customHeight="1">
      <c r="A635" s="1214" t="s">
        <v>4831</v>
      </c>
      <c r="B635" s="1218">
        <v>93</v>
      </c>
      <c r="C635" s="1220" t="s">
        <v>86</v>
      </c>
      <c r="D635" s="1214" t="s">
        <v>77</v>
      </c>
      <c r="E635" s="1221">
        <v>14.12</v>
      </c>
      <c r="F635" s="1222">
        <v>2538</v>
      </c>
      <c r="G635" s="1222">
        <v>35837</v>
      </c>
    </row>
    <row r="636" spans="1:7" ht="12.75" customHeight="1">
      <c r="A636" s="1214" t="s">
        <v>4832</v>
      </c>
      <c r="B636" s="1218">
        <v>94</v>
      </c>
      <c r="C636" s="1220" t="s">
        <v>87</v>
      </c>
      <c r="D636" s="1214" t="s">
        <v>77</v>
      </c>
      <c r="E636" s="1221">
        <v>502.67</v>
      </c>
      <c r="F636" s="1222">
        <v>3816</v>
      </c>
      <c r="G636" s="1222">
        <v>1918189</v>
      </c>
    </row>
    <row r="637" spans="1:7" ht="12.75" customHeight="1">
      <c r="A637" s="1214" t="s">
        <v>4833</v>
      </c>
      <c r="B637" s="1218">
        <v>95</v>
      </c>
      <c r="C637" s="1220" t="s">
        <v>88</v>
      </c>
      <c r="D637" s="1214" t="s">
        <v>77</v>
      </c>
      <c r="E637" s="1221">
        <v>427.26</v>
      </c>
      <c r="F637" s="1222">
        <v>4884</v>
      </c>
      <c r="G637" s="1222">
        <v>2086738</v>
      </c>
    </row>
    <row r="638" spans="1:7" ht="12.75" customHeight="1">
      <c r="A638" s="1214" t="s">
        <v>4866</v>
      </c>
      <c r="B638" s="1218">
        <v>59</v>
      </c>
      <c r="C638" s="1220" t="s">
        <v>4584</v>
      </c>
      <c r="D638" s="1214" t="s">
        <v>77</v>
      </c>
      <c r="E638" s="1221">
        <v>638.1</v>
      </c>
      <c r="F638" s="1222">
        <v>6152</v>
      </c>
      <c r="G638" s="1222">
        <v>3925591</v>
      </c>
    </row>
    <row r="639" spans="1:7" ht="12.75" customHeight="1">
      <c r="A639" s="1218" t="s">
        <v>4597</v>
      </c>
      <c r="B639" s="1218"/>
      <c r="C639" s="1223" t="s">
        <v>522</v>
      </c>
      <c r="D639" s="1214"/>
      <c r="E639" s="1221"/>
      <c r="F639" s="1222"/>
      <c r="G639" s="1222"/>
    </row>
    <row r="640" spans="1:7" ht="24.95" customHeight="1">
      <c r="A640" s="1214" t="s">
        <v>4834</v>
      </c>
      <c r="B640" s="1218">
        <v>68</v>
      </c>
      <c r="C640" s="1220" t="s">
        <v>278</v>
      </c>
      <c r="D640" s="1214" t="s">
        <v>80</v>
      </c>
      <c r="E640" s="1221">
        <v>2</v>
      </c>
      <c r="F640" s="1222">
        <v>519076</v>
      </c>
      <c r="G640" s="1222">
        <v>1038152</v>
      </c>
    </row>
    <row r="641" spans="1:7" ht="24.95" customHeight="1">
      <c r="A641" s="1214" t="s">
        <v>4835</v>
      </c>
      <c r="B641" s="1218">
        <v>69</v>
      </c>
      <c r="C641" s="1220" t="s">
        <v>5098</v>
      </c>
      <c r="D641" s="1214" t="s">
        <v>80</v>
      </c>
      <c r="E641" s="1221">
        <v>6</v>
      </c>
      <c r="F641" s="1222">
        <v>650376</v>
      </c>
      <c r="G641" s="1222">
        <v>3902256</v>
      </c>
    </row>
    <row r="642" spans="1:7" ht="24.95" customHeight="1">
      <c r="A642" s="1214" t="s">
        <v>4836</v>
      </c>
      <c r="B642" s="1218">
        <v>70</v>
      </c>
      <c r="C642" s="1220" t="s">
        <v>5099</v>
      </c>
      <c r="D642" s="1214" t="s">
        <v>80</v>
      </c>
      <c r="E642" s="1221">
        <v>4</v>
      </c>
      <c r="F642" s="1222">
        <v>1176793</v>
      </c>
      <c r="G642" s="1222">
        <v>4707172</v>
      </c>
    </row>
    <row r="643" spans="1:7" ht="24.95" customHeight="1">
      <c r="A643" s="1214" t="s">
        <v>4837</v>
      </c>
      <c r="B643" s="1218">
        <v>71</v>
      </c>
      <c r="C643" s="1220" t="s">
        <v>5044</v>
      </c>
      <c r="D643" s="1214" t="s">
        <v>80</v>
      </c>
      <c r="E643" s="1221">
        <v>2</v>
      </c>
      <c r="F643" s="1222">
        <v>1705996</v>
      </c>
      <c r="G643" s="1222">
        <v>3411992</v>
      </c>
    </row>
    <row r="644" spans="1:7" ht="24.95" customHeight="1">
      <c r="A644" s="1214" t="s">
        <v>4867</v>
      </c>
      <c r="B644" s="1218">
        <v>72</v>
      </c>
      <c r="C644" s="1220" t="s">
        <v>5045</v>
      </c>
      <c r="D644" s="1214" t="s">
        <v>80</v>
      </c>
      <c r="E644" s="1221">
        <v>1</v>
      </c>
      <c r="F644" s="1222">
        <v>3457560</v>
      </c>
      <c r="G644" s="1222">
        <v>3457560</v>
      </c>
    </row>
    <row r="645" spans="1:7" ht="24.95" customHeight="1">
      <c r="A645" s="1214" t="s">
        <v>5473</v>
      </c>
      <c r="B645" s="1218">
        <v>78</v>
      </c>
      <c r="C645" s="1220" t="s">
        <v>279</v>
      </c>
      <c r="D645" s="1214" t="s">
        <v>80</v>
      </c>
      <c r="E645" s="1221">
        <v>3</v>
      </c>
      <c r="F645" s="1222">
        <v>1843208</v>
      </c>
      <c r="G645" s="1222">
        <v>5529624</v>
      </c>
    </row>
    <row r="646" spans="1:7" ht="24.95" customHeight="1">
      <c r="A646" s="1214" t="s">
        <v>5474</v>
      </c>
      <c r="B646" s="1218">
        <v>79</v>
      </c>
      <c r="C646" s="1220" t="s">
        <v>5078</v>
      </c>
      <c r="D646" s="1214" t="s">
        <v>80</v>
      </c>
      <c r="E646" s="1221">
        <v>1</v>
      </c>
      <c r="F646" s="1222">
        <v>2457611</v>
      </c>
      <c r="G646" s="1222">
        <v>2457611</v>
      </c>
    </row>
    <row r="647" spans="1:7" ht="24.95" customHeight="1">
      <c r="A647" s="1214" t="s">
        <v>5475</v>
      </c>
      <c r="B647" s="1218">
        <v>80</v>
      </c>
      <c r="C647" s="1220" t="s">
        <v>5079</v>
      </c>
      <c r="D647" s="1214" t="s">
        <v>80</v>
      </c>
      <c r="E647" s="1221">
        <v>1</v>
      </c>
      <c r="F647" s="1222">
        <v>3686416</v>
      </c>
      <c r="G647" s="1222">
        <v>3686416</v>
      </c>
    </row>
    <row r="648" spans="1:7" ht="24.95" customHeight="1">
      <c r="A648" s="1214" t="s">
        <v>5476</v>
      </c>
      <c r="B648" s="1218">
        <v>81</v>
      </c>
      <c r="C648" s="1220" t="s">
        <v>5080</v>
      </c>
      <c r="D648" s="1214" t="s">
        <v>80</v>
      </c>
      <c r="E648" s="1221">
        <v>1</v>
      </c>
      <c r="F648" s="1222">
        <v>4915222</v>
      </c>
      <c r="G648" s="1222">
        <v>4915222</v>
      </c>
    </row>
    <row r="649" spans="1:7" ht="12.75" customHeight="1">
      <c r="A649" s="1218" t="s">
        <v>5477</v>
      </c>
      <c r="B649" s="1218"/>
      <c r="C649" s="1223" t="s">
        <v>186</v>
      </c>
      <c r="D649" s="1214"/>
      <c r="E649" s="1221"/>
      <c r="F649" s="1222"/>
      <c r="G649" s="1289"/>
    </row>
    <row r="650" spans="1:7" ht="119.25" customHeight="1">
      <c r="A650" s="1214" t="s">
        <v>4838</v>
      </c>
      <c r="B650" s="1218">
        <v>85</v>
      </c>
      <c r="C650" s="1220" t="s">
        <v>5110</v>
      </c>
      <c r="D650" s="1214" t="s">
        <v>80</v>
      </c>
      <c r="E650" s="1221">
        <v>17</v>
      </c>
      <c r="F650" s="1222">
        <v>508726</v>
      </c>
      <c r="G650" s="1222">
        <v>8648342</v>
      </c>
    </row>
    <row r="651" spans="1:7" ht="119.25" customHeight="1">
      <c r="A651" s="1214" t="s">
        <v>4839</v>
      </c>
      <c r="B651" s="1218">
        <v>86</v>
      </c>
      <c r="C651" s="1220" t="s">
        <v>5111</v>
      </c>
      <c r="D651" s="1214" t="s">
        <v>80</v>
      </c>
      <c r="E651" s="1221">
        <v>4</v>
      </c>
      <c r="F651" s="1222">
        <v>703246</v>
      </c>
      <c r="G651" s="1222">
        <v>2812984</v>
      </c>
    </row>
    <row r="652" spans="1:7" ht="12.75" customHeight="1">
      <c r="A652" s="1218" t="s">
        <v>5154</v>
      </c>
      <c r="B652" s="1218"/>
      <c r="C652" s="1223" t="s">
        <v>131</v>
      </c>
      <c r="D652" s="1214"/>
      <c r="E652" s="1221"/>
      <c r="F652" s="1222"/>
      <c r="G652" s="1222"/>
    </row>
    <row r="653" spans="1:7" ht="42" customHeight="1">
      <c r="A653" s="1214" t="s">
        <v>4843</v>
      </c>
      <c r="B653" s="1218">
        <v>21</v>
      </c>
      <c r="C653" s="1220" t="s">
        <v>32</v>
      </c>
      <c r="D653" s="1214" t="s">
        <v>78</v>
      </c>
      <c r="E653" s="1221">
        <v>922.4</v>
      </c>
      <c r="F653" s="1222">
        <v>10053</v>
      </c>
      <c r="G653" s="1222">
        <v>9272887</v>
      </c>
    </row>
    <row r="654" spans="1:7" ht="37.5" customHeight="1">
      <c r="A654" s="1214" t="s">
        <v>4844</v>
      </c>
      <c r="B654" s="1218">
        <v>92</v>
      </c>
      <c r="C654" s="1220" t="s">
        <v>133</v>
      </c>
      <c r="D654" s="1214" t="s">
        <v>78</v>
      </c>
      <c r="E654" s="1221">
        <v>684.00852712000005</v>
      </c>
      <c r="F654" s="1222">
        <v>38210</v>
      </c>
      <c r="G654" s="1222">
        <v>26135966</v>
      </c>
    </row>
    <row r="655" spans="1:7" ht="33" customHeight="1">
      <c r="A655" s="1214" t="s">
        <v>4845</v>
      </c>
      <c r="B655" s="1218">
        <v>87</v>
      </c>
      <c r="C655" s="1220" t="s">
        <v>153</v>
      </c>
      <c r="D655" s="1214" t="s">
        <v>78</v>
      </c>
      <c r="E655" s="1221">
        <v>381.10169274500004</v>
      </c>
      <c r="F655" s="1222">
        <v>49766</v>
      </c>
      <c r="G655" s="1222">
        <v>18965907</v>
      </c>
    </row>
    <row r="656" spans="1:7" ht="12.75" customHeight="1">
      <c r="A656" s="1225" t="s">
        <v>5155</v>
      </c>
      <c r="B656" s="1225"/>
      <c r="C656" s="1223" t="s">
        <v>242</v>
      </c>
      <c r="D656" s="1214"/>
      <c r="E656" s="1221"/>
      <c r="F656" s="1222"/>
      <c r="G656" s="1222"/>
    </row>
    <row r="657" spans="1:7" ht="12.75" customHeight="1">
      <c r="A657" s="1214" t="s">
        <v>4847</v>
      </c>
      <c r="B657" s="1218">
        <v>88</v>
      </c>
      <c r="C657" s="1220" t="s">
        <v>250</v>
      </c>
      <c r="D657" s="1214" t="s">
        <v>240</v>
      </c>
      <c r="E657" s="1221">
        <v>69.099999999999994</v>
      </c>
      <c r="F657" s="1289">
        <v>256798</v>
      </c>
      <c r="G657" s="1222">
        <v>17744742</v>
      </c>
    </row>
    <row r="658" spans="1:7" ht="12.75" customHeight="1">
      <c r="A658" s="1214" t="s">
        <v>4848</v>
      </c>
      <c r="B658" s="1218">
        <v>92</v>
      </c>
      <c r="C658" s="1220" t="s">
        <v>133</v>
      </c>
      <c r="D658" s="1214" t="s">
        <v>78</v>
      </c>
      <c r="E658" s="1221">
        <v>76.900000000000006</v>
      </c>
      <c r="F658" s="1222">
        <v>38210</v>
      </c>
      <c r="G658" s="1222">
        <v>2938349</v>
      </c>
    </row>
    <row r="659" spans="1:7" ht="12.75" customHeight="1">
      <c r="A659" s="1214" t="s">
        <v>4849</v>
      </c>
      <c r="B659" s="1218">
        <v>89</v>
      </c>
      <c r="C659" s="1220" t="s">
        <v>251</v>
      </c>
      <c r="D659" s="1214" t="s">
        <v>240</v>
      </c>
      <c r="E659" s="1221">
        <v>107.6</v>
      </c>
      <c r="F659" s="1289">
        <v>159279</v>
      </c>
      <c r="G659" s="1222">
        <v>17138420</v>
      </c>
    </row>
    <row r="660" spans="1:7" ht="12.75" customHeight="1">
      <c r="A660" s="1214" t="s">
        <v>4850</v>
      </c>
      <c r="B660" s="1218">
        <v>90</v>
      </c>
      <c r="C660" s="1220" t="s">
        <v>252</v>
      </c>
      <c r="D660" s="1214" t="s">
        <v>240</v>
      </c>
      <c r="E660" s="1221">
        <v>69.099999999999994</v>
      </c>
      <c r="F660" s="1289">
        <v>555007</v>
      </c>
      <c r="G660" s="1222">
        <v>38350984</v>
      </c>
    </row>
    <row r="661" spans="1:7" ht="12.75" customHeight="1">
      <c r="A661" s="1214" t="s">
        <v>4851</v>
      </c>
      <c r="B661" s="1218">
        <v>91</v>
      </c>
      <c r="C661" s="1220" t="s">
        <v>253</v>
      </c>
      <c r="D661" s="1214" t="s">
        <v>241</v>
      </c>
      <c r="E661" s="1221">
        <v>1076.2</v>
      </c>
      <c r="F661" s="1289">
        <v>47439</v>
      </c>
      <c r="G661" s="1222">
        <v>51053852</v>
      </c>
    </row>
    <row r="662" spans="1:7" ht="12.75" customHeight="1">
      <c r="A662" s="1226" t="s">
        <v>5156</v>
      </c>
      <c r="B662" s="1226"/>
      <c r="C662" s="1891" t="s">
        <v>254</v>
      </c>
      <c r="D662" s="1892"/>
      <c r="E662" s="1892"/>
      <c r="F662" s="1217"/>
      <c r="G662" s="1217"/>
    </row>
    <row r="663" spans="1:7" ht="71.25" customHeight="1">
      <c r="A663" s="1278" t="s">
        <v>4853</v>
      </c>
      <c r="B663" s="1279">
        <v>96</v>
      </c>
      <c r="C663" s="1220" t="s">
        <v>255</v>
      </c>
      <c r="D663" s="1214" t="s">
        <v>80</v>
      </c>
      <c r="E663" s="1221">
        <v>2</v>
      </c>
      <c r="F663" s="1222">
        <v>244680</v>
      </c>
      <c r="G663" s="1222">
        <v>489360</v>
      </c>
    </row>
    <row r="664" spans="1:7" ht="69.95" customHeight="1">
      <c r="A664" s="1278" t="s">
        <v>4860</v>
      </c>
      <c r="B664" s="1279">
        <v>97</v>
      </c>
      <c r="C664" s="1220" t="s">
        <v>256</v>
      </c>
      <c r="D664" s="1214" t="s">
        <v>80</v>
      </c>
      <c r="E664" s="1221">
        <v>2</v>
      </c>
      <c r="F664" s="1222">
        <v>246218</v>
      </c>
      <c r="G664" s="1222">
        <v>492436</v>
      </c>
    </row>
    <row r="665" spans="1:7" ht="69.95" customHeight="1">
      <c r="A665" s="1278" t="s">
        <v>4861</v>
      </c>
      <c r="B665" s="1279">
        <v>98</v>
      </c>
      <c r="C665" s="1220" t="s">
        <v>257</v>
      </c>
      <c r="D665" s="1214" t="s">
        <v>80</v>
      </c>
      <c r="E665" s="1221">
        <v>63</v>
      </c>
      <c r="F665" s="1222">
        <v>249708</v>
      </c>
      <c r="G665" s="1222">
        <v>15731604</v>
      </c>
    </row>
    <row r="666" spans="1:7" ht="69.95" customHeight="1">
      <c r="A666" s="1278" t="s">
        <v>4862</v>
      </c>
      <c r="B666" s="1279">
        <v>99</v>
      </c>
      <c r="C666" s="1220" t="s">
        <v>4783</v>
      </c>
      <c r="D666" s="1214" t="s">
        <v>80</v>
      </c>
      <c r="E666" s="1221">
        <v>54</v>
      </c>
      <c r="F666" s="1222">
        <v>275000</v>
      </c>
      <c r="G666" s="1222">
        <v>14850000</v>
      </c>
    </row>
    <row r="667" spans="1:7" ht="69.95" customHeight="1">
      <c r="A667" s="1278" t="s">
        <v>4863</v>
      </c>
      <c r="B667" s="1279">
        <v>100</v>
      </c>
      <c r="C667" s="1220" t="s">
        <v>4784</v>
      </c>
      <c r="D667" s="1214" t="s">
        <v>80</v>
      </c>
      <c r="E667" s="1221">
        <v>80</v>
      </c>
      <c r="F667" s="1222">
        <v>305000</v>
      </c>
      <c r="G667" s="1222">
        <v>24400000</v>
      </c>
    </row>
    <row r="668" spans="1:7" ht="12.75" customHeight="1">
      <c r="A668" s="1214"/>
      <c r="B668" s="1218"/>
      <c r="C668" s="1227" t="s">
        <v>5153</v>
      </c>
      <c r="D668" s="1239"/>
      <c r="E668" s="1212"/>
      <c r="F668" s="1213"/>
      <c r="G668" s="1231">
        <v>366308088</v>
      </c>
    </row>
    <row r="669" spans="1:7" ht="12.75" customHeight="1">
      <c r="A669" s="1214"/>
      <c r="B669" s="1218"/>
      <c r="C669" s="1220"/>
      <c r="D669" s="1214"/>
      <c r="E669" s="1221"/>
      <c r="F669" s="1222"/>
      <c r="G669" s="1222"/>
    </row>
    <row r="670" spans="1:7" ht="12.75" customHeight="1">
      <c r="A670" s="1218" t="s">
        <v>5157</v>
      </c>
      <c r="B670" s="1218"/>
      <c r="C670" s="1223" t="s">
        <v>155</v>
      </c>
      <c r="D670" s="1214"/>
      <c r="E670" s="1221"/>
      <c r="F670" s="1222"/>
      <c r="G670" s="1222"/>
    </row>
    <row r="671" spans="1:7" ht="12.75" customHeight="1">
      <c r="A671" s="1214" t="s">
        <v>4856</v>
      </c>
      <c r="B671" s="1218"/>
      <c r="C671" s="1220" t="s">
        <v>5132</v>
      </c>
      <c r="D671" s="1214" t="s">
        <v>81</v>
      </c>
      <c r="E671" s="1221">
        <v>3</v>
      </c>
      <c r="F671" s="1222">
        <v>153850</v>
      </c>
      <c r="G671" s="1222">
        <v>461550</v>
      </c>
    </row>
    <row r="672" spans="1:7" ht="12.75" customHeight="1">
      <c r="A672" s="1214" t="s">
        <v>4857</v>
      </c>
      <c r="B672" s="1218"/>
      <c r="C672" s="1220" t="s">
        <v>5131</v>
      </c>
      <c r="D672" s="1214" t="s">
        <v>81</v>
      </c>
      <c r="E672" s="1221">
        <v>3</v>
      </c>
      <c r="F672" s="1222">
        <v>205134</v>
      </c>
      <c r="G672" s="1222">
        <v>615402</v>
      </c>
    </row>
    <row r="673" spans="1:7" ht="12.75" customHeight="1">
      <c r="A673" s="1214" t="s">
        <v>4858</v>
      </c>
      <c r="B673" s="1218"/>
      <c r="C673" s="1220" t="s">
        <v>5130</v>
      </c>
      <c r="D673" s="1214" t="s">
        <v>81</v>
      </c>
      <c r="E673" s="1221">
        <v>84</v>
      </c>
      <c r="F673" s="1222">
        <v>307700</v>
      </c>
      <c r="G673" s="1222">
        <v>25846800</v>
      </c>
    </row>
    <row r="674" spans="1:7" ht="12.75" customHeight="1">
      <c r="A674" s="1214" t="s">
        <v>4859</v>
      </c>
      <c r="B674" s="1218"/>
      <c r="C674" s="1220" t="s">
        <v>5129</v>
      </c>
      <c r="D674" s="1214" t="s">
        <v>81</v>
      </c>
      <c r="E674" s="1221">
        <v>72</v>
      </c>
      <c r="F674" s="1222">
        <v>410267</v>
      </c>
      <c r="G674" s="1222">
        <v>29539224</v>
      </c>
    </row>
    <row r="675" spans="1:7" ht="12.75" customHeight="1">
      <c r="A675" s="1214" t="s">
        <v>4868</v>
      </c>
      <c r="B675" s="1218"/>
      <c r="C675" s="1220" t="s">
        <v>5106</v>
      </c>
      <c r="D675" s="1214" t="s">
        <v>81</v>
      </c>
      <c r="E675" s="1221">
        <v>107</v>
      </c>
      <c r="F675" s="1222">
        <v>512834</v>
      </c>
      <c r="G675" s="1222">
        <v>54873238</v>
      </c>
    </row>
    <row r="676" spans="1:7" ht="12.75" customHeight="1">
      <c r="A676" s="1290"/>
      <c r="B676" s="1291"/>
      <c r="C676" s="1292"/>
      <c r="D676" s="1293"/>
      <c r="E676" s="1294"/>
      <c r="F676" s="1295"/>
      <c r="G676" s="1295"/>
    </row>
    <row r="677" spans="1:7" ht="12.75" customHeight="1">
      <c r="A677" s="1290"/>
      <c r="B677" s="1291"/>
      <c r="C677" s="1227" t="s">
        <v>5151</v>
      </c>
      <c r="D677" s="1239"/>
      <c r="E677" s="1212"/>
      <c r="F677" s="1213"/>
      <c r="G677" s="1231">
        <v>111336214</v>
      </c>
    </row>
    <row r="678" spans="1:7" ht="12.75" customHeight="1">
      <c r="A678" s="1290"/>
      <c r="B678" s="1291"/>
      <c r="C678" s="1292"/>
      <c r="D678" s="1293"/>
      <c r="E678" s="1294"/>
      <c r="F678" s="1295"/>
      <c r="G678" s="1295"/>
    </row>
    <row r="679" spans="1:7" ht="29.25" customHeight="1">
      <c r="A679" s="1290"/>
      <c r="B679" s="1291"/>
      <c r="C679" s="1227" t="s">
        <v>5152</v>
      </c>
      <c r="D679" s="1239"/>
      <c r="E679" s="1212"/>
      <c r="F679" s="1213"/>
      <c r="G679" s="1231">
        <v>477644302</v>
      </c>
    </row>
    <row r="680" spans="1:7" ht="12.75" customHeight="1">
      <c r="A680" s="1290"/>
      <c r="B680" s="1291"/>
      <c r="C680" s="1292"/>
      <c r="D680" s="1293"/>
      <c r="E680" s="1294"/>
      <c r="F680" s="1295"/>
      <c r="G680" s="1295"/>
    </row>
    <row r="681" spans="1:7" ht="12.75" customHeight="1">
      <c r="A681" s="1241">
        <v>8.6999999999999993</v>
      </c>
      <c r="B681" s="1281"/>
      <c r="C681" s="1249" t="s">
        <v>5160</v>
      </c>
      <c r="D681" s="1241"/>
      <c r="E681" s="1212"/>
      <c r="F681" s="1213"/>
      <c r="G681" s="1213"/>
    </row>
    <row r="682" spans="1:7" ht="12.75" customHeight="1">
      <c r="A682" s="1218" t="s">
        <v>4573</v>
      </c>
      <c r="B682" s="1218"/>
      <c r="C682" s="1223" t="s">
        <v>10</v>
      </c>
      <c r="D682" s="1214"/>
      <c r="E682" s="1221"/>
      <c r="F682" s="1222"/>
      <c r="G682" s="1222"/>
    </row>
    <row r="683" spans="1:7" ht="12.75" customHeight="1">
      <c r="A683" s="1214" t="s">
        <v>4870</v>
      </c>
      <c r="B683" s="1218">
        <v>18</v>
      </c>
      <c r="C683" s="1220" t="s">
        <v>571</v>
      </c>
      <c r="D683" s="1214" t="s">
        <v>77</v>
      </c>
      <c r="E683" s="1221">
        <v>259.36</v>
      </c>
      <c r="F683" s="1222">
        <v>606</v>
      </c>
      <c r="G683" s="1222">
        <v>157172</v>
      </c>
    </row>
    <row r="684" spans="1:7" ht="12.75" customHeight="1">
      <c r="A684" s="1218" t="s">
        <v>4574</v>
      </c>
      <c r="B684" s="1218"/>
      <c r="C684" s="1223" t="s">
        <v>12</v>
      </c>
      <c r="D684" s="1214"/>
      <c r="E684" s="1221"/>
      <c r="F684" s="1222"/>
      <c r="G684" s="1222"/>
    </row>
    <row r="685" spans="1:7" ht="12.75" customHeight="1">
      <c r="A685" s="1214" t="s">
        <v>4872</v>
      </c>
      <c r="B685" s="1218">
        <v>3</v>
      </c>
      <c r="C685" s="1220" t="s">
        <v>16</v>
      </c>
      <c r="D685" s="1214" t="s">
        <v>78</v>
      </c>
      <c r="E685" s="1221">
        <v>185.7</v>
      </c>
      <c r="F685" s="1222">
        <v>28352</v>
      </c>
      <c r="G685" s="1222">
        <v>5264966</v>
      </c>
    </row>
    <row r="686" spans="1:7" ht="12.75" customHeight="1">
      <c r="A686" s="1214" t="s">
        <v>4873</v>
      </c>
      <c r="B686" s="1218">
        <v>4</v>
      </c>
      <c r="C686" s="1220" t="s">
        <v>17</v>
      </c>
      <c r="D686" s="1214" t="s">
        <v>78</v>
      </c>
      <c r="E686" s="1221">
        <v>108.3</v>
      </c>
      <c r="F686" s="1222">
        <v>31033</v>
      </c>
      <c r="G686" s="1222">
        <v>3360874</v>
      </c>
    </row>
    <row r="687" spans="1:7" ht="12.75" customHeight="1">
      <c r="A687" s="1214" t="s">
        <v>4874</v>
      </c>
      <c r="B687" s="1218">
        <v>5</v>
      </c>
      <c r="C687" s="1220" t="s">
        <v>18</v>
      </c>
      <c r="D687" s="1214" t="s">
        <v>78</v>
      </c>
      <c r="E687" s="1221">
        <v>15.5</v>
      </c>
      <c r="F687" s="1222">
        <v>78970</v>
      </c>
      <c r="G687" s="1222">
        <v>1224035</v>
      </c>
    </row>
    <row r="688" spans="1:7" ht="12.75" customHeight="1">
      <c r="A688" s="1218" t="s">
        <v>4575</v>
      </c>
      <c r="B688" s="1218"/>
      <c r="C688" s="1223" t="s">
        <v>5034</v>
      </c>
      <c r="D688" s="1214"/>
      <c r="E688" s="1221"/>
      <c r="F688" s="1222"/>
      <c r="G688" s="1222"/>
    </row>
    <row r="689" spans="1:7" ht="12.75" customHeight="1">
      <c r="A689" s="1214"/>
      <c r="B689" s="1218"/>
      <c r="C689" s="1220" t="s">
        <v>157</v>
      </c>
      <c r="D689" s="1214"/>
      <c r="E689" s="1216"/>
      <c r="F689" s="1222"/>
      <c r="G689" s="1238"/>
    </row>
    <row r="690" spans="1:7" ht="12.75" customHeight="1">
      <c r="A690" s="1214" t="s">
        <v>4876</v>
      </c>
      <c r="B690" s="1218">
        <v>92</v>
      </c>
      <c r="C690" s="1220" t="s">
        <v>85</v>
      </c>
      <c r="D690" s="1214" t="s">
        <v>77</v>
      </c>
      <c r="E690" s="1221">
        <v>28.23</v>
      </c>
      <c r="F690" s="1222">
        <v>1905</v>
      </c>
      <c r="G690" s="1222">
        <v>53778</v>
      </c>
    </row>
    <row r="691" spans="1:7" ht="12.75" customHeight="1">
      <c r="A691" s="1214" t="s">
        <v>4877</v>
      </c>
      <c r="B691" s="1218">
        <v>94</v>
      </c>
      <c r="C691" s="1220" t="s">
        <v>87</v>
      </c>
      <c r="D691" s="1214" t="s">
        <v>77</v>
      </c>
      <c r="E691" s="1221">
        <v>10.02</v>
      </c>
      <c r="F691" s="1222">
        <v>3816</v>
      </c>
      <c r="G691" s="1222">
        <v>38236</v>
      </c>
    </row>
    <row r="692" spans="1:7" ht="12.75" customHeight="1">
      <c r="A692" s="1214" t="s">
        <v>4878</v>
      </c>
      <c r="B692" s="1218">
        <v>95</v>
      </c>
      <c r="C692" s="1220" t="s">
        <v>88</v>
      </c>
      <c r="D692" s="1214" t="s">
        <v>77</v>
      </c>
      <c r="E692" s="1221">
        <v>221.11</v>
      </c>
      <c r="F692" s="1222">
        <v>4884</v>
      </c>
      <c r="G692" s="1222">
        <v>1079901</v>
      </c>
    </row>
    <row r="693" spans="1:7" ht="12.75" customHeight="1">
      <c r="A693" s="1218" t="s">
        <v>4576</v>
      </c>
      <c r="B693" s="1218"/>
      <c r="C693" s="1223" t="s">
        <v>522</v>
      </c>
      <c r="D693" s="1214"/>
      <c r="E693" s="1221"/>
      <c r="F693" s="1222"/>
      <c r="G693" s="1222"/>
    </row>
    <row r="694" spans="1:7" ht="24.95" customHeight="1">
      <c r="A694" s="1214" t="s">
        <v>4879</v>
      </c>
      <c r="B694" s="1218">
        <v>68</v>
      </c>
      <c r="C694" s="1220" t="s">
        <v>278</v>
      </c>
      <c r="D694" s="1214" t="s">
        <v>80</v>
      </c>
      <c r="E694" s="1221">
        <v>15</v>
      </c>
      <c r="F694" s="1222">
        <v>519076</v>
      </c>
      <c r="G694" s="1222">
        <v>7786140</v>
      </c>
    </row>
    <row r="695" spans="1:7" ht="24.95" customHeight="1">
      <c r="A695" s="1214" t="s">
        <v>4880</v>
      </c>
      <c r="B695" s="1218">
        <v>69</v>
      </c>
      <c r="C695" s="1220" t="s">
        <v>5099</v>
      </c>
      <c r="D695" s="1214" t="s">
        <v>80</v>
      </c>
      <c r="E695" s="1221">
        <v>4</v>
      </c>
      <c r="F695" s="1222">
        <v>1176793</v>
      </c>
      <c r="G695" s="1222">
        <v>4707172</v>
      </c>
    </row>
    <row r="696" spans="1:7" ht="24.95" customHeight="1">
      <c r="A696" s="1214" t="s">
        <v>4881</v>
      </c>
      <c r="B696" s="1218">
        <v>70</v>
      </c>
      <c r="C696" s="1220" t="s">
        <v>5044</v>
      </c>
      <c r="D696" s="1214" t="s">
        <v>80</v>
      </c>
      <c r="E696" s="1221">
        <v>2</v>
      </c>
      <c r="F696" s="1222">
        <v>1705996</v>
      </c>
      <c r="G696" s="1222">
        <v>3411992</v>
      </c>
    </row>
    <row r="697" spans="1:7" ht="24.95" customHeight="1">
      <c r="A697" s="1214" t="s">
        <v>4882</v>
      </c>
      <c r="B697" s="1218">
        <v>78</v>
      </c>
      <c r="C697" s="1220" t="s">
        <v>279</v>
      </c>
      <c r="D697" s="1214" t="s">
        <v>80</v>
      </c>
      <c r="E697" s="1221">
        <v>6</v>
      </c>
      <c r="F697" s="1222">
        <v>1843208</v>
      </c>
      <c r="G697" s="1222">
        <v>11059248</v>
      </c>
    </row>
    <row r="698" spans="1:7" ht="24.95" customHeight="1">
      <c r="A698" s="1214" t="s">
        <v>5478</v>
      </c>
      <c r="B698" s="1218">
        <v>79</v>
      </c>
      <c r="C698" s="1220" t="s">
        <v>5078</v>
      </c>
      <c r="D698" s="1214" t="s">
        <v>80</v>
      </c>
      <c r="E698" s="1221">
        <v>1</v>
      </c>
      <c r="F698" s="1222">
        <v>2457611</v>
      </c>
      <c r="G698" s="1222">
        <v>2457611</v>
      </c>
    </row>
    <row r="699" spans="1:7" ht="24.95" customHeight="1">
      <c r="A699" s="1214" t="s">
        <v>5479</v>
      </c>
      <c r="B699" s="1218">
        <v>80</v>
      </c>
      <c r="C699" s="1220" t="s">
        <v>5079</v>
      </c>
      <c r="D699" s="1214" t="s">
        <v>80</v>
      </c>
      <c r="E699" s="1221">
        <v>2</v>
      </c>
      <c r="F699" s="1222">
        <v>3686416</v>
      </c>
      <c r="G699" s="1222">
        <v>7372832</v>
      </c>
    </row>
    <row r="700" spans="1:7" ht="24.95" customHeight="1">
      <c r="A700" s="1214" t="s">
        <v>5480</v>
      </c>
      <c r="B700" s="1218">
        <v>81</v>
      </c>
      <c r="C700" s="1220" t="s">
        <v>5080</v>
      </c>
      <c r="D700" s="1214" t="s">
        <v>80</v>
      </c>
      <c r="E700" s="1221">
        <v>2</v>
      </c>
      <c r="F700" s="1222">
        <v>4915222</v>
      </c>
      <c r="G700" s="1222">
        <v>9830444</v>
      </c>
    </row>
    <row r="701" spans="1:7" ht="12.75" customHeight="1">
      <c r="A701" s="1218" t="s">
        <v>5481</v>
      </c>
      <c r="B701" s="1218"/>
      <c r="C701" s="1223" t="s">
        <v>186</v>
      </c>
      <c r="D701" s="1214"/>
      <c r="E701" s="1221"/>
      <c r="F701" s="1222"/>
      <c r="G701" s="1289"/>
    </row>
    <row r="702" spans="1:7" ht="108.75" customHeight="1">
      <c r="A702" s="1214" t="s">
        <v>4883</v>
      </c>
      <c r="B702" s="1218">
        <v>85</v>
      </c>
      <c r="C702" s="1220" t="s">
        <v>5110</v>
      </c>
      <c r="D702" s="1214" t="s">
        <v>80</v>
      </c>
      <c r="E702" s="1221">
        <v>28</v>
      </c>
      <c r="F702" s="1222">
        <v>508726</v>
      </c>
      <c r="G702" s="1222">
        <v>14244328</v>
      </c>
    </row>
    <row r="703" spans="1:7" ht="105" customHeight="1">
      <c r="A703" s="1214" t="s">
        <v>4884</v>
      </c>
      <c r="B703" s="1218">
        <v>86</v>
      </c>
      <c r="C703" s="1220" t="s">
        <v>5111</v>
      </c>
      <c r="D703" s="1214" t="s">
        <v>80</v>
      </c>
      <c r="E703" s="1221">
        <v>4</v>
      </c>
      <c r="F703" s="1222">
        <v>703246</v>
      </c>
      <c r="G703" s="1222">
        <v>2812984</v>
      </c>
    </row>
    <row r="704" spans="1:7" ht="12.75" customHeight="1">
      <c r="A704" s="1218" t="s">
        <v>5163</v>
      </c>
      <c r="B704" s="1218"/>
      <c r="C704" s="1223" t="s">
        <v>131</v>
      </c>
      <c r="D704" s="1214"/>
      <c r="E704" s="1221"/>
      <c r="F704" s="1222"/>
      <c r="G704" s="1222"/>
    </row>
    <row r="705" spans="1:7" ht="41.25" customHeight="1">
      <c r="A705" s="1214" t="s">
        <v>4888</v>
      </c>
      <c r="B705" s="1218">
        <v>21</v>
      </c>
      <c r="C705" s="1220" t="s">
        <v>32</v>
      </c>
      <c r="D705" s="1214" t="s">
        <v>78</v>
      </c>
      <c r="E705" s="1221">
        <v>133.80000000000001</v>
      </c>
      <c r="F705" s="1222">
        <v>10053</v>
      </c>
      <c r="G705" s="1222">
        <v>1345091</v>
      </c>
    </row>
    <row r="706" spans="1:7" ht="39.75" customHeight="1">
      <c r="A706" s="1214" t="s">
        <v>4889</v>
      </c>
      <c r="B706" s="1218">
        <v>92</v>
      </c>
      <c r="C706" s="1220" t="s">
        <v>133</v>
      </c>
      <c r="D706" s="1214" t="s">
        <v>78</v>
      </c>
      <c r="E706" s="1221">
        <v>95.232326802499998</v>
      </c>
      <c r="F706" s="1222">
        <v>38210</v>
      </c>
      <c r="G706" s="1222">
        <v>3638827</v>
      </c>
    </row>
    <row r="707" spans="1:7" ht="27" customHeight="1">
      <c r="A707" s="1214" t="s">
        <v>4890</v>
      </c>
      <c r="B707" s="1218">
        <v>87</v>
      </c>
      <c r="C707" s="1220" t="s">
        <v>153</v>
      </c>
      <c r="D707" s="1214" t="s">
        <v>78</v>
      </c>
      <c r="E707" s="1221">
        <v>50.632326802499996</v>
      </c>
      <c r="F707" s="1222">
        <v>49766</v>
      </c>
      <c r="G707" s="1222">
        <v>2519768</v>
      </c>
    </row>
    <row r="708" spans="1:7" ht="12.75" customHeight="1">
      <c r="A708" s="1225" t="s">
        <v>5164</v>
      </c>
      <c r="B708" s="1225"/>
      <c r="C708" s="1223" t="s">
        <v>242</v>
      </c>
      <c r="D708" s="1214"/>
      <c r="E708" s="1221"/>
      <c r="F708" s="1222"/>
      <c r="G708" s="1222"/>
    </row>
    <row r="709" spans="1:7" ht="12.75" customHeight="1">
      <c r="A709" s="1214" t="s">
        <v>4892</v>
      </c>
      <c r="B709" s="1218">
        <v>88</v>
      </c>
      <c r="C709" s="1220" t="s">
        <v>250</v>
      </c>
      <c r="D709" s="1214" t="s">
        <v>240</v>
      </c>
      <c r="E709" s="1221">
        <v>10.1</v>
      </c>
      <c r="F709" s="1289">
        <v>256798</v>
      </c>
      <c r="G709" s="1222">
        <v>2593660</v>
      </c>
    </row>
    <row r="710" spans="1:7" ht="12.75" customHeight="1">
      <c r="A710" s="1214" t="s">
        <v>4893</v>
      </c>
      <c r="B710" s="1218">
        <v>92</v>
      </c>
      <c r="C710" s="1220" t="s">
        <v>133</v>
      </c>
      <c r="D710" s="1214" t="s">
        <v>78</v>
      </c>
      <c r="E710" s="1221">
        <v>11.100000000000001</v>
      </c>
      <c r="F710" s="1222">
        <v>38210</v>
      </c>
      <c r="G710" s="1222">
        <v>424131</v>
      </c>
    </row>
    <row r="711" spans="1:7" ht="12.75" customHeight="1">
      <c r="A711" s="1214" t="s">
        <v>4894</v>
      </c>
      <c r="B711" s="1218">
        <v>89</v>
      </c>
      <c r="C711" s="1220" t="s">
        <v>251</v>
      </c>
      <c r="D711" s="1214" t="s">
        <v>240</v>
      </c>
      <c r="E711" s="1221">
        <v>15.600000000000001</v>
      </c>
      <c r="F711" s="1289">
        <v>159279</v>
      </c>
      <c r="G711" s="1222">
        <v>2484752</v>
      </c>
    </row>
    <row r="712" spans="1:7" ht="12.75" customHeight="1">
      <c r="A712" s="1214" t="s">
        <v>4895</v>
      </c>
      <c r="B712" s="1218">
        <v>90</v>
      </c>
      <c r="C712" s="1220" t="s">
        <v>252</v>
      </c>
      <c r="D712" s="1214" t="s">
        <v>240</v>
      </c>
      <c r="E712" s="1221">
        <v>10.1</v>
      </c>
      <c r="F712" s="1289">
        <v>555007</v>
      </c>
      <c r="G712" s="1222">
        <v>5605571</v>
      </c>
    </row>
    <row r="713" spans="1:7" ht="12.75" customHeight="1">
      <c r="A713" s="1214" t="s">
        <v>4896</v>
      </c>
      <c r="B713" s="1218">
        <v>91</v>
      </c>
      <c r="C713" s="1220" t="s">
        <v>253</v>
      </c>
      <c r="D713" s="1214" t="s">
        <v>241</v>
      </c>
      <c r="E713" s="1221">
        <v>156.20000000000002</v>
      </c>
      <c r="F713" s="1289">
        <v>47439</v>
      </c>
      <c r="G713" s="1222">
        <v>7409972</v>
      </c>
    </row>
    <row r="714" spans="1:7" ht="12.75" customHeight="1">
      <c r="A714" s="1226" t="s">
        <v>5165</v>
      </c>
      <c r="B714" s="1226"/>
      <c r="C714" s="1891" t="s">
        <v>254</v>
      </c>
      <c r="D714" s="1892"/>
      <c r="E714" s="1892"/>
      <c r="F714" s="1217"/>
      <c r="G714" s="1217"/>
    </row>
    <row r="715" spans="1:7" ht="69.95" customHeight="1">
      <c r="A715" s="1278" t="s">
        <v>4898</v>
      </c>
      <c r="B715" s="1279">
        <v>96</v>
      </c>
      <c r="C715" s="1220" t="s">
        <v>255</v>
      </c>
      <c r="D715" s="1214" t="s">
        <v>80</v>
      </c>
      <c r="E715" s="1221">
        <v>4</v>
      </c>
      <c r="F715" s="1222">
        <v>244680</v>
      </c>
      <c r="G715" s="1222">
        <v>978720</v>
      </c>
    </row>
    <row r="716" spans="1:7" ht="69.95" customHeight="1">
      <c r="A716" s="1278" t="s">
        <v>4899</v>
      </c>
      <c r="B716" s="1279">
        <v>98</v>
      </c>
      <c r="C716" s="1220" t="s">
        <v>257</v>
      </c>
      <c r="D716" s="1214" t="s">
        <v>80</v>
      </c>
      <c r="E716" s="1221">
        <v>2</v>
      </c>
      <c r="F716" s="1222">
        <v>249708</v>
      </c>
      <c r="G716" s="1222">
        <v>499416</v>
      </c>
    </row>
    <row r="717" spans="1:7" ht="69.95" customHeight="1">
      <c r="A717" s="1278" t="s">
        <v>5482</v>
      </c>
      <c r="B717" s="1279">
        <v>99</v>
      </c>
      <c r="C717" s="1220" t="s">
        <v>4783</v>
      </c>
      <c r="D717" s="1214" t="s">
        <v>80</v>
      </c>
      <c r="E717" s="1221">
        <v>28</v>
      </c>
      <c r="F717" s="1222">
        <v>275000</v>
      </c>
      <c r="G717" s="1222">
        <v>7700000</v>
      </c>
    </row>
    <row r="718" spans="1:7" ht="12.75" customHeight="1">
      <c r="A718" s="1214"/>
      <c r="B718" s="1218"/>
      <c r="C718" s="1227" t="s">
        <v>5202</v>
      </c>
      <c r="D718" s="1239"/>
      <c r="E718" s="1212"/>
      <c r="F718" s="1213"/>
      <c r="G718" s="1231">
        <v>110061621</v>
      </c>
    </row>
    <row r="719" spans="1:7" ht="12.75" customHeight="1">
      <c r="A719" s="1214"/>
      <c r="B719" s="1218"/>
      <c r="C719" s="1220"/>
      <c r="D719" s="1214"/>
      <c r="E719" s="1221"/>
      <c r="F719" s="1222"/>
      <c r="G719" s="1222"/>
    </row>
    <row r="720" spans="1:7" ht="12.75" customHeight="1">
      <c r="A720" s="1218" t="s">
        <v>5166</v>
      </c>
      <c r="B720" s="1218"/>
      <c r="C720" s="1223" t="s">
        <v>155</v>
      </c>
      <c r="D720" s="1214"/>
      <c r="E720" s="1221"/>
      <c r="F720" s="1222"/>
      <c r="G720" s="1222"/>
    </row>
    <row r="721" spans="1:7" ht="12.75" customHeight="1">
      <c r="A721" s="1214" t="s">
        <v>4903</v>
      </c>
      <c r="B721" s="1218"/>
      <c r="C721" s="1220" t="s">
        <v>5132</v>
      </c>
      <c r="D721" s="1214" t="s">
        <v>81</v>
      </c>
      <c r="E721" s="1221">
        <v>5</v>
      </c>
      <c r="F721" s="1222">
        <v>153850</v>
      </c>
      <c r="G721" s="1222">
        <v>769250</v>
      </c>
    </row>
    <row r="722" spans="1:7" ht="12.75" customHeight="1">
      <c r="A722" s="1214" t="s">
        <v>4904</v>
      </c>
      <c r="B722" s="1218"/>
      <c r="C722" s="1220" t="s">
        <v>5130</v>
      </c>
      <c r="D722" s="1214" t="s">
        <v>81</v>
      </c>
      <c r="E722" s="1221">
        <v>2</v>
      </c>
      <c r="F722" s="1222">
        <v>307700</v>
      </c>
      <c r="G722" s="1222">
        <v>615400</v>
      </c>
    </row>
    <row r="723" spans="1:7" ht="12.75" customHeight="1">
      <c r="A723" s="1214" t="s">
        <v>4905</v>
      </c>
      <c r="B723" s="1218"/>
      <c r="C723" s="1220" t="s">
        <v>5129</v>
      </c>
      <c r="D723" s="1214" t="s">
        <v>81</v>
      </c>
      <c r="E723" s="1221">
        <v>37</v>
      </c>
      <c r="F723" s="1222">
        <v>410267</v>
      </c>
      <c r="G723" s="1222">
        <v>15179879</v>
      </c>
    </row>
    <row r="724" spans="1:7" ht="12.75" customHeight="1">
      <c r="A724" s="1290"/>
      <c r="B724" s="1291"/>
      <c r="C724" s="1292"/>
      <c r="D724" s="1293"/>
      <c r="E724" s="1294"/>
      <c r="F724" s="1295"/>
      <c r="G724" s="1295"/>
    </row>
    <row r="725" spans="1:7" ht="12.75" customHeight="1">
      <c r="A725" s="1290"/>
      <c r="B725" s="1291"/>
      <c r="C725" s="1227" t="s">
        <v>5161</v>
      </c>
      <c r="D725" s="1239"/>
      <c r="E725" s="1212"/>
      <c r="F725" s="1213"/>
      <c r="G725" s="1231">
        <v>16564529</v>
      </c>
    </row>
    <row r="726" spans="1:7" ht="12.75" customHeight="1">
      <c r="A726" s="1290"/>
      <c r="B726" s="1291"/>
      <c r="C726" s="1292"/>
      <c r="D726" s="1293"/>
      <c r="E726" s="1294"/>
      <c r="F726" s="1295"/>
      <c r="G726" s="1295"/>
    </row>
    <row r="727" spans="1:7" ht="26.25" customHeight="1">
      <c r="A727" s="1290"/>
      <c r="B727" s="1291"/>
      <c r="C727" s="1227" t="s">
        <v>5162</v>
      </c>
      <c r="D727" s="1239"/>
      <c r="E727" s="1212"/>
      <c r="F727" s="1213"/>
      <c r="G727" s="1231">
        <v>126626150</v>
      </c>
    </row>
    <row r="728" spans="1:7" ht="12.75" customHeight="1">
      <c r="A728" s="1290"/>
      <c r="B728" s="1291"/>
      <c r="C728" s="1292"/>
      <c r="D728" s="1293"/>
      <c r="E728" s="1294"/>
      <c r="F728" s="1295"/>
      <c r="G728" s="1295"/>
    </row>
    <row r="729" spans="1:7" ht="12.75" customHeight="1">
      <c r="A729" s="1241">
        <v>8.8000000000000007</v>
      </c>
      <c r="B729" s="1281"/>
      <c r="C729" s="1249" t="s">
        <v>5167</v>
      </c>
      <c r="D729" s="1241"/>
      <c r="E729" s="1212"/>
      <c r="F729" s="1213"/>
      <c r="G729" s="1213"/>
    </row>
    <row r="730" spans="1:7" ht="12.75" customHeight="1">
      <c r="A730" s="1218" t="s">
        <v>4516</v>
      </c>
      <c r="B730" s="1218"/>
      <c r="C730" s="1223" t="s">
        <v>10</v>
      </c>
      <c r="D730" s="1214"/>
      <c r="E730" s="1221"/>
      <c r="F730" s="1222"/>
      <c r="G730" s="1222"/>
    </row>
    <row r="731" spans="1:7" ht="12.75" customHeight="1">
      <c r="A731" s="1214" t="s">
        <v>4907</v>
      </c>
      <c r="B731" s="1218">
        <v>18</v>
      </c>
      <c r="C731" s="1220" t="s">
        <v>571</v>
      </c>
      <c r="D731" s="1214" t="s">
        <v>77</v>
      </c>
      <c r="E731" s="1221">
        <v>70.239999999999995</v>
      </c>
      <c r="F731" s="1222">
        <v>606</v>
      </c>
      <c r="G731" s="1222">
        <v>42565</v>
      </c>
    </row>
    <row r="732" spans="1:7" ht="12.75" customHeight="1">
      <c r="A732" s="1218" t="s">
        <v>4517</v>
      </c>
      <c r="B732" s="1218"/>
      <c r="C732" s="1223" t="s">
        <v>12</v>
      </c>
      <c r="D732" s="1214"/>
      <c r="E732" s="1221"/>
      <c r="F732" s="1222"/>
      <c r="G732" s="1222"/>
    </row>
    <row r="733" spans="1:7" ht="12.75" customHeight="1">
      <c r="A733" s="1214" t="s">
        <v>4909</v>
      </c>
      <c r="B733" s="1218">
        <v>3</v>
      </c>
      <c r="C733" s="1220" t="s">
        <v>16</v>
      </c>
      <c r="D733" s="1214" t="s">
        <v>78</v>
      </c>
      <c r="E733" s="1221">
        <v>32.799999999999997</v>
      </c>
      <c r="F733" s="1222">
        <v>28352</v>
      </c>
      <c r="G733" s="1222">
        <v>929946</v>
      </c>
    </row>
    <row r="734" spans="1:7" ht="12.75" customHeight="1">
      <c r="A734" s="1214" t="s">
        <v>4910</v>
      </c>
      <c r="B734" s="1218">
        <v>4</v>
      </c>
      <c r="C734" s="1220" t="s">
        <v>17</v>
      </c>
      <c r="D734" s="1214" t="s">
        <v>78</v>
      </c>
      <c r="E734" s="1221">
        <v>19.100000000000001</v>
      </c>
      <c r="F734" s="1222">
        <v>31033</v>
      </c>
      <c r="G734" s="1222">
        <v>592730</v>
      </c>
    </row>
    <row r="735" spans="1:7" ht="12.75" customHeight="1">
      <c r="A735" s="1214" t="s">
        <v>4911</v>
      </c>
      <c r="B735" s="1218">
        <v>5</v>
      </c>
      <c r="C735" s="1220" t="s">
        <v>18</v>
      </c>
      <c r="D735" s="1214" t="s">
        <v>78</v>
      </c>
      <c r="E735" s="1221">
        <v>2.7000000000000006</v>
      </c>
      <c r="F735" s="1222">
        <v>78970</v>
      </c>
      <c r="G735" s="1222">
        <v>213219</v>
      </c>
    </row>
    <row r="736" spans="1:7" ht="12.75" customHeight="1">
      <c r="A736" s="1218" t="s">
        <v>4518</v>
      </c>
      <c r="B736" s="1218"/>
      <c r="C736" s="1223" t="s">
        <v>5034</v>
      </c>
      <c r="D736" s="1214"/>
      <c r="E736" s="1221"/>
      <c r="F736" s="1222"/>
      <c r="G736" s="1222"/>
    </row>
    <row r="737" spans="1:7" ht="54" customHeight="1">
      <c r="A737" s="1214"/>
      <c r="B737" s="1218"/>
      <c r="C737" s="1220" t="s">
        <v>157</v>
      </c>
      <c r="D737" s="1214"/>
      <c r="E737" s="1216"/>
      <c r="F737" s="1222"/>
      <c r="G737" s="1238"/>
    </row>
    <row r="738" spans="1:7" ht="12.75" customHeight="1">
      <c r="A738" s="1214" t="s">
        <v>4913</v>
      </c>
      <c r="B738" s="1218">
        <v>92</v>
      </c>
      <c r="C738" s="1220" t="s">
        <v>85</v>
      </c>
      <c r="D738" s="1214" t="s">
        <v>77</v>
      </c>
      <c r="E738" s="1221">
        <v>60.26</v>
      </c>
      <c r="F738" s="1222">
        <v>1905</v>
      </c>
      <c r="G738" s="1222">
        <v>114795</v>
      </c>
    </row>
    <row r="739" spans="1:7" ht="12.75" customHeight="1">
      <c r="A739" s="1214" t="s">
        <v>4914</v>
      </c>
      <c r="B739" s="1218">
        <v>93</v>
      </c>
      <c r="C739" s="1220" t="s">
        <v>86</v>
      </c>
      <c r="D739" s="1214" t="s">
        <v>77</v>
      </c>
      <c r="E739" s="1221">
        <v>3.29</v>
      </c>
      <c r="F739" s="1222">
        <v>2538</v>
      </c>
      <c r="G739" s="1222">
        <v>8350</v>
      </c>
    </row>
    <row r="740" spans="1:7" ht="12.75" customHeight="1">
      <c r="A740" s="1214" t="s">
        <v>4915</v>
      </c>
      <c r="B740" s="1218">
        <v>94</v>
      </c>
      <c r="C740" s="1220" t="s">
        <v>87</v>
      </c>
      <c r="D740" s="1214" t="s">
        <v>77</v>
      </c>
      <c r="E740" s="1221">
        <v>3.63</v>
      </c>
      <c r="F740" s="1222">
        <v>3816</v>
      </c>
      <c r="G740" s="1222">
        <v>13852</v>
      </c>
    </row>
    <row r="741" spans="1:7" ht="12.75" customHeight="1">
      <c r="A741" s="1214" t="s">
        <v>4916</v>
      </c>
      <c r="B741" s="1218">
        <v>59</v>
      </c>
      <c r="C741" s="1220" t="s">
        <v>4584</v>
      </c>
      <c r="D741" s="1214" t="s">
        <v>77</v>
      </c>
      <c r="E741" s="1221">
        <v>3.06</v>
      </c>
      <c r="F741" s="1222">
        <v>6152</v>
      </c>
      <c r="G741" s="1222">
        <v>18825</v>
      </c>
    </row>
    <row r="742" spans="1:7" ht="12.75" customHeight="1">
      <c r="A742" s="1218" t="s">
        <v>4577</v>
      </c>
      <c r="B742" s="1218"/>
      <c r="C742" s="1223" t="s">
        <v>522</v>
      </c>
      <c r="D742" s="1214"/>
      <c r="E742" s="1221"/>
      <c r="F742" s="1222"/>
      <c r="G742" s="1222"/>
    </row>
    <row r="743" spans="1:7" ht="24.95" customHeight="1">
      <c r="A743" s="1214" t="s">
        <v>4917</v>
      </c>
      <c r="B743" s="1218">
        <v>67</v>
      </c>
      <c r="C743" s="1220" t="s">
        <v>5097</v>
      </c>
      <c r="D743" s="1214" t="s">
        <v>80</v>
      </c>
      <c r="E743" s="1221">
        <v>1</v>
      </c>
      <c r="F743" s="1222">
        <v>381523</v>
      </c>
      <c r="G743" s="1222">
        <v>381523</v>
      </c>
    </row>
    <row r="744" spans="1:7" ht="24.95" customHeight="1">
      <c r="A744" s="1214" t="s">
        <v>4918</v>
      </c>
      <c r="B744" s="1218">
        <v>68</v>
      </c>
      <c r="C744" s="1220" t="s">
        <v>278</v>
      </c>
      <c r="D744" s="1214" t="s">
        <v>80</v>
      </c>
      <c r="E744" s="1221">
        <v>10</v>
      </c>
      <c r="F744" s="1222">
        <v>519076</v>
      </c>
      <c r="G744" s="1222">
        <v>5190760</v>
      </c>
    </row>
    <row r="745" spans="1:7" ht="24.95" customHeight="1">
      <c r="A745" s="1214" t="s">
        <v>4919</v>
      </c>
      <c r="B745" s="1218">
        <v>69</v>
      </c>
      <c r="C745" s="1220" t="s">
        <v>5098</v>
      </c>
      <c r="D745" s="1214" t="s">
        <v>80</v>
      </c>
      <c r="E745" s="1221">
        <v>3</v>
      </c>
      <c r="F745" s="1222">
        <v>650376</v>
      </c>
      <c r="G745" s="1222">
        <v>1951128</v>
      </c>
    </row>
    <row r="746" spans="1:7" ht="24.95" customHeight="1">
      <c r="A746" s="1214" t="s">
        <v>4944</v>
      </c>
      <c r="B746" s="1218">
        <v>70</v>
      </c>
      <c r="C746" s="1220" t="s">
        <v>5099</v>
      </c>
      <c r="D746" s="1214" t="s">
        <v>80</v>
      </c>
      <c r="E746" s="1221">
        <v>2</v>
      </c>
      <c r="F746" s="1222">
        <v>1176793</v>
      </c>
      <c r="G746" s="1222">
        <v>2353586</v>
      </c>
    </row>
    <row r="747" spans="1:7" ht="24.95" customHeight="1">
      <c r="A747" s="1214" t="s">
        <v>4945</v>
      </c>
      <c r="B747" s="1218">
        <v>71</v>
      </c>
      <c r="C747" s="1220" t="s">
        <v>5044</v>
      </c>
      <c r="D747" s="1214" t="s">
        <v>80</v>
      </c>
      <c r="E747" s="1221">
        <v>1</v>
      </c>
      <c r="F747" s="1222">
        <v>1705996</v>
      </c>
      <c r="G747" s="1222">
        <v>1705996</v>
      </c>
    </row>
    <row r="748" spans="1:7" ht="24.95" customHeight="1">
      <c r="A748" s="1214" t="s">
        <v>5483</v>
      </c>
      <c r="B748" s="1218">
        <v>78</v>
      </c>
      <c r="C748" s="1220" t="s">
        <v>279</v>
      </c>
      <c r="D748" s="1214" t="s">
        <v>80</v>
      </c>
      <c r="E748" s="1221">
        <v>5</v>
      </c>
      <c r="F748" s="1222">
        <v>1843208</v>
      </c>
      <c r="G748" s="1222">
        <v>9216040</v>
      </c>
    </row>
    <row r="749" spans="1:7" ht="24.95" customHeight="1">
      <c r="A749" s="1214" t="s">
        <v>5484</v>
      </c>
      <c r="B749" s="1218">
        <v>79</v>
      </c>
      <c r="C749" s="1220" t="s">
        <v>5078</v>
      </c>
      <c r="D749" s="1214" t="s">
        <v>80</v>
      </c>
      <c r="E749" s="1221">
        <v>1</v>
      </c>
      <c r="F749" s="1222">
        <v>2457611</v>
      </c>
      <c r="G749" s="1222">
        <v>2457611</v>
      </c>
    </row>
    <row r="750" spans="1:7" ht="24.95" customHeight="1">
      <c r="A750" s="1214" t="s">
        <v>5485</v>
      </c>
      <c r="B750" s="1218">
        <v>80</v>
      </c>
      <c r="C750" s="1220" t="s">
        <v>5079</v>
      </c>
      <c r="D750" s="1214" t="s">
        <v>80</v>
      </c>
      <c r="E750" s="1221">
        <v>1</v>
      </c>
      <c r="F750" s="1222">
        <v>3686416</v>
      </c>
      <c r="G750" s="1222">
        <v>3686416</v>
      </c>
    </row>
    <row r="751" spans="1:7" ht="24.95" customHeight="1">
      <c r="A751" s="1214" t="s">
        <v>5486</v>
      </c>
      <c r="B751" s="1218">
        <v>81</v>
      </c>
      <c r="C751" s="1220" t="s">
        <v>5080</v>
      </c>
      <c r="D751" s="1214" t="s">
        <v>80</v>
      </c>
      <c r="E751" s="1221">
        <v>1</v>
      </c>
      <c r="F751" s="1222">
        <v>4915222</v>
      </c>
      <c r="G751" s="1222">
        <v>4915222</v>
      </c>
    </row>
    <row r="752" spans="1:7" ht="12.75" customHeight="1">
      <c r="A752" s="1218" t="s">
        <v>5487</v>
      </c>
      <c r="B752" s="1218"/>
      <c r="C752" s="1223" t="s">
        <v>186</v>
      </c>
      <c r="D752" s="1214"/>
      <c r="E752" s="1221"/>
      <c r="F752" s="1222"/>
      <c r="G752" s="1289"/>
    </row>
    <row r="753" spans="1:7" ht="108.75" customHeight="1">
      <c r="A753" s="1214" t="s">
        <v>4920</v>
      </c>
      <c r="B753" s="1218">
        <v>85</v>
      </c>
      <c r="C753" s="1220" t="s">
        <v>5110</v>
      </c>
      <c r="D753" s="1214" t="s">
        <v>80</v>
      </c>
      <c r="E753" s="1221">
        <v>23</v>
      </c>
      <c r="F753" s="1222">
        <v>508726</v>
      </c>
      <c r="G753" s="1222">
        <v>11700698</v>
      </c>
    </row>
    <row r="754" spans="1:7" ht="108.75" customHeight="1">
      <c r="A754" s="1214" t="s">
        <v>4921</v>
      </c>
      <c r="B754" s="1218">
        <v>86</v>
      </c>
      <c r="C754" s="1220" t="s">
        <v>5111</v>
      </c>
      <c r="D754" s="1214" t="s">
        <v>80</v>
      </c>
      <c r="E754" s="1221">
        <v>2</v>
      </c>
      <c r="F754" s="1222">
        <v>703246</v>
      </c>
      <c r="G754" s="1222">
        <v>1406492</v>
      </c>
    </row>
    <row r="755" spans="1:7" ht="12.75" customHeight="1">
      <c r="A755" s="1218" t="s">
        <v>5168</v>
      </c>
      <c r="B755" s="1218"/>
      <c r="C755" s="1223" t="s">
        <v>131</v>
      </c>
      <c r="D755" s="1214"/>
      <c r="E755" s="1221"/>
      <c r="F755" s="1222"/>
      <c r="G755" s="1222"/>
    </row>
    <row r="756" spans="1:7" ht="41.25" customHeight="1">
      <c r="A756" s="1214" t="s">
        <v>4925</v>
      </c>
      <c r="B756" s="1218">
        <v>21</v>
      </c>
      <c r="C756" s="1220" t="s">
        <v>32</v>
      </c>
      <c r="D756" s="1214" t="s">
        <v>78</v>
      </c>
      <c r="E756" s="1221">
        <v>25.4</v>
      </c>
      <c r="F756" s="1222">
        <v>10053</v>
      </c>
      <c r="G756" s="1222">
        <v>255346</v>
      </c>
    </row>
    <row r="757" spans="1:7" ht="42" customHeight="1">
      <c r="A757" s="1214" t="s">
        <v>4926</v>
      </c>
      <c r="B757" s="1218">
        <v>92</v>
      </c>
      <c r="C757" s="1220" t="s">
        <v>133</v>
      </c>
      <c r="D757" s="1214" t="s">
        <v>78</v>
      </c>
      <c r="E757" s="1221">
        <v>16.734230047500002</v>
      </c>
      <c r="F757" s="1222">
        <v>38210</v>
      </c>
      <c r="G757" s="1222">
        <v>639415</v>
      </c>
    </row>
    <row r="758" spans="1:7" ht="35.1" customHeight="1">
      <c r="A758" s="1214" t="s">
        <v>4927</v>
      </c>
      <c r="B758" s="1218">
        <v>87</v>
      </c>
      <c r="C758" s="1220" t="s">
        <v>153</v>
      </c>
      <c r="D758" s="1214" t="s">
        <v>78</v>
      </c>
      <c r="E758" s="1221">
        <v>8.3342300475000002</v>
      </c>
      <c r="F758" s="1222">
        <v>49766</v>
      </c>
      <c r="G758" s="1222">
        <v>414761</v>
      </c>
    </row>
    <row r="759" spans="1:7" ht="12.75" customHeight="1">
      <c r="A759" s="1225" t="s">
        <v>5169</v>
      </c>
      <c r="B759" s="1225"/>
      <c r="C759" s="1223" t="s">
        <v>242</v>
      </c>
      <c r="D759" s="1214"/>
      <c r="E759" s="1221"/>
      <c r="F759" s="1222"/>
      <c r="G759" s="1222"/>
    </row>
    <row r="760" spans="1:7" ht="12.75" customHeight="1">
      <c r="A760" s="1214" t="s">
        <v>4929</v>
      </c>
      <c r="B760" s="1218">
        <v>88</v>
      </c>
      <c r="C760" s="1220" t="s">
        <v>250</v>
      </c>
      <c r="D760" s="1214" t="s">
        <v>240</v>
      </c>
      <c r="E760" s="1221">
        <v>1.8000000000000003</v>
      </c>
      <c r="F760" s="1289">
        <v>256798</v>
      </c>
      <c r="G760" s="1222">
        <v>462236</v>
      </c>
    </row>
    <row r="761" spans="1:7" ht="45.75" customHeight="1">
      <c r="A761" s="1214" t="s">
        <v>4930</v>
      </c>
      <c r="B761" s="1218">
        <v>92</v>
      </c>
      <c r="C761" s="1220" t="s">
        <v>133</v>
      </c>
      <c r="D761" s="1214" t="s">
        <v>78</v>
      </c>
      <c r="E761" s="1221">
        <v>2.2000000000000002</v>
      </c>
      <c r="F761" s="1222">
        <v>38210</v>
      </c>
      <c r="G761" s="1222">
        <v>84062</v>
      </c>
    </row>
    <row r="762" spans="1:7" ht="12.75" customHeight="1">
      <c r="A762" s="1214" t="s">
        <v>4931</v>
      </c>
      <c r="B762" s="1218">
        <v>89</v>
      </c>
      <c r="C762" s="1220" t="s">
        <v>251</v>
      </c>
      <c r="D762" s="1214" t="s">
        <v>240</v>
      </c>
      <c r="E762" s="1221">
        <v>2.9000000000000004</v>
      </c>
      <c r="F762" s="1289">
        <v>159279</v>
      </c>
      <c r="G762" s="1222">
        <v>461909</v>
      </c>
    </row>
    <row r="763" spans="1:7" ht="12.75" customHeight="1">
      <c r="A763" s="1214" t="s">
        <v>4932</v>
      </c>
      <c r="B763" s="1218">
        <v>90</v>
      </c>
      <c r="C763" s="1220" t="s">
        <v>252</v>
      </c>
      <c r="D763" s="1214" t="s">
        <v>240</v>
      </c>
      <c r="E763" s="1221">
        <v>1.8000000000000003</v>
      </c>
      <c r="F763" s="1289">
        <v>555007</v>
      </c>
      <c r="G763" s="1222">
        <v>999013</v>
      </c>
    </row>
    <row r="764" spans="1:7" ht="12.75" customHeight="1">
      <c r="A764" s="1214" t="s">
        <v>4933</v>
      </c>
      <c r="B764" s="1218">
        <v>91</v>
      </c>
      <c r="C764" s="1220" t="s">
        <v>253</v>
      </c>
      <c r="D764" s="1214" t="s">
        <v>241</v>
      </c>
      <c r="E764" s="1221">
        <v>29.6</v>
      </c>
      <c r="F764" s="1289">
        <v>47439</v>
      </c>
      <c r="G764" s="1222">
        <v>1404194</v>
      </c>
    </row>
    <row r="765" spans="1:7" ht="12.75" customHeight="1">
      <c r="A765" s="1226" t="s">
        <v>5170</v>
      </c>
      <c r="B765" s="1226"/>
      <c r="C765" s="1891" t="s">
        <v>254</v>
      </c>
      <c r="D765" s="1892"/>
      <c r="E765" s="1892"/>
      <c r="F765" s="1217"/>
      <c r="G765" s="1217"/>
    </row>
    <row r="766" spans="1:7" ht="69.95" customHeight="1">
      <c r="A766" s="1278" t="s">
        <v>4935</v>
      </c>
      <c r="B766" s="1279">
        <v>96</v>
      </c>
      <c r="C766" s="1220" t="s">
        <v>255</v>
      </c>
      <c r="D766" s="1214" t="s">
        <v>80</v>
      </c>
      <c r="E766" s="1221">
        <v>8</v>
      </c>
      <c r="F766" s="1222">
        <v>244680</v>
      </c>
      <c r="G766" s="1222">
        <v>1957440</v>
      </c>
    </row>
    <row r="767" spans="1:7" ht="69.95" customHeight="1">
      <c r="A767" s="1278" t="s">
        <v>4936</v>
      </c>
      <c r="B767" s="1279">
        <v>97</v>
      </c>
      <c r="C767" s="1220" t="s">
        <v>256</v>
      </c>
      <c r="D767" s="1214" t="s">
        <v>80</v>
      </c>
      <c r="E767" s="1221">
        <v>1</v>
      </c>
      <c r="F767" s="1222">
        <v>246218</v>
      </c>
      <c r="G767" s="1222">
        <v>246218</v>
      </c>
    </row>
    <row r="768" spans="1:7" ht="69.95" customHeight="1">
      <c r="A768" s="1278" t="s">
        <v>4937</v>
      </c>
      <c r="B768" s="1279">
        <v>98</v>
      </c>
      <c r="C768" s="1220" t="s">
        <v>257</v>
      </c>
      <c r="D768" s="1214" t="s">
        <v>80</v>
      </c>
      <c r="E768" s="1221">
        <v>1</v>
      </c>
      <c r="F768" s="1222">
        <v>249708</v>
      </c>
      <c r="G768" s="1222">
        <v>249708</v>
      </c>
    </row>
    <row r="769" spans="1:7" ht="69.95" customHeight="1">
      <c r="A769" s="1278" t="s">
        <v>4938</v>
      </c>
      <c r="B769" s="1279">
        <v>100</v>
      </c>
      <c r="C769" s="1220" t="s">
        <v>4784</v>
      </c>
      <c r="D769" s="1214" t="s">
        <v>80</v>
      </c>
      <c r="E769" s="1221">
        <v>1</v>
      </c>
      <c r="F769" s="1222">
        <v>305000</v>
      </c>
      <c r="G769" s="1222">
        <v>305000</v>
      </c>
    </row>
    <row r="770" spans="1:7" ht="12.75" customHeight="1">
      <c r="A770" s="1214"/>
      <c r="B770" s="1218"/>
      <c r="C770" s="1227" t="s">
        <v>5172</v>
      </c>
      <c r="D770" s="1239"/>
      <c r="E770" s="1212"/>
      <c r="F770" s="1213"/>
      <c r="G770" s="1231">
        <v>54379056</v>
      </c>
    </row>
    <row r="771" spans="1:7" ht="12.75" customHeight="1">
      <c r="A771" s="1214"/>
      <c r="B771" s="1218"/>
      <c r="C771" s="1220"/>
      <c r="D771" s="1214"/>
      <c r="E771" s="1221"/>
      <c r="F771" s="1222"/>
      <c r="G771" s="1222"/>
    </row>
    <row r="772" spans="1:7" ht="12.75" customHeight="1">
      <c r="A772" s="1218" t="s">
        <v>5171</v>
      </c>
      <c r="B772" s="1218"/>
      <c r="C772" s="1223" t="s">
        <v>155</v>
      </c>
      <c r="D772" s="1214"/>
      <c r="E772" s="1221"/>
      <c r="F772" s="1222"/>
      <c r="G772" s="1222"/>
    </row>
    <row r="773" spans="1:7" ht="12.75" customHeight="1">
      <c r="A773" s="1214" t="s">
        <v>4941</v>
      </c>
      <c r="B773" s="1218"/>
      <c r="C773" s="1220" t="s">
        <v>5132</v>
      </c>
      <c r="D773" s="1214" t="s">
        <v>81</v>
      </c>
      <c r="E773" s="1221">
        <v>11</v>
      </c>
      <c r="F773" s="1222">
        <v>153850</v>
      </c>
      <c r="G773" s="1222">
        <v>1692350</v>
      </c>
    </row>
    <row r="774" spans="1:7" ht="12.75" customHeight="1">
      <c r="A774" s="1214" t="s">
        <v>4942</v>
      </c>
      <c r="B774" s="1218"/>
      <c r="C774" s="1220" t="s">
        <v>5131</v>
      </c>
      <c r="D774" s="1214" t="s">
        <v>81</v>
      </c>
      <c r="E774" s="1221">
        <v>1</v>
      </c>
      <c r="F774" s="1222">
        <v>205134</v>
      </c>
      <c r="G774" s="1222">
        <v>205134</v>
      </c>
    </row>
    <row r="775" spans="1:7" ht="12.75" customHeight="1">
      <c r="A775" s="1214" t="s">
        <v>4943</v>
      </c>
      <c r="B775" s="1218"/>
      <c r="C775" s="1220" t="s">
        <v>5130</v>
      </c>
      <c r="D775" s="1214" t="s">
        <v>81</v>
      </c>
      <c r="E775" s="1221">
        <v>1</v>
      </c>
      <c r="F775" s="1222">
        <v>307700</v>
      </c>
      <c r="G775" s="1222">
        <v>307700</v>
      </c>
    </row>
    <row r="776" spans="1:7" ht="12.75" customHeight="1">
      <c r="A776" s="1214" t="s">
        <v>4946</v>
      </c>
      <c r="B776" s="1218"/>
      <c r="C776" s="1220" t="s">
        <v>5106</v>
      </c>
      <c r="D776" s="1214" t="s">
        <v>81</v>
      </c>
      <c r="E776" s="1221">
        <v>1</v>
      </c>
      <c r="F776" s="1222">
        <v>512834</v>
      </c>
      <c r="G776" s="1222">
        <v>512834</v>
      </c>
    </row>
    <row r="777" spans="1:7" ht="12.75" customHeight="1">
      <c r="A777" s="1290"/>
      <c r="B777" s="1291"/>
      <c r="C777" s="1292"/>
      <c r="D777" s="1293"/>
      <c r="E777" s="1294"/>
      <c r="F777" s="1295"/>
      <c r="G777" s="1295"/>
    </row>
    <row r="778" spans="1:7" ht="12.75" customHeight="1">
      <c r="A778" s="1290"/>
      <c r="B778" s="1291"/>
      <c r="C778" s="1227" t="s">
        <v>5173</v>
      </c>
      <c r="D778" s="1239"/>
      <c r="E778" s="1212"/>
      <c r="F778" s="1213"/>
      <c r="G778" s="1231">
        <v>2718018</v>
      </c>
    </row>
    <row r="779" spans="1:7" ht="12.75" customHeight="1">
      <c r="A779" s="1290"/>
      <c r="B779" s="1291"/>
      <c r="C779" s="1292"/>
      <c r="D779" s="1293"/>
      <c r="E779" s="1294"/>
      <c r="F779" s="1295"/>
      <c r="G779" s="1295"/>
    </row>
    <row r="780" spans="1:7" ht="26.25" customHeight="1">
      <c r="A780" s="1290"/>
      <c r="B780" s="1291"/>
      <c r="C780" s="1227" t="s">
        <v>5174</v>
      </c>
      <c r="D780" s="1239"/>
      <c r="E780" s="1212"/>
      <c r="F780" s="1213"/>
      <c r="G780" s="1231">
        <v>57097074</v>
      </c>
    </row>
    <row r="781" spans="1:7" ht="12.75" customHeight="1">
      <c r="A781" s="1290"/>
      <c r="B781" s="1291"/>
      <c r="C781" s="1292"/>
      <c r="D781" s="1293"/>
      <c r="E781" s="1294"/>
      <c r="F781" s="1295"/>
      <c r="G781" s="1295"/>
    </row>
    <row r="782" spans="1:7" ht="12.75" customHeight="1">
      <c r="A782" s="1241">
        <v>8.9</v>
      </c>
      <c r="B782" s="1281"/>
      <c r="C782" s="1249" t="s">
        <v>5179</v>
      </c>
      <c r="D782" s="1241"/>
      <c r="E782" s="1212"/>
      <c r="F782" s="1213"/>
      <c r="G782" s="1213"/>
    </row>
    <row r="783" spans="1:7" ht="12.75" customHeight="1">
      <c r="A783" s="1218" t="s">
        <v>4519</v>
      </c>
      <c r="B783" s="1218"/>
      <c r="C783" s="1223" t="s">
        <v>10</v>
      </c>
      <c r="D783" s="1214"/>
      <c r="E783" s="1221"/>
      <c r="F783" s="1222"/>
      <c r="G783" s="1222"/>
    </row>
    <row r="784" spans="1:7" ht="12.75" customHeight="1">
      <c r="A784" s="1214" t="s">
        <v>4948</v>
      </c>
      <c r="B784" s="1218">
        <v>18</v>
      </c>
      <c r="C784" s="1220" t="s">
        <v>571</v>
      </c>
      <c r="D784" s="1214" t="s">
        <v>77</v>
      </c>
      <c r="E784" s="1221">
        <v>877.62</v>
      </c>
      <c r="F784" s="1222">
        <v>606</v>
      </c>
      <c r="G784" s="1222">
        <v>531838</v>
      </c>
    </row>
    <row r="785" spans="1:7" ht="12.75" customHeight="1">
      <c r="A785" s="1218" t="s">
        <v>4520</v>
      </c>
      <c r="B785" s="1218"/>
      <c r="C785" s="1223" t="s">
        <v>12</v>
      </c>
      <c r="D785" s="1214"/>
      <c r="E785" s="1221"/>
      <c r="F785" s="1222"/>
      <c r="G785" s="1222"/>
    </row>
    <row r="786" spans="1:7" ht="12.75" customHeight="1">
      <c r="A786" s="1214" t="s">
        <v>4950</v>
      </c>
      <c r="B786" s="1218">
        <v>3</v>
      </c>
      <c r="C786" s="1220" t="s">
        <v>16</v>
      </c>
      <c r="D786" s="1214" t="s">
        <v>78</v>
      </c>
      <c r="E786" s="1221">
        <v>804.90000000000009</v>
      </c>
      <c r="F786" s="1222">
        <v>28352</v>
      </c>
      <c r="G786" s="1222">
        <v>22820525</v>
      </c>
    </row>
    <row r="787" spans="1:7" ht="12.75" customHeight="1">
      <c r="A787" s="1214" t="s">
        <v>4951</v>
      </c>
      <c r="B787" s="1218">
        <v>4</v>
      </c>
      <c r="C787" s="1220" t="s">
        <v>17</v>
      </c>
      <c r="D787" s="1214" t="s">
        <v>78</v>
      </c>
      <c r="E787" s="1221">
        <v>469.5</v>
      </c>
      <c r="F787" s="1222">
        <v>31033</v>
      </c>
      <c r="G787" s="1222">
        <v>14569994</v>
      </c>
    </row>
    <row r="788" spans="1:7" ht="12.75" customHeight="1">
      <c r="A788" s="1214" t="s">
        <v>4952</v>
      </c>
      <c r="B788" s="1218">
        <v>5</v>
      </c>
      <c r="C788" s="1220" t="s">
        <v>18</v>
      </c>
      <c r="D788" s="1214" t="s">
        <v>78</v>
      </c>
      <c r="E788" s="1221">
        <v>67.100000000000009</v>
      </c>
      <c r="F788" s="1222">
        <v>78970</v>
      </c>
      <c r="G788" s="1222">
        <v>5298887</v>
      </c>
    </row>
    <row r="789" spans="1:7" ht="12.75" customHeight="1">
      <c r="A789" s="1218" t="s">
        <v>4521</v>
      </c>
      <c r="B789" s="1218"/>
      <c r="C789" s="1223" t="s">
        <v>5034</v>
      </c>
      <c r="D789" s="1214"/>
      <c r="E789" s="1221"/>
      <c r="F789" s="1222"/>
      <c r="G789" s="1222"/>
    </row>
    <row r="790" spans="1:7" ht="51.75" customHeight="1">
      <c r="A790" s="1214"/>
      <c r="B790" s="1218"/>
      <c r="C790" s="1220" t="s">
        <v>157</v>
      </c>
      <c r="D790" s="1214"/>
      <c r="E790" s="1216"/>
      <c r="F790" s="1222"/>
      <c r="G790" s="1238"/>
    </row>
    <row r="791" spans="1:7" ht="12.75" customHeight="1">
      <c r="A791" s="1214" t="s">
        <v>4954</v>
      </c>
      <c r="B791" s="1218">
        <v>92</v>
      </c>
      <c r="C791" s="1220" t="s">
        <v>85</v>
      </c>
      <c r="D791" s="1214" t="s">
        <v>77</v>
      </c>
      <c r="E791" s="1221">
        <v>57.67</v>
      </c>
      <c r="F791" s="1222">
        <v>1905</v>
      </c>
      <c r="G791" s="1222">
        <v>109861</v>
      </c>
    </row>
    <row r="792" spans="1:7" ht="12.75" customHeight="1">
      <c r="A792" s="1214" t="s">
        <v>4955</v>
      </c>
      <c r="B792" s="1218">
        <v>93</v>
      </c>
      <c r="C792" s="1220" t="s">
        <v>86</v>
      </c>
      <c r="D792" s="1214" t="s">
        <v>77</v>
      </c>
      <c r="E792" s="1221">
        <v>9.9600000000000009</v>
      </c>
      <c r="F792" s="1222">
        <v>2538</v>
      </c>
      <c r="G792" s="1222">
        <v>25278</v>
      </c>
    </row>
    <row r="793" spans="1:7" ht="12.75" customHeight="1">
      <c r="A793" s="1214" t="s">
        <v>4956</v>
      </c>
      <c r="B793" s="1218">
        <v>94</v>
      </c>
      <c r="C793" s="1220" t="s">
        <v>87</v>
      </c>
      <c r="D793" s="1214" t="s">
        <v>77</v>
      </c>
      <c r="E793" s="1221">
        <v>16.41</v>
      </c>
      <c r="F793" s="1222">
        <v>3816</v>
      </c>
      <c r="G793" s="1222">
        <v>62621</v>
      </c>
    </row>
    <row r="794" spans="1:7" ht="12.75" customHeight="1">
      <c r="A794" s="1214" t="s">
        <v>4957</v>
      </c>
      <c r="B794" s="1218">
        <v>95</v>
      </c>
      <c r="C794" s="1220" t="s">
        <v>88</v>
      </c>
      <c r="D794" s="1214" t="s">
        <v>77</v>
      </c>
      <c r="E794" s="1221">
        <v>700.75</v>
      </c>
      <c r="F794" s="1222">
        <v>4884</v>
      </c>
      <c r="G794" s="1222">
        <v>3422463</v>
      </c>
    </row>
    <row r="795" spans="1:7" ht="12.75" customHeight="1">
      <c r="A795" s="1214" t="s">
        <v>4987</v>
      </c>
      <c r="B795" s="1218">
        <v>59</v>
      </c>
      <c r="C795" s="1220" t="s">
        <v>4584</v>
      </c>
      <c r="D795" s="1214" t="s">
        <v>77</v>
      </c>
      <c r="E795" s="1221">
        <v>92.83</v>
      </c>
      <c r="F795" s="1222">
        <v>6152</v>
      </c>
      <c r="G795" s="1222">
        <v>571090</v>
      </c>
    </row>
    <row r="796" spans="1:7" ht="12.75" customHeight="1">
      <c r="A796" s="1218" t="s">
        <v>4522</v>
      </c>
      <c r="B796" s="1218"/>
      <c r="C796" s="1223" t="s">
        <v>522</v>
      </c>
      <c r="D796" s="1214"/>
      <c r="E796" s="1221"/>
      <c r="F796" s="1222"/>
      <c r="G796" s="1222"/>
    </row>
    <row r="797" spans="1:7" ht="24.95" customHeight="1">
      <c r="A797" s="1214" t="s">
        <v>4958</v>
      </c>
      <c r="B797" s="1218">
        <v>67</v>
      </c>
      <c r="C797" s="1220" t="s">
        <v>5097</v>
      </c>
      <c r="D797" s="1214" t="s">
        <v>80</v>
      </c>
      <c r="E797" s="1221">
        <v>1</v>
      </c>
      <c r="F797" s="1222">
        <v>381523</v>
      </c>
      <c r="G797" s="1222">
        <v>381523</v>
      </c>
    </row>
    <row r="798" spans="1:7" ht="24.95" customHeight="1">
      <c r="A798" s="1214" t="s">
        <v>4959</v>
      </c>
      <c r="B798" s="1218">
        <v>68</v>
      </c>
      <c r="C798" s="1220" t="s">
        <v>278</v>
      </c>
      <c r="D798" s="1214" t="s">
        <v>80</v>
      </c>
      <c r="E798" s="1221">
        <v>15</v>
      </c>
      <c r="F798" s="1222">
        <v>519076</v>
      </c>
      <c r="G798" s="1222">
        <v>7786140</v>
      </c>
    </row>
    <row r="799" spans="1:7" ht="24.95" customHeight="1">
      <c r="A799" s="1214" t="s">
        <v>4960</v>
      </c>
      <c r="B799" s="1218">
        <v>69</v>
      </c>
      <c r="C799" s="1220" t="s">
        <v>5098</v>
      </c>
      <c r="D799" s="1214" t="s">
        <v>80</v>
      </c>
      <c r="E799" s="1221">
        <v>1</v>
      </c>
      <c r="F799" s="1222">
        <v>650376</v>
      </c>
      <c r="G799" s="1222">
        <v>650376</v>
      </c>
    </row>
    <row r="800" spans="1:7" ht="24.95" customHeight="1">
      <c r="A800" s="1214" t="s">
        <v>4961</v>
      </c>
      <c r="B800" s="1218">
        <v>71</v>
      </c>
      <c r="C800" s="1220" t="s">
        <v>5044</v>
      </c>
      <c r="D800" s="1214" t="s">
        <v>80</v>
      </c>
      <c r="E800" s="1221">
        <v>11</v>
      </c>
      <c r="F800" s="1222">
        <v>1705996</v>
      </c>
      <c r="G800" s="1222">
        <v>18765956</v>
      </c>
    </row>
    <row r="801" spans="1:7" ht="24.95" customHeight="1">
      <c r="A801" s="1214" t="s">
        <v>5488</v>
      </c>
      <c r="B801" s="1218">
        <v>78</v>
      </c>
      <c r="C801" s="1220" t="s">
        <v>279</v>
      </c>
      <c r="D801" s="1214" t="s">
        <v>80</v>
      </c>
      <c r="E801" s="1221">
        <v>12</v>
      </c>
      <c r="F801" s="1222">
        <v>1843208</v>
      </c>
      <c r="G801" s="1222">
        <v>22118496</v>
      </c>
    </row>
    <row r="802" spans="1:7" ht="24.95" customHeight="1">
      <c r="A802" s="1214" t="s">
        <v>5489</v>
      </c>
      <c r="B802" s="1218">
        <v>80</v>
      </c>
      <c r="C802" s="1220" t="s">
        <v>5079</v>
      </c>
      <c r="D802" s="1214" t="s">
        <v>80</v>
      </c>
      <c r="E802" s="1221">
        <v>2</v>
      </c>
      <c r="F802" s="1222">
        <v>3686416</v>
      </c>
      <c r="G802" s="1222">
        <v>7372832</v>
      </c>
    </row>
    <row r="803" spans="1:7" ht="24.95" customHeight="1">
      <c r="A803" s="1214" t="s">
        <v>5490</v>
      </c>
      <c r="B803" s="1218">
        <v>81</v>
      </c>
      <c r="C803" s="1220" t="s">
        <v>5080</v>
      </c>
      <c r="D803" s="1214" t="s">
        <v>80</v>
      </c>
      <c r="E803" s="1221">
        <v>2</v>
      </c>
      <c r="F803" s="1222">
        <v>4915222</v>
      </c>
      <c r="G803" s="1222">
        <v>9830444</v>
      </c>
    </row>
    <row r="804" spans="1:7" ht="12.75" customHeight="1">
      <c r="A804" s="1218" t="s">
        <v>5491</v>
      </c>
      <c r="B804" s="1218"/>
      <c r="C804" s="1223" t="s">
        <v>186</v>
      </c>
      <c r="D804" s="1214"/>
      <c r="E804" s="1221"/>
      <c r="F804" s="1222"/>
      <c r="G804" s="1289"/>
    </row>
    <row r="805" spans="1:7" ht="105" customHeight="1">
      <c r="A805" s="1214" t="s">
        <v>4962</v>
      </c>
      <c r="B805" s="1218">
        <v>85</v>
      </c>
      <c r="C805" s="1220" t="s">
        <v>5110</v>
      </c>
      <c r="D805" s="1214" t="s">
        <v>80</v>
      </c>
      <c r="E805" s="1221">
        <v>31</v>
      </c>
      <c r="F805" s="1222">
        <v>508726</v>
      </c>
      <c r="G805" s="1222">
        <v>15770506</v>
      </c>
    </row>
    <row r="806" spans="1:7" ht="105" customHeight="1">
      <c r="A806" s="1214" t="s">
        <v>4963</v>
      </c>
      <c r="B806" s="1218">
        <v>86</v>
      </c>
      <c r="C806" s="1220" t="s">
        <v>5111</v>
      </c>
      <c r="D806" s="1214" t="s">
        <v>80</v>
      </c>
      <c r="E806" s="1221">
        <v>13</v>
      </c>
      <c r="F806" s="1222">
        <v>703246</v>
      </c>
      <c r="G806" s="1222">
        <v>9142198</v>
      </c>
    </row>
    <row r="807" spans="1:7" ht="12.75" customHeight="1">
      <c r="A807" s="1218" t="s">
        <v>5175</v>
      </c>
      <c r="B807" s="1218"/>
      <c r="C807" s="1223" t="s">
        <v>131</v>
      </c>
      <c r="D807" s="1214"/>
      <c r="E807" s="1221"/>
      <c r="F807" s="1222"/>
      <c r="G807" s="1222"/>
    </row>
    <row r="808" spans="1:7" ht="39.950000000000003" customHeight="1">
      <c r="A808" s="1214" t="s">
        <v>4966</v>
      </c>
      <c r="B808" s="1218">
        <v>21</v>
      </c>
      <c r="C808" s="1220" t="s">
        <v>32</v>
      </c>
      <c r="D808" s="1214" t="s">
        <v>78</v>
      </c>
      <c r="E808" s="1221">
        <v>509.2</v>
      </c>
      <c r="F808" s="1222">
        <v>10053</v>
      </c>
      <c r="G808" s="1222">
        <v>5118988</v>
      </c>
    </row>
    <row r="809" spans="1:7" ht="39.950000000000003" customHeight="1">
      <c r="A809" s="1214" t="s">
        <v>4967</v>
      </c>
      <c r="B809" s="1218">
        <v>92</v>
      </c>
      <c r="C809" s="1220" t="s">
        <v>133</v>
      </c>
      <c r="D809" s="1214" t="s">
        <v>78</v>
      </c>
      <c r="E809" s="1221">
        <v>380.76463904749994</v>
      </c>
      <c r="F809" s="1222">
        <v>38210</v>
      </c>
      <c r="G809" s="1222">
        <v>14549017</v>
      </c>
    </row>
    <row r="810" spans="1:7" ht="39.950000000000003" customHeight="1">
      <c r="A810" s="1214" t="s">
        <v>4968</v>
      </c>
      <c r="B810" s="1218">
        <v>87</v>
      </c>
      <c r="C810" s="1220" t="s">
        <v>153</v>
      </c>
      <c r="D810" s="1214" t="s">
        <v>78</v>
      </c>
      <c r="E810" s="1221">
        <v>211.772657485</v>
      </c>
      <c r="F810" s="1222">
        <v>49766</v>
      </c>
      <c r="G810" s="1222">
        <v>10539078</v>
      </c>
    </row>
    <row r="811" spans="1:7" ht="12.75" customHeight="1">
      <c r="A811" s="1225" t="s">
        <v>5176</v>
      </c>
      <c r="B811" s="1225"/>
      <c r="C811" s="1223" t="s">
        <v>242</v>
      </c>
      <c r="D811" s="1214"/>
      <c r="E811" s="1221"/>
      <c r="F811" s="1222"/>
      <c r="G811" s="1222"/>
    </row>
    <row r="812" spans="1:7" ht="12.75" customHeight="1">
      <c r="A812" s="1214" t="s">
        <v>4970</v>
      </c>
      <c r="B812" s="1218">
        <v>88</v>
      </c>
      <c r="C812" s="1220" t="s">
        <v>250</v>
      </c>
      <c r="D812" s="1214" t="s">
        <v>240</v>
      </c>
      <c r="E812" s="1221">
        <v>38.200000000000003</v>
      </c>
      <c r="F812" s="1289">
        <v>256798</v>
      </c>
      <c r="G812" s="1222">
        <v>9809684</v>
      </c>
    </row>
    <row r="813" spans="1:7" ht="41.25" customHeight="1">
      <c r="A813" s="1214" t="s">
        <v>4971</v>
      </c>
      <c r="B813" s="1218">
        <v>92</v>
      </c>
      <c r="C813" s="1220" t="s">
        <v>133</v>
      </c>
      <c r="D813" s="1214" t="s">
        <v>78</v>
      </c>
      <c r="E813" s="1221">
        <v>42.300000000000004</v>
      </c>
      <c r="F813" s="1222">
        <v>38210</v>
      </c>
      <c r="G813" s="1222">
        <v>1616283</v>
      </c>
    </row>
    <row r="814" spans="1:7" ht="12.75" customHeight="1">
      <c r="A814" s="1214" t="s">
        <v>4972</v>
      </c>
      <c r="B814" s="1218">
        <v>89</v>
      </c>
      <c r="C814" s="1220" t="s">
        <v>251</v>
      </c>
      <c r="D814" s="1214" t="s">
        <v>240</v>
      </c>
      <c r="E814" s="1221">
        <v>59.4</v>
      </c>
      <c r="F814" s="1289">
        <v>159279</v>
      </c>
      <c r="G814" s="1222">
        <v>9461173</v>
      </c>
    </row>
    <row r="815" spans="1:7" ht="12.75" customHeight="1">
      <c r="A815" s="1214" t="s">
        <v>4973</v>
      </c>
      <c r="B815" s="1218">
        <v>90</v>
      </c>
      <c r="C815" s="1220" t="s">
        <v>252</v>
      </c>
      <c r="D815" s="1214" t="s">
        <v>240</v>
      </c>
      <c r="E815" s="1221">
        <v>58.6</v>
      </c>
      <c r="F815" s="1289">
        <v>555007</v>
      </c>
      <c r="G815" s="1222">
        <v>32523410</v>
      </c>
    </row>
    <row r="816" spans="1:7" ht="12.75" customHeight="1">
      <c r="A816" s="1214" t="s">
        <v>4974</v>
      </c>
      <c r="B816" s="1218">
        <v>91</v>
      </c>
      <c r="C816" s="1220" t="s">
        <v>253</v>
      </c>
      <c r="D816" s="1214" t="s">
        <v>241</v>
      </c>
      <c r="E816" s="1221">
        <v>593.9</v>
      </c>
      <c r="F816" s="1289">
        <v>47439</v>
      </c>
      <c r="G816" s="1222">
        <v>28174022</v>
      </c>
    </row>
    <row r="817" spans="1:7" ht="12.75" customHeight="1">
      <c r="A817" s="1226" t="s">
        <v>5177</v>
      </c>
      <c r="B817" s="1226"/>
      <c r="C817" s="1891" t="s">
        <v>254</v>
      </c>
      <c r="D817" s="1892"/>
      <c r="E817" s="1892"/>
      <c r="F817" s="1217"/>
      <c r="G817" s="1217"/>
    </row>
    <row r="818" spans="1:7" ht="69.95" customHeight="1">
      <c r="A818" s="1278" t="s">
        <v>4976</v>
      </c>
      <c r="B818" s="1279">
        <v>96</v>
      </c>
      <c r="C818" s="1220" t="s">
        <v>255</v>
      </c>
      <c r="D818" s="1214" t="s">
        <v>80</v>
      </c>
      <c r="E818" s="1221">
        <v>8</v>
      </c>
      <c r="F818" s="1222">
        <v>244680</v>
      </c>
      <c r="G818" s="1222">
        <v>1957440</v>
      </c>
    </row>
    <row r="819" spans="1:7" ht="69.95" customHeight="1">
      <c r="A819" s="1278" t="s">
        <v>4977</v>
      </c>
      <c r="B819" s="1279">
        <v>97</v>
      </c>
      <c r="C819" s="1220" t="s">
        <v>256</v>
      </c>
      <c r="D819" s="1214" t="s">
        <v>80</v>
      </c>
      <c r="E819" s="1221">
        <v>2</v>
      </c>
      <c r="F819" s="1222">
        <v>246218</v>
      </c>
      <c r="G819" s="1222">
        <v>492436</v>
      </c>
    </row>
    <row r="820" spans="1:7" ht="69.95" customHeight="1">
      <c r="A820" s="1278" t="s">
        <v>4978</v>
      </c>
      <c r="B820" s="1279">
        <v>98</v>
      </c>
      <c r="C820" s="1220" t="s">
        <v>257</v>
      </c>
      <c r="D820" s="1214" t="s">
        <v>80</v>
      </c>
      <c r="E820" s="1221">
        <v>3</v>
      </c>
      <c r="F820" s="1222">
        <v>249708</v>
      </c>
      <c r="G820" s="1222">
        <v>749124</v>
      </c>
    </row>
    <row r="821" spans="1:7" ht="69.95" customHeight="1">
      <c r="A821" s="1278" t="s">
        <v>4979</v>
      </c>
      <c r="B821" s="1279">
        <v>99</v>
      </c>
      <c r="C821" s="1220" t="s">
        <v>4783</v>
      </c>
      <c r="D821" s="1214" t="s">
        <v>80</v>
      </c>
      <c r="E821" s="1221">
        <v>88</v>
      </c>
      <c r="F821" s="1222">
        <v>275000</v>
      </c>
      <c r="G821" s="1222">
        <v>24200000</v>
      </c>
    </row>
    <row r="822" spans="1:7" ht="69.95" customHeight="1">
      <c r="A822" s="1278" t="s">
        <v>4980</v>
      </c>
      <c r="B822" s="1279">
        <v>100</v>
      </c>
      <c r="C822" s="1220" t="s">
        <v>4784</v>
      </c>
      <c r="D822" s="1214" t="s">
        <v>80</v>
      </c>
      <c r="E822" s="1221">
        <v>12</v>
      </c>
      <c r="F822" s="1222">
        <v>305000</v>
      </c>
      <c r="G822" s="1222">
        <v>3660000</v>
      </c>
    </row>
    <row r="823" spans="1:7" ht="12.75" customHeight="1">
      <c r="A823" s="1214"/>
      <c r="B823" s="1218"/>
      <c r="C823" s="1227" t="s">
        <v>5180</v>
      </c>
      <c r="D823" s="1239"/>
      <c r="E823" s="1212"/>
      <c r="F823" s="1213"/>
      <c r="G823" s="1231">
        <v>282081683</v>
      </c>
    </row>
    <row r="824" spans="1:7" ht="12.75" customHeight="1">
      <c r="A824" s="1214"/>
      <c r="B824" s="1218"/>
      <c r="C824" s="1220"/>
      <c r="D824" s="1214"/>
      <c r="E824" s="1221"/>
      <c r="F824" s="1222"/>
      <c r="G824" s="1222"/>
    </row>
    <row r="825" spans="1:7" ht="12.75" customHeight="1">
      <c r="A825" s="1218" t="s">
        <v>5178</v>
      </c>
      <c r="B825" s="1218"/>
      <c r="C825" s="1223" t="s">
        <v>155</v>
      </c>
      <c r="D825" s="1214"/>
      <c r="E825" s="1221"/>
      <c r="F825" s="1222"/>
      <c r="G825" s="1222"/>
    </row>
    <row r="826" spans="1:7" ht="12.75" customHeight="1">
      <c r="A826" s="1214" t="s">
        <v>4983</v>
      </c>
      <c r="B826" s="1218"/>
      <c r="C826" s="1220" t="s">
        <v>5132</v>
      </c>
      <c r="D826" s="1214" t="s">
        <v>81</v>
      </c>
      <c r="E826" s="1221">
        <v>10</v>
      </c>
      <c r="F826" s="1222">
        <v>153850</v>
      </c>
      <c r="G826" s="1222">
        <v>1538500</v>
      </c>
    </row>
    <row r="827" spans="1:7" ht="12.75" customHeight="1">
      <c r="A827" s="1214" t="s">
        <v>4984</v>
      </c>
      <c r="B827" s="1218"/>
      <c r="C827" s="1220" t="s">
        <v>5131</v>
      </c>
      <c r="D827" s="1214" t="s">
        <v>81</v>
      </c>
      <c r="E827" s="1221">
        <v>2</v>
      </c>
      <c r="F827" s="1222">
        <v>205134</v>
      </c>
      <c r="G827" s="1222">
        <v>410268</v>
      </c>
    </row>
    <row r="828" spans="1:7" ht="12.75" customHeight="1">
      <c r="A828" s="1214" t="s">
        <v>4985</v>
      </c>
      <c r="B828" s="1218"/>
      <c r="C828" s="1220" t="s">
        <v>5130</v>
      </c>
      <c r="D828" s="1214" t="s">
        <v>81</v>
      </c>
      <c r="E828" s="1221">
        <v>3</v>
      </c>
      <c r="F828" s="1222">
        <v>307700</v>
      </c>
      <c r="G828" s="1222">
        <v>923100</v>
      </c>
    </row>
    <row r="829" spans="1:7" ht="12.75" customHeight="1">
      <c r="A829" s="1214" t="s">
        <v>4986</v>
      </c>
      <c r="B829" s="1218"/>
      <c r="C829" s="1220" t="s">
        <v>5129</v>
      </c>
      <c r="D829" s="1214" t="s">
        <v>81</v>
      </c>
      <c r="E829" s="1221">
        <v>117</v>
      </c>
      <c r="F829" s="1222">
        <v>410267</v>
      </c>
      <c r="G829" s="1222">
        <v>48001239</v>
      </c>
    </row>
    <row r="830" spans="1:7" ht="12.75" customHeight="1">
      <c r="A830" s="1214" t="s">
        <v>4988</v>
      </c>
      <c r="B830" s="1218"/>
      <c r="C830" s="1220" t="s">
        <v>5106</v>
      </c>
      <c r="D830" s="1214" t="s">
        <v>81</v>
      </c>
      <c r="E830" s="1221">
        <v>16</v>
      </c>
      <c r="F830" s="1222">
        <v>512834</v>
      </c>
      <c r="G830" s="1222">
        <v>8205344</v>
      </c>
    </row>
    <row r="831" spans="1:7" ht="12.75" customHeight="1">
      <c r="A831" s="1290"/>
      <c r="B831" s="1291"/>
      <c r="C831" s="1292"/>
      <c r="D831" s="1293"/>
      <c r="E831" s="1294"/>
      <c r="F831" s="1295"/>
      <c r="G831" s="1295"/>
    </row>
    <row r="832" spans="1:7" ht="12.75" customHeight="1">
      <c r="A832" s="1290"/>
      <c r="B832" s="1291"/>
      <c r="C832" s="1227" t="s">
        <v>5181</v>
      </c>
      <c r="D832" s="1239"/>
      <c r="E832" s="1212"/>
      <c r="F832" s="1213"/>
      <c r="G832" s="1231">
        <v>59078451</v>
      </c>
    </row>
    <row r="833" spans="1:7" ht="12.75" customHeight="1">
      <c r="A833" s="1290"/>
      <c r="B833" s="1291"/>
      <c r="C833" s="1292"/>
      <c r="D833" s="1293"/>
      <c r="E833" s="1294"/>
      <c r="F833" s="1295"/>
      <c r="G833" s="1295"/>
    </row>
    <row r="834" spans="1:7" ht="26.25" customHeight="1">
      <c r="A834" s="1290"/>
      <c r="B834" s="1291"/>
      <c r="C834" s="1227" t="s">
        <v>5182</v>
      </c>
      <c r="D834" s="1239"/>
      <c r="E834" s="1212"/>
      <c r="F834" s="1213"/>
      <c r="G834" s="1231">
        <v>341160134</v>
      </c>
    </row>
    <row r="835" spans="1:7" ht="12.75" customHeight="1">
      <c r="A835" s="1290"/>
      <c r="B835" s="1291"/>
      <c r="C835" s="1292"/>
      <c r="D835" s="1293"/>
      <c r="E835" s="1294"/>
      <c r="F835" s="1295"/>
      <c r="G835" s="1295"/>
    </row>
    <row r="836" spans="1:7" ht="12.75" customHeight="1">
      <c r="A836" s="1296">
        <v>8.1</v>
      </c>
      <c r="B836" s="1281"/>
      <c r="C836" s="1249" t="s">
        <v>5187</v>
      </c>
      <c r="D836" s="1241"/>
      <c r="E836" s="1212"/>
      <c r="F836" s="1213"/>
      <c r="G836" s="1213"/>
    </row>
    <row r="837" spans="1:7" ht="12.75" customHeight="1">
      <c r="A837" s="1218" t="s">
        <v>4523</v>
      </c>
      <c r="B837" s="1218"/>
      <c r="C837" s="1223" t="s">
        <v>10</v>
      </c>
      <c r="D837" s="1214"/>
      <c r="E837" s="1221"/>
      <c r="F837" s="1222"/>
      <c r="G837" s="1222"/>
    </row>
    <row r="838" spans="1:7" ht="12.75" customHeight="1">
      <c r="A838" s="1214" t="s">
        <v>4990</v>
      </c>
      <c r="B838" s="1218">
        <v>18</v>
      </c>
      <c r="C838" s="1220" t="s">
        <v>571</v>
      </c>
      <c r="D838" s="1214" t="s">
        <v>77</v>
      </c>
      <c r="E838" s="1221">
        <v>1279.58</v>
      </c>
      <c r="F838" s="1222">
        <v>606</v>
      </c>
      <c r="G838" s="1222">
        <v>775425</v>
      </c>
    </row>
    <row r="839" spans="1:7" ht="12.75" customHeight="1">
      <c r="A839" s="1218" t="s">
        <v>4524</v>
      </c>
      <c r="B839" s="1218"/>
      <c r="C839" s="1223" t="s">
        <v>12</v>
      </c>
      <c r="D839" s="1214"/>
      <c r="E839" s="1221"/>
      <c r="F839" s="1222"/>
      <c r="G839" s="1222"/>
    </row>
    <row r="840" spans="1:7" ht="12.75" customHeight="1">
      <c r="A840" s="1214" t="s">
        <v>4992</v>
      </c>
      <c r="B840" s="1218">
        <v>3</v>
      </c>
      <c r="C840" s="1220" t="s">
        <v>16</v>
      </c>
      <c r="D840" s="1214" t="s">
        <v>78</v>
      </c>
      <c r="E840" s="1221">
        <v>1205.5</v>
      </c>
      <c r="F840" s="1222">
        <v>28352</v>
      </c>
      <c r="G840" s="1222">
        <v>34178336</v>
      </c>
    </row>
    <row r="841" spans="1:7" ht="12.75" customHeight="1">
      <c r="A841" s="1214" t="s">
        <v>4993</v>
      </c>
      <c r="B841" s="1218">
        <v>4</v>
      </c>
      <c r="C841" s="1220" t="s">
        <v>17</v>
      </c>
      <c r="D841" s="1214" t="s">
        <v>78</v>
      </c>
      <c r="E841" s="1221">
        <v>703.2</v>
      </c>
      <c r="F841" s="1222">
        <v>31033</v>
      </c>
      <c r="G841" s="1222">
        <v>21822406</v>
      </c>
    </row>
    <row r="842" spans="1:7" ht="12.75" customHeight="1">
      <c r="A842" s="1214" t="s">
        <v>4994</v>
      </c>
      <c r="B842" s="1218">
        <v>5</v>
      </c>
      <c r="C842" s="1220" t="s">
        <v>18</v>
      </c>
      <c r="D842" s="1214" t="s">
        <v>78</v>
      </c>
      <c r="E842" s="1221">
        <v>100.4</v>
      </c>
      <c r="F842" s="1222">
        <v>78970</v>
      </c>
      <c r="G842" s="1222">
        <v>7928588</v>
      </c>
    </row>
    <row r="843" spans="1:7" ht="12.75" customHeight="1">
      <c r="A843" s="1218" t="s">
        <v>4525</v>
      </c>
      <c r="B843" s="1218"/>
      <c r="C843" s="1223" t="s">
        <v>5034</v>
      </c>
      <c r="D843" s="1214"/>
      <c r="E843" s="1221"/>
      <c r="F843" s="1222"/>
      <c r="G843" s="1222"/>
    </row>
    <row r="844" spans="1:7" ht="56.25" customHeight="1">
      <c r="A844" s="1214"/>
      <c r="B844" s="1218"/>
      <c r="C844" s="1220" t="s">
        <v>157</v>
      </c>
      <c r="D844" s="1214"/>
      <c r="E844" s="1216"/>
      <c r="F844" s="1222"/>
      <c r="G844" s="1238"/>
    </row>
    <row r="845" spans="1:7" ht="12.75" customHeight="1">
      <c r="A845" s="1214" t="s">
        <v>4996</v>
      </c>
      <c r="B845" s="1218">
        <v>92</v>
      </c>
      <c r="C845" s="1220" t="s">
        <v>85</v>
      </c>
      <c r="D845" s="1214" t="s">
        <v>77</v>
      </c>
      <c r="E845" s="1221">
        <v>28.34</v>
      </c>
      <c r="F845" s="1222">
        <v>1905</v>
      </c>
      <c r="G845" s="1222">
        <v>53988</v>
      </c>
    </row>
    <row r="846" spans="1:7" ht="12.75" customHeight="1">
      <c r="A846" s="1214" t="s">
        <v>4997</v>
      </c>
      <c r="B846" s="1218">
        <v>93</v>
      </c>
      <c r="C846" s="1220" t="s">
        <v>86</v>
      </c>
      <c r="D846" s="1214" t="s">
        <v>77</v>
      </c>
      <c r="E846" s="1221">
        <v>14.61</v>
      </c>
      <c r="F846" s="1222">
        <v>2538</v>
      </c>
      <c r="G846" s="1222">
        <v>37080</v>
      </c>
    </row>
    <row r="847" spans="1:7" ht="12.75" customHeight="1">
      <c r="A847" s="1214" t="s">
        <v>4998</v>
      </c>
      <c r="B847" s="1218">
        <v>94</v>
      </c>
      <c r="C847" s="1220" t="s">
        <v>87</v>
      </c>
      <c r="D847" s="1214" t="s">
        <v>77</v>
      </c>
      <c r="E847" s="1221">
        <v>17.18</v>
      </c>
      <c r="F847" s="1222">
        <v>3816</v>
      </c>
      <c r="G847" s="1222">
        <v>65559</v>
      </c>
    </row>
    <row r="848" spans="1:7" ht="12.75" customHeight="1">
      <c r="A848" s="1214" t="s">
        <v>4999</v>
      </c>
      <c r="B848" s="1218">
        <v>95</v>
      </c>
      <c r="C848" s="1220" t="s">
        <v>88</v>
      </c>
      <c r="D848" s="1214" t="s">
        <v>77</v>
      </c>
      <c r="E848" s="1221">
        <v>203</v>
      </c>
      <c r="F848" s="1222">
        <v>4884</v>
      </c>
      <c r="G848" s="1222">
        <v>991452</v>
      </c>
    </row>
    <row r="849" spans="1:7" ht="12.75" customHeight="1">
      <c r="A849" s="1214" t="s">
        <v>5000</v>
      </c>
      <c r="B849" s="1218">
        <v>59</v>
      </c>
      <c r="C849" s="1220" t="s">
        <v>4584</v>
      </c>
      <c r="D849" s="1214" t="s">
        <v>77</v>
      </c>
      <c r="E849" s="1221">
        <v>1016.45</v>
      </c>
      <c r="F849" s="1222">
        <v>6152</v>
      </c>
      <c r="G849" s="1222">
        <v>6253200</v>
      </c>
    </row>
    <row r="850" spans="1:7" ht="12.75" customHeight="1">
      <c r="A850" s="1218" t="s">
        <v>4526</v>
      </c>
      <c r="B850" s="1218"/>
      <c r="C850" s="1223" t="s">
        <v>522</v>
      </c>
      <c r="D850" s="1214"/>
      <c r="E850" s="1221"/>
      <c r="F850" s="1222"/>
      <c r="G850" s="1222"/>
    </row>
    <row r="851" spans="1:7" ht="24.95" customHeight="1">
      <c r="A851" s="1214" t="s">
        <v>5001</v>
      </c>
      <c r="B851" s="1218">
        <v>68</v>
      </c>
      <c r="C851" s="1220" t="s">
        <v>278</v>
      </c>
      <c r="D851" s="1214" t="s">
        <v>80</v>
      </c>
      <c r="E851" s="1221">
        <v>10</v>
      </c>
      <c r="F851" s="1222">
        <v>519076</v>
      </c>
      <c r="G851" s="1222">
        <v>5190760</v>
      </c>
    </row>
    <row r="852" spans="1:7" ht="24.95" customHeight="1">
      <c r="A852" s="1214" t="s">
        <v>5002</v>
      </c>
      <c r="B852" s="1218">
        <v>69</v>
      </c>
      <c r="C852" s="1220" t="s">
        <v>5098</v>
      </c>
      <c r="D852" s="1214" t="s">
        <v>80</v>
      </c>
      <c r="E852" s="1221">
        <v>3</v>
      </c>
      <c r="F852" s="1222">
        <v>650376</v>
      </c>
      <c r="G852" s="1222">
        <v>1951128</v>
      </c>
    </row>
    <row r="853" spans="1:7" ht="24.95" customHeight="1">
      <c r="A853" s="1214" t="s">
        <v>5003</v>
      </c>
      <c r="B853" s="1218">
        <v>70</v>
      </c>
      <c r="C853" s="1220" t="s">
        <v>5099</v>
      </c>
      <c r="D853" s="1214" t="s">
        <v>80</v>
      </c>
      <c r="E853" s="1221">
        <v>5</v>
      </c>
      <c r="F853" s="1222">
        <v>1176793</v>
      </c>
      <c r="G853" s="1222">
        <v>5883965</v>
      </c>
    </row>
    <row r="854" spans="1:7" ht="24.95" customHeight="1">
      <c r="A854" s="1214" t="s">
        <v>5004</v>
      </c>
      <c r="B854" s="1218">
        <v>71</v>
      </c>
      <c r="C854" s="1220" t="s">
        <v>5044</v>
      </c>
      <c r="D854" s="1214" t="s">
        <v>80</v>
      </c>
      <c r="E854" s="1221">
        <v>3</v>
      </c>
      <c r="F854" s="1222">
        <v>1705996</v>
      </c>
      <c r="G854" s="1222">
        <v>5117988</v>
      </c>
    </row>
    <row r="855" spans="1:7" ht="24.95" customHeight="1">
      <c r="A855" s="1214" t="s">
        <v>5031</v>
      </c>
      <c r="B855" s="1218">
        <v>72</v>
      </c>
      <c r="C855" s="1220" t="s">
        <v>5045</v>
      </c>
      <c r="D855" s="1214" t="s">
        <v>80</v>
      </c>
      <c r="E855" s="1221">
        <v>4</v>
      </c>
      <c r="F855" s="1222">
        <v>3457560</v>
      </c>
      <c r="G855" s="1222">
        <v>13830240</v>
      </c>
    </row>
    <row r="856" spans="1:7" ht="24.95" customHeight="1">
      <c r="A856" s="1214" t="s">
        <v>5492</v>
      </c>
      <c r="B856" s="1218">
        <v>78</v>
      </c>
      <c r="C856" s="1220" t="s">
        <v>279</v>
      </c>
      <c r="D856" s="1214" t="s">
        <v>80</v>
      </c>
      <c r="E856" s="1221">
        <v>11</v>
      </c>
      <c r="F856" s="1222">
        <v>1843208</v>
      </c>
      <c r="G856" s="1222">
        <v>20275288</v>
      </c>
    </row>
    <row r="857" spans="1:7" ht="24.95" customHeight="1">
      <c r="A857" s="1214" t="s">
        <v>5493</v>
      </c>
      <c r="B857" s="1218">
        <v>80</v>
      </c>
      <c r="C857" s="1220" t="s">
        <v>5079</v>
      </c>
      <c r="D857" s="1214" t="s">
        <v>80</v>
      </c>
      <c r="E857" s="1221">
        <v>1</v>
      </c>
      <c r="F857" s="1222">
        <v>3686416</v>
      </c>
      <c r="G857" s="1222">
        <v>3686416</v>
      </c>
    </row>
    <row r="858" spans="1:7" ht="24.95" customHeight="1">
      <c r="A858" s="1214" t="s">
        <v>5494</v>
      </c>
      <c r="B858" s="1218">
        <v>81</v>
      </c>
      <c r="C858" s="1220" t="s">
        <v>5080</v>
      </c>
      <c r="D858" s="1214" t="s">
        <v>80</v>
      </c>
      <c r="E858" s="1221">
        <v>1</v>
      </c>
      <c r="F858" s="1222">
        <v>4915222</v>
      </c>
      <c r="G858" s="1222">
        <v>4915222</v>
      </c>
    </row>
    <row r="859" spans="1:7" ht="12.75" customHeight="1">
      <c r="A859" s="1218" t="s">
        <v>5495</v>
      </c>
      <c r="B859" s="1218"/>
      <c r="C859" s="1223" t="s">
        <v>186</v>
      </c>
      <c r="D859" s="1214"/>
      <c r="E859" s="1221"/>
      <c r="F859" s="1222"/>
      <c r="G859" s="1289"/>
    </row>
    <row r="860" spans="1:7" ht="105" customHeight="1">
      <c r="A860" s="1214" t="s">
        <v>5005</v>
      </c>
      <c r="B860" s="1218">
        <v>85</v>
      </c>
      <c r="C860" s="1220" t="s">
        <v>5110</v>
      </c>
      <c r="D860" s="1214" t="s">
        <v>80</v>
      </c>
      <c r="E860" s="1221">
        <v>30</v>
      </c>
      <c r="F860" s="1222">
        <v>508726</v>
      </c>
      <c r="G860" s="1222">
        <v>15261780</v>
      </c>
    </row>
    <row r="861" spans="1:7" ht="105" customHeight="1">
      <c r="A861" s="1214" t="s">
        <v>5006</v>
      </c>
      <c r="B861" s="1218">
        <v>86</v>
      </c>
      <c r="C861" s="1220" t="s">
        <v>5111</v>
      </c>
      <c r="D861" s="1214" t="s">
        <v>80</v>
      </c>
      <c r="E861" s="1221">
        <v>8</v>
      </c>
      <c r="F861" s="1222">
        <v>703246</v>
      </c>
      <c r="G861" s="1222">
        <v>5625968</v>
      </c>
    </row>
    <row r="862" spans="1:7" ht="12.75" customHeight="1">
      <c r="A862" s="1218" t="s">
        <v>5183</v>
      </c>
      <c r="B862" s="1218"/>
      <c r="C862" s="1223" t="s">
        <v>131</v>
      </c>
      <c r="D862" s="1214"/>
      <c r="E862" s="1221"/>
      <c r="F862" s="1222"/>
      <c r="G862" s="1222"/>
    </row>
    <row r="863" spans="1:7" ht="35.1" customHeight="1">
      <c r="A863" s="1214" t="s">
        <v>5009</v>
      </c>
      <c r="B863" s="1218">
        <v>21</v>
      </c>
      <c r="C863" s="1220" t="s">
        <v>32</v>
      </c>
      <c r="D863" s="1214" t="s">
        <v>78</v>
      </c>
      <c r="E863" s="1221">
        <v>757.9</v>
      </c>
      <c r="F863" s="1222">
        <v>10053</v>
      </c>
      <c r="G863" s="1222">
        <v>7619169</v>
      </c>
    </row>
    <row r="864" spans="1:7" ht="35.1" customHeight="1">
      <c r="A864" s="1214" t="s">
        <v>5010</v>
      </c>
      <c r="B864" s="1218">
        <v>92</v>
      </c>
      <c r="C864" s="1220" t="s">
        <v>133</v>
      </c>
      <c r="D864" s="1214" t="s">
        <v>78</v>
      </c>
      <c r="E864" s="1221">
        <v>568.90264760749994</v>
      </c>
      <c r="F864" s="1222">
        <v>38210</v>
      </c>
      <c r="G864" s="1222">
        <v>21737770</v>
      </c>
    </row>
    <row r="865" spans="1:7" ht="35.1" customHeight="1">
      <c r="A865" s="1214" t="s">
        <v>5011</v>
      </c>
      <c r="B865" s="1218">
        <v>87</v>
      </c>
      <c r="C865" s="1220" t="s">
        <v>153</v>
      </c>
      <c r="D865" s="1214" t="s">
        <v>78</v>
      </c>
      <c r="E865" s="1221">
        <v>323.76517417000002</v>
      </c>
      <c r="F865" s="1222">
        <v>49766</v>
      </c>
      <c r="G865" s="1222">
        <v>16112498</v>
      </c>
    </row>
    <row r="866" spans="1:7" ht="12.75" customHeight="1">
      <c r="A866" s="1225" t="s">
        <v>5184</v>
      </c>
      <c r="B866" s="1225"/>
      <c r="C866" s="1223" t="s">
        <v>242</v>
      </c>
      <c r="D866" s="1214"/>
      <c r="E866" s="1221"/>
      <c r="F866" s="1222"/>
      <c r="G866" s="1222"/>
    </row>
    <row r="867" spans="1:7" ht="12.75" customHeight="1">
      <c r="A867" s="1214" t="s">
        <v>5013</v>
      </c>
      <c r="B867" s="1218">
        <v>88</v>
      </c>
      <c r="C867" s="1220" t="s">
        <v>250</v>
      </c>
      <c r="D867" s="1214" t="s">
        <v>240</v>
      </c>
      <c r="E867" s="1221">
        <v>56.800000000000004</v>
      </c>
      <c r="F867" s="1289">
        <v>256798</v>
      </c>
      <c r="G867" s="1222">
        <v>14586126</v>
      </c>
    </row>
    <row r="868" spans="1:7" ht="39.75" customHeight="1">
      <c r="A868" s="1214" t="s">
        <v>5014</v>
      </c>
      <c r="B868" s="1218">
        <v>92</v>
      </c>
      <c r="C868" s="1220" t="s">
        <v>133</v>
      </c>
      <c r="D868" s="1214" t="s">
        <v>78</v>
      </c>
      <c r="E868" s="1221">
        <v>63.199999999999996</v>
      </c>
      <c r="F868" s="1222">
        <v>38210</v>
      </c>
      <c r="G868" s="1222">
        <v>2414872</v>
      </c>
    </row>
    <row r="869" spans="1:7" ht="12.75" customHeight="1">
      <c r="A869" s="1214" t="s">
        <v>5015</v>
      </c>
      <c r="B869" s="1218">
        <v>89</v>
      </c>
      <c r="C869" s="1220" t="s">
        <v>251</v>
      </c>
      <c r="D869" s="1214" t="s">
        <v>240</v>
      </c>
      <c r="E869" s="1221">
        <v>88.5</v>
      </c>
      <c r="F869" s="1289">
        <v>159279</v>
      </c>
      <c r="G869" s="1222">
        <v>14096192</v>
      </c>
    </row>
    <row r="870" spans="1:7" ht="12.75" customHeight="1">
      <c r="A870" s="1214" t="s">
        <v>5016</v>
      </c>
      <c r="B870" s="1218">
        <v>90</v>
      </c>
      <c r="C870" s="1220" t="s">
        <v>252</v>
      </c>
      <c r="D870" s="1214" t="s">
        <v>240</v>
      </c>
      <c r="E870" s="1221">
        <v>56.800000000000004</v>
      </c>
      <c r="F870" s="1289">
        <v>555007</v>
      </c>
      <c r="G870" s="1222">
        <v>31524398</v>
      </c>
    </row>
    <row r="871" spans="1:7" ht="12.75" customHeight="1">
      <c r="A871" s="1214" t="s">
        <v>5017</v>
      </c>
      <c r="B871" s="1218">
        <v>91</v>
      </c>
      <c r="C871" s="1220" t="s">
        <v>253</v>
      </c>
      <c r="D871" s="1214" t="s">
        <v>241</v>
      </c>
      <c r="E871" s="1221">
        <v>884</v>
      </c>
      <c r="F871" s="1289">
        <v>47439</v>
      </c>
      <c r="G871" s="1222">
        <v>41936076</v>
      </c>
    </row>
    <row r="872" spans="1:7" ht="12.75" customHeight="1">
      <c r="A872" s="1226" t="s">
        <v>5185</v>
      </c>
      <c r="B872" s="1226"/>
      <c r="C872" s="1891" t="s">
        <v>254</v>
      </c>
      <c r="D872" s="1892"/>
      <c r="E872" s="1892"/>
      <c r="F872" s="1217"/>
      <c r="G872" s="1217"/>
    </row>
    <row r="873" spans="1:7" ht="69.95" customHeight="1">
      <c r="A873" s="1278" t="s">
        <v>5019</v>
      </c>
      <c r="B873" s="1279">
        <v>96</v>
      </c>
      <c r="C873" s="1220" t="s">
        <v>255</v>
      </c>
      <c r="D873" s="1214" t="s">
        <v>80</v>
      </c>
      <c r="E873" s="1221">
        <v>4</v>
      </c>
      <c r="F873" s="1222">
        <v>244680</v>
      </c>
      <c r="G873" s="1222">
        <v>978720</v>
      </c>
    </row>
    <row r="874" spans="1:7" ht="69.95" customHeight="1">
      <c r="A874" s="1278" t="s">
        <v>5020</v>
      </c>
      <c r="B874" s="1279">
        <v>97</v>
      </c>
      <c r="C874" s="1220" t="s">
        <v>256</v>
      </c>
      <c r="D874" s="1214" t="s">
        <v>80</v>
      </c>
      <c r="E874" s="1221">
        <v>2</v>
      </c>
      <c r="F874" s="1222">
        <v>246218</v>
      </c>
      <c r="G874" s="1222">
        <v>492436</v>
      </c>
    </row>
    <row r="875" spans="1:7" ht="69.95" customHeight="1">
      <c r="A875" s="1278" t="s">
        <v>5021</v>
      </c>
      <c r="B875" s="1279">
        <v>98</v>
      </c>
      <c r="C875" s="1220" t="s">
        <v>257</v>
      </c>
      <c r="D875" s="1214" t="s">
        <v>80</v>
      </c>
      <c r="E875" s="1221">
        <v>3</v>
      </c>
      <c r="F875" s="1222">
        <v>249708</v>
      </c>
      <c r="G875" s="1222">
        <v>749124</v>
      </c>
    </row>
    <row r="876" spans="1:7" ht="69.95" customHeight="1">
      <c r="A876" s="1278" t="s">
        <v>5022</v>
      </c>
      <c r="B876" s="1279">
        <v>99</v>
      </c>
      <c r="C876" s="1220" t="s">
        <v>4783</v>
      </c>
      <c r="D876" s="1214" t="s">
        <v>80</v>
      </c>
      <c r="E876" s="1221">
        <v>26</v>
      </c>
      <c r="F876" s="1222">
        <v>275000</v>
      </c>
      <c r="G876" s="1222">
        <v>7150000</v>
      </c>
    </row>
    <row r="877" spans="1:7" ht="69.95" customHeight="1">
      <c r="A877" s="1278" t="s">
        <v>5023</v>
      </c>
      <c r="B877" s="1279">
        <v>100</v>
      </c>
      <c r="C877" s="1220" t="s">
        <v>4784</v>
      </c>
      <c r="D877" s="1214" t="s">
        <v>80</v>
      </c>
      <c r="E877" s="1221">
        <v>128</v>
      </c>
      <c r="F877" s="1222">
        <v>305000</v>
      </c>
      <c r="G877" s="1222">
        <v>39040000</v>
      </c>
    </row>
    <row r="878" spans="1:7" ht="12.75" customHeight="1">
      <c r="A878" s="1214"/>
      <c r="B878" s="1218"/>
      <c r="C878" s="1227" t="s">
        <v>5188</v>
      </c>
      <c r="D878" s="1239"/>
      <c r="E878" s="1212"/>
      <c r="F878" s="1213"/>
      <c r="G878" s="1231">
        <v>352282170</v>
      </c>
    </row>
    <row r="879" spans="1:7" ht="12.75" customHeight="1">
      <c r="A879" s="1214"/>
      <c r="B879" s="1218"/>
      <c r="C879" s="1220"/>
      <c r="D879" s="1214"/>
      <c r="E879" s="1221"/>
      <c r="F879" s="1222"/>
      <c r="G879" s="1222"/>
    </row>
    <row r="880" spans="1:7" ht="12.75" customHeight="1">
      <c r="A880" s="1218" t="s">
        <v>5186</v>
      </c>
      <c r="B880" s="1218"/>
      <c r="C880" s="1223" t="s">
        <v>155</v>
      </c>
      <c r="D880" s="1214"/>
      <c r="E880" s="1221"/>
      <c r="F880" s="1222"/>
      <c r="G880" s="1222"/>
    </row>
    <row r="881" spans="1:7" ht="12.75" customHeight="1">
      <c r="A881" s="1214" t="s">
        <v>5026</v>
      </c>
      <c r="B881" s="1218"/>
      <c r="C881" s="1220" t="s">
        <v>5132</v>
      </c>
      <c r="D881" s="1214" t="s">
        <v>81</v>
      </c>
      <c r="E881" s="1221">
        <v>5</v>
      </c>
      <c r="F881" s="1222">
        <v>153850</v>
      </c>
      <c r="G881" s="1222">
        <v>769250</v>
      </c>
    </row>
    <row r="882" spans="1:7" ht="12.75" customHeight="1">
      <c r="A882" s="1214" t="s">
        <v>5027</v>
      </c>
      <c r="B882" s="1218"/>
      <c r="C882" s="1220" t="s">
        <v>5131</v>
      </c>
      <c r="D882" s="1214" t="s">
        <v>81</v>
      </c>
      <c r="E882" s="1221">
        <v>3</v>
      </c>
      <c r="F882" s="1222">
        <v>205134</v>
      </c>
      <c r="G882" s="1222">
        <v>615402</v>
      </c>
    </row>
    <row r="883" spans="1:7" ht="12.75" customHeight="1">
      <c r="A883" s="1214" t="s">
        <v>5028</v>
      </c>
      <c r="B883" s="1218"/>
      <c r="C883" s="1220" t="s">
        <v>5130</v>
      </c>
      <c r="D883" s="1214" t="s">
        <v>81</v>
      </c>
      <c r="E883" s="1221">
        <v>3</v>
      </c>
      <c r="F883" s="1222">
        <v>307700</v>
      </c>
      <c r="G883" s="1222">
        <v>923100</v>
      </c>
    </row>
    <row r="884" spans="1:7" ht="12.75" customHeight="1">
      <c r="A884" s="1214" t="s">
        <v>5029</v>
      </c>
      <c r="B884" s="1218"/>
      <c r="C884" s="1220" t="s">
        <v>5129</v>
      </c>
      <c r="D884" s="1214" t="s">
        <v>81</v>
      </c>
      <c r="E884" s="1221">
        <v>34</v>
      </c>
      <c r="F884" s="1222">
        <v>410267</v>
      </c>
      <c r="G884" s="1222">
        <v>13949078</v>
      </c>
    </row>
    <row r="885" spans="1:7" ht="12.75" customHeight="1">
      <c r="A885" s="1214" t="s">
        <v>5030</v>
      </c>
      <c r="B885" s="1218"/>
      <c r="C885" s="1220" t="s">
        <v>5106</v>
      </c>
      <c r="D885" s="1214" t="s">
        <v>81</v>
      </c>
      <c r="E885" s="1221">
        <v>170</v>
      </c>
      <c r="F885" s="1222">
        <v>512834</v>
      </c>
      <c r="G885" s="1222">
        <v>87181780</v>
      </c>
    </row>
    <row r="886" spans="1:7" ht="12.75" customHeight="1">
      <c r="A886" s="1290"/>
      <c r="B886" s="1291"/>
      <c r="C886" s="1292"/>
      <c r="D886" s="1293"/>
      <c r="E886" s="1294"/>
      <c r="F886" s="1295"/>
      <c r="G886" s="1295"/>
    </row>
    <row r="887" spans="1:7" ht="12.75" customHeight="1">
      <c r="A887" s="1290"/>
      <c r="B887" s="1291"/>
      <c r="C887" s="1227" t="s">
        <v>5189</v>
      </c>
      <c r="D887" s="1239"/>
      <c r="E887" s="1212"/>
      <c r="F887" s="1213"/>
      <c r="G887" s="1231">
        <v>103438610</v>
      </c>
    </row>
    <row r="888" spans="1:7" ht="12.75" customHeight="1">
      <c r="A888" s="1290"/>
      <c r="B888" s="1291"/>
      <c r="C888" s="1292"/>
      <c r="D888" s="1293"/>
      <c r="E888" s="1294"/>
      <c r="F888" s="1295"/>
      <c r="G888" s="1295"/>
    </row>
    <row r="889" spans="1:7" ht="27" customHeight="1">
      <c r="A889" s="1290"/>
      <c r="B889" s="1291"/>
      <c r="C889" s="1227" t="s">
        <v>5190</v>
      </c>
      <c r="D889" s="1239"/>
      <c r="E889" s="1212"/>
      <c r="F889" s="1213"/>
      <c r="G889" s="1231">
        <v>455720780</v>
      </c>
    </row>
    <row r="890" spans="1:7" ht="12.75" customHeight="1">
      <c r="A890" s="1290"/>
      <c r="B890" s="1291"/>
      <c r="C890" s="1292"/>
      <c r="D890" s="1293"/>
      <c r="E890" s="1294"/>
      <c r="F890" s="1295"/>
      <c r="G890" s="1295"/>
    </row>
    <row r="891" spans="1:7" ht="12.75" customHeight="1">
      <c r="A891" s="1290"/>
      <c r="B891" s="1291"/>
      <c r="C891" s="1292"/>
      <c r="D891" s="1293"/>
      <c r="E891" s="1294"/>
      <c r="F891" s="1295"/>
      <c r="G891" s="1295"/>
    </row>
    <row r="892" spans="1:7">
      <c r="A892" s="1297"/>
      <c r="B892" s="1298"/>
      <c r="C892" s="1299" t="s">
        <v>524</v>
      </c>
      <c r="D892" s="1300"/>
      <c r="E892" s="1301"/>
      <c r="F892" s="1302"/>
      <c r="G892" s="1303"/>
    </row>
    <row r="893" spans="1:7">
      <c r="A893" s="1203"/>
      <c r="B893" s="1304"/>
    </row>
    <row r="894" spans="1:7">
      <c r="A894" s="1297"/>
      <c r="B894" s="1298"/>
      <c r="C894" s="1299" t="s">
        <v>525</v>
      </c>
      <c r="D894" s="1300"/>
      <c r="E894" s="1301"/>
      <c r="F894" s="1302"/>
      <c r="G894" s="1303"/>
    </row>
    <row r="895" spans="1:7">
      <c r="A895" s="1203"/>
      <c r="B895" s="1304"/>
    </row>
    <row r="896" spans="1:7">
      <c r="A896" s="1297"/>
      <c r="B896" s="1298"/>
      <c r="C896" s="1299" t="s">
        <v>526</v>
      </c>
      <c r="D896" s="1300"/>
      <c r="E896" s="1301"/>
      <c r="F896" s="1302"/>
      <c r="G896" s="1303">
        <v>0</v>
      </c>
    </row>
    <row r="897" spans="1:7">
      <c r="B897" s="1304"/>
    </row>
    <row r="898" spans="1:7" ht="21" customHeight="1">
      <c r="B898" s="1304"/>
    </row>
    <row r="899" spans="1:7">
      <c r="A899" s="1203"/>
      <c r="B899" s="1304"/>
      <c r="C899" s="1306" t="s">
        <v>527</v>
      </c>
      <c r="D899" s="1307"/>
      <c r="E899" s="1308"/>
      <c r="F899" s="1309"/>
      <c r="G899" s="1310"/>
    </row>
    <row r="900" spans="1:7">
      <c r="A900" s="1203"/>
      <c r="B900" s="1304"/>
    </row>
    <row r="901" spans="1:7">
      <c r="A901" s="1203"/>
      <c r="B901" s="1304"/>
      <c r="C901" s="1306" t="s">
        <v>528</v>
      </c>
      <c r="D901" s="1307"/>
      <c r="E901" s="1308"/>
      <c r="F901" s="1309"/>
      <c r="G901" s="1310"/>
    </row>
    <row r="902" spans="1:7">
      <c r="A902" s="1203"/>
      <c r="B902" s="1304"/>
      <c r="C902" s="1311" t="s">
        <v>94</v>
      </c>
      <c r="D902" s="1328"/>
      <c r="E902" s="1312"/>
      <c r="F902" s="1313"/>
      <c r="G902" s="1222">
        <v>22234919</v>
      </c>
    </row>
    <row r="903" spans="1:7">
      <c r="A903" s="1203"/>
      <c r="B903" s="1304"/>
      <c r="C903" s="1311" t="s">
        <v>4527</v>
      </c>
      <c r="D903" s="1328"/>
      <c r="E903" s="1312"/>
      <c r="F903" s="1313"/>
      <c r="G903" s="1222">
        <v>65381885</v>
      </c>
    </row>
    <row r="904" spans="1:7">
      <c r="A904" s="1203"/>
      <c r="B904" s="1304"/>
      <c r="C904" s="1311" t="s">
        <v>4528</v>
      </c>
      <c r="D904" s="1328"/>
      <c r="E904" s="1312"/>
      <c r="F904" s="1313"/>
      <c r="G904" s="1222">
        <v>122847617</v>
      </c>
    </row>
    <row r="905" spans="1:7">
      <c r="A905" s="1203"/>
      <c r="B905" s="1304"/>
      <c r="C905" s="1311" t="s">
        <v>4531</v>
      </c>
      <c r="D905" s="1328"/>
      <c r="E905" s="1312"/>
      <c r="F905" s="1313"/>
      <c r="G905" s="1222">
        <v>767226076</v>
      </c>
    </row>
    <row r="906" spans="1:7">
      <c r="A906" s="1203"/>
      <c r="B906" s="1304"/>
      <c r="C906" s="1311" t="s">
        <v>4483</v>
      </c>
      <c r="D906" s="1328"/>
      <c r="E906" s="1312"/>
      <c r="F906" s="1313"/>
      <c r="G906" s="1222">
        <v>120337357</v>
      </c>
    </row>
    <row r="907" spans="1:7">
      <c r="A907" s="1203"/>
      <c r="B907" s="1304"/>
      <c r="C907" s="1311" t="s">
        <v>4529</v>
      </c>
      <c r="D907" s="1328"/>
      <c r="E907" s="1312"/>
      <c r="F907" s="1313"/>
      <c r="G907" s="1222">
        <v>5827737851</v>
      </c>
    </row>
    <row r="908" spans="1:7">
      <c r="A908" s="1203"/>
      <c r="B908" s="1304"/>
      <c r="C908" s="1311" t="s">
        <v>4530</v>
      </c>
      <c r="D908" s="1328"/>
      <c r="E908" s="1312"/>
      <c r="F908" s="1313"/>
      <c r="G908" s="1222">
        <v>3226434990</v>
      </c>
    </row>
    <row r="909" spans="1:7">
      <c r="A909" s="1203"/>
      <c r="B909" s="1304"/>
      <c r="C909" s="1311" t="s">
        <v>5201</v>
      </c>
      <c r="D909" s="1328"/>
      <c r="E909" s="1312"/>
      <c r="F909" s="1313"/>
      <c r="G909" s="1222">
        <v>2744108432</v>
      </c>
    </row>
    <row r="910" spans="1:7">
      <c r="A910" s="1203"/>
      <c r="B910" s="1304"/>
      <c r="C910" s="1311" t="s">
        <v>4598</v>
      </c>
      <c r="D910" s="1328"/>
      <c r="E910" s="1312"/>
      <c r="F910" s="1313"/>
      <c r="G910" s="1222">
        <v>247679984</v>
      </c>
    </row>
    <row r="911" spans="1:7">
      <c r="A911" s="1203"/>
      <c r="B911" s="1304"/>
      <c r="C911" s="1311" t="s">
        <v>5133</v>
      </c>
      <c r="D911" s="1328"/>
      <c r="E911" s="1312"/>
      <c r="F911" s="1313"/>
      <c r="G911" s="1222">
        <v>217868769</v>
      </c>
    </row>
    <row r="912" spans="1:7">
      <c r="A912" s="1203"/>
      <c r="B912" s="1304"/>
      <c r="C912" s="1311" t="s">
        <v>5142</v>
      </c>
      <c r="D912" s="1328"/>
      <c r="E912" s="1312"/>
      <c r="F912" s="1313"/>
      <c r="G912" s="1222">
        <v>215318563</v>
      </c>
    </row>
    <row r="913" spans="1:7">
      <c r="A913" s="1203"/>
      <c r="B913" s="1304"/>
      <c r="C913" s="1311" t="s">
        <v>5146</v>
      </c>
      <c r="D913" s="1328"/>
      <c r="E913" s="1312"/>
      <c r="F913" s="1313"/>
      <c r="G913" s="1222">
        <v>40199791</v>
      </c>
    </row>
    <row r="914" spans="1:7">
      <c r="A914" s="1203"/>
      <c r="B914" s="1304"/>
      <c r="C914" s="1311" t="s">
        <v>5150</v>
      </c>
      <c r="D914" s="1328"/>
      <c r="E914" s="1312"/>
      <c r="F914" s="1313"/>
      <c r="G914" s="1222">
        <v>366308088</v>
      </c>
    </row>
    <row r="915" spans="1:7">
      <c r="A915" s="1203"/>
      <c r="B915" s="1304"/>
      <c r="C915" s="1311" t="s">
        <v>5160</v>
      </c>
      <c r="D915" s="1328"/>
      <c r="E915" s="1312"/>
      <c r="F915" s="1313"/>
      <c r="G915" s="1222">
        <v>110061621</v>
      </c>
    </row>
    <row r="916" spans="1:7">
      <c r="A916" s="1203"/>
      <c r="B916" s="1304"/>
      <c r="C916" s="1311" t="s">
        <v>5167</v>
      </c>
      <c r="D916" s="1328"/>
      <c r="E916" s="1312"/>
      <c r="F916" s="1313"/>
      <c r="G916" s="1222">
        <v>54379056</v>
      </c>
    </row>
    <row r="917" spans="1:7">
      <c r="A917" s="1203"/>
      <c r="B917" s="1304"/>
      <c r="C917" s="1311" t="s">
        <v>5179</v>
      </c>
      <c r="D917" s="1328"/>
      <c r="E917" s="1312"/>
      <c r="F917" s="1313"/>
      <c r="G917" s="1222">
        <v>282081683</v>
      </c>
    </row>
    <row r="918" spans="1:7">
      <c r="A918" s="1203"/>
      <c r="B918" s="1304"/>
      <c r="C918" s="1311" t="s">
        <v>5187</v>
      </c>
      <c r="D918" s="1328"/>
      <c r="E918" s="1312"/>
      <c r="F918" s="1313"/>
      <c r="G918" s="1222">
        <v>103438610</v>
      </c>
    </row>
    <row r="919" spans="1:7">
      <c r="A919" s="1203"/>
      <c r="B919" s="1304"/>
      <c r="C919" s="1311"/>
      <c r="D919" s="1328"/>
      <c r="E919" s="1312"/>
      <c r="F919" s="1314" t="s">
        <v>529</v>
      </c>
      <c r="G919" s="1315">
        <v>14533645292</v>
      </c>
    </row>
    <row r="920" spans="1:7">
      <c r="A920" s="1203"/>
      <c r="B920" s="1304"/>
    </row>
    <row r="921" spans="1:7">
      <c r="A921" s="1203"/>
      <c r="B921" s="1304"/>
      <c r="C921" s="1306" t="s">
        <v>530</v>
      </c>
      <c r="D921" s="1307"/>
      <c r="E921" s="1308"/>
      <c r="F921" s="1309"/>
      <c r="G921" s="1310"/>
    </row>
    <row r="922" spans="1:7">
      <c r="A922" s="1203"/>
      <c r="B922" s="1304"/>
      <c r="C922" s="1311" t="s">
        <v>94</v>
      </c>
      <c r="D922" s="1328"/>
      <c r="E922" s="1312"/>
      <c r="F922" s="1313"/>
      <c r="G922" s="1222">
        <v>363352</v>
      </c>
    </row>
    <row r="923" spans="1:7">
      <c r="A923" s="1203"/>
      <c r="B923" s="1304"/>
      <c r="C923" s="1311" t="s">
        <v>4527</v>
      </c>
      <c r="D923" s="1328"/>
      <c r="E923" s="1312"/>
      <c r="F923" s="1313"/>
      <c r="G923" s="1222">
        <v>97459392</v>
      </c>
    </row>
    <row r="924" spans="1:7">
      <c r="A924" s="1203"/>
      <c r="B924" s="1304"/>
      <c r="C924" s="1311" t="s">
        <v>4528</v>
      </c>
      <c r="D924" s="1328"/>
      <c r="E924" s="1312"/>
      <c r="F924" s="1313"/>
      <c r="G924" s="1222">
        <v>54811601</v>
      </c>
    </row>
    <row r="925" spans="1:7">
      <c r="A925" s="1203"/>
      <c r="B925" s="1304"/>
      <c r="C925" s="1311" t="s">
        <v>4531</v>
      </c>
      <c r="D925" s="1328"/>
      <c r="E925" s="1312"/>
      <c r="F925" s="1313"/>
      <c r="G925" s="1222">
        <v>156948841</v>
      </c>
    </row>
    <row r="926" spans="1:7">
      <c r="A926" s="1203"/>
      <c r="B926" s="1304"/>
      <c r="C926" s="1311" t="s">
        <v>4483</v>
      </c>
      <c r="D926" s="1328"/>
      <c r="E926" s="1312"/>
      <c r="F926" s="1313"/>
      <c r="G926" s="1222">
        <v>27579857</v>
      </c>
    </row>
    <row r="927" spans="1:7">
      <c r="A927" s="1203"/>
      <c r="B927" s="1304"/>
      <c r="C927" s="1311" t="s">
        <v>4529</v>
      </c>
      <c r="D927" s="1328"/>
      <c r="E927" s="1312"/>
      <c r="F927" s="1313"/>
      <c r="G927" s="1222">
        <v>5888888421</v>
      </c>
    </row>
    <row r="928" spans="1:7">
      <c r="A928" s="1203"/>
      <c r="B928" s="1304"/>
      <c r="C928" s="1311" t="s">
        <v>4530</v>
      </c>
      <c r="D928" s="1328"/>
      <c r="E928" s="1312"/>
      <c r="F928" s="1313"/>
      <c r="G928" s="1222">
        <v>0</v>
      </c>
    </row>
    <row r="929" spans="1:7">
      <c r="A929" s="1203"/>
      <c r="B929" s="1304"/>
      <c r="C929" s="1311" t="s">
        <v>5201</v>
      </c>
      <c r="D929" s="1328"/>
      <c r="E929" s="1312"/>
      <c r="F929" s="1313"/>
      <c r="G929" s="1222">
        <v>1488365322</v>
      </c>
    </row>
    <row r="930" spans="1:7">
      <c r="A930" s="1203"/>
      <c r="B930" s="1304"/>
      <c r="C930" s="1311" t="s">
        <v>4598</v>
      </c>
      <c r="D930" s="1328"/>
      <c r="E930" s="1312"/>
      <c r="F930" s="1313"/>
      <c r="G930" s="1222">
        <v>49334580</v>
      </c>
    </row>
    <row r="931" spans="1:7">
      <c r="A931" s="1203"/>
      <c r="B931" s="1304"/>
      <c r="C931" s="1311" t="s">
        <v>5133</v>
      </c>
      <c r="D931" s="1328"/>
      <c r="E931" s="1312"/>
      <c r="F931" s="1313"/>
      <c r="G931" s="1222">
        <v>32513718</v>
      </c>
    </row>
    <row r="932" spans="1:7">
      <c r="A932" s="1203"/>
      <c r="B932" s="1304"/>
      <c r="C932" s="1311" t="s">
        <v>5142</v>
      </c>
      <c r="D932" s="1328"/>
      <c r="E932" s="1312"/>
      <c r="F932" s="1313"/>
      <c r="G932" s="1222">
        <v>215318563</v>
      </c>
    </row>
    <row r="933" spans="1:7">
      <c r="A933" s="1203"/>
      <c r="B933" s="1304"/>
      <c r="C933" s="1311" t="s">
        <v>5146</v>
      </c>
      <c r="D933" s="1328"/>
      <c r="E933" s="1312"/>
      <c r="F933" s="1313"/>
      <c r="G933" s="1222">
        <v>2461603</v>
      </c>
    </row>
    <row r="934" spans="1:7">
      <c r="A934" s="1203"/>
      <c r="B934" s="1304"/>
      <c r="C934" s="1311" t="s">
        <v>5150</v>
      </c>
      <c r="D934" s="1328"/>
      <c r="E934" s="1312"/>
      <c r="F934" s="1313"/>
      <c r="G934" s="1222">
        <v>111336214</v>
      </c>
    </row>
    <row r="935" spans="1:7">
      <c r="A935" s="1203"/>
      <c r="B935" s="1304"/>
      <c r="C935" s="1311" t="s">
        <v>5160</v>
      </c>
      <c r="D935" s="1328"/>
      <c r="E935" s="1312"/>
      <c r="F935" s="1313"/>
      <c r="G935" s="1222">
        <v>16564529</v>
      </c>
    </row>
    <row r="936" spans="1:7">
      <c r="A936" s="1203"/>
      <c r="B936" s="1304"/>
      <c r="C936" s="1311" t="s">
        <v>5167</v>
      </c>
      <c r="D936" s="1328"/>
      <c r="E936" s="1312"/>
      <c r="F936" s="1313"/>
      <c r="G936" s="1222">
        <v>2718018</v>
      </c>
    </row>
    <row r="937" spans="1:7">
      <c r="A937" s="1203"/>
      <c r="B937" s="1304"/>
      <c r="C937" s="1311" t="s">
        <v>5179</v>
      </c>
      <c r="D937" s="1328"/>
      <c r="E937" s="1312"/>
      <c r="F937" s="1313"/>
      <c r="G937" s="1222">
        <v>59078451</v>
      </c>
    </row>
    <row r="938" spans="1:7">
      <c r="A938" s="1203"/>
      <c r="B938" s="1304"/>
      <c r="C938" s="1311" t="s">
        <v>5187</v>
      </c>
      <c r="D938" s="1328"/>
      <c r="E938" s="1312"/>
      <c r="F938" s="1313"/>
      <c r="G938" s="1222">
        <v>103438610</v>
      </c>
    </row>
    <row r="939" spans="1:7">
      <c r="A939" s="1203"/>
      <c r="B939" s="1304"/>
      <c r="C939" s="1311"/>
      <c r="D939" s="1328"/>
      <c r="E939" s="1312"/>
      <c r="F939" s="1314" t="s">
        <v>604</v>
      </c>
      <c r="G939" s="1315">
        <v>8307181072</v>
      </c>
    </row>
    <row r="940" spans="1:7">
      <c r="A940" s="1203"/>
      <c r="B940" s="1304"/>
    </row>
    <row r="941" spans="1:7">
      <c r="A941" s="1203"/>
      <c r="B941" s="1304"/>
      <c r="C941" s="1311"/>
      <c r="D941" s="1328"/>
      <c r="E941" s="1312"/>
      <c r="F941" s="1314" t="s">
        <v>531</v>
      </c>
      <c r="G941" s="1315">
        <v>22840826364</v>
      </c>
    </row>
    <row r="942" spans="1:7">
      <c r="A942" s="1203"/>
      <c r="B942" s="1304"/>
    </row>
    <row r="943" spans="1:7">
      <c r="A943" s="1203"/>
      <c r="B943" s="1304"/>
      <c r="C943" s="1905" t="s">
        <v>545</v>
      </c>
      <c r="D943" s="1906"/>
      <c r="E943" s="1906"/>
      <c r="F943" s="1906"/>
      <c r="G943" s="1907"/>
    </row>
    <row r="944" spans="1:7">
      <c r="A944" s="1203"/>
      <c r="B944" s="1304"/>
      <c r="C944" s="1306" t="s">
        <v>527</v>
      </c>
      <c r="D944" s="1307"/>
      <c r="E944" s="1308"/>
      <c r="F944" s="1309"/>
      <c r="G944" s="1310"/>
    </row>
    <row r="945" spans="1:7">
      <c r="A945" s="1203"/>
      <c r="B945" s="1304"/>
    </row>
    <row r="946" spans="1:7">
      <c r="A946" s="1203"/>
      <c r="B946" s="1304"/>
      <c r="C946" s="1306" t="s">
        <v>528</v>
      </c>
      <c r="D946" s="1307"/>
      <c r="E946" s="1308"/>
      <c r="F946" s="1309"/>
      <c r="G946" s="1310"/>
    </row>
    <row r="947" spans="1:7">
      <c r="A947" s="1203"/>
      <c r="B947" s="1304"/>
      <c r="C947" s="1311" t="s">
        <v>280</v>
      </c>
      <c r="D947" s="1328"/>
      <c r="E947" s="1312"/>
      <c r="F947" s="1313"/>
      <c r="G947" s="1222">
        <v>286493182</v>
      </c>
    </row>
    <row r="948" spans="1:7">
      <c r="A948" s="1203"/>
      <c r="B948" s="1304"/>
      <c r="C948" s="1311" t="s">
        <v>50</v>
      </c>
      <c r="D948" s="1328"/>
      <c r="E948" s="1312"/>
      <c r="F948" s="1313"/>
      <c r="G948" s="1222">
        <v>57447258</v>
      </c>
    </row>
    <row r="949" spans="1:7">
      <c r="A949" s="1203"/>
      <c r="B949" s="1304"/>
      <c r="C949" s="1311"/>
      <c r="D949" s="1328"/>
      <c r="E949" s="1312"/>
      <c r="F949" s="1314" t="s">
        <v>555</v>
      </c>
      <c r="G949" s="1315">
        <v>343940440</v>
      </c>
    </row>
    <row r="950" spans="1:7">
      <c r="A950" s="1203"/>
      <c r="B950" s="1304"/>
    </row>
    <row r="951" spans="1:7">
      <c r="A951" s="1203"/>
      <c r="B951" s="1304"/>
      <c r="C951" s="1306" t="s">
        <v>530</v>
      </c>
      <c r="D951" s="1307"/>
      <c r="E951" s="1308"/>
      <c r="F951" s="1309"/>
      <c r="G951" s="1310"/>
    </row>
    <row r="952" spans="1:7">
      <c r="A952" s="1203"/>
      <c r="B952" s="1304"/>
      <c r="C952" s="1311" t="s">
        <v>280</v>
      </c>
      <c r="D952" s="1328"/>
      <c r="E952" s="1312"/>
      <c r="F952" s="1313"/>
      <c r="G952" s="1222">
        <v>313582939</v>
      </c>
    </row>
    <row r="953" spans="1:7">
      <c r="A953" s="1203"/>
      <c r="B953" s="1304"/>
      <c r="C953" s="1311"/>
      <c r="D953" s="1328"/>
      <c r="E953" s="1312"/>
      <c r="F953" s="1314" t="s">
        <v>554</v>
      </c>
      <c r="G953" s="1315">
        <v>313582939</v>
      </c>
    </row>
    <row r="954" spans="1:7">
      <c r="A954" s="1203"/>
      <c r="B954" s="1304"/>
    </row>
    <row r="955" spans="1:7">
      <c r="A955" s="1203"/>
      <c r="B955" s="1304"/>
      <c r="C955" s="1311"/>
      <c r="D955" s="1328"/>
      <c r="E955" s="1312"/>
      <c r="F955" s="1314" t="s">
        <v>544</v>
      </c>
      <c r="G955" s="1315">
        <v>657523379</v>
      </c>
    </row>
    <row r="956" spans="1:7">
      <c r="A956" s="1203"/>
      <c r="B956" s="1304"/>
    </row>
    <row r="957" spans="1:7">
      <c r="A957" s="1203"/>
      <c r="B957" s="1304"/>
      <c r="C957" s="1902" t="s">
        <v>4532</v>
      </c>
      <c r="D957" s="1903"/>
      <c r="E957" s="1903"/>
      <c r="F957" s="1904"/>
      <c r="G957" s="1316">
        <v>14877585732</v>
      </c>
    </row>
    <row r="958" spans="1:7">
      <c r="A958" s="1203"/>
      <c r="B958" s="1304"/>
      <c r="C958" s="1902" t="s">
        <v>4533</v>
      </c>
      <c r="D958" s="1903"/>
      <c r="E958" s="1903"/>
      <c r="F958" s="1904"/>
      <c r="G958" s="1316">
        <v>8620764011</v>
      </c>
    </row>
    <row r="959" spans="1:7">
      <c r="A959" s="1203"/>
      <c r="B959" s="1304"/>
      <c r="C959" s="1902"/>
      <c r="D959" s="1903"/>
      <c r="E959" s="1903"/>
      <c r="F959" s="1904"/>
      <c r="G959" s="1316"/>
    </row>
    <row r="960" spans="1:7">
      <c r="A960" s="1203"/>
      <c r="B960" s="1304"/>
      <c r="C960" s="1908" t="s">
        <v>546</v>
      </c>
      <c r="D960" s="1909"/>
      <c r="E960" s="1909"/>
      <c r="F960" s="1910"/>
      <c r="G960" s="1317">
        <v>23498349743</v>
      </c>
    </row>
    <row r="961" spans="1:7">
      <c r="A961" s="1203"/>
      <c r="B961" s="1304"/>
      <c r="C961" s="1902"/>
      <c r="D961" s="1903"/>
      <c r="E961" s="1903"/>
      <c r="F961" s="1904"/>
      <c r="G961" s="1316"/>
    </row>
    <row r="962" spans="1:7">
      <c r="A962" s="1203"/>
      <c r="B962" s="1304"/>
      <c r="C962" s="1902"/>
      <c r="D962" s="1903"/>
      <c r="E962" s="1903"/>
      <c r="F962" s="1904"/>
      <c r="G962" s="1316"/>
    </row>
    <row r="963" spans="1:7">
      <c r="A963" s="1203"/>
      <c r="B963" s="1304"/>
      <c r="C963" s="1902"/>
      <c r="D963" s="1903"/>
      <c r="E963" s="1903"/>
      <c r="F963" s="1904"/>
      <c r="G963" s="1316"/>
    </row>
    <row r="964" spans="1:7">
      <c r="A964" s="1203"/>
      <c r="B964" s="1304"/>
      <c r="C964" s="1896" t="s">
        <v>529</v>
      </c>
      <c r="D964" s="1897"/>
      <c r="E964" s="1897"/>
      <c r="F964" s="1898"/>
      <c r="G964" s="1318">
        <v>14877585732</v>
      </c>
    </row>
    <row r="965" spans="1:7">
      <c r="A965" s="1203"/>
      <c r="B965" s="1304"/>
      <c r="C965" s="1896" t="s">
        <v>547</v>
      </c>
      <c r="D965" s="1897"/>
      <c r="E965" s="1897"/>
      <c r="F965" s="1898"/>
      <c r="G965" s="1318">
        <v>8620764011</v>
      </c>
    </row>
    <row r="966" spans="1:7">
      <c r="A966" s="1203"/>
      <c r="B966" s="1304"/>
      <c r="C966" s="1893" t="s">
        <v>548</v>
      </c>
      <c r="D966" s="1894"/>
      <c r="E966" s="1894"/>
      <c r="F966" s="1895"/>
      <c r="G966" s="1319">
        <v>23498349743</v>
      </c>
    </row>
    <row r="967" spans="1:7">
      <c r="A967" s="1203"/>
      <c r="B967" s="1304"/>
      <c r="C967" s="1896" t="s">
        <v>5615</v>
      </c>
      <c r="D967" s="1897"/>
      <c r="E967" s="1897"/>
      <c r="F967" s="1898"/>
      <c r="G967" s="1320">
        <v>2477134970</v>
      </c>
    </row>
    <row r="968" spans="1:7">
      <c r="A968" s="1203"/>
      <c r="B968" s="1304"/>
      <c r="C968" s="1896" t="s">
        <v>5616</v>
      </c>
      <c r="D968" s="1897"/>
      <c r="E968" s="1897"/>
      <c r="F968" s="1898"/>
      <c r="G968" s="1318">
        <v>371939643</v>
      </c>
    </row>
    <row r="969" spans="1:7">
      <c r="A969" s="1203"/>
      <c r="B969" s="1304"/>
      <c r="C969" s="1896" t="s">
        <v>5617</v>
      </c>
      <c r="D969" s="1897"/>
      <c r="E969" s="1897"/>
      <c r="F969" s="1898"/>
      <c r="G969" s="1320">
        <v>870338765</v>
      </c>
    </row>
    <row r="970" spans="1:7">
      <c r="A970" s="1203"/>
      <c r="B970" s="1304"/>
      <c r="C970" s="1899" t="s">
        <v>5618</v>
      </c>
      <c r="D970" s="1900"/>
      <c r="E970" s="1900"/>
      <c r="F970" s="1901"/>
      <c r="G970" s="1321">
        <v>3719413379</v>
      </c>
    </row>
    <row r="971" spans="1:7">
      <c r="A971" s="1203"/>
      <c r="B971" s="1304"/>
      <c r="C971" s="1896" t="s">
        <v>5619</v>
      </c>
      <c r="D971" s="1897"/>
      <c r="E971" s="1897"/>
      <c r="F971" s="1898"/>
      <c r="G971" s="1318">
        <v>1293114602</v>
      </c>
    </row>
    <row r="972" spans="1:7">
      <c r="A972" s="1203"/>
      <c r="B972" s="1304"/>
      <c r="C972" s="1899" t="s">
        <v>549</v>
      </c>
      <c r="D972" s="1900"/>
      <c r="E972" s="1900"/>
      <c r="F972" s="1901"/>
      <c r="G972" s="1321">
        <v>5012527981</v>
      </c>
    </row>
    <row r="973" spans="1:7">
      <c r="A973" s="1203"/>
      <c r="B973" s="1304"/>
      <c r="C973" s="1893" t="s">
        <v>550</v>
      </c>
      <c r="D973" s="1894"/>
      <c r="E973" s="1894"/>
      <c r="F973" s="1895"/>
      <c r="G973" s="1319">
        <v>28510877724</v>
      </c>
    </row>
    <row r="974" spans="1:7">
      <c r="A974" s="1203"/>
      <c r="B974" s="1304"/>
      <c r="C974" s="1896"/>
      <c r="D974" s="1897"/>
      <c r="E974" s="1897"/>
      <c r="F974" s="1898"/>
      <c r="G974" s="1322"/>
    </row>
    <row r="975" spans="1:7">
      <c r="A975" s="1203"/>
      <c r="B975" s="1304"/>
      <c r="C975" s="1896" t="s">
        <v>5620</v>
      </c>
      <c r="D975" s="1897"/>
      <c r="E975" s="1897"/>
      <c r="F975" s="1898"/>
      <c r="G975" s="1320">
        <v>1487759929</v>
      </c>
    </row>
    <row r="976" spans="1:7">
      <c r="A976" s="1203"/>
      <c r="C976" s="1896" t="s">
        <v>5621</v>
      </c>
      <c r="D976" s="1897"/>
      <c r="E976" s="1897"/>
      <c r="F976" s="1898"/>
      <c r="G976" s="1320">
        <v>396555145</v>
      </c>
    </row>
    <row r="977" spans="1:7">
      <c r="A977" s="1203"/>
      <c r="C977" s="1896" t="s">
        <v>551</v>
      </c>
      <c r="D977" s="1897"/>
      <c r="E977" s="1897"/>
      <c r="F977" s="1898"/>
      <c r="G977" s="1323">
        <v>1884315074</v>
      </c>
    </row>
    <row r="978" spans="1:7">
      <c r="A978" s="1203"/>
      <c r="C978" s="1893" t="s">
        <v>552</v>
      </c>
      <c r="D978" s="1894"/>
      <c r="E978" s="1894"/>
      <c r="F978" s="1895"/>
      <c r="G978" s="1319">
        <v>30395192798</v>
      </c>
    </row>
    <row r="979" spans="1:7">
      <c r="A979" s="1203"/>
      <c r="C979" s="1896" t="s">
        <v>5622</v>
      </c>
      <c r="D979" s="1897"/>
      <c r="E979" s="1897"/>
      <c r="F979" s="1898"/>
      <c r="G979" s="1323">
        <v>1215807712</v>
      </c>
    </row>
    <row r="980" spans="1:7">
      <c r="A980" s="1203"/>
      <c r="C980" s="1896"/>
      <c r="D980" s="1897"/>
      <c r="E980" s="1897"/>
      <c r="F980" s="1898"/>
      <c r="G980" s="1322"/>
    </row>
    <row r="981" spans="1:7">
      <c r="A981" s="1203"/>
      <c r="C981" s="1893" t="s">
        <v>553</v>
      </c>
      <c r="D981" s="1894"/>
      <c r="E981" s="1894"/>
      <c r="F981" s="1895"/>
      <c r="G981" s="1319">
        <v>31611000510</v>
      </c>
    </row>
    <row r="982" spans="1:7">
      <c r="A982" s="1203"/>
      <c r="C982" s="1324"/>
      <c r="D982" s="1324"/>
    </row>
    <row r="983" spans="1:7">
      <c r="C983" s="1324"/>
      <c r="D983" s="1324"/>
    </row>
    <row r="984" spans="1:7">
      <c r="C984" s="1324"/>
      <c r="D984" s="1324"/>
    </row>
    <row r="985" spans="1:7">
      <c r="C985" s="1324"/>
      <c r="D985" s="1324"/>
    </row>
    <row r="986" spans="1:7">
      <c r="C986" s="1324"/>
      <c r="D986" s="1324"/>
    </row>
    <row r="987" spans="1:7">
      <c r="C987" s="1324"/>
      <c r="D987" s="1324"/>
    </row>
    <row r="988" spans="1:7">
      <c r="C988" s="1324"/>
      <c r="D988" s="1324"/>
    </row>
    <row r="989" spans="1:7">
      <c r="C989" s="1324"/>
      <c r="D989" s="1324"/>
    </row>
  </sheetData>
  <mergeCells count="50">
    <mergeCell ref="A7:G7"/>
    <mergeCell ref="A5:B6"/>
    <mergeCell ref="A1:B4"/>
    <mergeCell ref="F1:G4"/>
    <mergeCell ref="F5:G6"/>
    <mergeCell ref="C1:E1"/>
    <mergeCell ref="C2:E2"/>
    <mergeCell ref="C3:E3"/>
    <mergeCell ref="C4:E4"/>
    <mergeCell ref="C5:E6"/>
    <mergeCell ref="A9:G9"/>
    <mergeCell ref="A8:G8"/>
    <mergeCell ref="A10:G10"/>
    <mergeCell ref="C245:E245"/>
    <mergeCell ref="C250:E250"/>
    <mergeCell ref="C943:G943"/>
    <mergeCell ref="C957:F957"/>
    <mergeCell ref="C958:F958"/>
    <mergeCell ref="C959:F959"/>
    <mergeCell ref="C960:F960"/>
    <mergeCell ref="C961:F961"/>
    <mergeCell ref="C962:F962"/>
    <mergeCell ref="C963:F963"/>
    <mergeCell ref="C964:F964"/>
    <mergeCell ref="C965:F965"/>
    <mergeCell ref="C966:F966"/>
    <mergeCell ref="C967:F967"/>
    <mergeCell ref="C968:F968"/>
    <mergeCell ref="C969:F969"/>
    <mergeCell ref="C970:F970"/>
    <mergeCell ref="C971:F971"/>
    <mergeCell ref="C972:F972"/>
    <mergeCell ref="C973:F973"/>
    <mergeCell ref="C974:F974"/>
    <mergeCell ref="C975:F975"/>
    <mergeCell ref="C981:F981"/>
    <mergeCell ref="C976:F976"/>
    <mergeCell ref="C977:F977"/>
    <mergeCell ref="C978:F978"/>
    <mergeCell ref="C979:F979"/>
    <mergeCell ref="C980:F980"/>
    <mergeCell ref="C714:E714"/>
    <mergeCell ref="C765:E765"/>
    <mergeCell ref="C817:E817"/>
    <mergeCell ref="C872:E872"/>
    <mergeCell ref="C448:E448"/>
    <mergeCell ref="C502:E502"/>
    <mergeCell ref="C554:E554"/>
    <mergeCell ref="C608:E608"/>
    <mergeCell ref="C662:E662"/>
  </mergeCells>
  <pageMargins left="0.5" right="0.32" top="0.62992125984251968" bottom="0.74803149606299213" header="0.31496062992125984" footer="0.31496062992125984"/>
  <pageSetup scale="54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H58"/>
  <sheetViews>
    <sheetView workbookViewId="0"/>
  </sheetViews>
  <sheetFormatPr baseColWidth="10" defaultRowHeight="15"/>
  <cols>
    <col min="2" max="2" width="20.5703125" customWidth="1"/>
    <col min="3" max="3" width="18.28515625" customWidth="1"/>
    <col min="4" max="4" width="90.85546875" customWidth="1"/>
    <col min="6" max="6" width="13.42578125" customWidth="1"/>
    <col min="7" max="7" width="17.7109375" customWidth="1"/>
    <col min="8" max="8" width="21.28515625" customWidth="1"/>
  </cols>
  <sheetData>
    <row r="1" spans="2:8">
      <c r="B1" s="1912"/>
      <c r="C1" s="1912"/>
      <c r="D1" s="1929" t="s">
        <v>5751</v>
      </c>
      <c r="E1" s="1929"/>
      <c r="F1" s="1929"/>
      <c r="G1" s="1926"/>
      <c r="H1" s="1922"/>
    </row>
    <row r="2" spans="2:8" ht="7.5" customHeight="1">
      <c r="B2" s="1912"/>
      <c r="C2" s="1912"/>
      <c r="D2" s="1930"/>
      <c r="E2" s="1930"/>
      <c r="F2" s="1930"/>
      <c r="G2" s="1927"/>
      <c r="H2" s="1923"/>
    </row>
    <row r="3" spans="2:8" ht="42" customHeight="1">
      <c r="B3" s="1912"/>
      <c r="C3" s="1912"/>
      <c r="D3" s="1931" t="s">
        <v>5752</v>
      </c>
      <c r="E3" s="1931"/>
      <c r="F3" s="1931"/>
      <c r="G3" s="1927"/>
      <c r="H3" s="1923"/>
    </row>
    <row r="4" spans="2:8" ht="7.5" customHeight="1">
      <c r="B4" s="1912"/>
      <c r="C4" s="1912"/>
      <c r="D4" s="1932"/>
      <c r="E4" s="1933"/>
      <c r="F4" s="1934"/>
      <c r="G4" s="1928"/>
      <c r="H4" s="1925"/>
    </row>
    <row r="5" spans="2:8" ht="15" customHeight="1">
      <c r="B5" s="1917" t="s">
        <v>5756</v>
      </c>
      <c r="C5" s="1918"/>
      <c r="D5" s="1929" t="s">
        <v>5762</v>
      </c>
      <c r="E5" s="1929"/>
      <c r="F5" s="1929"/>
      <c r="G5" s="1917" t="s">
        <v>5763</v>
      </c>
      <c r="H5" s="1918"/>
    </row>
    <row r="6" spans="2:8">
      <c r="B6" s="1919"/>
      <c r="C6" s="1920"/>
      <c r="D6" s="1929"/>
      <c r="E6" s="1929"/>
      <c r="F6" s="1929"/>
      <c r="G6" s="1919"/>
      <c r="H6" s="1920"/>
    </row>
    <row r="7" spans="2:8" ht="3.75" customHeight="1">
      <c r="B7" s="1914"/>
      <c r="C7" s="1915"/>
      <c r="D7" s="1915"/>
      <c r="E7" s="1915"/>
      <c r="F7" s="1915"/>
      <c r="G7" s="1915"/>
      <c r="H7" s="1916"/>
    </row>
    <row r="8" spans="2:8">
      <c r="B8" s="1912" t="s">
        <v>5877</v>
      </c>
      <c r="C8" s="1912"/>
      <c r="D8" s="1912"/>
      <c r="E8" s="1912"/>
      <c r="F8" s="1912"/>
      <c r="G8" s="1912"/>
      <c r="H8" s="1912"/>
    </row>
    <row r="9" spans="2:8" ht="3" customHeight="1"/>
    <row r="10" spans="2:8" ht="15.75" thickBot="1">
      <c r="B10" s="1390" t="s">
        <v>90</v>
      </c>
      <c r="C10" s="1390" t="s">
        <v>4472</v>
      </c>
      <c r="D10" s="1390" t="s">
        <v>271</v>
      </c>
      <c r="E10" s="1390" t="s">
        <v>91</v>
      </c>
      <c r="F10" s="1391" t="s">
        <v>92</v>
      </c>
      <c r="G10" s="1392" t="s">
        <v>8</v>
      </c>
      <c r="H10" s="1392" t="s">
        <v>93</v>
      </c>
    </row>
    <row r="11" spans="2:8" ht="21.75" customHeight="1" thickTop="1">
      <c r="B11" s="1402">
        <v>1</v>
      </c>
      <c r="C11" s="1402"/>
      <c r="D11" s="1405" t="s">
        <v>156</v>
      </c>
      <c r="E11" s="1433"/>
      <c r="F11" s="1411"/>
      <c r="G11" s="1408"/>
      <c r="H11" s="1408"/>
    </row>
    <row r="12" spans="2:8" ht="21.75" customHeight="1">
      <c r="B12" s="1395" t="s">
        <v>5774</v>
      </c>
      <c r="C12" s="1393" t="s">
        <v>5774</v>
      </c>
      <c r="D12" s="1399" t="s">
        <v>5854</v>
      </c>
      <c r="E12" s="1395" t="s">
        <v>76</v>
      </c>
      <c r="F12" s="1401">
        <v>352</v>
      </c>
      <c r="G12" s="1400">
        <f>+'[7]1.2'!I59</f>
        <v>2324</v>
      </c>
      <c r="H12" s="1400">
        <f>+F12*G12</f>
        <v>818048</v>
      </c>
    </row>
    <row r="13" spans="2:8" ht="20.25" customHeight="1">
      <c r="B13" s="1402">
        <v>2</v>
      </c>
      <c r="C13" s="1402"/>
      <c r="D13" s="1414" t="s">
        <v>12</v>
      </c>
      <c r="E13" s="1406"/>
      <c r="F13" s="1415"/>
      <c r="G13" s="1416"/>
      <c r="H13" s="1416"/>
    </row>
    <row r="14" spans="2:8" ht="18.75" customHeight="1">
      <c r="B14" s="1395" t="s">
        <v>5766</v>
      </c>
      <c r="C14" s="1393" t="s">
        <v>5766</v>
      </c>
      <c r="D14" s="1399" t="s">
        <v>15</v>
      </c>
      <c r="E14" s="1395" t="s">
        <v>78</v>
      </c>
      <c r="F14" s="1401">
        <f>1340.5/2</f>
        <v>670.25</v>
      </c>
      <c r="G14" s="1400">
        <f>+'[7]2.1'!I59</f>
        <v>20118</v>
      </c>
      <c r="H14" s="1400">
        <f>F14*G14</f>
        <v>13484089.5</v>
      </c>
    </row>
    <row r="15" spans="2:8" ht="20.25" customHeight="1">
      <c r="B15" s="1395" t="s">
        <v>5767</v>
      </c>
      <c r="C15" s="1393" t="s">
        <v>5767</v>
      </c>
      <c r="D15" s="1399" t="s">
        <v>17</v>
      </c>
      <c r="E15" s="1395" t="s">
        <v>78</v>
      </c>
      <c r="F15" s="1401">
        <f>781.9/2</f>
        <v>390.95</v>
      </c>
      <c r="G15" s="1400">
        <f>+'[7]2.2'!I59</f>
        <v>30875</v>
      </c>
      <c r="H15" s="1400">
        <f>F15*G15</f>
        <v>12070581.25</v>
      </c>
    </row>
    <row r="16" spans="2:8" ht="21" customHeight="1">
      <c r="B16" s="1395" t="s">
        <v>5768</v>
      </c>
      <c r="C16" s="1393" t="s">
        <v>5768</v>
      </c>
      <c r="D16" s="1399" t="s">
        <v>18</v>
      </c>
      <c r="E16" s="1395" t="s">
        <v>78</v>
      </c>
      <c r="F16" s="1401">
        <f>111.7/2</f>
        <v>55.85</v>
      </c>
      <c r="G16" s="1400">
        <f>+'[7]2.3'!I59</f>
        <v>80770</v>
      </c>
      <c r="H16" s="1400">
        <f>F16*G16</f>
        <v>4511004.5</v>
      </c>
    </row>
    <row r="17" spans="2:8" ht="18.75" customHeight="1">
      <c r="B17" s="1402">
        <v>3</v>
      </c>
      <c r="C17" s="1402"/>
      <c r="D17" s="1414" t="s">
        <v>126</v>
      </c>
      <c r="E17" s="1406"/>
      <c r="F17" s="1415"/>
      <c r="G17" s="1416"/>
      <c r="H17" s="1416"/>
    </row>
    <row r="18" spans="2:8" ht="30.75" customHeight="1">
      <c r="B18" s="1393"/>
      <c r="C18" s="1393"/>
      <c r="D18" s="1399" t="s">
        <v>22</v>
      </c>
      <c r="E18" s="1395"/>
      <c r="F18" s="1401"/>
      <c r="G18" s="1400"/>
      <c r="H18" s="1400"/>
    </row>
    <row r="19" spans="2:8" ht="29.25" customHeight="1">
      <c r="B19" s="1395" t="s">
        <v>5775</v>
      </c>
      <c r="C19" s="1393" t="s">
        <v>5775</v>
      </c>
      <c r="D19" s="1399" t="s">
        <v>5794</v>
      </c>
      <c r="E19" s="1395" t="s">
        <v>78</v>
      </c>
      <c r="F19" s="1401">
        <f>29.1/2</f>
        <v>14.55</v>
      </c>
      <c r="G19" s="1400">
        <f>+'[7]3.1'!I59</f>
        <v>335592</v>
      </c>
      <c r="H19" s="1400">
        <f>+G19*F19</f>
        <v>4882863.6000000006</v>
      </c>
    </row>
    <row r="20" spans="2:8" ht="28.5" customHeight="1">
      <c r="B20" s="1395" t="s">
        <v>5778</v>
      </c>
      <c r="C20" s="1393" t="s">
        <v>5778</v>
      </c>
      <c r="D20" s="1399" t="s">
        <v>5795</v>
      </c>
      <c r="E20" s="1395" t="s">
        <v>78</v>
      </c>
      <c r="F20" s="1401">
        <f>9.6/2</f>
        <v>4.8</v>
      </c>
      <c r="G20" s="1400">
        <f>+'[7]3.2'!I59</f>
        <v>384249</v>
      </c>
      <c r="H20" s="1400">
        <f>+G20*F20</f>
        <v>1844395.2</v>
      </c>
    </row>
    <row r="21" spans="2:8" ht="22.5" customHeight="1">
      <c r="B21" s="1402">
        <v>4</v>
      </c>
      <c r="C21" s="1402"/>
      <c r="D21" s="1414" t="s">
        <v>127</v>
      </c>
      <c r="E21" s="1406"/>
      <c r="F21" s="1415"/>
      <c r="G21" s="1416"/>
      <c r="H21" s="1416"/>
    </row>
    <row r="22" spans="2:8" ht="35.25" customHeight="1">
      <c r="B22" s="1395" t="s">
        <v>14</v>
      </c>
      <c r="C22" s="1393" t="s">
        <v>14</v>
      </c>
      <c r="D22" s="1399" t="s">
        <v>5796</v>
      </c>
      <c r="E22" s="1395" t="s">
        <v>78</v>
      </c>
      <c r="F22" s="1401">
        <f>431.1/2</f>
        <v>215.55</v>
      </c>
      <c r="G22" s="1400">
        <f>+'[7]4.1'!I59</f>
        <v>583632</v>
      </c>
      <c r="H22" s="1400">
        <f>+G22*F22</f>
        <v>125801877.60000001</v>
      </c>
    </row>
    <row r="23" spans="2:8" ht="26.25" customHeight="1">
      <c r="B23" s="1395" t="s">
        <v>5779</v>
      </c>
      <c r="C23" s="1393" t="s">
        <v>5779</v>
      </c>
      <c r="D23" s="1399" t="s">
        <v>149</v>
      </c>
      <c r="E23" s="1395" t="s">
        <v>77</v>
      </c>
      <c r="F23" s="1401">
        <v>160</v>
      </c>
      <c r="G23" s="1400">
        <f>+'[7]4.2'!I59</f>
        <v>29984</v>
      </c>
      <c r="H23" s="1400">
        <f>+G23*F23</f>
        <v>4797440</v>
      </c>
    </row>
    <row r="24" spans="2:8">
      <c r="B24" s="1402">
        <v>5</v>
      </c>
      <c r="C24" s="1402"/>
      <c r="D24" s="1385" t="s">
        <v>147</v>
      </c>
      <c r="E24" s="1406"/>
      <c r="F24" s="1415"/>
      <c r="G24" s="1416"/>
      <c r="H24" s="1416"/>
    </row>
    <row r="25" spans="2:8" ht="39" customHeight="1">
      <c r="B25" s="1395" t="s">
        <v>5793</v>
      </c>
      <c r="C25" s="1393" t="s">
        <v>5793</v>
      </c>
      <c r="D25" s="1399" t="s">
        <v>5690</v>
      </c>
      <c r="E25" s="1395" t="s">
        <v>80</v>
      </c>
      <c r="F25" s="1401">
        <v>72</v>
      </c>
      <c r="G25" s="1400">
        <f>+'[7]5.5'!I59</f>
        <v>17844</v>
      </c>
      <c r="H25" s="1400">
        <f>+G25*F25</f>
        <v>1284768</v>
      </c>
    </row>
    <row r="26" spans="2:8" ht="18" customHeight="1">
      <c r="B26" s="1402">
        <v>6</v>
      </c>
      <c r="C26" s="1402"/>
      <c r="D26" s="1414" t="s">
        <v>101</v>
      </c>
      <c r="E26" s="1406"/>
      <c r="F26" s="1415"/>
      <c r="G26" s="1416"/>
      <c r="H26" s="1416"/>
    </row>
    <row r="27" spans="2:8" ht="45" customHeight="1">
      <c r="B27" s="1395" t="s">
        <v>5785</v>
      </c>
      <c r="C27" s="1393" t="s">
        <v>5785</v>
      </c>
      <c r="D27" s="1399" t="s">
        <v>124</v>
      </c>
      <c r="E27" s="1395" t="s">
        <v>79</v>
      </c>
      <c r="F27" s="1401">
        <f>44440/2</f>
        <v>22220</v>
      </c>
      <c r="G27" s="1400">
        <f>+'[7]6.1'!I59</f>
        <v>3548</v>
      </c>
      <c r="H27" s="1400">
        <f>+G27*F27</f>
        <v>78836560</v>
      </c>
    </row>
    <row r="28" spans="2:8" ht="23.25" customHeight="1">
      <c r="B28" s="1375">
        <v>7</v>
      </c>
      <c r="C28" s="1413"/>
      <c r="D28" s="1414" t="s">
        <v>5855</v>
      </c>
      <c r="E28" s="1406"/>
      <c r="F28" s="1415"/>
      <c r="G28" s="1416"/>
      <c r="H28" s="1416"/>
    </row>
    <row r="29" spans="2:8" ht="21.75" customHeight="1">
      <c r="B29" s="1395" t="s">
        <v>5856</v>
      </c>
      <c r="C29" s="1393" t="s">
        <v>5856</v>
      </c>
      <c r="D29" s="1399" t="s">
        <v>5857</v>
      </c>
      <c r="E29" s="1434" t="s">
        <v>77</v>
      </c>
      <c r="F29" s="1412">
        <v>6</v>
      </c>
      <c r="G29" s="1400">
        <f>+'[7]7.5'!I59</f>
        <v>7239</v>
      </c>
      <c r="H29" s="1400">
        <f>+G29*F29</f>
        <v>43434</v>
      </c>
    </row>
    <row r="30" spans="2:8" ht="21" customHeight="1">
      <c r="B30" s="1395" t="s">
        <v>5858</v>
      </c>
      <c r="C30" s="1393" t="s">
        <v>5858</v>
      </c>
      <c r="D30" s="1399" t="s">
        <v>5859</v>
      </c>
      <c r="E30" s="1434" t="s">
        <v>77</v>
      </c>
      <c r="F30" s="1412">
        <v>20</v>
      </c>
      <c r="G30" s="1400">
        <f>+'[7]7.6'!I59</f>
        <v>9348</v>
      </c>
      <c r="H30" s="1400">
        <f>+G30*F30</f>
        <v>186960</v>
      </c>
    </row>
    <row r="31" spans="2:8" ht="19.5" customHeight="1">
      <c r="B31" s="1395" t="s">
        <v>5860</v>
      </c>
      <c r="C31" s="1393" t="s">
        <v>5860</v>
      </c>
      <c r="D31" s="1399" t="s">
        <v>5861</v>
      </c>
      <c r="E31" s="1434" t="s">
        <v>77</v>
      </c>
      <c r="F31" s="1412">
        <v>40</v>
      </c>
      <c r="G31" s="1400">
        <f>+'[7]7.7'!I59</f>
        <v>13291</v>
      </c>
      <c r="H31" s="1400">
        <f>+G31*F31</f>
        <v>531640</v>
      </c>
    </row>
    <row r="32" spans="2:8">
      <c r="B32" s="1395" t="s">
        <v>5804</v>
      </c>
      <c r="C32" s="1393" t="s">
        <v>5804</v>
      </c>
      <c r="D32" s="1399" t="s">
        <v>5862</v>
      </c>
      <c r="E32" s="1395" t="s">
        <v>80</v>
      </c>
      <c r="F32" s="1412">
        <v>26</v>
      </c>
      <c r="G32" s="1400">
        <f>+'[7]7.8'!I59</f>
        <v>12469</v>
      </c>
      <c r="H32" s="1400">
        <f>+G32*F32</f>
        <v>324194</v>
      </c>
    </row>
    <row r="33" spans="2:8">
      <c r="B33" s="1395" t="s">
        <v>5863</v>
      </c>
      <c r="C33" s="1393" t="s">
        <v>5863</v>
      </c>
      <c r="D33" s="1399" t="s">
        <v>5864</v>
      </c>
      <c r="E33" s="1395" t="s">
        <v>80</v>
      </c>
      <c r="F33" s="1412">
        <v>152</v>
      </c>
      <c r="G33" s="1400">
        <f>+'[7]7.7'!I59</f>
        <v>13291</v>
      </c>
      <c r="H33" s="1400">
        <f>+G33*F33</f>
        <v>2020232</v>
      </c>
    </row>
    <row r="34" spans="2:8" ht="21.75" customHeight="1">
      <c r="B34" s="1402">
        <v>8</v>
      </c>
      <c r="C34" s="1402"/>
      <c r="D34" s="1414" t="s">
        <v>131</v>
      </c>
      <c r="E34" s="1406"/>
      <c r="F34" s="1415"/>
      <c r="G34" s="1416"/>
      <c r="H34" s="1416"/>
    </row>
    <row r="35" spans="2:8" ht="39" customHeight="1">
      <c r="B35" s="1395" t="s">
        <v>5770</v>
      </c>
      <c r="C35" s="1393" t="s">
        <v>5770</v>
      </c>
      <c r="D35" s="1399" t="s">
        <v>32</v>
      </c>
      <c r="E35" s="1395" t="s">
        <v>78</v>
      </c>
      <c r="F35" s="1401">
        <v>512</v>
      </c>
      <c r="G35" s="1400">
        <f>+'[7]8.1'!I59</f>
        <v>11935</v>
      </c>
      <c r="H35" s="1400">
        <f>+G35*F35</f>
        <v>6110720</v>
      </c>
    </row>
    <row r="36" spans="2:8" ht="51" customHeight="1">
      <c r="B36" s="1395" t="s">
        <v>5771</v>
      </c>
      <c r="C36" s="1393" t="s">
        <v>5771</v>
      </c>
      <c r="D36" s="1399" t="s">
        <v>5865</v>
      </c>
      <c r="E36" s="1395" t="s">
        <v>78</v>
      </c>
      <c r="F36" s="1401">
        <v>85.5</v>
      </c>
      <c r="G36" s="1400">
        <f>+'[7]8.2'!I59</f>
        <v>47602</v>
      </c>
      <c r="H36" s="1400">
        <f>+G36*F36</f>
        <v>4069971</v>
      </c>
    </row>
    <row r="37" spans="2:8" ht="39" customHeight="1">
      <c r="B37" s="1395" t="s">
        <v>5799</v>
      </c>
      <c r="C37" s="1393" t="s">
        <v>5799</v>
      </c>
      <c r="D37" s="1399" t="s">
        <v>5866</v>
      </c>
      <c r="E37" s="1395" t="s">
        <v>105</v>
      </c>
      <c r="F37" s="1401">
        <v>64</v>
      </c>
      <c r="G37" s="1400">
        <f>+'[7]8.4'!I59</f>
        <v>76036</v>
      </c>
      <c r="H37" s="1400">
        <f>+G37*F37</f>
        <v>4866304</v>
      </c>
    </row>
    <row r="38" spans="2:8" ht="18.75" customHeight="1">
      <c r="B38" s="1375">
        <v>10</v>
      </c>
      <c r="C38" s="1410"/>
      <c r="D38" s="1414" t="s">
        <v>49</v>
      </c>
      <c r="E38" s="1406"/>
      <c r="F38" s="1415"/>
      <c r="G38" s="1416"/>
      <c r="H38" s="1416"/>
    </row>
    <row r="39" spans="2:8" ht="35.25" customHeight="1">
      <c r="B39" s="1395" t="s">
        <v>5867</v>
      </c>
      <c r="C39" s="1393" t="s">
        <v>5867</v>
      </c>
      <c r="D39" s="1399" t="s">
        <v>266</v>
      </c>
      <c r="E39" s="1395" t="s">
        <v>80</v>
      </c>
      <c r="F39" s="1412">
        <v>8</v>
      </c>
      <c r="G39" s="1400">
        <f>+'[7]10.4'!I59</f>
        <v>8407976</v>
      </c>
      <c r="H39" s="1400">
        <f>+G39*F39</f>
        <v>67263808</v>
      </c>
    </row>
    <row r="40" spans="2:8">
      <c r="B40" s="1068"/>
      <c r="C40" s="1068"/>
      <c r="D40" s="1068"/>
      <c r="E40" s="1068"/>
      <c r="F40" s="1068"/>
      <c r="G40" s="1068"/>
      <c r="H40" s="1068"/>
    </row>
    <row r="41" spans="2:8" ht="24.75" customHeight="1">
      <c r="B41" s="1406"/>
      <c r="C41" s="1402"/>
      <c r="D41" s="1405" t="s">
        <v>5193</v>
      </c>
      <c r="E41" s="1407"/>
      <c r="F41" s="1403"/>
      <c r="G41" s="1404"/>
      <c r="H41" s="1409">
        <f>SUM(H12:H39)</f>
        <v>333748890.64999998</v>
      </c>
    </row>
    <row r="42" spans="2:8">
      <c r="B42" s="1395"/>
      <c r="C42" s="1393"/>
      <c r="D42" s="1398"/>
      <c r="E42" s="1395"/>
      <c r="F42" s="1396"/>
      <c r="G42" s="1397"/>
      <c r="H42" s="1394"/>
    </row>
    <row r="43" spans="2:8" ht="17.25" customHeight="1">
      <c r="B43" s="1375">
        <v>11</v>
      </c>
      <c r="C43" s="1413"/>
      <c r="D43" s="1414" t="s">
        <v>5801</v>
      </c>
      <c r="E43" s="1406"/>
      <c r="F43" s="1415"/>
      <c r="G43" s="1416"/>
      <c r="H43" s="1416"/>
    </row>
    <row r="44" spans="2:8" ht="22.5" customHeight="1">
      <c r="B44" s="1395" t="s">
        <v>5868</v>
      </c>
      <c r="C44" s="1393" t="s">
        <v>5868</v>
      </c>
      <c r="D44" s="1399" t="s">
        <v>268</v>
      </c>
      <c r="E44" s="1395" t="s">
        <v>80</v>
      </c>
      <c r="F44" s="1412">
        <v>8</v>
      </c>
      <c r="G44" s="1400">
        <f>+'[7]11.5'!I59</f>
        <v>1254000</v>
      </c>
      <c r="H44" s="1400">
        <f t="shared" ref="H44:H49" si="0">+G44*F44</f>
        <v>10032000</v>
      </c>
    </row>
    <row r="45" spans="2:8" ht="24" customHeight="1">
      <c r="B45" s="1395" t="s">
        <v>5869</v>
      </c>
      <c r="C45" s="1393" t="s">
        <v>5869</v>
      </c>
      <c r="D45" s="1399" t="s">
        <v>5228</v>
      </c>
      <c r="E45" s="1395" t="s">
        <v>80</v>
      </c>
      <c r="F45" s="1412">
        <v>11</v>
      </c>
      <c r="G45" s="1400">
        <f>+'[7]11.6'!I59</f>
        <v>4356000</v>
      </c>
      <c r="H45" s="1400">
        <f t="shared" si="0"/>
        <v>47916000</v>
      </c>
    </row>
    <row r="46" spans="2:8" ht="22.5" customHeight="1">
      <c r="B46" s="1395" t="s">
        <v>5870</v>
      </c>
      <c r="C46" s="1393" t="s">
        <v>5870</v>
      </c>
      <c r="D46" s="1399" t="s">
        <v>5227</v>
      </c>
      <c r="E46" s="1395" t="s">
        <v>80</v>
      </c>
      <c r="F46" s="1412">
        <v>1</v>
      </c>
      <c r="G46" s="1400">
        <f>+'[7]11.7'!I59</f>
        <v>5423000</v>
      </c>
      <c r="H46" s="1400">
        <f t="shared" si="0"/>
        <v>5423000</v>
      </c>
    </row>
    <row r="47" spans="2:8" ht="21.75" customHeight="1">
      <c r="B47" s="1395" t="s">
        <v>5871</v>
      </c>
      <c r="C47" s="1393" t="s">
        <v>5871</v>
      </c>
      <c r="D47" s="1399" t="s">
        <v>5221</v>
      </c>
      <c r="E47" s="1395" t="s">
        <v>80</v>
      </c>
      <c r="F47" s="1412">
        <v>6</v>
      </c>
      <c r="G47" s="1400">
        <f>+'[7]11.8'!I59</f>
        <v>6413000</v>
      </c>
      <c r="H47" s="1400">
        <f t="shared" si="0"/>
        <v>38478000</v>
      </c>
    </row>
    <row r="48" spans="2:8" ht="21.75" customHeight="1">
      <c r="B48" s="1395" t="s">
        <v>5872</v>
      </c>
      <c r="C48" s="1393" t="s">
        <v>5872</v>
      </c>
      <c r="D48" s="1399" t="s">
        <v>5257</v>
      </c>
      <c r="E48" s="1395" t="s">
        <v>80</v>
      </c>
      <c r="F48" s="1412">
        <v>5</v>
      </c>
      <c r="G48" s="1400">
        <f>+'[7]11.9'!I59</f>
        <v>1001000</v>
      </c>
      <c r="H48" s="1400">
        <f t="shared" si="0"/>
        <v>5005000</v>
      </c>
    </row>
    <row r="49" spans="2:8">
      <c r="B49" s="1395" t="s">
        <v>5873</v>
      </c>
      <c r="C49" s="1393" t="s">
        <v>5873</v>
      </c>
      <c r="D49" s="1399" t="s">
        <v>5229</v>
      </c>
      <c r="E49" s="1395" t="s">
        <v>80</v>
      </c>
      <c r="F49" s="1412">
        <v>152</v>
      </c>
      <c r="G49" s="1400">
        <f>+'[7]11.10'!I59</f>
        <v>20000</v>
      </c>
      <c r="H49" s="1400">
        <f t="shared" si="0"/>
        <v>3040000</v>
      </c>
    </row>
    <row r="50" spans="2:8">
      <c r="B50" s="1068"/>
      <c r="C50" s="1068"/>
      <c r="D50" s="1068"/>
      <c r="E50" s="1068"/>
      <c r="F50" s="1068"/>
      <c r="G50" s="1068"/>
      <c r="H50" s="1068"/>
    </row>
    <row r="51" spans="2:8" ht="21" customHeight="1">
      <c r="B51" s="1375">
        <v>9</v>
      </c>
      <c r="C51" s="1413"/>
      <c r="D51" s="1414" t="s">
        <v>160</v>
      </c>
      <c r="E51" s="1406"/>
      <c r="F51" s="1406"/>
      <c r="G51" s="1416"/>
      <c r="H51" s="1416"/>
    </row>
    <row r="52" spans="2:8" ht="21.75" customHeight="1">
      <c r="B52" s="1395" t="s">
        <v>5874</v>
      </c>
      <c r="C52" s="1393" t="s">
        <v>5874</v>
      </c>
      <c r="D52" s="1399" t="s">
        <v>4462</v>
      </c>
      <c r="E52" s="1395" t="s">
        <v>81</v>
      </c>
      <c r="F52" s="1412">
        <v>6</v>
      </c>
      <c r="G52" s="1400">
        <f>+'[7]9.5'!I59</f>
        <v>680827</v>
      </c>
      <c r="H52" s="1400">
        <f>+G52*F52</f>
        <v>4084962</v>
      </c>
    </row>
    <row r="53" spans="2:8" ht="21" customHeight="1">
      <c r="B53" s="1395" t="s">
        <v>5875</v>
      </c>
      <c r="C53" s="1393" t="s">
        <v>5875</v>
      </c>
      <c r="D53" s="1399" t="s">
        <v>5707</v>
      </c>
      <c r="E53" s="1395" t="s">
        <v>81</v>
      </c>
      <c r="F53" s="1412">
        <v>20</v>
      </c>
      <c r="G53" s="1400">
        <f>+'[7]9.6'!I59</f>
        <v>1266983</v>
      </c>
      <c r="H53" s="1400">
        <f>+G53*F53</f>
        <v>25339660</v>
      </c>
    </row>
    <row r="54" spans="2:8" ht="21.75" customHeight="1">
      <c r="B54" s="1395" t="s">
        <v>5876</v>
      </c>
      <c r="C54" s="1393" t="s">
        <v>5876</v>
      </c>
      <c r="D54" s="1399" t="s">
        <v>4461</v>
      </c>
      <c r="E54" s="1395" t="s">
        <v>81</v>
      </c>
      <c r="F54" s="1412">
        <v>40</v>
      </c>
      <c r="G54" s="1400">
        <f>+'[7]9.7'!I59</f>
        <v>2386497</v>
      </c>
      <c r="H54" s="1400">
        <f>+G54*F54</f>
        <v>95459880</v>
      </c>
    </row>
    <row r="55" spans="2:8">
      <c r="B55" s="1395"/>
      <c r="C55" s="1393"/>
      <c r="D55" s="1398"/>
      <c r="E55" s="1395"/>
      <c r="F55" s="1396"/>
      <c r="G55" s="1397"/>
      <c r="H55" s="1394"/>
    </row>
    <row r="56" spans="2:8" ht="24.75" customHeight="1">
      <c r="B56" s="1406"/>
      <c r="C56" s="1402"/>
      <c r="D56" s="1405" t="s">
        <v>5191</v>
      </c>
      <c r="E56" s="1407"/>
      <c r="F56" s="1403"/>
      <c r="G56" s="1404"/>
      <c r="H56" s="1409">
        <f>SUM(H44:H49,H52:H54)</f>
        <v>234778502</v>
      </c>
    </row>
    <row r="57" spans="2:8">
      <c r="B57" s="1395"/>
      <c r="C57" s="1393"/>
      <c r="D57" s="1398"/>
      <c r="E57" s="1395"/>
      <c r="F57" s="1396"/>
      <c r="G57" s="1397"/>
      <c r="H57" s="1394"/>
    </row>
    <row r="58" spans="2:8" ht="23.25" customHeight="1">
      <c r="B58" s="1406"/>
      <c r="C58" s="1402"/>
      <c r="D58" s="1405" t="s">
        <v>5192</v>
      </c>
      <c r="E58" s="1407"/>
      <c r="F58" s="1403"/>
      <c r="G58" s="1404"/>
      <c r="H58" s="1409">
        <f>+H56+H41</f>
        <v>568527392.64999998</v>
      </c>
    </row>
  </sheetData>
  <mergeCells count="11">
    <mergeCell ref="B1:C4"/>
    <mergeCell ref="D1:F1"/>
    <mergeCell ref="G1:H4"/>
    <mergeCell ref="D2:F2"/>
    <mergeCell ref="D3:F3"/>
    <mergeCell ref="D4:F4"/>
    <mergeCell ref="B5:C6"/>
    <mergeCell ref="D5:F6"/>
    <mergeCell ref="G5:H6"/>
    <mergeCell ref="B7:H7"/>
    <mergeCell ref="B8:H8"/>
  </mergeCells>
  <pageMargins left="0.70866141732283472" right="0.70866141732283472" top="0.74803149606299213" bottom="0.74803149606299213" header="0.31496062992125984" footer="0.31496062992125984"/>
  <pageSetup scale="4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H48"/>
  <sheetViews>
    <sheetView workbookViewId="0"/>
  </sheetViews>
  <sheetFormatPr baseColWidth="10" defaultRowHeight="15"/>
  <cols>
    <col min="2" max="2" width="13.7109375" customWidth="1"/>
    <col min="3" max="3" width="12.7109375" customWidth="1"/>
    <col min="4" max="4" width="86" customWidth="1"/>
    <col min="6" max="6" width="13.7109375" customWidth="1"/>
    <col min="7" max="7" width="14.85546875" customWidth="1"/>
    <col min="8" max="8" width="23" customWidth="1"/>
  </cols>
  <sheetData>
    <row r="1" spans="2:8">
      <c r="B1" s="1912"/>
      <c r="C1" s="1912"/>
      <c r="D1" s="1929" t="s">
        <v>5751</v>
      </c>
      <c r="E1" s="1929"/>
      <c r="F1" s="1929"/>
      <c r="G1" s="1926"/>
      <c r="H1" s="1922"/>
    </row>
    <row r="2" spans="2:8" ht="7.5" customHeight="1">
      <c r="B2" s="1912"/>
      <c r="C2" s="1912"/>
      <c r="D2" s="1930"/>
      <c r="E2" s="1930"/>
      <c r="F2" s="1930"/>
      <c r="G2" s="1927"/>
      <c r="H2" s="1923"/>
    </row>
    <row r="3" spans="2:8" ht="39.75" customHeight="1">
      <c r="B3" s="1912"/>
      <c r="C3" s="1912"/>
      <c r="D3" s="1931" t="s">
        <v>5752</v>
      </c>
      <c r="E3" s="1931"/>
      <c r="F3" s="1931"/>
      <c r="G3" s="1927"/>
      <c r="H3" s="1923"/>
    </row>
    <row r="4" spans="2:8" ht="7.5" customHeight="1">
      <c r="B4" s="1912"/>
      <c r="C4" s="1912"/>
      <c r="D4" s="1932"/>
      <c r="E4" s="1933"/>
      <c r="F4" s="1934"/>
      <c r="G4" s="1928"/>
      <c r="H4" s="1925"/>
    </row>
    <row r="5" spans="2:8" ht="15" customHeight="1">
      <c r="B5" s="1917" t="s">
        <v>5756</v>
      </c>
      <c r="C5" s="1918"/>
      <c r="D5" s="1929" t="s">
        <v>5762</v>
      </c>
      <c r="E5" s="1929"/>
      <c r="F5" s="1929"/>
      <c r="G5" s="1917" t="s">
        <v>5763</v>
      </c>
      <c r="H5" s="1918"/>
    </row>
    <row r="6" spans="2:8">
      <c r="B6" s="1919"/>
      <c r="C6" s="1920"/>
      <c r="D6" s="1929"/>
      <c r="E6" s="1929"/>
      <c r="F6" s="1929"/>
      <c r="G6" s="1919"/>
      <c r="H6" s="1920"/>
    </row>
    <row r="7" spans="2:8" ht="7.5" customHeight="1">
      <c r="B7" s="1914"/>
      <c r="C7" s="1915"/>
      <c r="D7" s="1915"/>
      <c r="E7" s="1915"/>
      <c r="F7" s="1915"/>
      <c r="G7" s="1915"/>
      <c r="H7" s="1916"/>
    </row>
    <row r="8" spans="2:8">
      <c r="B8" s="1912" t="s">
        <v>5828</v>
      </c>
      <c r="C8" s="1912"/>
      <c r="D8" s="1912"/>
      <c r="E8" s="1912"/>
      <c r="F8" s="1912"/>
      <c r="G8" s="1912"/>
      <c r="H8" s="1912"/>
    </row>
    <row r="10" spans="2:8" ht="15.75" thickBot="1">
      <c r="B10" s="1390" t="s">
        <v>90</v>
      </c>
      <c r="C10" s="1390" t="s">
        <v>4472</v>
      </c>
      <c r="D10" s="1390" t="s">
        <v>271</v>
      </c>
      <c r="E10" s="1390" t="s">
        <v>91</v>
      </c>
      <c r="F10" s="1391" t="s">
        <v>92</v>
      </c>
      <c r="G10" s="1392" t="s">
        <v>8</v>
      </c>
      <c r="H10" s="1392" t="s">
        <v>93</v>
      </c>
    </row>
    <row r="11" spans="2:8" ht="22.5" customHeight="1" thickTop="1">
      <c r="B11" s="1402">
        <v>1</v>
      </c>
      <c r="C11" s="1402"/>
      <c r="D11" s="1405" t="s">
        <v>156</v>
      </c>
      <c r="E11" s="1431"/>
      <c r="F11" s="1411"/>
      <c r="G11" s="1408"/>
      <c r="H11" s="1408"/>
    </row>
    <row r="12" spans="2:8" ht="21" customHeight="1">
      <c r="B12" s="1395" t="s">
        <v>5765</v>
      </c>
      <c r="C12" s="1393" t="s">
        <v>5765</v>
      </c>
      <c r="D12" s="1399" t="s">
        <v>191</v>
      </c>
      <c r="E12" s="1395" t="s">
        <v>77</v>
      </c>
      <c r="F12" s="1401">
        <v>11285</v>
      </c>
      <c r="G12" s="1400" t="e">
        <f>+#REF!</f>
        <v>#REF!</v>
      </c>
      <c r="H12" s="1400" t="e">
        <f>+ROUND(G12*F12,0)</f>
        <v>#REF!</v>
      </c>
    </row>
    <row r="13" spans="2:8" ht="16.5" customHeight="1">
      <c r="B13" s="1402">
        <v>2</v>
      </c>
      <c r="C13" s="1402"/>
      <c r="D13" s="1414" t="s">
        <v>12</v>
      </c>
      <c r="E13" s="1406"/>
      <c r="F13" s="1415"/>
      <c r="G13" s="1416"/>
      <c r="H13" s="1416"/>
    </row>
    <row r="14" spans="2:8" ht="25.5" customHeight="1">
      <c r="B14" s="1395" t="s">
        <v>5766</v>
      </c>
      <c r="C14" s="1393" t="s">
        <v>5766</v>
      </c>
      <c r="D14" s="1399" t="s">
        <v>15</v>
      </c>
      <c r="E14" s="1395" t="s">
        <v>78</v>
      </c>
      <c r="F14" s="1401">
        <v>11603</v>
      </c>
      <c r="G14" s="1400" t="e">
        <f>+#REF!</f>
        <v>#REF!</v>
      </c>
      <c r="H14" s="1400" t="e">
        <f>+ROUND(G14*F14,0)</f>
        <v>#REF!</v>
      </c>
    </row>
    <row r="15" spans="2:8" ht="21.75" customHeight="1">
      <c r="B15" s="1395" t="s">
        <v>5767</v>
      </c>
      <c r="C15" s="1393" t="s">
        <v>5767</v>
      </c>
      <c r="D15" s="1399" t="s">
        <v>17</v>
      </c>
      <c r="E15" s="1395" t="s">
        <v>78</v>
      </c>
      <c r="F15" s="1401">
        <v>6768</v>
      </c>
      <c r="G15" s="1400" t="e">
        <f>+#REF!</f>
        <v>#REF!</v>
      </c>
      <c r="H15" s="1400" t="e">
        <f>+ROUND(G15*F15,0)</f>
        <v>#REF!</v>
      </c>
    </row>
    <row r="16" spans="2:8" ht="24.75" customHeight="1">
      <c r="B16" s="1395" t="s">
        <v>5768</v>
      </c>
      <c r="C16" s="1393" t="s">
        <v>5768</v>
      </c>
      <c r="D16" s="1399" t="s">
        <v>18</v>
      </c>
      <c r="E16" s="1395" t="s">
        <v>78</v>
      </c>
      <c r="F16" s="1401">
        <v>967</v>
      </c>
      <c r="G16" s="1400" t="e">
        <f>+#REF!</f>
        <v>#REF!</v>
      </c>
      <c r="H16" s="1400" t="e">
        <f>+ROUND(G16*F16,0)</f>
        <v>#REF!</v>
      </c>
    </row>
    <row r="17" spans="2:8" ht="24.75" customHeight="1">
      <c r="B17" s="1393">
        <v>4</v>
      </c>
      <c r="C17" s="1393"/>
      <c r="D17" s="90" t="s">
        <v>127</v>
      </c>
      <c r="E17" s="1395"/>
      <c r="F17" s="1401"/>
      <c r="G17" s="1400"/>
      <c r="H17" s="1400"/>
    </row>
    <row r="18" spans="2:8" ht="24.75" customHeight="1">
      <c r="B18" s="1395" t="s">
        <v>14</v>
      </c>
      <c r="C18" s="1395" t="s">
        <v>14</v>
      </c>
      <c r="D18" s="1399" t="s">
        <v>5842</v>
      </c>
      <c r="E18" s="1395" t="s">
        <v>78</v>
      </c>
      <c r="F18" s="1401">
        <v>330</v>
      </c>
      <c r="G18" s="1400" t="e">
        <f>+#REF!</f>
        <v>#REF!</v>
      </c>
      <c r="H18" s="1400" t="e">
        <f>+ROUND(G18*F18,0)</f>
        <v>#REF!</v>
      </c>
    </row>
    <row r="19" spans="2:8" ht="24.75" customHeight="1">
      <c r="B19" s="1395" t="s">
        <v>5779</v>
      </c>
      <c r="C19" s="1395" t="s">
        <v>5779</v>
      </c>
      <c r="D19" s="1399" t="s">
        <v>149</v>
      </c>
      <c r="E19" s="1395" t="s">
        <v>77</v>
      </c>
      <c r="F19" s="1401">
        <v>120</v>
      </c>
      <c r="G19" s="1400" t="e">
        <f>+#REF!</f>
        <v>#REF!</v>
      </c>
      <c r="H19" s="1400" t="e">
        <f>+ROUND(G19*F19,0)</f>
        <v>#REF!</v>
      </c>
    </row>
    <row r="20" spans="2:8" ht="24.75" customHeight="1">
      <c r="B20" s="1393">
        <v>6</v>
      </c>
      <c r="C20" s="1393"/>
      <c r="D20" s="90" t="s">
        <v>101</v>
      </c>
      <c r="E20" s="1395"/>
      <c r="F20" s="1401"/>
      <c r="G20" s="1400"/>
      <c r="H20" s="1400"/>
    </row>
    <row r="21" spans="2:8" ht="36" customHeight="1">
      <c r="B21" s="1395" t="s">
        <v>5785</v>
      </c>
      <c r="C21" s="1395" t="s">
        <v>5785</v>
      </c>
      <c r="D21" s="1399" t="s">
        <v>5843</v>
      </c>
      <c r="E21" s="1395" t="s">
        <v>79</v>
      </c>
      <c r="F21" s="1401">
        <v>10000</v>
      </c>
      <c r="G21" s="1400" t="e">
        <f>+#REF!</f>
        <v>#REF!</v>
      </c>
      <c r="H21" s="1400" t="e">
        <f>+ROUND(G21*F21,0)</f>
        <v>#REF!</v>
      </c>
    </row>
    <row r="22" spans="2:8" ht="19.5" customHeight="1">
      <c r="B22" s="1402">
        <v>7</v>
      </c>
      <c r="C22" s="1402"/>
      <c r="D22" s="1414" t="s">
        <v>196</v>
      </c>
      <c r="E22" s="1406"/>
      <c r="F22" s="1415"/>
      <c r="G22" s="1416"/>
      <c r="H22" s="1416"/>
    </row>
    <row r="23" spans="2:8" ht="45.75" customHeight="1">
      <c r="B23" s="1395"/>
      <c r="C23" s="1393"/>
      <c r="D23" s="1399" t="s">
        <v>5198</v>
      </c>
      <c r="E23" s="1395"/>
      <c r="F23" s="1396"/>
      <c r="G23" s="1400"/>
      <c r="H23" s="1376"/>
    </row>
    <row r="24" spans="2:8" ht="23.25" customHeight="1">
      <c r="B24" s="1395" t="s">
        <v>5769</v>
      </c>
      <c r="C24" s="1393" t="s">
        <v>5769</v>
      </c>
      <c r="D24" s="1399" t="s">
        <v>5199</v>
      </c>
      <c r="E24" s="1395" t="s">
        <v>77</v>
      </c>
      <c r="F24" s="1401">
        <v>11285.6</v>
      </c>
      <c r="G24" s="1400" t="e">
        <f>+#REF!</f>
        <v>#REF!</v>
      </c>
      <c r="H24" s="1400" t="e">
        <f>+ROUND(G24*F24,0)</f>
        <v>#REF!</v>
      </c>
    </row>
    <row r="25" spans="2:8" ht="23.25" customHeight="1">
      <c r="B25" s="1395" t="s">
        <v>5804</v>
      </c>
      <c r="C25" s="1393" t="str">
        <f>+B25</f>
        <v>7.8</v>
      </c>
      <c r="D25" s="1399" t="s">
        <v>5838</v>
      </c>
      <c r="E25" s="1395" t="s">
        <v>80</v>
      </c>
      <c r="F25" s="1401">
        <f>+F42+F43+F44+F45</f>
        <v>175</v>
      </c>
      <c r="G25" s="1400" t="e">
        <f>+#REF!</f>
        <v>#REF!</v>
      </c>
      <c r="H25" s="1400" t="e">
        <f>+ROUND(G25*F25,0)</f>
        <v>#REF!</v>
      </c>
    </row>
    <row r="26" spans="2:8" ht="21.75" customHeight="1">
      <c r="B26" s="1402">
        <v>8</v>
      </c>
      <c r="C26" s="1402"/>
      <c r="D26" s="1414" t="s">
        <v>131</v>
      </c>
      <c r="E26" s="1406"/>
      <c r="F26" s="1415"/>
      <c r="G26" s="1416"/>
      <c r="H26" s="1416"/>
    </row>
    <row r="27" spans="2:8" ht="43.5" customHeight="1">
      <c r="B27" s="1395" t="s">
        <v>5770</v>
      </c>
      <c r="C27" s="1393" t="s">
        <v>5770</v>
      </c>
      <c r="D27" s="1399" t="s">
        <v>32</v>
      </c>
      <c r="E27" s="1395" t="s">
        <v>78</v>
      </c>
      <c r="F27" s="1401">
        <v>9931</v>
      </c>
      <c r="G27" s="1400" t="e">
        <f>+#REF!</f>
        <v>#REF!</v>
      </c>
      <c r="H27" s="1400" t="e">
        <f>+ROUND(G27*F27,0)</f>
        <v>#REF!</v>
      </c>
    </row>
    <row r="28" spans="2:8" ht="51.75" customHeight="1">
      <c r="B28" s="1395" t="s">
        <v>5771</v>
      </c>
      <c r="C28" s="1393" t="s">
        <v>5771</v>
      </c>
      <c r="D28" s="1399" t="s">
        <v>135</v>
      </c>
      <c r="E28" s="1395" t="s">
        <v>78</v>
      </c>
      <c r="F28" s="1401">
        <v>11172</v>
      </c>
      <c r="G28" s="1400" t="e">
        <f>+#REF!</f>
        <v>#REF!</v>
      </c>
      <c r="H28" s="1400" t="e">
        <f>+ROUND(G28*F28,0)</f>
        <v>#REF!</v>
      </c>
    </row>
    <row r="29" spans="2:8" ht="51.75" customHeight="1">
      <c r="B29" s="1395" t="s">
        <v>5772</v>
      </c>
      <c r="C29" s="1393" t="s">
        <v>5772</v>
      </c>
      <c r="D29" s="1399" t="s">
        <v>152</v>
      </c>
      <c r="E29" s="1395" t="s">
        <v>78</v>
      </c>
      <c r="F29" s="1401">
        <v>1862</v>
      </c>
      <c r="G29" s="1400" t="e">
        <f>+#REF!</f>
        <v>#REF!</v>
      </c>
      <c r="H29" s="1400" t="e">
        <f>+ROUND(G29*F29,0)</f>
        <v>#REF!</v>
      </c>
    </row>
    <row r="30" spans="2:8">
      <c r="B30" s="1430">
        <v>15</v>
      </c>
      <c r="C30" s="1429"/>
      <c r="D30" s="1959" t="s">
        <v>5829</v>
      </c>
      <c r="E30" s="1960"/>
      <c r="F30" s="1960"/>
      <c r="G30" s="1416"/>
      <c r="H30" s="1416"/>
    </row>
    <row r="31" spans="2:8" ht="72" customHeight="1">
      <c r="B31" s="1428"/>
      <c r="C31" s="1427"/>
      <c r="D31" s="1388" t="s">
        <v>5282</v>
      </c>
      <c r="E31" s="1389"/>
      <c r="F31" s="1389"/>
      <c r="G31" s="1400"/>
      <c r="H31" s="1400"/>
    </row>
    <row r="32" spans="2:8" ht="27" customHeight="1">
      <c r="B32" s="1426" t="s">
        <v>5817</v>
      </c>
      <c r="C32" s="1425" t="s">
        <v>5817</v>
      </c>
      <c r="D32" s="1399" t="s">
        <v>5830</v>
      </c>
      <c r="E32" s="1395" t="s">
        <v>80</v>
      </c>
      <c r="F32" s="1412">
        <v>26</v>
      </c>
      <c r="G32" s="1423"/>
      <c r="H32" s="1400">
        <f>+ROUND(G32*F32,0)</f>
        <v>0</v>
      </c>
    </row>
    <row r="33" spans="2:8">
      <c r="B33" s="1430">
        <v>16</v>
      </c>
      <c r="C33" s="1429"/>
      <c r="D33" s="1959" t="s">
        <v>4534</v>
      </c>
      <c r="E33" s="1960"/>
      <c r="F33" s="1960"/>
      <c r="G33" s="1416"/>
      <c r="H33" s="1416"/>
    </row>
    <row r="34" spans="2:8" ht="47.25" customHeight="1">
      <c r="B34" s="1428"/>
      <c r="C34" s="1427"/>
      <c r="D34" s="1388" t="s">
        <v>5283</v>
      </c>
      <c r="E34" s="1389"/>
      <c r="F34" s="1389"/>
      <c r="G34" s="1400"/>
      <c r="H34" s="1400"/>
    </row>
    <row r="35" spans="2:8" ht="25.5" customHeight="1">
      <c r="B35" s="1426" t="s">
        <v>5831</v>
      </c>
      <c r="C35" s="1425" t="s">
        <v>5831</v>
      </c>
      <c r="D35" s="1399" t="s">
        <v>5281</v>
      </c>
      <c r="E35" s="1395" t="s">
        <v>80</v>
      </c>
      <c r="F35" s="1412">
        <v>19</v>
      </c>
      <c r="G35" s="1400" t="e">
        <f>+'ANX.PURG. 24"'!#REF!</f>
        <v>#REF!</v>
      </c>
      <c r="H35" s="1400" t="e">
        <f>+ROUND(G35*F35,0)</f>
        <v>#REF!</v>
      </c>
    </row>
    <row r="36" spans="2:8">
      <c r="B36" s="1426"/>
      <c r="C36" s="86"/>
      <c r="D36" s="1399"/>
      <c r="E36" s="1395"/>
      <c r="F36" s="1401"/>
      <c r="G36" s="1400"/>
      <c r="H36" s="1400"/>
    </row>
    <row r="37" spans="2:8" ht="21" customHeight="1">
      <c r="B37" s="1424"/>
      <c r="C37" s="1410"/>
      <c r="D37" s="1405" t="s">
        <v>518</v>
      </c>
      <c r="E37" s="1407"/>
      <c r="F37" s="1403"/>
      <c r="G37" s="1404"/>
      <c r="H37" s="1409" t="e">
        <f>SUM(H12:H36)</f>
        <v>#REF!</v>
      </c>
    </row>
    <row r="38" spans="2:8">
      <c r="B38" s="1426"/>
      <c r="C38" s="86"/>
      <c r="D38" s="1399"/>
      <c r="E38" s="1395"/>
      <c r="F38" s="1401"/>
      <c r="G38" s="1400"/>
      <c r="H38" s="1400"/>
    </row>
    <row r="39" spans="2:8" ht="18.75" customHeight="1">
      <c r="B39" s="1402">
        <v>9</v>
      </c>
      <c r="C39" s="1402"/>
      <c r="D39" s="1414" t="s">
        <v>5200</v>
      </c>
      <c r="E39" s="1406"/>
      <c r="F39" s="1415"/>
      <c r="G39" s="1416"/>
      <c r="H39" s="1416"/>
    </row>
    <row r="40" spans="2:8" ht="18.75" customHeight="1">
      <c r="B40" s="1395" t="s">
        <v>5773</v>
      </c>
      <c r="C40" s="1393" t="s">
        <v>5773</v>
      </c>
      <c r="D40" s="1399" t="s">
        <v>5832</v>
      </c>
      <c r="E40" s="1395" t="s">
        <v>77</v>
      </c>
      <c r="F40" s="1401">
        <v>11285.6</v>
      </c>
      <c r="G40" s="1400" t="e">
        <f>+#REF!</f>
        <v>#REF!</v>
      </c>
      <c r="H40" s="1400" t="e">
        <f>+ROUND(G40*F40,0)</f>
        <v>#REF!</v>
      </c>
    </row>
    <row r="41" spans="2:8" ht="18.75" customHeight="1">
      <c r="B41" s="1402">
        <v>11</v>
      </c>
      <c r="C41" s="1413"/>
      <c r="D41" s="1414" t="s">
        <v>5801</v>
      </c>
      <c r="E41" s="1406"/>
      <c r="F41" s="1415"/>
      <c r="G41" s="1416"/>
      <c r="H41" s="1416"/>
    </row>
    <row r="42" spans="2:8" ht="18.75" customHeight="1">
      <c r="B42" s="1395" t="s">
        <v>5818</v>
      </c>
      <c r="C42" s="1395" t="str">
        <f>+B42</f>
        <v>11.29</v>
      </c>
      <c r="D42" s="1399" t="s">
        <v>5834</v>
      </c>
      <c r="E42" s="1395" t="s">
        <v>80</v>
      </c>
      <c r="F42" s="1412">
        <v>2</v>
      </c>
      <c r="G42" s="1400"/>
      <c r="H42" s="1400">
        <v>978964</v>
      </c>
    </row>
    <row r="43" spans="2:8" ht="18.75" customHeight="1">
      <c r="B43" s="1395" t="s">
        <v>5819</v>
      </c>
      <c r="C43" s="1395" t="str">
        <f>+B43</f>
        <v>11.30</v>
      </c>
      <c r="D43" s="1399" t="s">
        <v>5835</v>
      </c>
      <c r="E43" s="1395" t="s">
        <v>80</v>
      </c>
      <c r="F43" s="1412">
        <v>6</v>
      </c>
      <c r="G43" s="1400"/>
      <c r="H43" s="1400">
        <v>939742</v>
      </c>
    </row>
    <row r="44" spans="2:8" ht="18.75" customHeight="1">
      <c r="B44" s="1395" t="s">
        <v>5820</v>
      </c>
      <c r="C44" s="1395" t="str">
        <f>+B44</f>
        <v>11.31</v>
      </c>
      <c r="D44" s="1399" t="s">
        <v>5836</v>
      </c>
      <c r="E44" s="1395" t="s">
        <v>80</v>
      </c>
      <c r="F44" s="1412">
        <v>61</v>
      </c>
      <c r="G44" s="1400"/>
      <c r="H44" s="1400">
        <v>2109192</v>
      </c>
    </row>
    <row r="45" spans="2:8" ht="18.75" customHeight="1">
      <c r="B45" s="1395" t="s">
        <v>5833</v>
      </c>
      <c r="C45" s="1395" t="str">
        <f>+B45</f>
        <v>11.32</v>
      </c>
      <c r="D45" s="1399" t="s">
        <v>5837</v>
      </c>
      <c r="E45" s="1395" t="s">
        <v>80</v>
      </c>
      <c r="F45" s="1412">
        <f>70+36</f>
        <v>106</v>
      </c>
      <c r="G45" s="1400"/>
      <c r="H45" s="1400">
        <v>1858761</v>
      </c>
    </row>
    <row r="46" spans="2:8" ht="18.75" customHeight="1">
      <c r="B46" s="1424"/>
      <c r="C46" s="1410"/>
      <c r="D46" s="1405" t="s">
        <v>520</v>
      </c>
      <c r="E46" s="1407"/>
      <c r="F46" s="1403"/>
      <c r="G46" s="1404"/>
      <c r="H46" s="1409" t="e">
        <f>+H40</f>
        <v>#REF!</v>
      </c>
    </row>
    <row r="47" spans="2:8">
      <c r="B47" s="1426"/>
      <c r="C47" s="86"/>
      <c r="D47" s="1399"/>
      <c r="E47" s="1395"/>
      <c r="F47" s="1401"/>
      <c r="G47" s="1400"/>
      <c r="H47" s="1400"/>
    </row>
    <row r="48" spans="2:8" ht="19.5" customHeight="1">
      <c r="B48" s="1424"/>
      <c r="C48" s="1410"/>
      <c r="D48" s="1405" t="s">
        <v>519</v>
      </c>
      <c r="E48" s="1407"/>
      <c r="F48" s="1403"/>
      <c r="G48" s="1404"/>
      <c r="H48" s="1409" t="e">
        <f>+H46+H37</f>
        <v>#REF!</v>
      </c>
    </row>
  </sheetData>
  <mergeCells count="13">
    <mergeCell ref="B1:C4"/>
    <mergeCell ref="D1:F1"/>
    <mergeCell ref="G1:H4"/>
    <mergeCell ref="D2:F2"/>
    <mergeCell ref="D3:F3"/>
    <mergeCell ref="D4:F4"/>
    <mergeCell ref="D33:F33"/>
    <mergeCell ref="B5:C6"/>
    <mergeCell ref="D5:F6"/>
    <mergeCell ref="G5:H6"/>
    <mergeCell ref="B7:H7"/>
    <mergeCell ref="B8:H8"/>
    <mergeCell ref="D30:F30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H36"/>
  <sheetViews>
    <sheetView workbookViewId="0"/>
  </sheetViews>
  <sheetFormatPr baseColWidth="10" defaultRowHeight="13.5"/>
  <cols>
    <col min="1" max="1" width="11.42578125" style="1325"/>
    <col min="2" max="2" width="18.5703125" style="1325" customWidth="1"/>
    <col min="3" max="3" width="16.85546875" style="1325" customWidth="1"/>
    <col min="4" max="4" width="89.42578125" style="1325" customWidth="1"/>
    <col min="5" max="5" width="12.140625" style="1325" customWidth="1"/>
    <col min="6" max="6" width="13" style="1325" customWidth="1"/>
    <col min="7" max="7" width="16.42578125" style="1325" customWidth="1"/>
    <col min="8" max="8" width="19.5703125" style="1325" customWidth="1"/>
    <col min="9" max="16384" width="11.42578125" style="1325"/>
  </cols>
  <sheetData>
    <row r="1" spans="2:8">
      <c r="B1" s="1912"/>
      <c r="C1" s="1912"/>
      <c r="D1" s="1929" t="s">
        <v>5751</v>
      </c>
      <c r="E1" s="1929"/>
      <c r="F1" s="1929"/>
      <c r="G1" s="1926"/>
      <c r="H1" s="1922"/>
    </row>
    <row r="2" spans="2:8" ht="3.75" customHeight="1">
      <c r="B2" s="1912"/>
      <c r="C2" s="1912"/>
      <c r="D2" s="1930"/>
      <c r="E2" s="1930"/>
      <c r="F2" s="1930"/>
      <c r="G2" s="1927"/>
      <c r="H2" s="1923"/>
    </row>
    <row r="3" spans="2:8" ht="50.25" customHeight="1">
      <c r="B3" s="1912"/>
      <c r="C3" s="1912"/>
      <c r="D3" s="1931" t="s">
        <v>5752</v>
      </c>
      <c r="E3" s="1931"/>
      <c r="F3" s="1931"/>
      <c r="G3" s="1927"/>
      <c r="H3" s="1923"/>
    </row>
    <row r="4" spans="2:8" ht="3.75" customHeight="1">
      <c r="B4" s="1912"/>
      <c r="C4" s="1912"/>
      <c r="D4" s="1932"/>
      <c r="E4" s="1933"/>
      <c r="F4" s="1934"/>
      <c r="G4" s="1928"/>
      <c r="H4" s="1925"/>
    </row>
    <row r="5" spans="2:8" ht="15" customHeight="1">
      <c r="B5" s="1917" t="s">
        <v>5756</v>
      </c>
      <c r="C5" s="1918"/>
      <c r="D5" s="1929" t="s">
        <v>5762</v>
      </c>
      <c r="E5" s="1929"/>
      <c r="F5" s="1929"/>
      <c r="G5" s="1917" t="s">
        <v>5763</v>
      </c>
      <c r="H5" s="1918"/>
    </row>
    <row r="6" spans="2:8">
      <c r="B6" s="1919"/>
      <c r="C6" s="1920"/>
      <c r="D6" s="1929"/>
      <c r="E6" s="1929"/>
      <c r="F6" s="1929"/>
      <c r="G6" s="1919"/>
      <c r="H6" s="1920"/>
    </row>
    <row r="7" spans="2:8" ht="3.75" customHeight="1">
      <c r="B7" s="1914"/>
      <c r="C7" s="1915"/>
      <c r="D7" s="1915"/>
      <c r="E7" s="1915"/>
      <c r="F7" s="1915"/>
      <c r="G7" s="1915"/>
      <c r="H7" s="1916"/>
    </row>
    <row r="8" spans="2:8">
      <c r="B8" s="1912" t="s">
        <v>5883</v>
      </c>
      <c r="C8" s="1912"/>
      <c r="D8" s="1912"/>
      <c r="E8" s="1912"/>
      <c r="F8" s="1912"/>
      <c r="G8" s="1912"/>
      <c r="H8" s="1912"/>
    </row>
    <row r="9" spans="2:8" ht="3.75" customHeight="1"/>
    <row r="10" spans="2:8" ht="14.25" thickBot="1">
      <c r="B10" s="1206" t="s">
        <v>90</v>
      </c>
      <c r="C10" s="1206" t="s">
        <v>4472</v>
      </c>
      <c r="D10" s="1206" t="s">
        <v>271</v>
      </c>
      <c r="E10" s="1206" t="s">
        <v>91</v>
      </c>
      <c r="F10" s="1207" t="s">
        <v>92</v>
      </c>
      <c r="G10" s="1208" t="s">
        <v>8</v>
      </c>
      <c r="H10" s="1208" t="s">
        <v>93</v>
      </c>
    </row>
    <row r="11" spans="2:8" ht="19.5" customHeight="1" thickTop="1">
      <c r="B11" s="1281">
        <v>1</v>
      </c>
      <c r="C11" s="1241"/>
      <c r="D11" s="1418" t="s">
        <v>10</v>
      </c>
      <c r="E11" s="1228"/>
      <c r="F11" s="1229"/>
      <c r="G11" s="1230"/>
      <c r="H11" s="1230"/>
    </row>
    <row r="12" spans="2:8" ht="18.75" customHeight="1">
      <c r="B12" s="1214" t="s">
        <v>5765</v>
      </c>
      <c r="C12" s="1218" t="s">
        <v>5765</v>
      </c>
      <c r="D12" s="1220" t="s">
        <v>571</v>
      </c>
      <c r="E12" s="1214" t="s">
        <v>77</v>
      </c>
      <c r="F12" s="1221">
        <f>108+96</f>
        <v>204</v>
      </c>
      <c r="G12" s="1222">
        <f>+'[7]1.1'!I59</f>
        <v>944</v>
      </c>
      <c r="H12" s="1222">
        <f>+G12*F12</f>
        <v>192576</v>
      </c>
    </row>
    <row r="13" spans="2:8">
      <c r="B13" s="1210">
        <v>2</v>
      </c>
      <c r="C13" s="1210"/>
      <c r="D13" s="1418" t="s">
        <v>12</v>
      </c>
      <c r="E13" s="1228"/>
      <c r="F13" s="1283"/>
      <c r="G13" s="1420"/>
      <c r="H13" s="1432"/>
    </row>
    <row r="14" spans="2:8" ht="19.5" customHeight="1">
      <c r="B14" s="1214" t="s">
        <v>5766</v>
      </c>
      <c r="C14" s="1218" t="s">
        <v>5766</v>
      </c>
      <c r="D14" s="1220" t="s">
        <v>15</v>
      </c>
      <c r="E14" s="1214" t="s">
        <v>78</v>
      </c>
      <c r="F14" s="1221">
        <f>+'[20]Cant Acueducto'!K62</f>
        <v>242.35200000000003</v>
      </c>
      <c r="G14" s="1222">
        <f>+'[7]2.1'!I59</f>
        <v>20118</v>
      </c>
      <c r="H14" s="1222">
        <f>+G14*F14</f>
        <v>4875637.5360000003</v>
      </c>
    </row>
    <row r="15" spans="2:8" ht="21.75" customHeight="1">
      <c r="B15" s="1214" t="s">
        <v>5767</v>
      </c>
      <c r="C15" s="1218" t="s">
        <v>5767</v>
      </c>
      <c r="D15" s="1220" t="s">
        <v>17</v>
      </c>
      <c r="E15" s="1214" t="s">
        <v>78</v>
      </c>
      <c r="F15" s="1221">
        <f>+'[20]Cant Acueducto'!K63</f>
        <v>141.37200000000001</v>
      </c>
      <c r="G15" s="1222">
        <f>+'[7]2.2'!I59</f>
        <v>30875</v>
      </c>
      <c r="H15" s="1222">
        <f>+G15*F15</f>
        <v>4364860.5</v>
      </c>
    </row>
    <row r="16" spans="2:8" ht="21" customHeight="1">
      <c r="B16" s="1214" t="s">
        <v>5768</v>
      </c>
      <c r="C16" s="1218" t="s">
        <v>5768</v>
      </c>
      <c r="D16" s="1220" t="s">
        <v>18</v>
      </c>
      <c r="E16" s="1214" t="s">
        <v>78</v>
      </c>
      <c r="F16" s="1221">
        <f>+'[20]Cant Acueducto'!K64</f>
        <v>20.196000000000002</v>
      </c>
      <c r="G16" s="1222">
        <f>+'[7]2.3'!I59</f>
        <v>80770</v>
      </c>
      <c r="H16" s="1222">
        <f>+G16*F16</f>
        <v>1631230.9200000002</v>
      </c>
    </row>
    <row r="17" spans="2:8" ht="18.75" customHeight="1">
      <c r="B17" s="1210">
        <v>7</v>
      </c>
      <c r="C17" s="1210"/>
      <c r="D17" s="1418" t="s">
        <v>5855</v>
      </c>
      <c r="E17" s="1228"/>
      <c r="F17" s="1419"/>
      <c r="G17" s="1420"/>
      <c r="H17" s="1420"/>
    </row>
    <row r="18" spans="2:8" ht="41.25" customHeight="1">
      <c r="B18" s="1214"/>
      <c r="C18" s="1218"/>
      <c r="D18" s="1220" t="s">
        <v>4475</v>
      </c>
      <c r="E18" s="1214"/>
      <c r="F18" s="1216"/>
      <c r="G18" s="1222"/>
      <c r="H18" s="1238"/>
    </row>
    <row r="19" spans="2:8" ht="21.75" customHeight="1">
      <c r="B19" s="1214" t="s">
        <v>5884</v>
      </c>
      <c r="C19" s="1218" t="s">
        <v>5884</v>
      </c>
      <c r="D19" s="1220" t="s">
        <v>5920</v>
      </c>
      <c r="E19" s="1214" t="s">
        <v>77</v>
      </c>
      <c r="F19" s="1221">
        <f>+'[20]Cant Acueducto'!K67</f>
        <v>204</v>
      </c>
      <c r="G19" s="1222">
        <f>+'[7]7.2'!I59</f>
        <v>98341</v>
      </c>
      <c r="H19" s="1222">
        <f>+G19*F19</f>
        <v>20061564</v>
      </c>
    </row>
    <row r="20" spans="2:8" ht="21.75" customHeight="1">
      <c r="B20" s="1214" t="s">
        <v>5804</v>
      </c>
      <c r="C20" s="1218" t="s">
        <v>5804</v>
      </c>
      <c r="D20" s="1220" t="s">
        <v>5862</v>
      </c>
      <c r="E20" s="1214" t="s">
        <v>80</v>
      </c>
      <c r="F20" s="1221">
        <v>15</v>
      </c>
      <c r="G20" s="1222">
        <f>+'[7]7.8'!I59</f>
        <v>12469</v>
      </c>
      <c r="H20" s="1222">
        <f>+G20*F20</f>
        <v>187035</v>
      </c>
    </row>
    <row r="21" spans="2:8">
      <c r="B21" s="1210">
        <v>8</v>
      </c>
      <c r="C21" s="1210"/>
      <c r="D21" s="1418" t="s">
        <v>131</v>
      </c>
      <c r="E21" s="1228"/>
      <c r="F21" s="1419"/>
      <c r="G21" s="1420"/>
      <c r="H21" s="1420"/>
    </row>
    <row r="22" spans="2:8" ht="29.25" customHeight="1">
      <c r="B22" s="1214" t="s">
        <v>5770</v>
      </c>
      <c r="C22" s="1218" t="s">
        <v>5770</v>
      </c>
      <c r="D22" s="1220" t="s">
        <v>32</v>
      </c>
      <c r="E22" s="1214" t="s">
        <v>78</v>
      </c>
      <c r="F22" s="1221">
        <f>+'[20]Cant Acueducto'!K70</f>
        <v>179.52</v>
      </c>
      <c r="G22" s="1222">
        <f>+'[7]8.1'!I59</f>
        <v>11935</v>
      </c>
      <c r="H22" s="1222">
        <f>+G22*F22</f>
        <v>2142571.2000000002</v>
      </c>
    </row>
    <row r="23" spans="2:8" ht="39.75" customHeight="1">
      <c r="B23" s="1214" t="s">
        <v>5771</v>
      </c>
      <c r="C23" s="1218" t="s">
        <v>5771</v>
      </c>
      <c r="D23" s="1220" t="s">
        <v>133</v>
      </c>
      <c r="E23" s="1214" t="s">
        <v>78</v>
      </c>
      <c r="F23" s="1221">
        <f>+'[20]Cant Acueducto'!K71</f>
        <v>201.96</v>
      </c>
      <c r="G23" s="1222">
        <f>+'[7]8.2'!I59</f>
        <v>47602</v>
      </c>
      <c r="H23" s="1222">
        <f>+G23*F23</f>
        <v>9613699.9199999999</v>
      </c>
    </row>
    <row r="24" spans="2:8" ht="32.25" customHeight="1">
      <c r="B24" s="1214" t="s">
        <v>5772</v>
      </c>
      <c r="C24" s="1218" t="s">
        <v>5772</v>
      </c>
      <c r="D24" s="1220" t="s">
        <v>5777</v>
      </c>
      <c r="E24" s="1214" t="s">
        <v>78</v>
      </c>
      <c r="F24" s="1221">
        <f>+'[20]Cant Acueducto'!K72</f>
        <v>33.660000000000004</v>
      </c>
      <c r="G24" s="1222">
        <f>+'[7]8.3'!I59</f>
        <v>118446</v>
      </c>
      <c r="H24" s="1222">
        <f>+G24*F24</f>
        <v>3986892.3600000003</v>
      </c>
    </row>
    <row r="25" spans="2:8">
      <c r="B25" s="1214"/>
      <c r="C25" s="1218"/>
      <c r="D25" s="1220"/>
      <c r="E25" s="1214"/>
      <c r="F25" s="1221"/>
      <c r="G25" s="1222"/>
      <c r="H25" s="1222"/>
    </row>
    <row r="26" spans="2:8" ht="17.25" customHeight="1">
      <c r="B26" s="1228"/>
      <c r="C26" s="1210"/>
      <c r="D26" s="1227" t="s">
        <v>5885</v>
      </c>
      <c r="E26" s="1228"/>
      <c r="F26" s="1229"/>
      <c r="G26" s="1230"/>
      <c r="H26" s="1231">
        <f>SUM(H12:H25)</f>
        <v>47056067.435999997</v>
      </c>
    </row>
    <row r="27" spans="2:8">
      <c r="B27" s="1214"/>
      <c r="C27" s="1218"/>
      <c r="D27" s="1220"/>
      <c r="E27" s="1214"/>
      <c r="F27" s="1221"/>
      <c r="G27" s="1222"/>
      <c r="H27" s="1222"/>
    </row>
    <row r="28" spans="2:8" ht="21.75" customHeight="1">
      <c r="B28" s="1210">
        <v>9</v>
      </c>
      <c r="C28" s="1210"/>
      <c r="D28" s="1418" t="s">
        <v>5886</v>
      </c>
      <c r="E28" s="1228"/>
      <c r="F28" s="1419"/>
      <c r="G28" s="1420"/>
      <c r="H28" s="1420"/>
    </row>
    <row r="29" spans="2:8" ht="16.5" customHeight="1">
      <c r="B29" s="1214" t="s">
        <v>5887</v>
      </c>
      <c r="C29" s="1218" t="s">
        <v>5887</v>
      </c>
      <c r="D29" s="1220" t="s">
        <v>5919</v>
      </c>
      <c r="E29" s="1214" t="s">
        <v>77</v>
      </c>
      <c r="F29" s="1221">
        <f>+'[20]Cant Acueducto'!K76</f>
        <v>204</v>
      </c>
      <c r="G29" s="1222">
        <f>+'[7]9.2'!I59</f>
        <v>241350</v>
      </c>
      <c r="H29" s="1222">
        <f>+G29*F29</f>
        <v>49235400</v>
      </c>
    </row>
    <row r="30" spans="2:8" ht="16.5" customHeight="1">
      <c r="B30" s="1210">
        <v>11</v>
      </c>
      <c r="C30" s="1296"/>
      <c r="D30" s="1418" t="s">
        <v>5801</v>
      </c>
      <c r="E30" s="1228"/>
      <c r="F30" s="1419"/>
      <c r="G30" s="1420"/>
      <c r="H30" s="1420"/>
    </row>
    <row r="31" spans="2:8" ht="16.5" customHeight="1">
      <c r="B31" s="1214" t="s">
        <v>5889</v>
      </c>
      <c r="C31" s="1214" t="s">
        <v>5889</v>
      </c>
      <c r="D31" s="1220" t="s">
        <v>5841</v>
      </c>
      <c r="E31" s="1214" t="s">
        <v>80</v>
      </c>
      <c r="F31" s="1246">
        <v>11</v>
      </c>
      <c r="G31" s="1222">
        <f>+'[7]11.13'!I59</f>
        <v>5530000</v>
      </c>
      <c r="H31" s="1222">
        <f>+G31*F31</f>
        <v>60830000</v>
      </c>
    </row>
    <row r="32" spans="2:8" ht="16.5" customHeight="1">
      <c r="B32" s="1214" t="s">
        <v>5890</v>
      </c>
      <c r="C32" s="1214" t="s">
        <v>5890</v>
      </c>
      <c r="D32" s="1220" t="s">
        <v>5891</v>
      </c>
      <c r="E32" s="1214" t="s">
        <v>80</v>
      </c>
      <c r="F32" s="1246">
        <v>4</v>
      </c>
      <c r="G32" s="1222">
        <f>+'[7]11.14'!I59</f>
        <v>3401000</v>
      </c>
      <c r="H32" s="1222">
        <f>+G32*F32</f>
        <v>13604000</v>
      </c>
    </row>
    <row r="33" spans="2:8" ht="16.5" customHeight="1">
      <c r="B33" s="1214"/>
      <c r="C33" s="1214"/>
      <c r="D33" s="1220"/>
      <c r="E33" s="1214"/>
      <c r="F33" s="1246"/>
      <c r="G33" s="1222"/>
      <c r="H33" s="1222"/>
    </row>
    <row r="34" spans="2:8" ht="16.5" customHeight="1">
      <c r="B34" s="1228"/>
      <c r="C34" s="1210"/>
      <c r="D34" s="1227" t="s">
        <v>5888</v>
      </c>
      <c r="E34" s="1228"/>
      <c r="F34" s="1229"/>
      <c r="G34" s="1230"/>
      <c r="H34" s="1231">
        <f>SUM(H29:H33)</f>
        <v>123669400</v>
      </c>
    </row>
    <row r="35" spans="2:8">
      <c r="B35" s="1214"/>
      <c r="C35" s="1218"/>
      <c r="D35" s="1220"/>
      <c r="E35" s="1214"/>
      <c r="F35" s="1221"/>
      <c r="G35" s="1222"/>
      <c r="H35" s="1222"/>
    </row>
    <row r="36" spans="2:8" ht="18" customHeight="1">
      <c r="B36" s="1228"/>
      <c r="C36" s="1210"/>
      <c r="D36" s="1227" t="s">
        <v>5892</v>
      </c>
      <c r="E36" s="1239"/>
      <c r="F36" s="1212"/>
      <c r="G36" s="1213"/>
      <c r="H36" s="1231">
        <f>H34+H26</f>
        <v>170725467.43599999</v>
      </c>
    </row>
  </sheetData>
  <mergeCells count="11">
    <mergeCell ref="B5:C6"/>
    <mergeCell ref="D5:F6"/>
    <mergeCell ref="G5:H6"/>
    <mergeCell ref="B7:H7"/>
    <mergeCell ref="B8:H8"/>
    <mergeCell ref="B1:C4"/>
    <mergeCell ref="D1:F1"/>
    <mergeCell ref="G1:H4"/>
    <mergeCell ref="D2:F2"/>
    <mergeCell ref="D3:F3"/>
    <mergeCell ref="D4:F4"/>
  </mergeCells>
  <pageMargins left="0.70866141732283472" right="0.70866141732283472" top="0.74803149606299213" bottom="0.74803149606299213" header="0.31496062992125984" footer="0.31496062992125984"/>
  <pageSetup scale="45" orientation="portrait" horizont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  <pageSetUpPr fitToPage="1"/>
  </sheetPr>
  <dimension ref="B1:H26"/>
  <sheetViews>
    <sheetView view="pageBreakPreview" topLeftCell="A2" zoomScaleNormal="85" zoomScaleSheetLayoutView="100" workbookViewId="0">
      <selection activeCell="H16" sqref="H16"/>
    </sheetView>
  </sheetViews>
  <sheetFormatPr baseColWidth="10" defaultRowHeight="13.5"/>
  <cols>
    <col min="1" max="1" width="11.42578125" style="1325"/>
    <col min="2" max="2" width="14" style="1325" customWidth="1"/>
    <col min="3" max="3" width="13.5703125" style="1325" customWidth="1"/>
    <col min="4" max="4" width="62.7109375" style="1325" customWidth="1"/>
    <col min="5" max="5" width="11.42578125" style="1325"/>
    <col min="6" max="6" width="15.7109375" style="1325" customWidth="1"/>
    <col min="7" max="7" width="18" style="1325" customWidth="1"/>
    <col min="8" max="8" width="19.28515625" style="1325" customWidth="1"/>
    <col min="9" max="16384" width="11.42578125" style="1325"/>
  </cols>
  <sheetData>
    <row r="1" spans="2:8">
      <c r="B1" s="1949" t="s">
        <v>5844</v>
      </c>
      <c r="C1" s="1949"/>
      <c r="D1" s="1949"/>
      <c r="E1" s="1949"/>
      <c r="F1" s="1949"/>
      <c r="G1" s="1949"/>
      <c r="H1" s="1949"/>
    </row>
    <row r="2" spans="2:8" ht="5.25" customHeight="1">
      <c r="B2" s="1682"/>
      <c r="C2" s="1682"/>
      <c r="D2" s="1682"/>
      <c r="E2" s="1682"/>
      <c r="F2" s="1682"/>
      <c r="G2" s="1682"/>
      <c r="H2" s="1682"/>
    </row>
    <row r="3" spans="2:8" ht="14.25" thickBot="1">
      <c r="B3" s="1683" t="s">
        <v>90</v>
      </c>
      <c r="C3" s="1683" t="s">
        <v>4472</v>
      </c>
      <c r="D3" s="1683" t="s">
        <v>271</v>
      </c>
      <c r="E3" s="1683" t="s">
        <v>91</v>
      </c>
      <c r="F3" s="1684" t="s">
        <v>92</v>
      </c>
      <c r="G3" s="1713" t="s">
        <v>8</v>
      </c>
      <c r="H3" s="1713" t="s">
        <v>93</v>
      </c>
    </row>
    <row r="4" spans="2:8" ht="14.25" thickTop="1">
      <c r="B4" s="1611">
        <v>1</v>
      </c>
      <c r="C4" s="1612"/>
      <c r="D4" s="1613" t="s">
        <v>10</v>
      </c>
      <c r="E4" s="1614"/>
      <c r="F4" s="1615"/>
      <c r="G4" s="1626"/>
      <c r="H4" s="1626"/>
    </row>
    <row r="5" spans="2:8">
      <c r="B5" s="1616">
        <v>96</v>
      </c>
      <c r="C5" s="1617">
        <v>96</v>
      </c>
      <c r="D5" s="1714" t="s">
        <v>6260</v>
      </c>
      <c r="E5" s="1616" t="s">
        <v>77</v>
      </c>
      <c r="F5" s="1619">
        <v>92.2</v>
      </c>
      <c r="G5" s="1620"/>
      <c r="H5" s="1620"/>
    </row>
    <row r="6" spans="2:8">
      <c r="B6" s="1621">
        <v>2</v>
      </c>
      <c r="C6" s="1621"/>
      <c r="D6" s="1613" t="s">
        <v>12</v>
      </c>
      <c r="E6" s="1614"/>
      <c r="F6" s="1688"/>
      <c r="G6" s="1622"/>
      <c r="H6" s="1622"/>
    </row>
    <row r="7" spans="2:8" s="1460" customFormat="1">
      <c r="B7" s="1616">
        <v>67</v>
      </c>
      <c r="C7" s="1715" t="s">
        <v>5766</v>
      </c>
      <c r="D7" s="1618" t="s">
        <v>15</v>
      </c>
      <c r="E7" s="1616" t="s">
        <v>78</v>
      </c>
      <c r="F7" s="1619">
        <v>76.5</v>
      </c>
      <c r="G7" s="1620"/>
      <c r="H7" s="1620"/>
    </row>
    <row r="8" spans="2:8" s="1460" customFormat="1" ht="25.5">
      <c r="B8" s="1616">
        <v>68</v>
      </c>
      <c r="C8" s="1617">
        <v>68</v>
      </c>
      <c r="D8" s="1618" t="s">
        <v>6258</v>
      </c>
      <c r="E8" s="1616" t="s">
        <v>6257</v>
      </c>
      <c r="F8" s="1619">
        <v>1759.5</v>
      </c>
      <c r="G8" s="1620"/>
      <c r="H8" s="1620"/>
    </row>
    <row r="9" spans="2:8">
      <c r="B9" s="1621">
        <v>4</v>
      </c>
      <c r="C9" s="1621"/>
      <c r="D9" s="1613" t="s">
        <v>127</v>
      </c>
      <c r="E9" s="1614"/>
      <c r="F9" s="1623"/>
      <c r="G9" s="1622"/>
      <c r="H9" s="1622"/>
    </row>
    <row r="10" spans="2:8">
      <c r="B10" s="1641">
        <v>95</v>
      </c>
      <c r="C10" s="1642">
        <v>95</v>
      </c>
      <c r="D10" s="1714" t="s">
        <v>6259</v>
      </c>
      <c r="E10" s="1641" t="s">
        <v>78</v>
      </c>
      <c r="F10" s="1643">
        <v>53</v>
      </c>
      <c r="G10" s="1644"/>
      <c r="H10" s="1644"/>
    </row>
    <row r="11" spans="2:8">
      <c r="B11" s="1621">
        <v>6</v>
      </c>
      <c r="C11" s="1621"/>
      <c r="D11" s="1613" t="s">
        <v>101</v>
      </c>
      <c r="E11" s="1614"/>
      <c r="F11" s="1623"/>
      <c r="G11" s="1622"/>
      <c r="H11" s="1622"/>
    </row>
    <row r="12" spans="2:8" ht="25.5">
      <c r="B12" s="1616" t="s">
        <v>5785</v>
      </c>
      <c r="C12" s="1617" t="s">
        <v>5785</v>
      </c>
      <c r="D12" s="1618" t="s">
        <v>5981</v>
      </c>
      <c r="E12" s="1616" t="s">
        <v>79</v>
      </c>
      <c r="F12" s="1619">
        <v>3188</v>
      </c>
      <c r="G12" s="1620"/>
      <c r="H12" s="1620"/>
    </row>
    <row r="13" spans="2:8">
      <c r="B13" s="1621">
        <v>7</v>
      </c>
      <c r="C13" s="1621"/>
      <c r="D13" s="1613" t="s">
        <v>5845</v>
      </c>
      <c r="E13" s="1614"/>
      <c r="F13" s="1623"/>
      <c r="G13" s="1622"/>
      <c r="H13" s="1622"/>
    </row>
    <row r="14" spans="2:8" ht="38.25">
      <c r="B14" s="1616"/>
      <c r="C14" s="1617"/>
      <c r="D14" s="1618" t="s">
        <v>5846</v>
      </c>
      <c r="E14" s="1616"/>
      <c r="F14" s="1624"/>
      <c r="G14" s="1620"/>
      <c r="H14" s="1620"/>
    </row>
    <row r="15" spans="2:8">
      <c r="B15" s="1616" t="s">
        <v>5847</v>
      </c>
      <c r="C15" s="1617" t="s">
        <v>5847</v>
      </c>
      <c r="D15" s="1618" t="s">
        <v>5993</v>
      </c>
      <c r="E15" s="1616" t="s">
        <v>77</v>
      </c>
      <c r="F15" s="1619">
        <v>192</v>
      </c>
      <c r="G15" s="1620"/>
      <c r="H15" s="1620"/>
    </row>
    <row r="16" spans="2:8">
      <c r="B16" s="1621">
        <v>16</v>
      </c>
      <c r="C16" s="1621"/>
      <c r="D16" s="1613" t="s">
        <v>5848</v>
      </c>
      <c r="E16" s="1614"/>
      <c r="F16" s="1623"/>
      <c r="G16" s="1622"/>
      <c r="H16" s="1622"/>
    </row>
    <row r="17" spans="2:8" ht="102">
      <c r="B17" s="1616" t="s">
        <v>5831</v>
      </c>
      <c r="C17" s="1617" t="s">
        <v>5831</v>
      </c>
      <c r="D17" s="1618" t="s">
        <v>6034</v>
      </c>
      <c r="E17" s="1616" t="s">
        <v>77</v>
      </c>
      <c r="F17" s="1619">
        <v>92.2</v>
      </c>
      <c r="G17" s="1620"/>
      <c r="H17" s="1620"/>
    </row>
    <row r="18" spans="2:8">
      <c r="B18" s="1616"/>
      <c r="C18" s="1617"/>
      <c r="D18" s="1618"/>
      <c r="E18" s="1616"/>
      <c r="F18" s="1619"/>
      <c r="G18" s="1620"/>
      <c r="H18" s="1620"/>
    </row>
    <row r="19" spans="2:8">
      <c r="B19" s="1614"/>
      <c r="C19" s="1621"/>
      <c r="D19" s="1625" t="s">
        <v>515</v>
      </c>
      <c r="E19" s="1614"/>
      <c r="F19" s="1689"/>
      <c r="G19" s="1626"/>
      <c r="H19" s="1650"/>
    </row>
    <row r="20" spans="2:8">
      <c r="B20" s="1616"/>
      <c r="C20" s="1617"/>
      <c r="D20" s="1618"/>
      <c r="E20" s="1616"/>
      <c r="F20" s="1619"/>
      <c r="G20" s="1620"/>
      <c r="H20" s="1620"/>
    </row>
    <row r="21" spans="2:8">
      <c r="B21" s="1621">
        <v>9</v>
      </c>
      <c r="C21" s="1621"/>
      <c r="D21" s="1613" t="s">
        <v>5797</v>
      </c>
      <c r="E21" s="1614"/>
      <c r="F21" s="1623"/>
      <c r="G21" s="1622"/>
      <c r="H21" s="1622"/>
    </row>
    <row r="22" spans="2:8">
      <c r="B22" s="1616" t="s">
        <v>5852</v>
      </c>
      <c r="C22" s="1617" t="s">
        <v>5852</v>
      </c>
      <c r="D22" s="1618" t="s">
        <v>5849</v>
      </c>
      <c r="E22" s="1616" t="s">
        <v>77</v>
      </c>
      <c r="F22" s="1619">
        <v>192</v>
      </c>
      <c r="G22" s="1620"/>
      <c r="H22" s="1620"/>
    </row>
    <row r="23" spans="2:8">
      <c r="B23" s="1616"/>
      <c r="C23" s="1617"/>
      <c r="D23" s="1618"/>
      <c r="E23" s="1616"/>
      <c r="F23" s="1619"/>
      <c r="G23" s="1620"/>
      <c r="H23" s="1620"/>
    </row>
    <row r="24" spans="2:8">
      <c r="B24" s="1614"/>
      <c r="C24" s="1621"/>
      <c r="D24" s="1625" t="s">
        <v>5850</v>
      </c>
      <c r="E24" s="1614"/>
      <c r="F24" s="1689"/>
      <c r="G24" s="1626"/>
      <c r="H24" s="1650"/>
    </row>
    <row r="25" spans="2:8">
      <c r="B25" s="1616"/>
      <c r="C25" s="1617"/>
      <c r="D25" s="1618"/>
      <c r="E25" s="1616"/>
      <c r="F25" s="1619"/>
      <c r="G25" s="1620"/>
      <c r="H25" s="1620"/>
    </row>
    <row r="26" spans="2:8">
      <c r="B26" s="1614"/>
      <c r="C26" s="1621"/>
      <c r="D26" s="1625" t="s">
        <v>5851</v>
      </c>
      <c r="E26" s="1627"/>
      <c r="F26" s="1648"/>
      <c r="G26" s="1649"/>
      <c r="H26" s="1650"/>
    </row>
  </sheetData>
  <mergeCells count="1">
    <mergeCell ref="B1:H1"/>
  </mergeCells>
  <conditionalFormatting sqref="B9:H9 B10:C10 F10 H10">
    <cfRule type="containsErrors" dxfId="247" priority="12">
      <formula>ISERROR(B9)</formula>
    </cfRule>
  </conditionalFormatting>
  <conditionalFormatting sqref="D9">
    <cfRule type="containsErrors" dxfId="246" priority="11">
      <formula>ISERROR(D9)</formula>
    </cfRule>
  </conditionalFormatting>
  <conditionalFormatting sqref="H9:H10">
    <cfRule type="containsErrors" dxfId="245" priority="10">
      <formula>ISERROR(H9)</formula>
    </cfRule>
  </conditionalFormatting>
  <conditionalFormatting sqref="C9:C10">
    <cfRule type="containsErrors" dxfId="244" priority="9">
      <formula>ISERROR(C9)</formula>
    </cfRule>
  </conditionalFormatting>
  <conditionalFormatting sqref="B11:H11 B12:C12 F12 H12">
    <cfRule type="containsErrors" dxfId="243" priority="8">
      <formula>ISERROR(B11)</formula>
    </cfRule>
  </conditionalFormatting>
  <conditionalFormatting sqref="H11 D11">
    <cfRule type="containsErrors" dxfId="242" priority="7">
      <formula>ISERROR(D11)</formula>
    </cfRule>
  </conditionalFormatting>
  <pageMargins left="0.70866141732283472" right="0.70866141732283472" top="0.74803149606299213" bottom="0.74803149606299213" header="0.31496062992125984" footer="0.31496062992125984"/>
  <pageSetup scale="5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5" tint="0.39997558519241921"/>
    <pageSetUpPr fitToPage="1"/>
  </sheetPr>
  <dimension ref="B1:H76"/>
  <sheetViews>
    <sheetView view="pageBreakPreview" topLeftCell="A46" zoomScaleNormal="100" zoomScaleSheetLayoutView="100" workbookViewId="0">
      <selection activeCell="D18" sqref="D18"/>
    </sheetView>
  </sheetViews>
  <sheetFormatPr baseColWidth="10" defaultRowHeight="13.5"/>
  <cols>
    <col min="1" max="1" width="4" style="1460" customWidth="1"/>
    <col min="2" max="2" width="22" style="1460" customWidth="1"/>
    <col min="3" max="3" width="17.140625" style="1460" customWidth="1"/>
    <col min="4" max="4" width="44" style="1460" customWidth="1"/>
    <col min="5" max="5" width="11.42578125" style="1460"/>
    <col min="6" max="6" width="9.7109375" style="1678" customWidth="1"/>
    <col min="7" max="7" width="14" style="1460" customWidth="1"/>
    <col min="8" max="8" width="15.7109375" style="1460" customWidth="1"/>
    <col min="9" max="9" width="38.5703125" style="1460" customWidth="1"/>
    <col min="10" max="16384" width="11.42578125" style="1460"/>
  </cols>
  <sheetData>
    <row r="1" spans="2:8" ht="3" customHeight="1">
      <c r="B1" s="1951"/>
      <c r="C1" s="1952"/>
      <c r="D1" s="1952"/>
      <c r="E1" s="1952"/>
      <c r="F1" s="1952"/>
      <c r="G1" s="1952"/>
      <c r="H1" s="1953"/>
    </row>
    <row r="2" spans="2:8">
      <c r="B2" s="1949" t="s">
        <v>5944</v>
      </c>
      <c r="C2" s="1949"/>
      <c r="D2" s="1949"/>
      <c r="E2" s="1949"/>
      <c r="F2" s="1949"/>
      <c r="G2" s="1949"/>
      <c r="H2" s="1949"/>
    </row>
    <row r="3" spans="2:8" ht="3" customHeight="1">
      <c r="B3" s="1732"/>
      <c r="C3" s="1732"/>
      <c r="D3" s="1732"/>
      <c r="E3" s="1732"/>
      <c r="F3" s="1733"/>
      <c r="G3" s="1732"/>
      <c r="H3" s="1732"/>
    </row>
    <row r="4" spans="2:8">
      <c r="B4" s="1679" t="s">
        <v>90</v>
      </c>
      <c r="C4" s="1679" t="s">
        <v>4472</v>
      </c>
      <c r="D4" s="1679" t="s">
        <v>271</v>
      </c>
      <c r="E4" s="1679" t="s">
        <v>91</v>
      </c>
      <c r="F4" s="1737" t="s">
        <v>92</v>
      </c>
      <c r="G4" s="1632" t="s">
        <v>8</v>
      </c>
      <c r="H4" s="1632" t="s">
        <v>93</v>
      </c>
    </row>
    <row r="5" spans="2:8">
      <c r="B5" s="1621">
        <v>14</v>
      </c>
      <c r="C5" s="1621"/>
      <c r="D5" s="1720" t="s">
        <v>5271</v>
      </c>
      <c r="E5" s="1621"/>
      <c r="F5" s="1721"/>
      <c r="G5" s="1738"/>
      <c r="H5" s="1738"/>
    </row>
    <row r="6" spans="2:8">
      <c r="B6" s="1621">
        <v>1</v>
      </c>
      <c r="C6" s="1621"/>
      <c r="D6" s="1613" t="s">
        <v>10</v>
      </c>
      <c r="E6" s="1614"/>
      <c r="F6" s="1724"/>
      <c r="G6" s="1739"/>
      <c r="H6" s="1739"/>
    </row>
    <row r="7" spans="2:8">
      <c r="B7" s="1616" t="s">
        <v>5774</v>
      </c>
      <c r="C7" s="1616" t="s">
        <v>5774</v>
      </c>
      <c r="D7" s="1618" t="s">
        <v>5972</v>
      </c>
      <c r="E7" s="1616" t="s">
        <v>76</v>
      </c>
      <c r="F7" s="1731">
        <v>6.76</v>
      </c>
      <c r="G7" s="1620"/>
      <c r="H7" s="1620"/>
    </row>
    <row r="8" spans="2:8">
      <c r="B8" s="1621">
        <v>2</v>
      </c>
      <c r="C8" s="1621"/>
      <c r="D8" s="1613" t="s">
        <v>12</v>
      </c>
      <c r="E8" s="1614"/>
      <c r="F8" s="1728"/>
      <c r="G8" s="1622"/>
      <c r="H8" s="1622"/>
    </row>
    <row r="9" spans="2:8">
      <c r="B9" s="1616">
        <v>67</v>
      </c>
      <c r="C9" s="1616">
        <v>67</v>
      </c>
      <c r="D9" s="1618" t="s">
        <v>6226</v>
      </c>
      <c r="E9" s="1616" t="s">
        <v>78</v>
      </c>
      <c r="F9" s="1731">
        <v>13.5</v>
      </c>
      <c r="G9" s="1620"/>
      <c r="H9" s="1620"/>
    </row>
    <row r="10" spans="2:8" ht="25.5">
      <c r="B10" s="1616">
        <v>68</v>
      </c>
      <c r="C10" s="1616">
        <v>68</v>
      </c>
      <c r="D10" s="1618" t="s">
        <v>6258</v>
      </c>
      <c r="E10" s="1616" t="s">
        <v>6257</v>
      </c>
      <c r="F10" s="1731">
        <v>310.5</v>
      </c>
      <c r="G10" s="1620"/>
      <c r="H10" s="1620"/>
    </row>
    <row r="11" spans="2:8">
      <c r="B11" s="1621">
        <v>3</v>
      </c>
      <c r="C11" s="1621"/>
      <c r="D11" s="1613" t="s">
        <v>126</v>
      </c>
      <c r="E11" s="1614"/>
      <c r="F11" s="1728"/>
      <c r="G11" s="1622"/>
      <c r="H11" s="1622"/>
    </row>
    <row r="12" spans="2:8" ht="38.25">
      <c r="B12" s="1617"/>
      <c r="C12" s="1617"/>
      <c r="D12" s="1618" t="s">
        <v>22</v>
      </c>
      <c r="E12" s="1616"/>
      <c r="F12" s="1731"/>
      <c r="G12" s="1620"/>
      <c r="H12" s="1620"/>
    </row>
    <row r="13" spans="2:8">
      <c r="B13" s="1616" t="s">
        <v>5775</v>
      </c>
      <c r="C13" s="1616" t="s">
        <v>5775</v>
      </c>
      <c r="D13" s="1618" t="s">
        <v>5794</v>
      </c>
      <c r="E13" s="1616" t="s">
        <v>78</v>
      </c>
      <c r="F13" s="1731">
        <v>0.34</v>
      </c>
      <c r="G13" s="1620"/>
      <c r="H13" s="1620"/>
    </row>
    <row r="14" spans="2:8">
      <c r="B14" s="1621">
        <v>4</v>
      </c>
      <c r="C14" s="1621"/>
      <c r="D14" s="1613" t="s">
        <v>127</v>
      </c>
      <c r="E14" s="1614"/>
      <c r="F14" s="1728"/>
      <c r="G14" s="1622"/>
      <c r="H14" s="1622"/>
    </row>
    <row r="15" spans="2:8" ht="25.5">
      <c r="B15" s="1616"/>
      <c r="C15" s="1726">
        <v>85</v>
      </c>
      <c r="D15" s="1618" t="s">
        <v>6243</v>
      </c>
      <c r="E15" s="1616" t="s">
        <v>78</v>
      </c>
      <c r="F15" s="1731">
        <v>6.1</v>
      </c>
      <c r="G15" s="1620"/>
      <c r="H15" s="1620"/>
    </row>
    <row r="16" spans="2:8" ht="25.5">
      <c r="B16" s="1616"/>
      <c r="C16" s="1726">
        <v>86</v>
      </c>
      <c r="D16" s="1618" t="s">
        <v>6244</v>
      </c>
      <c r="E16" s="1616" t="s">
        <v>78</v>
      </c>
      <c r="F16" s="1731">
        <v>1.7</v>
      </c>
      <c r="G16" s="1620"/>
      <c r="H16" s="1620"/>
    </row>
    <row r="17" spans="2:8" ht="25.5">
      <c r="B17" s="1616"/>
      <c r="C17" s="1726">
        <v>87</v>
      </c>
      <c r="D17" s="1618" t="s">
        <v>6245</v>
      </c>
      <c r="E17" s="1616" t="s">
        <v>78</v>
      </c>
      <c r="F17" s="1731">
        <v>1.6</v>
      </c>
      <c r="G17" s="1620"/>
      <c r="H17" s="1620"/>
    </row>
    <row r="18" spans="2:8" ht="25.5">
      <c r="B18" s="1616" t="s">
        <v>5779</v>
      </c>
      <c r="C18" s="1616" t="s">
        <v>5779</v>
      </c>
      <c r="D18" s="1618" t="s">
        <v>5974</v>
      </c>
      <c r="E18" s="1616" t="s">
        <v>77</v>
      </c>
      <c r="F18" s="1731">
        <v>10.4</v>
      </c>
      <c r="G18" s="1620"/>
      <c r="H18" s="1620"/>
    </row>
    <row r="19" spans="2:8">
      <c r="B19" s="1621">
        <v>6</v>
      </c>
      <c r="C19" s="1621"/>
      <c r="D19" s="1613" t="s">
        <v>101</v>
      </c>
      <c r="E19" s="1614"/>
      <c r="F19" s="1728"/>
      <c r="G19" s="1622"/>
      <c r="H19" s="1622"/>
    </row>
    <row r="20" spans="2:8" ht="25.5">
      <c r="B20" s="1616" t="s">
        <v>5785</v>
      </c>
      <c r="C20" s="1616" t="s">
        <v>5785</v>
      </c>
      <c r="D20" s="1618" t="s">
        <v>5981</v>
      </c>
      <c r="E20" s="1616" t="s">
        <v>79</v>
      </c>
      <c r="F20" s="1731">
        <v>762.5</v>
      </c>
      <c r="G20" s="1620"/>
      <c r="H20" s="1620"/>
    </row>
    <row r="21" spans="2:8">
      <c r="B21" s="1621">
        <v>5</v>
      </c>
      <c r="C21" s="1621"/>
      <c r="D21" s="1639" t="s">
        <v>147</v>
      </c>
      <c r="E21" s="1614"/>
      <c r="F21" s="1728"/>
      <c r="G21" s="1622"/>
      <c r="H21" s="1622"/>
    </row>
    <row r="22" spans="2:8" ht="25.5">
      <c r="B22" s="1616" t="s">
        <v>5793</v>
      </c>
      <c r="C22" s="1616" t="s">
        <v>5793</v>
      </c>
      <c r="D22" s="1618" t="s">
        <v>5980</v>
      </c>
      <c r="E22" s="1616" t="s">
        <v>80</v>
      </c>
      <c r="F22" s="1731">
        <v>12</v>
      </c>
      <c r="G22" s="1620"/>
      <c r="H22" s="1620"/>
    </row>
    <row r="23" spans="2:8">
      <c r="B23" s="1621">
        <v>10</v>
      </c>
      <c r="C23" s="1612"/>
      <c r="D23" s="1613" t="s">
        <v>49</v>
      </c>
      <c r="E23" s="1614"/>
      <c r="F23" s="1728"/>
      <c r="G23" s="1622"/>
      <c r="H23" s="1622"/>
    </row>
    <row r="24" spans="2:8">
      <c r="B24" s="1616" t="s">
        <v>5902</v>
      </c>
      <c r="C24" s="1726">
        <v>7.93</v>
      </c>
      <c r="D24" s="1618" t="s">
        <v>6007</v>
      </c>
      <c r="E24" s="1616" t="s">
        <v>80</v>
      </c>
      <c r="F24" s="1731">
        <v>2</v>
      </c>
      <c r="G24" s="1620"/>
      <c r="H24" s="1620"/>
    </row>
    <row r="25" spans="2:8">
      <c r="B25" s="1732"/>
      <c r="C25" s="1732"/>
      <c r="D25" s="1732"/>
      <c r="E25" s="1732"/>
      <c r="F25" s="1733"/>
      <c r="G25" s="1734"/>
      <c r="H25" s="1620"/>
    </row>
    <row r="26" spans="2:8" ht="25.5">
      <c r="B26" s="1621">
        <v>7</v>
      </c>
      <c r="C26" s="1621"/>
      <c r="D26" s="1613" t="s">
        <v>5855</v>
      </c>
      <c r="E26" s="1614"/>
      <c r="F26" s="1724"/>
      <c r="G26" s="1622"/>
      <c r="H26" s="1622"/>
    </row>
    <row r="27" spans="2:8">
      <c r="B27" s="1616">
        <v>7.8</v>
      </c>
      <c r="C27" s="1726">
        <v>7.75</v>
      </c>
      <c r="D27" s="1618" t="s">
        <v>5999</v>
      </c>
      <c r="E27" s="1616" t="s">
        <v>80</v>
      </c>
      <c r="F27" s="1731">
        <v>5</v>
      </c>
      <c r="G27" s="1620"/>
      <c r="H27" s="1620"/>
    </row>
    <row r="28" spans="2:8">
      <c r="B28" s="1616" t="s">
        <v>5823</v>
      </c>
      <c r="C28" s="1616" t="s">
        <v>5823</v>
      </c>
      <c r="D28" s="1618" t="s">
        <v>5988</v>
      </c>
      <c r="E28" s="1616" t="s">
        <v>80</v>
      </c>
      <c r="F28" s="1731">
        <v>2</v>
      </c>
      <c r="G28" s="1620"/>
      <c r="H28" s="1620"/>
    </row>
    <row r="29" spans="2:8" ht="25.5">
      <c r="B29" s="1616" t="s">
        <v>5824</v>
      </c>
      <c r="C29" s="1616" t="s">
        <v>5824</v>
      </c>
      <c r="D29" s="1618" t="s">
        <v>5989</v>
      </c>
      <c r="E29" s="1616" t="s">
        <v>80</v>
      </c>
      <c r="F29" s="1731">
        <v>1</v>
      </c>
      <c r="G29" s="1620"/>
      <c r="H29" s="1620"/>
    </row>
    <row r="30" spans="2:8">
      <c r="B30" s="1614"/>
      <c r="C30" s="1614"/>
      <c r="D30" s="1613" t="s">
        <v>5929</v>
      </c>
      <c r="E30" s="1614"/>
      <c r="F30" s="1728"/>
      <c r="G30" s="1622"/>
      <c r="H30" s="1650"/>
    </row>
    <row r="31" spans="2:8">
      <c r="B31" s="1616"/>
      <c r="C31" s="1616"/>
      <c r="D31" s="1618"/>
      <c r="E31" s="1616"/>
      <c r="F31" s="1731"/>
      <c r="G31" s="1620"/>
      <c r="H31" s="1620"/>
    </row>
    <row r="32" spans="2:8">
      <c r="B32" s="1621">
        <v>9</v>
      </c>
      <c r="C32" s="1621"/>
      <c r="D32" s="1613" t="s">
        <v>5928</v>
      </c>
      <c r="E32" s="1614"/>
      <c r="F32" s="1728"/>
      <c r="G32" s="1622"/>
      <c r="H32" s="1622"/>
    </row>
    <row r="33" spans="2:8">
      <c r="B33" s="1616" t="s">
        <v>5807</v>
      </c>
      <c r="C33" s="1616" t="s">
        <v>5807</v>
      </c>
      <c r="D33" s="1618" t="s">
        <v>6024</v>
      </c>
      <c r="E33" s="1616" t="s">
        <v>80</v>
      </c>
      <c r="F33" s="1731">
        <v>2</v>
      </c>
      <c r="G33" s="1644"/>
      <c r="H33" s="1620"/>
    </row>
    <row r="34" spans="2:8">
      <c r="B34" s="1616" t="s">
        <v>5904</v>
      </c>
      <c r="C34" s="1616" t="s">
        <v>5904</v>
      </c>
      <c r="D34" s="1618" t="s">
        <v>6031</v>
      </c>
      <c r="E34" s="1616" t="s">
        <v>80</v>
      </c>
      <c r="F34" s="1731">
        <v>1</v>
      </c>
      <c r="G34" s="1644"/>
      <c r="H34" s="1620"/>
    </row>
    <row r="35" spans="2:8">
      <c r="B35" s="1616" t="s">
        <v>5810</v>
      </c>
      <c r="C35" s="1616" t="s">
        <v>5810</v>
      </c>
      <c r="D35" s="1618" t="s">
        <v>6027</v>
      </c>
      <c r="E35" s="1616" t="s">
        <v>80</v>
      </c>
      <c r="F35" s="1731">
        <v>2</v>
      </c>
      <c r="G35" s="1644"/>
      <c r="H35" s="1620"/>
    </row>
    <row r="36" spans="2:8">
      <c r="B36" s="1616" t="s">
        <v>5905</v>
      </c>
      <c r="C36" s="1616" t="s">
        <v>5905</v>
      </c>
      <c r="D36" s="1618" t="s">
        <v>6032</v>
      </c>
      <c r="E36" s="1616" t="s">
        <v>80</v>
      </c>
      <c r="F36" s="1731">
        <v>2</v>
      </c>
      <c r="G36" s="1644"/>
      <c r="H36" s="1620"/>
    </row>
    <row r="37" spans="2:8" ht="25.5">
      <c r="B37" s="1616" t="s">
        <v>5922</v>
      </c>
      <c r="C37" s="1616" t="s">
        <v>5922</v>
      </c>
      <c r="D37" s="1618" t="s">
        <v>6038</v>
      </c>
      <c r="E37" s="1616" t="s">
        <v>80</v>
      </c>
      <c r="F37" s="1731">
        <v>1</v>
      </c>
      <c r="G37" s="1644"/>
      <c r="H37" s="1620"/>
    </row>
    <row r="38" spans="2:8">
      <c r="B38" s="1616" t="s">
        <v>5923</v>
      </c>
      <c r="C38" s="1616" t="s">
        <v>5923</v>
      </c>
      <c r="D38" s="1618" t="s">
        <v>6039</v>
      </c>
      <c r="E38" s="1616" t="s">
        <v>80</v>
      </c>
      <c r="F38" s="1731">
        <v>1</v>
      </c>
      <c r="G38" s="1620"/>
      <c r="H38" s="1620"/>
    </row>
    <row r="39" spans="2:8">
      <c r="B39" s="1614"/>
      <c r="C39" s="1614"/>
      <c r="D39" s="1613" t="s">
        <v>5930</v>
      </c>
      <c r="E39" s="1614"/>
      <c r="F39" s="1728"/>
      <c r="G39" s="1622"/>
      <c r="H39" s="1650"/>
    </row>
    <row r="40" spans="2:8">
      <c r="B40" s="1616"/>
      <c r="C40" s="1616"/>
      <c r="D40" s="1618"/>
      <c r="E40" s="1616"/>
      <c r="F40" s="1731"/>
      <c r="G40" s="1620"/>
      <c r="H40" s="1620"/>
    </row>
    <row r="41" spans="2:8">
      <c r="B41" s="1621">
        <v>14</v>
      </c>
      <c r="C41" s="1621"/>
      <c r="D41" s="1720" t="s">
        <v>5274</v>
      </c>
      <c r="E41" s="1621"/>
      <c r="F41" s="1651"/>
      <c r="G41" s="1649"/>
      <c r="H41" s="1622"/>
    </row>
    <row r="42" spans="2:8">
      <c r="B42" s="1621">
        <v>1</v>
      </c>
      <c r="C42" s="1621"/>
      <c r="D42" s="1613" t="s">
        <v>10</v>
      </c>
      <c r="E42" s="1614"/>
      <c r="F42" s="1728"/>
      <c r="G42" s="1622"/>
      <c r="H42" s="1622"/>
    </row>
    <row r="43" spans="2:8">
      <c r="B43" s="1616" t="s">
        <v>5774</v>
      </c>
      <c r="C43" s="1616" t="s">
        <v>5774</v>
      </c>
      <c r="D43" s="1618" t="s">
        <v>5972</v>
      </c>
      <c r="E43" s="1616" t="s">
        <v>76</v>
      </c>
      <c r="F43" s="1731">
        <v>6.76</v>
      </c>
      <c r="G43" s="1620"/>
      <c r="H43" s="1620"/>
    </row>
    <row r="44" spans="2:8">
      <c r="B44" s="1617">
        <v>2</v>
      </c>
      <c r="C44" s="1617"/>
      <c r="D44" s="1712" t="s">
        <v>12</v>
      </c>
      <c r="E44" s="1616"/>
      <c r="F44" s="1731"/>
      <c r="G44" s="1620"/>
      <c r="H44" s="1620"/>
    </row>
    <row r="45" spans="2:8">
      <c r="B45" s="1616" t="s">
        <v>5766</v>
      </c>
      <c r="C45" s="1616" t="s">
        <v>5766</v>
      </c>
      <c r="D45" s="1618" t="s">
        <v>15</v>
      </c>
      <c r="E45" s="1616" t="s">
        <v>78</v>
      </c>
      <c r="F45" s="1731">
        <v>12.49</v>
      </c>
      <c r="G45" s="1620"/>
      <c r="H45" s="1620"/>
    </row>
    <row r="46" spans="2:8">
      <c r="B46" s="1616" t="s">
        <v>5767</v>
      </c>
      <c r="C46" s="1616" t="s">
        <v>5767</v>
      </c>
      <c r="D46" s="1618" t="s">
        <v>17</v>
      </c>
      <c r="E46" s="1616" t="s">
        <v>78</v>
      </c>
      <c r="F46" s="1731">
        <v>7.29</v>
      </c>
      <c r="G46" s="1620"/>
      <c r="H46" s="1620"/>
    </row>
    <row r="47" spans="2:8">
      <c r="B47" s="1616" t="s">
        <v>5768</v>
      </c>
      <c r="C47" s="1616" t="s">
        <v>5768</v>
      </c>
      <c r="D47" s="1618" t="s">
        <v>18</v>
      </c>
      <c r="E47" s="1616" t="s">
        <v>78</v>
      </c>
      <c r="F47" s="1731">
        <v>1.04</v>
      </c>
      <c r="G47" s="1620"/>
      <c r="H47" s="1620"/>
    </row>
    <row r="48" spans="2:8" ht="25.5">
      <c r="B48" s="1616">
        <v>68</v>
      </c>
      <c r="C48" s="1616">
        <v>68</v>
      </c>
      <c r="D48" s="1618" t="s">
        <v>6258</v>
      </c>
      <c r="E48" s="1616" t="s">
        <v>6257</v>
      </c>
      <c r="F48" s="1731">
        <v>478.88</v>
      </c>
      <c r="G48" s="1620"/>
      <c r="H48" s="1620"/>
    </row>
    <row r="49" spans="2:8">
      <c r="B49" s="1621">
        <v>3</v>
      </c>
      <c r="C49" s="1621"/>
      <c r="D49" s="1613" t="s">
        <v>126</v>
      </c>
      <c r="E49" s="1614"/>
      <c r="F49" s="1728"/>
      <c r="G49" s="1622"/>
      <c r="H49" s="1622"/>
    </row>
    <row r="50" spans="2:8" ht="38.25">
      <c r="B50" s="1617"/>
      <c r="C50" s="1617"/>
      <c r="D50" s="1618" t="s">
        <v>22</v>
      </c>
      <c r="E50" s="1616"/>
      <c r="F50" s="1731"/>
      <c r="G50" s="1620"/>
      <c r="H50" s="1620"/>
    </row>
    <row r="51" spans="2:8">
      <c r="B51" s="1616" t="s">
        <v>5775</v>
      </c>
      <c r="C51" s="1616" t="s">
        <v>5775</v>
      </c>
      <c r="D51" s="1618" t="s">
        <v>5794</v>
      </c>
      <c r="E51" s="1616" t="s">
        <v>78</v>
      </c>
      <c r="F51" s="1731">
        <v>0.34</v>
      </c>
      <c r="G51" s="1620"/>
      <c r="H51" s="1620"/>
    </row>
    <row r="52" spans="2:8">
      <c r="B52" s="1621">
        <v>4</v>
      </c>
      <c r="C52" s="1621"/>
      <c r="D52" s="1613" t="s">
        <v>127</v>
      </c>
      <c r="E52" s="1614"/>
      <c r="F52" s="1728"/>
      <c r="G52" s="1622"/>
      <c r="H52" s="1622"/>
    </row>
    <row r="53" spans="2:8" ht="25.5">
      <c r="B53" s="1616" t="s">
        <v>14</v>
      </c>
      <c r="C53" s="1726">
        <v>85</v>
      </c>
      <c r="D53" s="1618" t="s">
        <v>6243</v>
      </c>
      <c r="E53" s="1616" t="s">
        <v>78</v>
      </c>
      <c r="F53" s="1731">
        <v>6.1</v>
      </c>
      <c r="G53" s="1620"/>
      <c r="H53" s="1620"/>
    </row>
    <row r="54" spans="2:8" ht="25.5">
      <c r="B54" s="1616"/>
      <c r="C54" s="1726">
        <v>86</v>
      </c>
      <c r="D54" s="1618" t="s">
        <v>6244</v>
      </c>
      <c r="E54" s="1616" t="s">
        <v>78</v>
      </c>
      <c r="F54" s="1731">
        <v>1.7</v>
      </c>
      <c r="G54" s="1620"/>
      <c r="H54" s="1620"/>
    </row>
    <row r="55" spans="2:8" ht="25.5">
      <c r="B55" s="1616"/>
      <c r="C55" s="1726">
        <v>87</v>
      </c>
      <c r="D55" s="1618" t="s">
        <v>6245</v>
      </c>
      <c r="E55" s="1616" t="s">
        <v>78</v>
      </c>
      <c r="F55" s="1731">
        <v>1.6</v>
      </c>
      <c r="G55" s="1620"/>
      <c r="H55" s="1620"/>
    </row>
    <row r="56" spans="2:8" ht="25.5">
      <c r="B56" s="1616" t="s">
        <v>5779</v>
      </c>
      <c r="C56" s="1616" t="s">
        <v>5779</v>
      </c>
      <c r="D56" s="1618" t="s">
        <v>5974</v>
      </c>
      <c r="E56" s="1616" t="s">
        <v>77</v>
      </c>
      <c r="F56" s="1731">
        <v>10.4</v>
      </c>
      <c r="G56" s="1620"/>
      <c r="H56" s="1620"/>
    </row>
    <row r="57" spans="2:8">
      <c r="B57" s="1621">
        <v>6</v>
      </c>
      <c r="C57" s="1621"/>
      <c r="D57" s="1613" t="s">
        <v>101</v>
      </c>
      <c r="E57" s="1614"/>
      <c r="F57" s="1728"/>
      <c r="G57" s="1622"/>
      <c r="H57" s="1622"/>
    </row>
    <row r="58" spans="2:8" ht="25.5">
      <c r="B58" s="1616" t="s">
        <v>5785</v>
      </c>
      <c r="C58" s="1616" t="s">
        <v>5785</v>
      </c>
      <c r="D58" s="1618" t="s">
        <v>5981</v>
      </c>
      <c r="E58" s="1616" t="s">
        <v>79</v>
      </c>
      <c r="F58" s="1731">
        <v>800.63</v>
      </c>
      <c r="G58" s="1620"/>
      <c r="H58" s="1620"/>
    </row>
    <row r="59" spans="2:8">
      <c r="B59" s="1621">
        <v>5</v>
      </c>
      <c r="C59" s="1621"/>
      <c r="D59" s="1639" t="s">
        <v>147</v>
      </c>
      <c r="E59" s="1614"/>
      <c r="F59" s="1728"/>
      <c r="G59" s="1622"/>
      <c r="H59" s="1622"/>
    </row>
    <row r="60" spans="2:8" ht="25.5">
      <c r="B60" s="1616" t="s">
        <v>5793</v>
      </c>
      <c r="C60" s="1616" t="s">
        <v>5793</v>
      </c>
      <c r="D60" s="1618" t="s">
        <v>5980</v>
      </c>
      <c r="E60" s="1616" t="s">
        <v>80</v>
      </c>
      <c r="F60" s="1731">
        <v>6</v>
      </c>
      <c r="G60" s="1620"/>
      <c r="H60" s="1620"/>
    </row>
    <row r="61" spans="2:8">
      <c r="B61" s="1621">
        <v>10</v>
      </c>
      <c r="C61" s="1612"/>
      <c r="D61" s="1613" t="s">
        <v>5214</v>
      </c>
      <c r="E61" s="1614"/>
      <c r="F61" s="1728"/>
      <c r="G61" s="1622"/>
      <c r="H61" s="1622"/>
    </row>
    <row r="62" spans="2:8">
      <c r="B62" s="1616" t="s">
        <v>5822</v>
      </c>
      <c r="C62" s="1616">
        <v>7.92</v>
      </c>
      <c r="D62" s="1618" t="s">
        <v>6006</v>
      </c>
      <c r="E62" s="1616" t="s">
        <v>80</v>
      </c>
      <c r="F62" s="1731">
        <v>2</v>
      </c>
      <c r="G62" s="1620"/>
      <c r="H62" s="1620"/>
    </row>
    <row r="63" spans="2:8" ht="25.5">
      <c r="B63" s="1621">
        <v>7</v>
      </c>
      <c r="C63" s="1621"/>
      <c r="D63" s="1613" t="s">
        <v>5855</v>
      </c>
      <c r="E63" s="1614"/>
      <c r="F63" s="1728"/>
      <c r="G63" s="1622"/>
      <c r="H63" s="1622"/>
    </row>
    <row r="64" spans="2:8" ht="25.5">
      <c r="B64" s="1616" t="s">
        <v>5824</v>
      </c>
      <c r="C64" s="1616" t="s">
        <v>5824</v>
      </c>
      <c r="D64" s="1618" t="s">
        <v>5989</v>
      </c>
      <c r="E64" s="1616" t="s">
        <v>80</v>
      </c>
      <c r="F64" s="1731">
        <v>1</v>
      </c>
      <c r="G64" s="1620"/>
      <c r="H64" s="1620"/>
    </row>
    <row r="65" spans="2:8">
      <c r="B65" s="1616">
        <v>7.8</v>
      </c>
      <c r="C65" s="1726">
        <v>7.75</v>
      </c>
      <c r="D65" s="1618" t="s">
        <v>5999</v>
      </c>
      <c r="E65" s="1616" t="s">
        <v>80</v>
      </c>
      <c r="F65" s="1731">
        <v>5</v>
      </c>
      <c r="G65" s="1620"/>
      <c r="H65" s="1620"/>
    </row>
    <row r="66" spans="2:8">
      <c r="B66" s="1616" t="s">
        <v>5823</v>
      </c>
      <c r="C66" s="1616">
        <v>7.67</v>
      </c>
      <c r="D66" s="1618" t="s">
        <v>5995</v>
      </c>
      <c r="E66" s="1616" t="s">
        <v>80</v>
      </c>
      <c r="F66" s="1731">
        <v>2</v>
      </c>
      <c r="G66" s="1620"/>
      <c r="H66" s="1620"/>
    </row>
    <row r="67" spans="2:8">
      <c r="B67" s="1614"/>
      <c r="C67" s="1614"/>
      <c r="D67" s="1613" t="s">
        <v>5931</v>
      </c>
      <c r="E67" s="1614"/>
      <c r="F67" s="1724"/>
      <c r="G67" s="1622"/>
      <c r="H67" s="1650"/>
    </row>
    <row r="68" spans="2:8">
      <c r="B68" s="1641"/>
      <c r="C68" s="1641"/>
      <c r="D68" s="1740"/>
      <c r="E68" s="1641"/>
      <c r="F68" s="1741"/>
      <c r="G68" s="1644"/>
      <c r="H68" s="1742"/>
    </row>
    <row r="69" spans="2:8">
      <c r="B69" s="1621">
        <v>9</v>
      </c>
      <c r="C69" s="1621"/>
      <c r="D69" s="1613" t="s">
        <v>5928</v>
      </c>
      <c r="E69" s="1614"/>
      <c r="F69" s="1724"/>
      <c r="G69" s="1622"/>
      <c r="H69" s="1622"/>
    </row>
    <row r="70" spans="2:8">
      <c r="B70" s="1616" t="s">
        <v>5807</v>
      </c>
      <c r="C70" s="1616" t="s">
        <v>5807</v>
      </c>
      <c r="D70" s="1618" t="s">
        <v>6024</v>
      </c>
      <c r="E70" s="1616" t="s">
        <v>80</v>
      </c>
      <c r="F70" s="1731">
        <v>2</v>
      </c>
      <c r="G70" s="1620"/>
      <c r="H70" s="1620"/>
    </row>
    <row r="71" spans="2:8">
      <c r="B71" s="1616" t="s">
        <v>5809</v>
      </c>
      <c r="C71" s="1616" t="s">
        <v>5809</v>
      </c>
      <c r="D71" s="1618" t="s">
        <v>6026</v>
      </c>
      <c r="E71" s="1616" t="s">
        <v>80</v>
      </c>
      <c r="F71" s="1731">
        <v>1</v>
      </c>
      <c r="G71" s="1644"/>
      <c r="H71" s="1620"/>
    </row>
    <row r="72" spans="2:8">
      <c r="B72" s="1616" t="s">
        <v>5810</v>
      </c>
      <c r="C72" s="1616" t="s">
        <v>5810</v>
      </c>
      <c r="D72" s="1618" t="s">
        <v>6027</v>
      </c>
      <c r="E72" s="1616" t="s">
        <v>80</v>
      </c>
      <c r="F72" s="1731">
        <v>2</v>
      </c>
      <c r="G72" s="1644"/>
      <c r="H72" s="1620"/>
    </row>
    <row r="73" spans="2:8">
      <c r="B73" s="1616" t="s">
        <v>5811</v>
      </c>
      <c r="C73" s="1616" t="s">
        <v>5811</v>
      </c>
      <c r="D73" s="1618" t="s">
        <v>6028</v>
      </c>
      <c r="E73" s="1616" t="s">
        <v>80</v>
      </c>
      <c r="F73" s="1731">
        <v>2</v>
      </c>
      <c r="G73" s="1644"/>
      <c r="H73" s="1620"/>
    </row>
    <row r="74" spans="2:8" ht="25.5">
      <c r="B74" s="1616" t="s">
        <v>5926</v>
      </c>
      <c r="C74" s="1616" t="s">
        <v>5926</v>
      </c>
      <c r="D74" s="1618" t="s">
        <v>6036</v>
      </c>
      <c r="E74" s="1616" t="s">
        <v>80</v>
      </c>
      <c r="F74" s="1731">
        <v>1</v>
      </c>
      <c r="G74" s="1644"/>
      <c r="H74" s="1620"/>
    </row>
    <row r="75" spans="2:8">
      <c r="B75" s="1616" t="s">
        <v>5924</v>
      </c>
      <c r="C75" s="1616" t="s">
        <v>5924</v>
      </c>
      <c r="D75" s="1618" t="s">
        <v>6040</v>
      </c>
      <c r="E75" s="1616" t="s">
        <v>80</v>
      </c>
      <c r="F75" s="1731">
        <v>1</v>
      </c>
      <c r="G75" s="1644"/>
      <c r="H75" s="1620"/>
    </row>
    <row r="76" spans="2:8">
      <c r="B76" s="1614"/>
      <c r="C76" s="1614"/>
      <c r="D76" s="1613" t="s">
        <v>5932</v>
      </c>
      <c r="E76" s="1614"/>
      <c r="F76" s="1724"/>
      <c r="G76" s="1622"/>
      <c r="H76" s="1650"/>
    </row>
  </sheetData>
  <mergeCells count="2">
    <mergeCell ref="B1:H1"/>
    <mergeCell ref="B2:H2"/>
  </mergeCells>
  <pageMargins left="0.70866141732283472" right="0.70866141732283472" top="0.74803149606299213" bottom="0.74803149606299213" header="0.31496062992125984" footer="0.31496062992125984"/>
  <pageSetup scale="6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5" tint="0.39997558519241921"/>
    <pageSetUpPr fitToPage="1"/>
  </sheetPr>
  <dimension ref="B1:L50"/>
  <sheetViews>
    <sheetView view="pageBreakPreview" topLeftCell="A16" zoomScaleNormal="100" zoomScaleSheetLayoutView="100" workbookViewId="0">
      <selection activeCell="G7" sqref="G7:H50"/>
    </sheetView>
  </sheetViews>
  <sheetFormatPr baseColWidth="10" defaultRowHeight="12.75"/>
  <cols>
    <col min="1" max="1" width="11.42578125" style="1682"/>
    <col min="2" max="2" width="9.42578125" style="1682" customWidth="1"/>
    <col min="3" max="3" width="8" style="1682" customWidth="1"/>
    <col min="4" max="4" width="45.85546875" style="1682" customWidth="1"/>
    <col min="5" max="5" width="11.42578125" style="1682"/>
    <col min="6" max="6" width="14.5703125" style="1717" customWidth="1"/>
    <col min="7" max="7" width="15.5703125" style="1718" customWidth="1"/>
    <col min="8" max="8" width="16.28515625" style="1718" customWidth="1"/>
    <col min="9" max="16384" width="11.42578125" style="1682"/>
  </cols>
  <sheetData>
    <row r="1" spans="2:12" ht="15" customHeight="1">
      <c r="B1" s="1949" t="s">
        <v>5943</v>
      </c>
      <c r="C1" s="1949"/>
      <c r="D1" s="1949"/>
      <c r="E1" s="1949"/>
      <c r="F1" s="1949"/>
      <c r="G1" s="1949"/>
      <c r="H1" s="1949"/>
    </row>
    <row r="3" spans="2:12" ht="13.5" thickBot="1">
      <c r="B3" s="1683" t="s">
        <v>90</v>
      </c>
      <c r="C3" s="1683" t="s">
        <v>4472</v>
      </c>
      <c r="D3" s="1683" t="s">
        <v>271</v>
      </c>
      <c r="E3" s="1683" t="s">
        <v>91</v>
      </c>
      <c r="F3" s="1719" t="s">
        <v>92</v>
      </c>
      <c r="G3" s="1713" t="s">
        <v>8</v>
      </c>
      <c r="H3" s="1713" t="s">
        <v>93</v>
      </c>
    </row>
    <row r="4" spans="2:12" ht="13.5" thickTop="1">
      <c r="B4" s="1621">
        <v>15</v>
      </c>
      <c r="C4" s="1621"/>
      <c r="D4" s="1720" t="s">
        <v>5266</v>
      </c>
      <c r="E4" s="1621"/>
      <c r="F4" s="1721"/>
      <c r="G4" s="1649"/>
      <c r="H4" s="1649"/>
    </row>
    <row r="5" spans="2:12">
      <c r="B5" s="1616"/>
      <c r="C5" s="1616"/>
      <c r="D5" s="1722"/>
      <c r="E5" s="1616"/>
      <c r="F5" s="1723"/>
      <c r="G5" s="1646"/>
      <c r="H5" s="1646"/>
    </row>
    <row r="6" spans="2:12">
      <c r="B6" s="1621">
        <v>1</v>
      </c>
      <c r="C6" s="1621"/>
      <c r="D6" s="1613" t="s">
        <v>10</v>
      </c>
      <c r="E6" s="1614"/>
      <c r="F6" s="1724"/>
      <c r="G6" s="1622"/>
      <c r="H6" s="1622"/>
    </row>
    <row r="7" spans="2:12">
      <c r="B7" s="1616" t="s">
        <v>5774</v>
      </c>
      <c r="C7" s="1616" t="s">
        <v>5774</v>
      </c>
      <c r="D7" s="1618" t="s">
        <v>5972</v>
      </c>
      <c r="E7" s="1616" t="s">
        <v>76</v>
      </c>
      <c r="F7" s="1725">
        <v>12.66</v>
      </c>
      <c r="G7" s="1620"/>
      <c r="H7" s="1620"/>
    </row>
    <row r="8" spans="2:12">
      <c r="B8" s="1617">
        <v>2</v>
      </c>
      <c r="C8" s="1617"/>
      <c r="D8" s="1712" t="s">
        <v>12</v>
      </c>
      <c r="E8" s="1616"/>
      <c r="F8" s="1725"/>
      <c r="G8" s="1620"/>
      <c r="H8" s="1620"/>
    </row>
    <row r="9" spans="2:12">
      <c r="B9" s="1616">
        <v>67</v>
      </c>
      <c r="C9" s="1616">
        <v>67</v>
      </c>
      <c r="D9" s="1618" t="s">
        <v>6226</v>
      </c>
      <c r="E9" s="1616" t="s">
        <v>78</v>
      </c>
      <c r="F9" s="1725">
        <v>6</v>
      </c>
      <c r="G9" s="1620"/>
      <c r="H9" s="1620"/>
    </row>
    <row r="10" spans="2:12" ht="25.5">
      <c r="B10" s="1616">
        <v>68</v>
      </c>
      <c r="C10" s="1616">
        <v>68</v>
      </c>
      <c r="D10" s="1618" t="s">
        <v>6258</v>
      </c>
      <c r="E10" s="1616" t="s">
        <v>6257</v>
      </c>
      <c r="F10" s="1725">
        <v>138</v>
      </c>
      <c r="G10" s="1620"/>
      <c r="H10" s="1620"/>
    </row>
    <row r="11" spans="2:12">
      <c r="B11" s="1617">
        <v>3</v>
      </c>
      <c r="C11" s="1617"/>
      <c r="D11" s="1712" t="s">
        <v>126</v>
      </c>
      <c r="E11" s="1616"/>
      <c r="F11" s="1725"/>
      <c r="G11" s="1620"/>
      <c r="H11" s="1620"/>
    </row>
    <row r="12" spans="2:12" ht="38.25">
      <c r="B12" s="1617"/>
      <c r="C12" s="1617"/>
      <c r="D12" s="1618" t="s">
        <v>22</v>
      </c>
      <c r="E12" s="1616"/>
      <c r="F12" s="1725"/>
      <c r="G12" s="1620"/>
      <c r="H12" s="1620"/>
    </row>
    <row r="13" spans="2:12">
      <c r="B13" s="1616" t="s">
        <v>5775</v>
      </c>
      <c r="C13" s="1616" t="s">
        <v>5775</v>
      </c>
      <c r="D13" s="1618" t="s">
        <v>5794</v>
      </c>
      <c r="E13" s="1616" t="s">
        <v>78</v>
      </c>
      <c r="F13" s="1725">
        <v>0.2</v>
      </c>
      <c r="G13" s="1620"/>
      <c r="H13" s="1620"/>
    </row>
    <row r="14" spans="2:12">
      <c r="B14" s="1616" t="s">
        <v>5821</v>
      </c>
      <c r="C14" s="1616" t="s">
        <v>5821</v>
      </c>
      <c r="D14" s="1618" t="s">
        <v>83</v>
      </c>
      <c r="E14" s="1616" t="s">
        <v>78</v>
      </c>
      <c r="F14" s="1725">
        <v>5</v>
      </c>
      <c r="G14" s="1620"/>
      <c r="H14" s="1620"/>
    </row>
    <row r="15" spans="2:12">
      <c r="B15" s="1617">
        <v>4</v>
      </c>
      <c r="C15" s="1617"/>
      <c r="D15" s="1712" t="s">
        <v>127</v>
      </c>
      <c r="E15" s="1616"/>
      <c r="F15" s="1725"/>
      <c r="G15" s="1620"/>
      <c r="H15" s="1620"/>
    </row>
    <row r="16" spans="2:12" ht="25.5">
      <c r="B16" s="1616"/>
      <c r="C16" s="1726">
        <v>82</v>
      </c>
      <c r="D16" s="1618" t="s">
        <v>6240</v>
      </c>
      <c r="E16" s="1616" t="s">
        <v>78</v>
      </c>
      <c r="F16" s="1725">
        <v>7.3</v>
      </c>
      <c r="G16" s="1620"/>
      <c r="H16" s="1620"/>
      <c r="L16" s="1716"/>
    </row>
    <row r="17" spans="2:12" ht="25.5">
      <c r="B17" s="1616"/>
      <c r="C17" s="1726">
        <v>83</v>
      </c>
      <c r="D17" s="1618" t="s">
        <v>6241</v>
      </c>
      <c r="E17" s="1616" t="s">
        <v>78</v>
      </c>
      <c r="F17" s="1725">
        <v>2.2000000000000002</v>
      </c>
      <c r="G17" s="1620"/>
      <c r="H17" s="1620"/>
      <c r="L17" s="1716"/>
    </row>
    <row r="18" spans="2:12" ht="25.5">
      <c r="B18" s="1616"/>
      <c r="C18" s="1726">
        <v>84</v>
      </c>
      <c r="D18" s="1618" t="s">
        <v>6242</v>
      </c>
      <c r="E18" s="1616" t="s">
        <v>78</v>
      </c>
      <c r="F18" s="1725">
        <v>2.1</v>
      </c>
      <c r="G18" s="1620"/>
      <c r="H18" s="1620"/>
      <c r="L18" s="1716"/>
    </row>
    <row r="19" spans="2:12" ht="25.5">
      <c r="B19" s="1616"/>
      <c r="C19" s="1640" t="s">
        <v>14</v>
      </c>
      <c r="D19" s="1618" t="s">
        <v>6256</v>
      </c>
      <c r="E19" s="1616" t="s">
        <v>78</v>
      </c>
      <c r="F19" s="1725">
        <v>6</v>
      </c>
      <c r="G19" s="1620"/>
      <c r="H19" s="1620"/>
      <c r="L19" s="1716"/>
    </row>
    <row r="20" spans="2:12" ht="25.5">
      <c r="B20" s="1616" t="s">
        <v>5779</v>
      </c>
      <c r="C20" s="1616" t="s">
        <v>5779</v>
      </c>
      <c r="D20" s="1618" t="s">
        <v>5974</v>
      </c>
      <c r="E20" s="1616" t="s">
        <v>77</v>
      </c>
      <c r="F20" s="1725">
        <v>13</v>
      </c>
      <c r="G20" s="1620"/>
      <c r="H20" s="1620"/>
    </row>
    <row r="21" spans="2:12">
      <c r="B21" s="1617">
        <v>5</v>
      </c>
      <c r="C21" s="1617"/>
      <c r="D21" s="1727" t="s">
        <v>147</v>
      </c>
      <c r="E21" s="1616"/>
      <c r="F21" s="1725"/>
      <c r="G21" s="1620"/>
      <c r="H21" s="1620"/>
    </row>
    <row r="22" spans="2:12" ht="25.5">
      <c r="B22" s="1616" t="s">
        <v>5793</v>
      </c>
      <c r="C22" s="1616" t="s">
        <v>5793</v>
      </c>
      <c r="D22" s="1618" t="s">
        <v>5980</v>
      </c>
      <c r="E22" s="1616" t="s">
        <v>80</v>
      </c>
      <c r="F22" s="1725">
        <v>6</v>
      </c>
      <c r="G22" s="1620"/>
      <c r="H22" s="1620"/>
    </row>
    <row r="23" spans="2:12">
      <c r="B23" s="1617">
        <v>6</v>
      </c>
      <c r="C23" s="1617"/>
      <c r="D23" s="1712" t="s">
        <v>101</v>
      </c>
      <c r="E23" s="1616"/>
      <c r="F23" s="1725"/>
      <c r="G23" s="1620"/>
      <c r="H23" s="1620"/>
    </row>
    <row r="24" spans="2:12" ht="25.5">
      <c r="B24" s="1616" t="s">
        <v>5785</v>
      </c>
      <c r="C24" s="1616" t="s">
        <v>5785</v>
      </c>
      <c r="D24" s="1618" t="s">
        <v>5981</v>
      </c>
      <c r="E24" s="1616" t="s">
        <v>79</v>
      </c>
      <c r="F24" s="1725">
        <v>1148.52</v>
      </c>
      <c r="G24" s="1620"/>
      <c r="H24" s="1620"/>
    </row>
    <row r="25" spans="2:12" ht="25.5">
      <c r="B25" s="1611">
        <v>7</v>
      </c>
      <c r="C25" s="1612"/>
      <c r="D25" s="1613" t="s">
        <v>5800</v>
      </c>
      <c r="E25" s="1614"/>
      <c r="F25" s="1728"/>
      <c r="G25" s="1622"/>
      <c r="H25" s="1622"/>
    </row>
    <row r="26" spans="2:12">
      <c r="B26" s="1616" t="s">
        <v>5814</v>
      </c>
      <c r="C26" s="1616" t="s">
        <v>5814</v>
      </c>
      <c r="D26" s="1618" t="s">
        <v>5983</v>
      </c>
      <c r="E26" s="1616" t="s">
        <v>77</v>
      </c>
      <c r="F26" s="1729">
        <v>12</v>
      </c>
      <c r="G26" s="1620"/>
      <c r="H26" s="1620"/>
    </row>
    <row r="27" spans="2:12">
      <c r="B27" s="1641" t="s">
        <v>5804</v>
      </c>
      <c r="C27" s="1640">
        <v>7.75</v>
      </c>
      <c r="D27" s="1618" t="s">
        <v>5999</v>
      </c>
      <c r="E27" s="1616" t="s">
        <v>80</v>
      </c>
      <c r="F27" s="1730">
        <v>5</v>
      </c>
      <c r="G27" s="1620"/>
      <c r="H27" s="1620"/>
    </row>
    <row r="28" spans="2:12">
      <c r="B28" s="1616" t="s">
        <v>5823</v>
      </c>
      <c r="C28" s="1616">
        <v>7.67</v>
      </c>
      <c r="D28" s="1618" t="s">
        <v>5995</v>
      </c>
      <c r="E28" s="1616" t="s">
        <v>80</v>
      </c>
      <c r="F28" s="1725">
        <v>5</v>
      </c>
      <c r="G28" s="1620"/>
      <c r="H28" s="1620"/>
    </row>
    <row r="29" spans="2:12">
      <c r="B29" s="1641" t="s">
        <v>5824</v>
      </c>
      <c r="C29" s="1641" t="s">
        <v>5824</v>
      </c>
      <c r="D29" s="1618" t="s">
        <v>5989</v>
      </c>
      <c r="E29" s="1616" t="s">
        <v>80</v>
      </c>
      <c r="F29" s="1731">
        <v>2</v>
      </c>
      <c r="G29" s="1620"/>
      <c r="H29" s="1620"/>
    </row>
    <row r="30" spans="2:12">
      <c r="B30" s="1616" t="s">
        <v>5825</v>
      </c>
      <c r="C30" s="1616" t="s">
        <v>5825</v>
      </c>
      <c r="D30" s="1618" t="s">
        <v>5990</v>
      </c>
      <c r="E30" s="1616" t="s">
        <v>80</v>
      </c>
      <c r="F30" s="1731">
        <v>1</v>
      </c>
      <c r="G30" s="1620"/>
      <c r="H30" s="1620"/>
    </row>
    <row r="31" spans="2:12" ht="25.5">
      <c r="B31" s="1616" t="s">
        <v>5826</v>
      </c>
      <c r="C31" s="1616" t="s">
        <v>5826</v>
      </c>
      <c r="D31" s="1618" t="s">
        <v>5991</v>
      </c>
      <c r="E31" s="1616" t="s">
        <v>77</v>
      </c>
      <c r="F31" s="1731">
        <v>4</v>
      </c>
      <c r="G31" s="1620"/>
      <c r="H31" s="1620"/>
    </row>
    <row r="32" spans="2:12" ht="25.5">
      <c r="B32" s="1616" t="s">
        <v>5827</v>
      </c>
      <c r="C32" s="1616" t="s">
        <v>5827</v>
      </c>
      <c r="D32" s="1618" t="s">
        <v>5992</v>
      </c>
      <c r="E32" s="1616" t="s">
        <v>80</v>
      </c>
      <c r="F32" s="1725">
        <v>2</v>
      </c>
      <c r="G32" s="1620"/>
      <c r="H32" s="1620"/>
    </row>
    <row r="33" spans="2:8">
      <c r="B33" s="1617">
        <v>10</v>
      </c>
      <c r="C33" s="1704"/>
      <c r="D33" s="1712" t="s">
        <v>5806</v>
      </c>
      <c r="E33" s="1616"/>
      <c r="F33" s="1725"/>
      <c r="G33" s="1620"/>
      <c r="H33" s="1620"/>
    </row>
    <row r="34" spans="2:8">
      <c r="B34" s="1616" t="s">
        <v>5822</v>
      </c>
      <c r="C34" s="1616">
        <v>7.92</v>
      </c>
      <c r="D34" s="1618" t="s">
        <v>6006</v>
      </c>
      <c r="E34" s="1616" t="s">
        <v>80</v>
      </c>
      <c r="F34" s="1731">
        <v>1</v>
      </c>
      <c r="G34" s="1620"/>
      <c r="H34" s="1620"/>
    </row>
    <row r="35" spans="2:8">
      <c r="B35" s="1616"/>
      <c r="C35" s="1616"/>
      <c r="D35" s="1645"/>
      <c r="E35" s="1616"/>
      <c r="F35" s="1723"/>
      <c r="G35" s="1646"/>
      <c r="H35" s="1647"/>
    </row>
    <row r="36" spans="2:8">
      <c r="B36" s="1614"/>
      <c r="C36" s="1621"/>
      <c r="D36" s="1625" t="s">
        <v>5839</v>
      </c>
      <c r="E36" s="1627"/>
      <c r="F36" s="1721"/>
      <c r="G36" s="1649"/>
      <c r="H36" s="1650"/>
    </row>
    <row r="37" spans="2:8">
      <c r="B37" s="1732"/>
      <c r="C37" s="1732"/>
      <c r="D37" s="1732"/>
      <c r="E37" s="1732"/>
      <c r="F37" s="1733"/>
      <c r="G37" s="1734"/>
      <c r="H37" s="1734"/>
    </row>
    <row r="38" spans="2:8">
      <c r="B38" s="1621">
        <v>9</v>
      </c>
      <c r="C38" s="1621"/>
      <c r="D38" s="1613" t="s">
        <v>5815</v>
      </c>
      <c r="E38" s="1614"/>
      <c r="F38" s="1724"/>
      <c r="G38" s="1622"/>
      <c r="H38" s="1622"/>
    </row>
    <row r="39" spans="2:8">
      <c r="B39" s="1641" t="s">
        <v>5816</v>
      </c>
      <c r="C39" s="1641" t="s">
        <v>5816</v>
      </c>
      <c r="D39" s="1618" t="s">
        <v>6012</v>
      </c>
      <c r="E39" s="1616" t="s">
        <v>77</v>
      </c>
      <c r="F39" s="1730">
        <v>12</v>
      </c>
      <c r="G39" s="1620"/>
      <c r="H39" s="1620"/>
    </row>
    <row r="40" spans="2:8">
      <c r="B40" s="1617">
        <v>11</v>
      </c>
      <c r="C40" s="1735"/>
      <c r="D40" s="1712" t="s">
        <v>5801</v>
      </c>
      <c r="E40" s="1616"/>
      <c r="F40" s="1725"/>
      <c r="G40" s="1620"/>
      <c r="H40" s="1620"/>
    </row>
    <row r="41" spans="2:8">
      <c r="B41" s="1616" t="s">
        <v>5807</v>
      </c>
      <c r="C41" s="1616" t="s">
        <v>5807</v>
      </c>
      <c r="D41" s="1618" t="s">
        <v>6024</v>
      </c>
      <c r="E41" s="1616" t="s">
        <v>80</v>
      </c>
      <c r="F41" s="1731">
        <v>2</v>
      </c>
      <c r="G41" s="1644"/>
      <c r="H41" s="1620"/>
    </row>
    <row r="42" spans="2:8">
      <c r="B42" s="1616" t="s">
        <v>5808</v>
      </c>
      <c r="C42" s="1616" t="s">
        <v>5808</v>
      </c>
      <c r="D42" s="1618" t="s">
        <v>6025</v>
      </c>
      <c r="E42" s="1616" t="s">
        <v>80</v>
      </c>
      <c r="F42" s="1731">
        <v>1</v>
      </c>
      <c r="G42" s="1644"/>
      <c r="H42" s="1620"/>
    </row>
    <row r="43" spans="2:8">
      <c r="B43" s="1616" t="s">
        <v>5809</v>
      </c>
      <c r="C43" s="1616" t="s">
        <v>5809</v>
      </c>
      <c r="D43" s="1618" t="s">
        <v>6026</v>
      </c>
      <c r="E43" s="1616" t="s">
        <v>80</v>
      </c>
      <c r="F43" s="1731">
        <v>1</v>
      </c>
      <c r="G43" s="1644"/>
      <c r="H43" s="1620"/>
    </row>
    <row r="44" spans="2:8">
      <c r="B44" s="1616" t="s">
        <v>5810</v>
      </c>
      <c r="C44" s="1616" t="s">
        <v>5810</v>
      </c>
      <c r="D44" s="1618" t="s">
        <v>6027</v>
      </c>
      <c r="E44" s="1616" t="s">
        <v>80</v>
      </c>
      <c r="F44" s="1731">
        <v>2</v>
      </c>
      <c r="G44" s="1644"/>
      <c r="H44" s="1620"/>
    </row>
    <row r="45" spans="2:8">
      <c r="B45" s="1616" t="s">
        <v>5811</v>
      </c>
      <c r="C45" s="1616" t="s">
        <v>5811</v>
      </c>
      <c r="D45" s="1618" t="s">
        <v>6028</v>
      </c>
      <c r="E45" s="1616" t="s">
        <v>80</v>
      </c>
      <c r="F45" s="1731">
        <v>2</v>
      </c>
      <c r="G45" s="1644"/>
      <c r="H45" s="1620"/>
    </row>
    <row r="46" spans="2:8">
      <c r="B46" s="1616" t="s">
        <v>5812</v>
      </c>
      <c r="C46" s="1616" t="s">
        <v>5812</v>
      </c>
      <c r="D46" s="1618" t="s">
        <v>6029</v>
      </c>
      <c r="E46" s="1616" t="s">
        <v>80</v>
      </c>
      <c r="F46" s="1731">
        <v>1</v>
      </c>
      <c r="G46" s="1644"/>
      <c r="H46" s="1620"/>
    </row>
    <row r="47" spans="2:8">
      <c r="B47" s="1616" t="s">
        <v>5813</v>
      </c>
      <c r="C47" s="1616" t="s">
        <v>5813</v>
      </c>
      <c r="D47" s="1618" t="s">
        <v>6030</v>
      </c>
      <c r="E47" s="1616" t="s">
        <v>80</v>
      </c>
      <c r="F47" s="1731">
        <v>1</v>
      </c>
      <c r="G47" s="1644"/>
      <c r="H47" s="1620"/>
    </row>
    <row r="48" spans="2:8" ht="25.5">
      <c r="B48" s="1616" t="s">
        <v>5926</v>
      </c>
      <c r="C48" s="1616" t="s">
        <v>5926</v>
      </c>
      <c r="D48" s="1618" t="s">
        <v>6036</v>
      </c>
      <c r="E48" s="1616" t="s">
        <v>80</v>
      </c>
      <c r="F48" s="1731">
        <v>1</v>
      </c>
      <c r="G48" s="1644"/>
      <c r="H48" s="1620"/>
    </row>
    <row r="49" spans="2:8">
      <c r="B49" s="1614"/>
      <c r="C49" s="1621"/>
      <c r="D49" s="1625" t="s">
        <v>5840</v>
      </c>
      <c r="E49" s="1614"/>
      <c r="F49" s="1736"/>
      <c r="G49" s="1626"/>
      <c r="H49" s="1650"/>
    </row>
    <row r="50" spans="2:8">
      <c r="B50" s="1616"/>
      <c r="C50" s="1617"/>
      <c r="D50" s="1645"/>
      <c r="E50" s="1616"/>
      <c r="F50" s="1723"/>
      <c r="G50" s="1646"/>
      <c r="H50" s="1647"/>
    </row>
  </sheetData>
  <mergeCells count="1">
    <mergeCell ref="B1:H1"/>
  </mergeCells>
  <conditionalFormatting sqref="B25:H25 B27:C27 F27">
    <cfRule type="containsErrors" dxfId="241" priority="9">
      <formula>ISERROR(B25)</formula>
    </cfRule>
  </conditionalFormatting>
  <conditionalFormatting sqref="B36:H36">
    <cfRule type="containsErrors" dxfId="240" priority="7">
      <formula>ISERROR(B36)</formula>
    </cfRule>
  </conditionalFormatting>
  <conditionalFormatting sqref="B49:H50">
    <cfRule type="containsErrors" dxfId="239" priority="6">
      <formula>ISERROR(B49)</formula>
    </cfRule>
  </conditionalFormatting>
  <pageMargins left="0.70866141732283472" right="0.70866141732283472" top="0.74803149606299213" bottom="0.74803149606299213" header="0.31496062992125984" footer="0.31496062992125984"/>
  <pageSetup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50"/>
    <pageSetUpPr fitToPage="1"/>
  </sheetPr>
  <dimension ref="B1:K34"/>
  <sheetViews>
    <sheetView topLeftCell="A19" zoomScale="85" zoomScaleNormal="85" workbookViewId="0">
      <selection activeCell="D40" sqref="D40"/>
    </sheetView>
  </sheetViews>
  <sheetFormatPr baseColWidth="10" defaultRowHeight="13.5"/>
  <cols>
    <col min="1" max="1" width="11.42578125" style="1460"/>
    <col min="2" max="2" width="18.5703125" style="1460" customWidth="1"/>
    <col min="3" max="3" width="16.85546875" style="1460" customWidth="1"/>
    <col min="4" max="4" width="89.42578125" style="1460" customWidth="1"/>
    <col min="5" max="5" width="12.140625" style="1460" customWidth="1"/>
    <col min="6" max="6" width="13" style="1460" customWidth="1"/>
    <col min="7" max="7" width="16.42578125" style="1460" customWidth="1"/>
    <col min="8" max="8" width="19.5703125" style="1460" customWidth="1"/>
    <col min="9" max="16384" width="11.42578125" style="1460"/>
  </cols>
  <sheetData>
    <row r="1" spans="2:8">
      <c r="B1" s="1912"/>
      <c r="C1" s="1912"/>
      <c r="D1" s="1929" t="s">
        <v>5751</v>
      </c>
      <c r="E1" s="1929"/>
      <c r="F1" s="1929"/>
      <c r="G1" s="1926"/>
      <c r="H1" s="1922"/>
    </row>
    <row r="2" spans="2:8" ht="3.75" customHeight="1">
      <c r="B2" s="1912"/>
      <c r="C2" s="1912"/>
      <c r="D2" s="1930"/>
      <c r="E2" s="1930"/>
      <c r="F2" s="1930"/>
      <c r="G2" s="1927"/>
      <c r="H2" s="1923"/>
    </row>
    <row r="3" spans="2:8" ht="50.25" customHeight="1">
      <c r="B3" s="1912"/>
      <c r="C3" s="1912"/>
      <c r="D3" s="1931" t="s">
        <v>5752</v>
      </c>
      <c r="E3" s="1931"/>
      <c r="F3" s="1931"/>
      <c r="G3" s="1927"/>
      <c r="H3" s="1923"/>
    </row>
    <row r="4" spans="2:8" ht="3.75" customHeight="1">
      <c r="B4" s="1912"/>
      <c r="C4" s="1912"/>
      <c r="D4" s="1932"/>
      <c r="E4" s="1933"/>
      <c r="F4" s="1934"/>
      <c r="G4" s="1928"/>
      <c r="H4" s="1925"/>
    </row>
    <row r="5" spans="2:8" ht="15" customHeight="1">
      <c r="B5" s="1917" t="s">
        <v>5756</v>
      </c>
      <c r="C5" s="1918"/>
      <c r="D5" s="1929" t="s">
        <v>5762</v>
      </c>
      <c r="E5" s="1929"/>
      <c r="F5" s="1929"/>
      <c r="G5" s="1917" t="s">
        <v>5763</v>
      </c>
      <c r="H5" s="1918"/>
    </row>
    <row r="6" spans="2:8">
      <c r="B6" s="1919"/>
      <c r="C6" s="1920"/>
      <c r="D6" s="1929"/>
      <c r="E6" s="1929"/>
      <c r="F6" s="1929"/>
      <c r="G6" s="1919"/>
      <c r="H6" s="1920"/>
    </row>
    <row r="7" spans="2:8" ht="3.75" customHeight="1">
      <c r="B7" s="1914"/>
      <c r="C7" s="1915"/>
      <c r="D7" s="1915"/>
      <c r="E7" s="1915"/>
      <c r="F7" s="1915"/>
      <c r="G7" s="1915"/>
      <c r="H7" s="1916"/>
    </row>
    <row r="8" spans="2:8">
      <c r="B8" s="1912" t="s">
        <v>5883</v>
      </c>
      <c r="C8" s="1912"/>
      <c r="D8" s="1912"/>
      <c r="E8" s="1912"/>
      <c r="F8" s="1912"/>
      <c r="G8" s="1912"/>
      <c r="H8" s="1912"/>
    </row>
    <row r="9" spans="2:8" ht="3.75" customHeight="1"/>
    <row r="10" spans="2:8" ht="14.25" thickBot="1">
      <c r="B10" s="1440" t="s">
        <v>90</v>
      </c>
      <c r="C10" s="1440" t="s">
        <v>4472</v>
      </c>
      <c r="D10" s="1440" t="s">
        <v>271</v>
      </c>
      <c r="E10" s="1440" t="s">
        <v>91</v>
      </c>
      <c r="F10" s="1441" t="s">
        <v>92</v>
      </c>
      <c r="G10" s="1442" t="s">
        <v>8</v>
      </c>
      <c r="H10" s="1442" t="s">
        <v>93</v>
      </c>
    </row>
    <row r="11" spans="2:8" ht="19.5" customHeight="1" thickTop="1">
      <c r="B11" s="1459">
        <v>1</v>
      </c>
      <c r="C11" s="1458"/>
      <c r="D11" s="1463" t="s">
        <v>10</v>
      </c>
      <c r="E11" s="1453"/>
      <c r="F11" s="1454"/>
      <c r="G11" s="1455"/>
      <c r="H11" s="1455"/>
    </row>
    <row r="12" spans="2:8" ht="18.75" customHeight="1">
      <c r="B12" s="1446" t="s">
        <v>5765</v>
      </c>
      <c r="C12" s="1448" t="s">
        <v>5765</v>
      </c>
      <c r="D12" s="1449" t="e">
        <f>+VLOOKUP(C12,#REF!,2,FALSE)</f>
        <v>#REF!</v>
      </c>
      <c r="E12" s="1446" t="e">
        <f>+VLOOKUP(C12,#REF!,3,FALSE)</f>
        <v>#REF!</v>
      </c>
      <c r="F12" s="1450">
        <f>108+96</f>
        <v>204</v>
      </c>
      <c r="G12" s="1451" t="e">
        <f>+VLOOKUP(C12,#REF!,4,FALSE)</f>
        <v>#REF!</v>
      </c>
      <c r="H12" s="1451" t="e">
        <f>+G12*F12</f>
        <v>#REF!</v>
      </c>
    </row>
    <row r="13" spans="2:8">
      <c r="B13" s="1443">
        <v>2</v>
      </c>
      <c r="C13" s="1443"/>
      <c r="D13" s="1463" t="s">
        <v>12</v>
      </c>
      <c r="E13" s="1453"/>
      <c r="F13" s="1283"/>
      <c r="G13" s="1461"/>
      <c r="H13" s="1432"/>
    </row>
    <row r="14" spans="2:8" ht="21" customHeight="1">
      <c r="B14" s="1446">
        <v>67</v>
      </c>
      <c r="C14" s="1448">
        <v>67</v>
      </c>
      <c r="D14" s="1449" t="e">
        <f>+VLOOKUP(C14,#REF!,2,FALSE)</f>
        <v>#REF!</v>
      </c>
      <c r="E14" s="1446" t="e">
        <f>+VLOOKUP(C14,#REF!,3,FALSE)</f>
        <v>#REF!</v>
      </c>
      <c r="F14" s="1450">
        <v>404</v>
      </c>
      <c r="G14" s="1451" t="e">
        <f>+VLOOKUP(C14,#REF!,4,FALSE)</f>
        <v>#REF!</v>
      </c>
      <c r="H14" s="1451" t="e">
        <f>+G14*F14</f>
        <v>#REF!</v>
      </c>
    </row>
    <row r="15" spans="2:8" ht="41.25" customHeight="1">
      <c r="B15" s="1471">
        <v>68</v>
      </c>
      <c r="C15" s="1474">
        <v>68</v>
      </c>
      <c r="D15" s="1472" t="e">
        <f>+VLOOKUP(C15,#REF!,2,FALSE)</f>
        <v>#REF!</v>
      </c>
      <c r="E15" s="1471" t="e">
        <f>+VLOOKUP(C15,#REF!,3,FALSE)</f>
        <v>#REF!</v>
      </c>
      <c r="F15" s="1450">
        <f>(+F14-F20)*1.15*20</f>
        <v>4831.7847999999994</v>
      </c>
      <c r="G15" s="1473" t="e">
        <f>+VLOOKUP(C15,#REF!,4,FALSE)</f>
        <v>#REF!</v>
      </c>
      <c r="H15" s="1473" t="e">
        <f>+G15*F15</f>
        <v>#REF!</v>
      </c>
    </row>
    <row r="16" spans="2:8" ht="18.75" customHeight="1">
      <c r="B16" s="1443">
        <v>7</v>
      </c>
      <c r="C16" s="1443"/>
      <c r="D16" s="1463" t="s">
        <v>5855</v>
      </c>
      <c r="E16" s="1453"/>
      <c r="F16" s="1462"/>
      <c r="G16" s="1461"/>
      <c r="H16" s="1461"/>
    </row>
    <row r="17" spans="2:11" ht="21.75" customHeight="1">
      <c r="B17" s="1247">
        <v>7.18</v>
      </c>
      <c r="C17" s="1470">
        <v>64</v>
      </c>
      <c r="D17" s="1449" t="e">
        <f>+VLOOKUP(C17,#REF!,2,FALSE)</f>
        <v>#REF!</v>
      </c>
      <c r="E17" s="1446" t="e">
        <f>+VLOOKUP(C17,#REF!,3,FALSE)</f>
        <v>#REF!</v>
      </c>
      <c r="F17" s="1450">
        <v>204</v>
      </c>
      <c r="G17" s="1451" t="e">
        <f>+VLOOKUP(C17,#REF!,4,FALSE)</f>
        <v>#REF!</v>
      </c>
      <c r="H17" s="1451" t="e">
        <f>+G17*F17</f>
        <v>#REF!</v>
      </c>
    </row>
    <row r="18" spans="2:11" ht="21.75" customHeight="1">
      <c r="B18" s="1446" t="s">
        <v>5804</v>
      </c>
      <c r="C18" s="1448">
        <v>7.72</v>
      </c>
      <c r="D18" s="1449" t="e">
        <f>+VLOOKUP(C18,#REF!,2,FALSE)</f>
        <v>#REF!</v>
      </c>
      <c r="E18" s="1446" t="e">
        <f>+VLOOKUP(C18,#REF!,3,FALSE)</f>
        <v>#REF!</v>
      </c>
      <c r="F18" s="1450">
        <v>15</v>
      </c>
      <c r="G18" s="1451" t="e">
        <f>+VLOOKUP(C18,#REF!,4,FALSE)</f>
        <v>#REF!</v>
      </c>
      <c r="H18" s="1451" t="e">
        <f>+G18*F18</f>
        <v>#REF!</v>
      </c>
    </row>
    <row r="19" spans="2:11">
      <c r="B19" s="1443">
        <v>8</v>
      </c>
      <c r="C19" s="1443"/>
      <c r="D19" s="1463" t="s">
        <v>131</v>
      </c>
      <c r="E19" s="1453"/>
      <c r="F19" s="1462"/>
      <c r="G19" s="1461"/>
      <c r="H19" s="1461"/>
    </row>
    <row r="20" spans="2:11" ht="29.25" customHeight="1">
      <c r="B20" s="1446" t="s">
        <v>5770</v>
      </c>
      <c r="C20" s="1448" t="s">
        <v>5770</v>
      </c>
      <c r="D20" s="1449" t="e">
        <f>+VLOOKUP(C20,#REF!,2,FALSE)</f>
        <v>#REF!</v>
      </c>
      <c r="E20" s="1446" t="e">
        <f>+VLOOKUP(C20,#REF!,3,FALSE)</f>
        <v>#REF!</v>
      </c>
      <c r="F20" s="1450">
        <f>+F14-F22-F21</f>
        <v>193.92240000000001</v>
      </c>
      <c r="G20" s="1451" t="e">
        <f>+VLOOKUP(C20,#REF!,4,FALSE)</f>
        <v>#REF!</v>
      </c>
      <c r="H20" s="1451" t="e">
        <f>+G20*F20</f>
        <v>#REF!</v>
      </c>
    </row>
    <row r="21" spans="2:11" ht="39.75" customHeight="1">
      <c r="B21" s="1446" t="s">
        <v>5771</v>
      </c>
      <c r="C21" s="1448" t="s">
        <v>5771</v>
      </c>
      <c r="D21" s="1449" t="e">
        <f>+VLOOKUP(C21,#REF!,2,FALSE)</f>
        <v>#REF!</v>
      </c>
      <c r="E21" s="1446" t="e">
        <f>+VLOOKUP(C21,#REF!,3,FALSE)</f>
        <v>#REF!</v>
      </c>
      <c r="F21" s="1450">
        <f>202-0.4*0.4*3.14*0.25*F12</f>
        <v>176.3776</v>
      </c>
      <c r="G21" s="1451" t="e">
        <f>+VLOOKUP(C21,#REF!,4,FALSE)</f>
        <v>#REF!</v>
      </c>
      <c r="H21" s="1451" t="e">
        <f>+G21*F21</f>
        <v>#REF!</v>
      </c>
    </row>
    <row r="22" spans="2:11" ht="32.25" customHeight="1">
      <c r="B22" s="1446" t="s">
        <v>5772</v>
      </c>
      <c r="C22" s="1448" t="s">
        <v>5772</v>
      </c>
      <c r="D22" s="1449" t="e">
        <f>+VLOOKUP(C22,#REF!,2,FALSE)</f>
        <v>#REF!</v>
      </c>
      <c r="E22" s="1446" t="e">
        <f>+VLOOKUP(C22,#REF!,3,FALSE)</f>
        <v>#REF!</v>
      </c>
      <c r="F22" s="1450">
        <v>33.700000000000003</v>
      </c>
      <c r="G22" s="1451" t="e">
        <f>+VLOOKUP(C22,#REF!,4,FALSE)</f>
        <v>#REF!</v>
      </c>
      <c r="H22" s="1451" t="e">
        <f>+G22*F22</f>
        <v>#REF!</v>
      </c>
    </row>
    <row r="23" spans="2:11">
      <c r="B23" s="1446"/>
      <c r="C23" s="1448"/>
      <c r="D23" s="1449"/>
      <c r="E23" s="1446"/>
      <c r="F23" s="1450"/>
      <c r="G23" s="1451"/>
      <c r="H23" s="1451"/>
    </row>
    <row r="24" spans="2:11" ht="17.25" customHeight="1">
      <c r="B24" s="1453"/>
      <c r="C24" s="1443"/>
      <c r="D24" s="1452" t="s">
        <v>5885</v>
      </c>
      <c r="E24" s="1453"/>
      <c r="F24" s="1454"/>
      <c r="G24" s="1455"/>
      <c r="H24" s="1456" t="e">
        <f>SUM(H12:H23)</f>
        <v>#REF!</v>
      </c>
    </row>
    <row r="25" spans="2:11">
      <c r="B25" s="1446"/>
      <c r="C25" s="1448"/>
      <c r="D25" s="1449"/>
      <c r="E25" s="1446"/>
      <c r="F25" s="1450"/>
      <c r="G25" s="1451"/>
      <c r="H25" s="1451"/>
    </row>
    <row r="26" spans="2:11" ht="21.75" customHeight="1">
      <c r="B26" s="1443">
        <v>9</v>
      </c>
      <c r="C26" s="1443"/>
      <c r="D26" s="1463" t="s">
        <v>5886</v>
      </c>
      <c r="E26" s="1453"/>
      <c r="F26" s="1462"/>
      <c r="G26" s="1461"/>
      <c r="H26" s="1461"/>
    </row>
    <row r="27" spans="2:11" ht="16.5" customHeight="1">
      <c r="B27" s="1247">
        <v>9.18</v>
      </c>
      <c r="C27" s="1448">
        <v>9.18</v>
      </c>
      <c r="D27" s="1449" t="e">
        <f>+VLOOKUP(C27,#REF!,2,FALSE)</f>
        <v>#REF!</v>
      </c>
      <c r="E27" s="1446" t="e">
        <f>+VLOOKUP(C27,#REF!,3,FALSE)</f>
        <v>#REF!</v>
      </c>
      <c r="F27" s="1450">
        <v>204.4</v>
      </c>
      <c r="G27" s="1451" t="e">
        <f>+VLOOKUP(C27,#REF!,4,FALSE)</f>
        <v>#REF!</v>
      </c>
      <c r="H27" s="1451" t="e">
        <f>+G27*F27</f>
        <v>#REF!</v>
      </c>
      <c r="J27" s="1460">
        <f>341000*1.19</f>
        <v>405790</v>
      </c>
      <c r="K27" s="1607">
        <f>+J27*1.1</f>
        <v>446369.00000000006</v>
      </c>
    </row>
    <row r="28" spans="2:11" ht="16.5" customHeight="1">
      <c r="B28" s="1443">
        <v>11</v>
      </c>
      <c r="C28" s="1296"/>
      <c r="D28" s="1463" t="s">
        <v>5801</v>
      </c>
      <c r="E28" s="1453"/>
      <c r="F28" s="1462"/>
      <c r="G28" s="1461"/>
      <c r="H28" s="1461"/>
    </row>
    <row r="29" spans="2:11" ht="16.5" customHeight="1">
      <c r="B29" s="1247">
        <v>11.33</v>
      </c>
      <c r="C29" s="1446">
        <v>11.33</v>
      </c>
      <c r="D29" s="1449" t="e">
        <f>+VLOOKUP(C29,#REF!,2,FALSE)</f>
        <v>#REF!</v>
      </c>
      <c r="E29" s="1446" t="e">
        <f>+VLOOKUP(C29,#REF!,3,FALSE)</f>
        <v>#REF!</v>
      </c>
      <c r="F29" s="1464">
        <v>11</v>
      </c>
      <c r="G29" s="1451" t="e">
        <f>+VLOOKUP(C29,#REF!,4,FALSE)</f>
        <v>#REF!</v>
      </c>
      <c r="H29" s="1451" t="e">
        <f>+G29*F29</f>
        <v>#REF!</v>
      </c>
    </row>
    <row r="30" spans="2:11" ht="16.5" customHeight="1">
      <c r="B30" s="1247">
        <v>11.34</v>
      </c>
      <c r="C30" s="1446">
        <v>11.34</v>
      </c>
      <c r="D30" s="1449" t="e">
        <f>+VLOOKUP(C30,#REF!,2,FALSE)</f>
        <v>#REF!</v>
      </c>
      <c r="E30" s="1446" t="e">
        <f>+VLOOKUP(C30,#REF!,3,FALSE)</f>
        <v>#REF!</v>
      </c>
      <c r="F30" s="1464">
        <v>4</v>
      </c>
      <c r="G30" s="1451" t="e">
        <f>+VLOOKUP(C30,#REF!,4,FALSE)</f>
        <v>#REF!</v>
      </c>
      <c r="H30" s="1451" t="e">
        <f>+G30*F30</f>
        <v>#REF!</v>
      </c>
    </row>
    <row r="31" spans="2:11" ht="16.5" customHeight="1">
      <c r="B31" s="1446"/>
      <c r="C31" s="1446"/>
      <c r="D31" s="1449"/>
      <c r="E31" s="1446"/>
      <c r="F31" s="1464"/>
      <c r="G31" s="1451"/>
      <c r="H31" s="1451"/>
    </row>
    <row r="32" spans="2:11" ht="16.5" customHeight="1">
      <c r="B32" s="1453"/>
      <c r="C32" s="1443"/>
      <c r="D32" s="1452" t="s">
        <v>5888</v>
      </c>
      <c r="E32" s="1453"/>
      <c r="F32" s="1454"/>
      <c r="G32" s="1455"/>
      <c r="H32" s="1456" t="e">
        <f>SUM(H27:H31)</f>
        <v>#REF!</v>
      </c>
    </row>
    <row r="33" spans="2:8">
      <c r="B33" s="1446"/>
      <c r="C33" s="1448"/>
      <c r="D33" s="1449"/>
      <c r="E33" s="1446"/>
      <c r="F33" s="1450"/>
      <c r="G33" s="1451"/>
      <c r="H33" s="1451"/>
    </row>
    <row r="34" spans="2:8" ht="18" customHeight="1">
      <c r="B34" s="1453"/>
      <c r="C34" s="1443"/>
      <c r="D34" s="1452" t="s">
        <v>5892</v>
      </c>
      <c r="E34" s="1457"/>
      <c r="F34" s="1444"/>
      <c r="G34" s="1445"/>
      <c r="H34" s="1456" t="e">
        <f>H32+H24</f>
        <v>#REF!</v>
      </c>
    </row>
  </sheetData>
  <mergeCells count="11">
    <mergeCell ref="B5:C6"/>
    <mergeCell ref="D5:F6"/>
    <mergeCell ref="G5:H6"/>
    <mergeCell ref="B7:H7"/>
    <mergeCell ref="B8:H8"/>
    <mergeCell ref="B1:C4"/>
    <mergeCell ref="D1:F1"/>
    <mergeCell ref="G1:H4"/>
    <mergeCell ref="D2:F2"/>
    <mergeCell ref="D3:F3"/>
    <mergeCell ref="D4:F4"/>
  </mergeCells>
  <pageMargins left="0.70866141732283472" right="0.70866141732283472" top="0.74803149606299213" bottom="0.74803149606299213" header="0.31496062992125984" footer="0.31496062992125984"/>
  <pageSetup scale="48" orientation="portrait" horizont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5" tint="0.39997558519241921"/>
    <pageSetUpPr fitToPage="1"/>
  </sheetPr>
  <dimension ref="B1:H37"/>
  <sheetViews>
    <sheetView view="pageBreakPreview" zoomScale="115" zoomScaleNormal="85" zoomScaleSheetLayoutView="115" workbookViewId="0">
      <selection activeCell="G6" sqref="G6:H37"/>
    </sheetView>
  </sheetViews>
  <sheetFormatPr baseColWidth="10" defaultRowHeight="13.5"/>
  <cols>
    <col min="1" max="1" width="4" style="1325" customWidth="1"/>
    <col min="2" max="2" width="10.5703125" style="1325" customWidth="1"/>
    <col min="3" max="3" width="8.42578125" style="1325" customWidth="1"/>
    <col min="4" max="4" width="47.85546875" style="1325" customWidth="1"/>
    <col min="5" max="5" width="9.85546875" style="1325" customWidth="1"/>
    <col min="6" max="6" width="11.7109375" style="1325" customWidth="1"/>
    <col min="7" max="7" width="16" style="1325" customWidth="1"/>
    <col min="8" max="8" width="17.7109375" style="1325" customWidth="1"/>
    <col min="9" max="9" width="38.5703125" style="1325" customWidth="1"/>
    <col min="10" max="16384" width="11.42578125" style="1325"/>
  </cols>
  <sheetData>
    <row r="1" spans="2:8">
      <c r="B1" s="1961" t="s">
        <v>5942</v>
      </c>
      <c r="C1" s="1961"/>
      <c r="D1" s="1961"/>
      <c r="E1" s="1961"/>
      <c r="F1" s="1961"/>
      <c r="G1" s="1961"/>
      <c r="H1" s="1961"/>
    </row>
    <row r="2" spans="2:8" ht="3" customHeight="1">
      <c r="B2" s="1675"/>
      <c r="C2" s="1675"/>
      <c r="D2" s="1675"/>
      <c r="E2" s="1675"/>
      <c r="F2" s="1675"/>
      <c r="G2" s="1675"/>
      <c r="H2" s="1675"/>
    </row>
    <row r="3" spans="2:8" ht="45.75" customHeight="1">
      <c r="B3" s="1670" t="s">
        <v>90</v>
      </c>
      <c r="C3" s="1670" t="s">
        <v>4472</v>
      </c>
      <c r="D3" s="1670" t="s">
        <v>271</v>
      </c>
      <c r="E3" s="1670" t="s">
        <v>91</v>
      </c>
      <c r="F3" s="1676" t="s">
        <v>92</v>
      </c>
      <c r="G3" s="1677" t="s">
        <v>8</v>
      </c>
      <c r="H3" s="1677" t="s">
        <v>93</v>
      </c>
    </row>
    <row r="4" spans="2:8">
      <c r="B4" s="1653">
        <v>14</v>
      </c>
      <c r="C4" s="1653"/>
      <c r="D4" s="1654" t="s">
        <v>5271</v>
      </c>
      <c r="E4" s="1653"/>
      <c r="F4" s="1655"/>
      <c r="G4" s="1656"/>
      <c r="H4" s="1656"/>
    </row>
    <row r="5" spans="2:8">
      <c r="B5" s="1653">
        <v>1</v>
      </c>
      <c r="C5" s="1653"/>
      <c r="D5" s="1657" t="s">
        <v>10</v>
      </c>
      <c r="E5" s="1658"/>
      <c r="F5" s="1659"/>
      <c r="G5" s="1660"/>
      <c r="H5" s="1661"/>
    </row>
    <row r="6" spans="2:8">
      <c r="B6" s="1662" t="s">
        <v>5774</v>
      </c>
      <c r="C6" s="1662" t="s">
        <v>5774</v>
      </c>
      <c r="D6" s="1663" t="s">
        <v>5972</v>
      </c>
      <c r="E6" s="1662" t="s">
        <v>76</v>
      </c>
      <c r="F6" s="1664">
        <v>6.76</v>
      </c>
      <c r="G6" s="1665"/>
      <c r="H6" s="1666"/>
    </row>
    <row r="7" spans="2:8">
      <c r="B7" s="1653">
        <v>2</v>
      </c>
      <c r="C7" s="1653"/>
      <c r="D7" s="1657" t="s">
        <v>12</v>
      </c>
      <c r="E7" s="1658"/>
      <c r="F7" s="1667"/>
      <c r="G7" s="1668"/>
      <c r="H7" s="1669"/>
    </row>
    <row r="8" spans="2:8">
      <c r="B8" s="1662">
        <v>67</v>
      </c>
      <c r="C8" s="1662">
        <v>67</v>
      </c>
      <c r="D8" s="1663" t="s">
        <v>6226</v>
      </c>
      <c r="E8" s="1662" t="s">
        <v>78</v>
      </c>
      <c r="F8" s="1664">
        <v>13.5</v>
      </c>
      <c r="G8" s="1665"/>
      <c r="H8" s="1666"/>
    </row>
    <row r="9" spans="2:8" s="1460" customFormat="1" ht="27">
      <c r="B9" s="1662">
        <v>68</v>
      </c>
      <c r="C9" s="1662">
        <v>68</v>
      </c>
      <c r="D9" s="1663" t="s">
        <v>6258</v>
      </c>
      <c r="E9" s="1662" t="s">
        <v>6257</v>
      </c>
      <c r="F9" s="1664">
        <v>310.5</v>
      </c>
      <c r="G9" s="1665"/>
      <c r="H9" s="1666"/>
    </row>
    <row r="10" spans="2:8">
      <c r="B10" s="1653">
        <v>3</v>
      </c>
      <c r="C10" s="1653"/>
      <c r="D10" s="1657" t="s">
        <v>126</v>
      </c>
      <c r="E10" s="1658"/>
      <c r="F10" s="1667"/>
      <c r="G10" s="1668"/>
      <c r="H10" s="1669"/>
    </row>
    <row r="11" spans="2:8" ht="51" customHeight="1">
      <c r="B11" s="1670"/>
      <c r="C11" s="1670"/>
      <c r="D11" s="1663" t="s">
        <v>22</v>
      </c>
      <c r="E11" s="1662"/>
      <c r="F11" s="1664"/>
      <c r="G11" s="1665"/>
      <c r="H11" s="1666"/>
    </row>
    <row r="12" spans="2:8">
      <c r="B12" s="1662" t="s">
        <v>5775</v>
      </c>
      <c r="C12" s="1662" t="s">
        <v>5775</v>
      </c>
      <c r="D12" s="1663" t="s">
        <v>5794</v>
      </c>
      <c r="E12" s="1662" t="s">
        <v>78</v>
      </c>
      <c r="F12" s="1664">
        <v>0.34</v>
      </c>
      <c r="G12" s="1665"/>
      <c r="H12" s="1666"/>
    </row>
    <row r="13" spans="2:8">
      <c r="B13" s="1653">
        <v>4</v>
      </c>
      <c r="C13" s="1653"/>
      <c r="D13" s="1657" t="s">
        <v>127</v>
      </c>
      <c r="E13" s="1658"/>
      <c r="F13" s="1667"/>
      <c r="G13" s="1668"/>
      <c r="H13" s="1669"/>
    </row>
    <row r="14" spans="2:8" ht="27">
      <c r="B14" s="1662"/>
      <c r="C14" s="1671">
        <v>85</v>
      </c>
      <c r="D14" s="1663" t="s">
        <v>6243</v>
      </c>
      <c r="E14" s="1662" t="s">
        <v>78</v>
      </c>
      <c r="F14" s="1664">
        <v>6.1</v>
      </c>
      <c r="G14" s="1665"/>
      <c r="H14" s="1666"/>
    </row>
    <row r="15" spans="2:8" s="1460" customFormat="1" ht="27">
      <c r="B15" s="1662"/>
      <c r="C15" s="1671">
        <v>86</v>
      </c>
      <c r="D15" s="1663" t="s">
        <v>6244</v>
      </c>
      <c r="E15" s="1662" t="s">
        <v>78</v>
      </c>
      <c r="F15" s="1664">
        <v>1.7</v>
      </c>
      <c r="G15" s="1665"/>
      <c r="H15" s="1666"/>
    </row>
    <row r="16" spans="2:8" s="1460" customFormat="1" ht="27">
      <c r="B16" s="1662"/>
      <c r="C16" s="1671">
        <v>87</v>
      </c>
      <c r="D16" s="1663" t="s">
        <v>6245</v>
      </c>
      <c r="E16" s="1662" t="s">
        <v>78</v>
      </c>
      <c r="F16" s="1664">
        <v>1.6</v>
      </c>
      <c r="G16" s="1665"/>
      <c r="H16" s="1666"/>
    </row>
    <row r="17" spans="2:8" ht="27">
      <c r="B17" s="1662" t="s">
        <v>5779</v>
      </c>
      <c r="C17" s="1662" t="s">
        <v>5779</v>
      </c>
      <c r="D17" s="1663" t="s">
        <v>5974</v>
      </c>
      <c r="E17" s="1662" t="s">
        <v>77</v>
      </c>
      <c r="F17" s="1664">
        <v>10.4</v>
      </c>
      <c r="G17" s="1665"/>
      <c r="H17" s="1666"/>
    </row>
    <row r="18" spans="2:8">
      <c r="B18" s="1653">
        <v>6</v>
      </c>
      <c r="C18" s="1653"/>
      <c r="D18" s="1657" t="s">
        <v>101</v>
      </c>
      <c r="E18" s="1658"/>
      <c r="F18" s="1667"/>
      <c r="G18" s="1668"/>
      <c r="H18" s="1669"/>
    </row>
    <row r="19" spans="2:8" ht="27">
      <c r="B19" s="1662" t="s">
        <v>5785</v>
      </c>
      <c r="C19" s="1662" t="s">
        <v>5785</v>
      </c>
      <c r="D19" s="1663" t="s">
        <v>5981</v>
      </c>
      <c r="E19" s="1662" t="s">
        <v>79</v>
      </c>
      <c r="F19" s="1664">
        <v>762.5</v>
      </c>
      <c r="G19" s="1665"/>
      <c r="H19" s="1666"/>
    </row>
    <row r="20" spans="2:8">
      <c r="B20" s="1653">
        <v>5</v>
      </c>
      <c r="C20" s="1653"/>
      <c r="D20" s="1672" t="s">
        <v>147</v>
      </c>
      <c r="E20" s="1658"/>
      <c r="F20" s="1667"/>
      <c r="G20" s="1668"/>
      <c r="H20" s="1669"/>
    </row>
    <row r="21" spans="2:8" ht="27">
      <c r="B21" s="1662" t="s">
        <v>5793</v>
      </c>
      <c r="C21" s="1662" t="s">
        <v>5793</v>
      </c>
      <c r="D21" s="1663" t="s">
        <v>5980</v>
      </c>
      <c r="E21" s="1662" t="s">
        <v>80</v>
      </c>
      <c r="F21" s="1664">
        <v>12</v>
      </c>
      <c r="G21" s="1665"/>
      <c r="H21" s="1666"/>
    </row>
    <row r="22" spans="2:8" ht="27">
      <c r="B22" s="1653">
        <v>10</v>
      </c>
      <c r="C22" s="1673"/>
      <c r="D22" s="1657" t="s">
        <v>5855</v>
      </c>
      <c r="E22" s="1658"/>
      <c r="F22" s="1667"/>
      <c r="G22" s="1668"/>
      <c r="H22" s="1669"/>
    </row>
    <row r="23" spans="2:8">
      <c r="B23" s="1662" t="s">
        <v>5902</v>
      </c>
      <c r="C23" s="1671">
        <v>7.72</v>
      </c>
      <c r="D23" s="1663" t="s">
        <v>5997</v>
      </c>
      <c r="E23" s="1662" t="s">
        <v>80</v>
      </c>
      <c r="F23" s="1664">
        <v>7</v>
      </c>
      <c r="G23" s="1665"/>
      <c r="H23" s="1666"/>
    </row>
    <row r="24" spans="2:8">
      <c r="B24" s="1662" t="s">
        <v>5903</v>
      </c>
      <c r="C24" s="1662" t="s">
        <v>5823</v>
      </c>
      <c r="D24" s="1663" t="s">
        <v>5988</v>
      </c>
      <c r="E24" s="1662" t="s">
        <v>80</v>
      </c>
      <c r="F24" s="1664">
        <v>2</v>
      </c>
      <c r="G24" s="1665"/>
      <c r="H24" s="1666"/>
    </row>
    <row r="25" spans="2:8">
      <c r="B25" s="1662">
        <v>7.8</v>
      </c>
      <c r="C25" s="1671">
        <v>7.93</v>
      </c>
      <c r="D25" s="1663" t="s">
        <v>6007</v>
      </c>
      <c r="E25" s="1662" t="s">
        <v>80</v>
      </c>
      <c r="F25" s="1664">
        <v>2</v>
      </c>
      <c r="G25" s="1665"/>
      <c r="H25" s="1666"/>
    </row>
    <row r="26" spans="2:8">
      <c r="B26" s="1662" t="s">
        <v>5824</v>
      </c>
      <c r="C26" s="1662" t="s">
        <v>5824</v>
      </c>
      <c r="D26" s="1663" t="s">
        <v>5989</v>
      </c>
      <c r="E26" s="1662" t="s">
        <v>80</v>
      </c>
      <c r="F26" s="1664">
        <v>1</v>
      </c>
      <c r="G26" s="1665"/>
      <c r="H26" s="1666"/>
    </row>
    <row r="27" spans="2:8">
      <c r="B27" s="1658"/>
      <c r="C27" s="1658"/>
      <c r="D27" s="1657" t="s">
        <v>5929</v>
      </c>
      <c r="E27" s="1658"/>
      <c r="F27" s="1667"/>
      <c r="G27" s="1668"/>
      <c r="H27" s="1674"/>
    </row>
    <row r="28" spans="2:8">
      <c r="B28" s="1662"/>
      <c r="C28" s="1662"/>
      <c r="D28" s="1663"/>
      <c r="E28" s="1662"/>
      <c r="F28" s="1664"/>
      <c r="G28" s="1665"/>
      <c r="H28" s="1666"/>
    </row>
    <row r="29" spans="2:8">
      <c r="B29" s="1653">
        <v>9</v>
      </c>
      <c r="C29" s="1653"/>
      <c r="D29" s="1657" t="s">
        <v>5928</v>
      </c>
      <c r="E29" s="1658"/>
      <c r="F29" s="1667"/>
      <c r="G29" s="1668"/>
      <c r="H29" s="1669"/>
    </row>
    <row r="30" spans="2:8">
      <c r="B30" s="1662">
        <v>11.41</v>
      </c>
      <c r="C30" s="1662">
        <v>11.41</v>
      </c>
      <c r="D30" s="1663" t="s">
        <v>6041</v>
      </c>
      <c r="E30" s="1662" t="s">
        <v>80</v>
      </c>
      <c r="F30" s="1664">
        <v>2</v>
      </c>
      <c r="G30" s="1665"/>
      <c r="H30" s="1666"/>
    </row>
    <row r="31" spans="2:8">
      <c r="B31" s="1662">
        <v>11.43</v>
      </c>
      <c r="C31" s="1662">
        <v>11.43</v>
      </c>
      <c r="D31" s="1663" t="s">
        <v>6043</v>
      </c>
      <c r="E31" s="1662" t="s">
        <v>80</v>
      </c>
      <c r="F31" s="1664">
        <v>1</v>
      </c>
      <c r="G31" s="1665"/>
      <c r="H31" s="1666"/>
    </row>
    <row r="32" spans="2:8">
      <c r="B32" s="1662">
        <v>11.42</v>
      </c>
      <c r="C32" s="1662">
        <v>11.42</v>
      </c>
      <c r="D32" s="1663" t="s">
        <v>6042</v>
      </c>
      <c r="E32" s="1662" t="s">
        <v>80</v>
      </c>
      <c r="F32" s="1664">
        <v>2</v>
      </c>
      <c r="G32" s="1665"/>
      <c r="H32" s="1666"/>
    </row>
    <row r="33" spans="2:8">
      <c r="B33" s="1662" t="s">
        <v>5905</v>
      </c>
      <c r="C33" s="1662" t="s">
        <v>5905</v>
      </c>
      <c r="D33" s="1663" t="s">
        <v>6032</v>
      </c>
      <c r="E33" s="1662" t="s">
        <v>80</v>
      </c>
      <c r="F33" s="1664">
        <v>2</v>
      </c>
      <c r="G33" s="1665"/>
      <c r="H33" s="1666"/>
    </row>
    <row r="34" spans="2:8" ht="27">
      <c r="B34" s="1662" t="s">
        <v>5922</v>
      </c>
      <c r="C34" s="1662" t="s">
        <v>5922</v>
      </c>
      <c r="D34" s="1663" t="s">
        <v>6038</v>
      </c>
      <c r="E34" s="1662" t="s">
        <v>80</v>
      </c>
      <c r="F34" s="1664">
        <v>1</v>
      </c>
      <c r="G34" s="1665"/>
      <c r="H34" s="1666"/>
    </row>
    <row r="35" spans="2:8">
      <c r="B35" s="1662" t="s">
        <v>5923</v>
      </c>
      <c r="C35" s="1662" t="s">
        <v>5923</v>
      </c>
      <c r="D35" s="1663" t="s">
        <v>6039</v>
      </c>
      <c r="E35" s="1662" t="s">
        <v>80</v>
      </c>
      <c r="F35" s="1664">
        <v>1</v>
      </c>
      <c r="G35" s="1665"/>
      <c r="H35" s="1666"/>
    </row>
    <row r="36" spans="2:8" s="1460" customFormat="1">
      <c r="B36" s="1662">
        <v>11.46</v>
      </c>
      <c r="C36" s="1662">
        <v>11.46</v>
      </c>
      <c r="D36" s="1663" t="s">
        <v>6045</v>
      </c>
      <c r="E36" s="1662" t="s">
        <v>80</v>
      </c>
      <c r="F36" s="1664">
        <v>2</v>
      </c>
      <c r="G36" s="1680"/>
      <c r="H36" s="1681"/>
    </row>
    <row r="37" spans="2:8">
      <c r="B37" s="1658"/>
      <c r="C37" s="1658"/>
      <c r="D37" s="1657" t="s">
        <v>5930</v>
      </c>
      <c r="E37" s="1658"/>
      <c r="F37" s="1659"/>
      <c r="G37" s="1668"/>
      <c r="H37" s="1674"/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scale="7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5" tint="0.39997558519241921"/>
    <pageSetUpPr fitToPage="1"/>
  </sheetPr>
  <dimension ref="B1:L46"/>
  <sheetViews>
    <sheetView view="pageBreakPreview" zoomScale="145" zoomScaleNormal="85" zoomScaleSheetLayoutView="145" workbookViewId="0">
      <selection activeCell="G7" sqref="G7:H46"/>
    </sheetView>
  </sheetViews>
  <sheetFormatPr baseColWidth="10" defaultRowHeight="12.75"/>
  <cols>
    <col min="1" max="1" width="11.42578125" style="1682"/>
    <col min="2" max="2" width="12.42578125" style="1682" customWidth="1"/>
    <col min="3" max="3" width="8.5703125" style="1682" customWidth="1"/>
    <col min="4" max="4" width="56" style="1682" customWidth="1"/>
    <col min="5" max="5" width="11.42578125" style="1682"/>
    <col min="6" max="6" width="14.5703125" style="1682" customWidth="1"/>
    <col min="7" max="7" width="14.7109375" style="1682" customWidth="1"/>
    <col min="8" max="8" width="16.42578125" style="1682" customWidth="1"/>
    <col min="9" max="16384" width="11.42578125" style="1682"/>
  </cols>
  <sheetData>
    <row r="1" spans="2:12">
      <c r="B1" s="1949" t="s">
        <v>5941</v>
      </c>
      <c r="C1" s="1949"/>
      <c r="D1" s="1949"/>
      <c r="E1" s="1949"/>
      <c r="F1" s="1949"/>
      <c r="G1" s="1949"/>
      <c r="H1" s="1949"/>
    </row>
    <row r="2" spans="2:12" ht="6" customHeight="1"/>
    <row r="3" spans="2:12" ht="13.5" thickBot="1">
      <c r="B3" s="1683" t="s">
        <v>90</v>
      </c>
      <c r="C3" s="1683" t="s">
        <v>4472</v>
      </c>
      <c r="D3" s="1683" t="s">
        <v>271</v>
      </c>
      <c r="E3" s="1683" t="s">
        <v>91</v>
      </c>
      <c r="F3" s="1684" t="s">
        <v>92</v>
      </c>
      <c r="G3" s="1685" t="s">
        <v>8</v>
      </c>
      <c r="H3" s="1685" t="s">
        <v>93</v>
      </c>
    </row>
    <row r="4" spans="2:12" ht="13.5" thickTop="1">
      <c r="B4" s="1621">
        <v>15</v>
      </c>
      <c r="C4" s="1621"/>
      <c r="D4" s="1720" t="s">
        <v>5946</v>
      </c>
      <c r="E4" s="1621"/>
      <c r="F4" s="1628"/>
      <c r="G4" s="1738"/>
      <c r="H4" s="1738"/>
    </row>
    <row r="5" spans="2:12">
      <c r="B5" s="1616"/>
      <c r="C5" s="1616"/>
      <c r="D5" s="1722"/>
      <c r="E5" s="1616"/>
      <c r="F5" s="1652"/>
      <c r="G5" s="1856"/>
      <c r="H5" s="1856"/>
    </row>
    <row r="6" spans="2:12">
      <c r="B6" s="1621">
        <v>1</v>
      </c>
      <c r="C6" s="1621"/>
      <c r="D6" s="1613" t="s">
        <v>10</v>
      </c>
      <c r="E6" s="1614"/>
      <c r="F6" s="1707"/>
      <c r="G6" s="1739"/>
      <c r="H6" s="1739"/>
    </row>
    <row r="7" spans="2:12">
      <c r="B7" s="1616" t="s">
        <v>5774</v>
      </c>
      <c r="C7" s="1616" t="s">
        <v>5774</v>
      </c>
      <c r="D7" s="1618" t="s">
        <v>5972</v>
      </c>
      <c r="E7" s="1616" t="s">
        <v>76</v>
      </c>
      <c r="F7" s="1619">
        <v>12.66</v>
      </c>
      <c r="G7" s="1620"/>
      <c r="H7" s="1620"/>
    </row>
    <row r="8" spans="2:12">
      <c r="B8" s="1617">
        <v>2</v>
      </c>
      <c r="C8" s="1617"/>
      <c r="D8" s="1712" t="s">
        <v>12</v>
      </c>
      <c r="E8" s="1616"/>
      <c r="F8" s="1619"/>
      <c r="G8" s="1620"/>
      <c r="H8" s="1620"/>
    </row>
    <row r="9" spans="2:12">
      <c r="B9" s="1616">
        <v>67</v>
      </c>
      <c r="C9" s="1616">
        <v>67</v>
      </c>
      <c r="D9" s="1618" t="s">
        <v>6226</v>
      </c>
      <c r="E9" s="1616" t="s">
        <v>78</v>
      </c>
      <c r="F9" s="1619">
        <v>6</v>
      </c>
      <c r="G9" s="1620"/>
      <c r="H9" s="1620"/>
    </row>
    <row r="10" spans="2:12" ht="25.5">
      <c r="B10" s="1616">
        <v>68</v>
      </c>
      <c r="C10" s="1616">
        <v>68</v>
      </c>
      <c r="D10" s="1618" t="s">
        <v>6258</v>
      </c>
      <c r="E10" s="1616" t="s">
        <v>6257</v>
      </c>
      <c r="F10" s="1619">
        <v>138</v>
      </c>
      <c r="G10" s="1620"/>
      <c r="H10" s="1620"/>
    </row>
    <row r="11" spans="2:12">
      <c r="B11" s="1617">
        <v>3</v>
      </c>
      <c r="C11" s="1617"/>
      <c r="D11" s="1712" t="s">
        <v>126</v>
      </c>
      <c r="E11" s="1616"/>
      <c r="F11" s="1619"/>
      <c r="G11" s="1620"/>
      <c r="H11" s="1620"/>
    </row>
    <row r="12" spans="2:12" ht="25.5">
      <c r="B12" s="1617"/>
      <c r="C12" s="1617"/>
      <c r="D12" s="1618" t="s">
        <v>22</v>
      </c>
      <c r="E12" s="1616"/>
      <c r="F12" s="1619"/>
      <c r="G12" s="1620"/>
      <c r="H12" s="1620"/>
    </row>
    <row r="13" spans="2:12">
      <c r="B13" s="1616" t="s">
        <v>5775</v>
      </c>
      <c r="C13" s="1616" t="s">
        <v>5775</v>
      </c>
      <c r="D13" s="1618" t="s">
        <v>5794</v>
      </c>
      <c r="E13" s="1616" t="s">
        <v>78</v>
      </c>
      <c r="F13" s="1619">
        <v>0.2</v>
      </c>
      <c r="G13" s="1620"/>
      <c r="H13" s="1620"/>
    </row>
    <row r="14" spans="2:12">
      <c r="B14" s="1616" t="s">
        <v>5821</v>
      </c>
      <c r="C14" s="1616" t="s">
        <v>5821</v>
      </c>
      <c r="D14" s="1618" t="s">
        <v>83</v>
      </c>
      <c r="E14" s="1616" t="s">
        <v>78</v>
      </c>
      <c r="F14" s="1619">
        <v>5</v>
      </c>
      <c r="G14" s="1620"/>
      <c r="H14" s="1620"/>
    </row>
    <row r="15" spans="2:12">
      <c r="B15" s="1617">
        <v>4</v>
      </c>
      <c r="C15" s="1617"/>
      <c r="D15" s="1712" t="s">
        <v>127</v>
      </c>
      <c r="E15" s="1616"/>
      <c r="F15" s="1619"/>
      <c r="G15" s="1620"/>
      <c r="H15" s="1620"/>
    </row>
    <row r="16" spans="2:12" ht="25.5">
      <c r="B16" s="1616" t="s">
        <v>14</v>
      </c>
      <c r="C16" s="1616" t="s">
        <v>14</v>
      </c>
      <c r="D16" s="1618" t="s">
        <v>6256</v>
      </c>
      <c r="E16" s="1616" t="s">
        <v>78</v>
      </c>
      <c r="F16" s="1619">
        <v>16.829999999999998</v>
      </c>
      <c r="G16" s="1620"/>
      <c r="H16" s="1620"/>
      <c r="L16" s="1716"/>
    </row>
    <row r="17" spans="2:12" ht="25.5">
      <c r="B17" s="1616"/>
      <c r="C17" s="1726">
        <v>82</v>
      </c>
      <c r="D17" s="1618" t="s">
        <v>6240</v>
      </c>
      <c r="E17" s="1616" t="s">
        <v>78</v>
      </c>
      <c r="F17" s="1619">
        <v>7.3</v>
      </c>
      <c r="G17" s="1620"/>
      <c r="H17" s="1620"/>
      <c r="L17" s="1716"/>
    </row>
    <row r="18" spans="2:12" ht="25.5">
      <c r="B18" s="1616"/>
      <c r="C18" s="1726">
        <v>83</v>
      </c>
      <c r="D18" s="1618" t="s">
        <v>6241</v>
      </c>
      <c r="E18" s="1616" t="s">
        <v>78</v>
      </c>
      <c r="F18" s="1619">
        <v>2.2000000000000002</v>
      </c>
      <c r="G18" s="1620"/>
      <c r="H18" s="1620"/>
      <c r="L18" s="1716"/>
    </row>
    <row r="19" spans="2:12" ht="25.5">
      <c r="B19" s="1616"/>
      <c r="C19" s="1726">
        <v>84</v>
      </c>
      <c r="D19" s="1618" t="s">
        <v>6242</v>
      </c>
      <c r="E19" s="1616" t="s">
        <v>78</v>
      </c>
      <c r="F19" s="1619">
        <v>2.1</v>
      </c>
      <c r="G19" s="1620"/>
      <c r="H19" s="1620"/>
      <c r="L19" s="1716"/>
    </row>
    <row r="20" spans="2:12" ht="25.5">
      <c r="B20" s="1616" t="s">
        <v>5779</v>
      </c>
      <c r="C20" s="1616" t="s">
        <v>5779</v>
      </c>
      <c r="D20" s="1618" t="s">
        <v>5974</v>
      </c>
      <c r="E20" s="1616" t="s">
        <v>77</v>
      </c>
      <c r="F20" s="1619">
        <v>13</v>
      </c>
      <c r="G20" s="1620"/>
      <c r="H20" s="1620"/>
    </row>
    <row r="21" spans="2:12">
      <c r="B21" s="1617">
        <v>5</v>
      </c>
      <c r="C21" s="1617"/>
      <c r="D21" s="1727" t="s">
        <v>147</v>
      </c>
      <c r="E21" s="1616"/>
      <c r="F21" s="1619">
        <v>0</v>
      </c>
      <c r="G21" s="1620"/>
      <c r="H21" s="1620"/>
    </row>
    <row r="22" spans="2:12" ht="25.5">
      <c r="B22" s="1616" t="s">
        <v>5793</v>
      </c>
      <c r="C22" s="1616" t="s">
        <v>5793</v>
      </c>
      <c r="D22" s="1618" t="s">
        <v>5980</v>
      </c>
      <c r="E22" s="1616" t="s">
        <v>80</v>
      </c>
      <c r="F22" s="1619">
        <v>6</v>
      </c>
      <c r="G22" s="1620"/>
      <c r="H22" s="1620"/>
    </row>
    <row r="23" spans="2:12">
      <c r="B23" s="1617">
        <v>6</v>
      </c>
      <c r="C23" s="1617"/>
      <c r="D23" s="1712" t="s">
        <v>101</v>
      </c>
      <c r="E23" s="1616"/>
      <c r="F23" s="1619">
        <v>0</v>
      </c>
      <c r="G23" s="1620"/>
      <c r="H23" s="1620"/>
    </row>
    <row r="24" spans="2:12" ht="25.5">
      <c r="B24" s="1616" t="s">
        <v>5785</v>
      </c>
      <c r="C24" s="1616" t="s">
        <v>5785</v>
      </c>
      <c r="D24" s="1618" t="s">
        <v>5981</v>
      </c>
      <c r="E24" s="1616" t="s">
        <v>79</v>
      </c>
      <c r="F24" s="1619">
        <v>1148.52</v>
      </c>
      <c r="G24" s="1620"/>
      <c r="H24" s="1620"/>
    </row>
    <row r="25" spans="2:12">
      <c r="B25" s="1611">
        <v>7</v>
      </c>
      <c r="C25" s="1612"/>
      <c r="D25" s="1613" t="s">
        <v>5800</v>
      </c>
      <c r="E25" s="1614"/>
      <c r="F25" s="1623">
        <v>0</v>
      </c>
      <c r="G25" s="1622"/>
      <c r="H25" s="1622"/>
    </row>
    <row r="26" spans="2:12">
      <c r="B26" s="1616" t="s">
        <v>5814</v>
      </c>
      <c r="C26" s="1616" t="s">
        <v>5814</v>
      </c>
      <c r="D26" s="1618" t="s">
        <v>5983</v>
      </c>
      <c r="E26" s="1616" t="s">
        <v>77</v>
      </c>
      <c r="F26" s="1624">
        <v>12</v>
      </c>
      <c r="G26" s="1620"/>
      <c r="H26" s="1620"/>
    </row>
    <row r="27" spans="2:12">
      <c r="B27" s="1641" t="s">
        <v>5804</v>
      </c>
      <c r="C27" s="1641">
        <v>7.72</v>
      </c>
      <c r="D27" s="1618" t="s">
        <v>5997</v>
      </c>
      <c r="E27" s="1616" t="s">
        <v>80</v>
      </c>
      <c r="F27" s="1857">
        <v>3</v>
      </c>
      <c r="G27" s="1620"/>
      <c r="H27" s="1620"/>
    </row>
    <row r="28" spans="2:12">
      <c r="B28" s="1616" t="s">
        <v>5823</v>
      </c>
      <c r="C28" s="1616" t="s">
        <v>5823</v>
      </c>
      <c r="D28" s="1618" t="s">
        <v>5988</v>
      </c>
      <c r="E28" s="1616" t="s">
        <v>80</v>
      </c>
      <c r="F28" s="1619">
        <v>7</v>
      </c>
      <c r="G28" s="1620"/>
      <c r="H28" s="1620"/>
    </row>
    <row r="29" spans="2:12">
      <c r="B29" s="1641" t="s">
        <v>5824</v>
      </c>
      <c r="C29" s="1641" t="s">
        <v>5824</v>
      </c>
      <c r="D29" s="1618" t="s">
        <v>5989</v>
      </c>
      <c r="E29" s="1616" t="s">
        <v>80</v>
      </c>
      <c r="F29" s="1643">
        <v>2</v>
      </c>
      <c r="G29" s="1620"/>
      <c r="H29" s="1620"/>
    </row>
    <row r="30" spans="2:12">
      <c r="B30" s="1616" t="s">
        <v>5825</v>
      </c>
      <c r="C30" s="1616" t="s">
        <v>5825</v>
      </c>
      <c r="D30" s="1618" t="s">
        <v>5990</v>
      </c>
      <c r="E30" s="1616" t="s">
        <v>80</v>
      </c>
      <c r="F30" s="1643">
        <v>1</v>
      </c>
      <c r="G30" s="1620"/>
      <c r="H30" s="1620"/>
    </row>
    <row r="31" spans="2:12" ht="25.5">
      <c r="B31" s="1616" t="s">
        <v>5826</v>
      </c>
      <c r="C31" s="1616" t="s">
        <v>5826</v>
      </c>
      <c r="D31" s="1618" t="s">
        <v>5991</v>
      </c>
      <c r="E31" s="1616" t="s">
        <v>77</v>
      </c>
      <c r="F31" s="1643">
        <v>4</v>
      </c>
      <c r="G31" s="1620"/>
      <c r="H31" s="1620"/>
    </row>
    <row r="32" spans="2:12">
      <c r="B32" s="1616" t="s">
        <v>5827</v>
      </c>
      <c r="C32" s="1616" t="s">
        <v>5827</v>
      </c>
      <c r="D32" s="1618" t="s">
        <v>5992</v>
      </c>
      <c r="E32" s="1616" t="s">
        <v>80</v>
      </c>
      <c r="F32" s="1619">
        <v>2</v>
      </c>
      <c r="G32" s="1620"/>
      <c r="H32" s="1620"/>
    </row>
    <row r="33" spans="2:8">
      <c r="B33" s="1726" t="s">
        <v>5902</v>
      </c>
      <c r="C33" s="1726">
        <v>7.93</v>
      </c>
      <c r="D33" s="1618" t="s">
        <v>6007</v>
      </c>
      <c r="E33" s="1616" t="s">
        <v>80</v>
      </c>
      <c r="F33" s="1643">
        <v>1</v>
      </c>
      <c r="G33" s="1620"/>
      <c r="H33" s="1620"/>
    </row>
    <row r="34" spans="2:8">
      <c r="B34" s="1616"/>
      <c r="C34" s="1616"/>
      <c r="D34" s="1645"/>
      <c r="E34" s="1616"/>
      <c r="F34" s="1624">
        <v>0</v>
      </c>
      <c r="G34" s="1646"/>
      <c r="H34" s="1647"/>
    </row>
    <row r="35" spans="2:8">
      <c r="B35" s="1614"/>
      <c r="C35" s="1621"/>
      <c r="D35" s="1625" t="s">
        <v>5839</v>
      </c>
      <c r="E35" s="1627"/>
      <c r="F35" s="1648">
        <v>0</v>
      </c>
      <c r="G35" s="1649"/>
      <c r="H35" s="1650"/>
    </row>
    <row r="36" spans="2:8">
      <c r="B36" s="1732"/>
      <c r="C36" s="1732"/>
      <c r="D36" s="1732"/>
      <c r="E36" s="1732"/>
      <c r="F36" s="1858">
        <v>0</v>
      </c>
      <c r="G36" s="1734"/>
      <c r="H36" s="1734"/>
    </row>
    <row r="37" spans="2:8">
      <c r="B37" s="1621">
        <v>9</v>
      </c>
      <c r="C37" s="1621"/>
      <c r="D37" s="1613" t="s">
        <v>5815</v>
      </c>
      <c r="E37" s="1614"/>
      <c r="F37" s="1623">
        <v>0</v>
      </c>
      <c r="G37" s="1622"/>
      <c r="H37" s="1622"/>
    </row>
    <row r="38" spans="2:8">
      <c r="B38" s="1641" t="s">
        <v>5816</v>
      </c>
      <c r="C38" s="1641" t="s">
        <v>5816</v>
      </c>
      <c r="D38" s="1618" t="s">
        <v>6012</v>
      </c>
      <c r="E38" s="1616" t="s">
        <v>77</v>
      </c>
      <c r="F38" s="1857">
        <v>12</v>
      </c>
      <c r="G38" s="1644"/>
      <c r="H38" s="1620"/>
    </row>
    <row r="39" spans="2:8">
      <c r="B39" s="1617">
        <v>11</v>
      </c>
      <c r="C39" s="1735"/>
      <c r="D39" s="1712" t="s">
        <v>5801</v>
      </c>
      <c r="E39" s="1616"/>
      <c r="F39" s="1619">
        <v>0</v>
      </c>
      <c r="G39" s="1644"/>
      <c r="H39" s="1620"/>
    </row>
    <row r="40" spans="2:8">
      <c r="B40" s="1616">
        <v>11.46</v>
      </c>
      <c r="C40" s="1616">
        <v>11.46</v>
      </c>
      <c r="D40" s="1618" t="s">
        <v>6045</v>
      </c>
      <c r="E40" s="1616" t="s">
        <v>80</v>
      </c>
      <c r="F40" s="1643">
        <v>2</v>
      </c>
      <c r="G40" s="1644"/>
      <c r="H40" s="1620"/>
    </row>
    <row r="41" spans="2:8">
      <c r="B41" s="1641">
        <v>11.45</v>
      </c>
      <c r="C41" s="1641">
        <v>11.45</v>
      </c>
      <c r="D41" s="1714" t="s">
        <v>6044</v>
      </c>
      <c r="E41" s="1641" t="s">
        <v>80</v>
      </c>
      <c r="F41" s="1643">
        <v>1</v>
      </c>
      <c r="G41" s="1644"/>
      <c r="H41" s="1644"/>
    </row>
    <row r="42" spans="2:8">
      <c r="B42" s="1616">
        <v>11.43</v>
      </c>
      <c r="C42" s="1616">
        <v>11.43</v>
      </c>
      <c r="D42" s="1618" t="s">
        <v>6043</v>
      </c>
      <c r="E42" s="1616" t="s">
        <v>80</v>
      </c>
      <c r="F42" s="1643">
        <v>1</v>
      </c>
      <c r="G42" s="1620"/>
      <c r="H42" s="1620"/>
    </row>
    <row r="43" spans="2:8">
      <c r="B43" s="1726" t="s">
        <v>5905</v>
      </c>
      <c r="C43" s="1726" t="s">
        <v>5905</v>
      </c>
      <c r="D43" s="1618" t="s">
        <v>6032</v>
      </c>
      <c r="E43" s="1616" t="s">
        <v>80</v>
      </c>
      <c r="F43" s="1643">
        <v>5</v>
      </c>
      <c r="G43" s="1620"/>
      <c r="H43" s="1620"/>
    </row>
    <row r="44" spans="2:8">
      <c r="B44" s="1616">
        <v>11.47</v>
      </c>
      <c r="C44" s="1616">
        <v>11.47</v>
      </c>
      <c r="D44" s="1618" t="s">
        <v>6046</v>
      </c>
      <c r="E44" s="1616" t="s">
        <v>80</v>
      </c>
      <c r="F44" s="1643">
        <v>1</v>
      </c>
      <c r="G44" s="1620"/>
      <c r="H44" s="1620"/>
    </row>
    <row r="45" spans="2:8">
      <c r="B45" s="1616" t="s">
        <v>5922</v>
      </c>
      <c r="C45" s="1616" t="s">
        <v>5922</v>
      </c>
      <c r="D45" s="1618" t="s">
        <v>6038</v>
      </c>
      <c r="E45" s="1616" t="s">
        <v>80</v>
      </c>
      <c r="F45" s="1643">
        <v>1</v>
      </c>
      <c r="G45" s="1620"/>
      <c r="H45" s="1620"/>
    </row>
    <row r="46" spans="2:8">
      <c r="B46" s="1614"/>
      <c r="C46" s="1621"/>
      <c r="D46" s="1625" t="s">
        <v>5840</v>
      </c>
      <c r="E46" s="1614"/>
      <c r="F46" s="1615"/>
      <c r="G46" s="1626"/>
      <c r="H46" s="1650"/>
    </row>
  </sheetData>
  <mergeCells count="1">
    <mergeCell ref="B1:H1"/>
  </mergeCells>
  <conditionalFormatting sqref="B25:H25 B27:C27 F27">
    <cfRule type="containsErrors" dxfId="238" priority="8">
      <formula>ISERROR(B25)</formula>
    </cfRule>
  </conditionalFormatting>
  <conditionalFormatting sqref="B35:H35">
    <cfRule type="containsErrors" dxfId="237" priority="7">
      <formula>ISERROR(B35)</formula>
    </cfRule>
  </conditionalFormatting>
  <conditionalFormatting sqref="B46:H46">
    <cfRule type="containsErrors" dxfId="236" priority="6">
      <formula>ISERROR(B46)</formula>
    </cfRule>
  </conditionalFormatting>
  <pageMargins left="0.70866141732283472" right="0.70866141732283472" top="0.74803149606299213" bottom="0.74803149606299213" header="0.31496062992125984" footer="0.31496062992125984"/>
  <pageSetup scale="6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50"/>
    <pageSetUpPr fitToPage="1"/>
  </sheetPr>
  <dimension ref="A1:H41"/>
  <sheetViews>
    <sheetView view="pageBreakPreview" zoomScale="175" zoomScaleNormal="100" zoomScaleSheetLayoutView="175" workbookViewId="0">
      <selection activeCell="H11" sqref="H11"/>
    </sheetView>
  </sheetViews>
  <sheetFormatPr baseColWidth="10" defaultRowHeight="12.75"/>
  <cols>
    <col min="1" max="1" width="11.42578125" style="1682"/>
    <col min="2" max="2" width="9" style="1682" customWidth="1"/>
    <col min="3" max="3" width="8.28515625" style="1682" customWidth="1"/>
    <col min="4" max="4" width="35.42578125" style="1682" customWidth="1"/>
    <col min="5" max="5" width="8.140625" style="1682" customWidth="1"/>
    <col min="6" max="6" width="16" style="1829" customWidth="1"/>
    <col min="7" max="7" width="15.28515625" style="1682" customWidth="1"/>
    <col min="8" max="8" width="15" style="1682" customWidth="1"/>
    <col min="9" max="16384" width="11.42578125" style="1682"/>
  </cols>
  <sheetData>
    <row r="1" spans="1:8">
      <c r="B1" s="1949" t="s">
        <v>5893</v>
      </c>
      <c r="C1" s="1949"/>
      <c r="D1" s="1949"/>
      <c r="E1" s="1949"/>
      <c r="F1" s="1949"/>
      <c r="G1" s="1949"/>
      <c r="H1" s="1949"/>
    </row>
    <row r="2" spans="1:8" ht="5.25" customHeight="1">
      <c r="A2" s="1768"/>
    </row>
    <row r="3" spans="1:8" ht="13.5" thickBot="1">
      <c r="A3" s="1768"/>
      <c r="B3" s="1683" t="s">
        <v>90</v>
      </c>
      <c r="C3" s="1683" t="s">
        <v>4472</v>
      </c>
      <c r="D3" s="1683" t="s">
        <v>271</v>
      </c>
      <c r="E3" s="1683" t="s">
        <v>91</v>
      </c>
      <c r="F3" s="1868" t="s">
        <v>92</v>
      </c>
      <c r="G3" s="1685" t="s">
        <v>8</v>
      </c>
      <c r="H3" s="1685" t="s">
        <v>93</v>
      </c>
    </row>
    <row r="4" spans="1:8" ht="13.5" thickTop="1">
      <c r="A4" s="1855"/>
      <c r="B4" s="1611">
        <v>1</v>
      </c>
      <c r="C4" s="1612"/>
      <c r="D4" s="1613" t="s">
        <v>10</v>
      </c>
      <c r="E4" s="1614"/>
      <c r="F4" s="1867"/>
      <c r="G4" s="1879"/>
      <c r="H4" s="1879"/>
    </row>
    <row r="5" spans="1:8">
      <c r="A5" s="1768"/>
      <c r="B5" s="1616" t="s">
        <v>5765</v>
      </c>
      <c r="C5" s="1832" t="s">
        <v>5765</v>
      </c>
      <c r="D5" s="1880" t="s">
        <v>5798</v>
      </c>
      <c r="E5" s="1881" t="s">
        <v>77</v>
      </c>
      <c r="F5" s="1833">
        <v>64</v>
      </c>
      <c r="G5" s="1835"/>
      <c r="H5" s="1835"/>
    </row>
    <row r="6" spans="1:8">
      <c r="A6" s="1855"/>
      <c r="B6" s="1621">
        <v>2</v>
      </c>
      <c r="C6" s="1621"/>
      <c r="D6" s="1613" t="s">
        <v>12</v>
      </c>
      <c r="E6" s="1614"/>
      <c r="F6" s="1882"/>
      <c r="G6" s="1883"/>
      <c r="H6" s="1883"/>
    </row>
    <row r="7" spans="1:8">
      <c r="A7" s="1768"/>
      <c r="B7" s="1616">
        <v>67</v>
      </c>
      <c r="C7" s="1617">
        <v>67</v>
      </c>
      <c r="D7" s="1880" t="s">
        <v>6226</v>
      </c>
      <c r="E7" s="1881" t="s">
        <v>78</v>
      </c>
      <c r="F7" s="1833">
        <v>17.600000000000001</v>
      </c>
      <c r="G7" s="1835"/>
      <c r="H7" s="1835"/>
    </row>
    <row r="8" spans="1:8" ht="38.25">
      <c r="A8" s="1768"/>
      <c r="B8" s="1616">
        <v>68</v>
      </c>
      <c r="C8" s="1617">
        <v>68</v>
      </c>
      <c r="D8" s="1880" t="s">
        <v>6258</v>
      </c>
      <c r="E8" s="1881" t="s">
        <v>6257</v>
      </c>
      <c r="F8" s="1833">
        <v>110.4</v>
      </c>
      <c r="G8" s="1835"/>
      <c r="H8" s="1835"/>
    </row>
    <row r="9" spans="1:8" ht="25.5">
      <c r="A9" s="1768"/>
      <c r="B9" s="1621">
        <v>7</v>
      </c>
      <c r="C9" s="1621"/>
      <c r="D9" s="1613" t="s">
        <v>5855</v>
      </c>
      <c r="E9" s="1614"/>
      <c r="F9" s="1884"/>
      <c r="G9" s="1883"/>
      <c r="H9" s="1883"/>
    </row>
    <row r="10" spans="1:8">
      <c r="A10" s="1768"/>
      <c r="B10" s="1616" t="s">
        <v>5769</v>
      </c>
      <c r="C10" s="1640" t="s">
        <v>5769</v>
      </c>
      <c r="D10" s="1880" t="s">
        <v>5982</v>
      </c>
      <c r="E10" s="1881" t="s">
        <v>78</v>
      </c>
      <c r="F10" s="1833">
        <v>64</v>
      </c>
      <c r="G10" s="1835"/>
      <c r="H10" s="1835"/>
    </row>
    <row r="11" spans="1:8">
      <c r="A11" s="1768"/>
      <c r="B11" s="1621">
        <v>8</v>
      </c>
      <c r="C11" s="1621"/>
      <c r="D11" s="1613" t="s">
        <v>131</v>
      </c>
      <c r="E11" s="1614"/>
      <c r="F11" s="1884"/>
      <c r="G11" s="1883"/>
      <c r="H11" s="1883"/>
    </row>
    <row r="12" spans="1:8" ht="38.25">
      <c r="A12" s="1768"/>
      <c r="B12" s="1885" t="s">
        <v>5770</v>
      </c>
      <c r="C12" s="1832" t="s">
        <v>5770</v>
      </c>
      <c r="D12" s="1880" t="s">
        <v>32</v>
      </c>
      <c r="E12" s="1881" t="s">
        <v>78</v>
      </c>
      <c r="F12" s="1833">
        <v>8.6</v>
      </c>
      <c r="G12" s="1835"/>
      <c r="H12" s="1835"/>
    </row>
    <row r="13" spans="1:8" ht="38.25">
      <c r="A13" s="1768"/>
      <c r="B13" s="1885" t="s">
        <v>5771</v>
      </c>
      <c r="C13" s="1832" t="s">
        <v>5771</v>
      </c>
      <c r="D13" s="1880" t="s">
        <v>6008</v>
      </c>
      <c r="E13" s="1881" t="s">
        <v>78</v>
      </c>
      <c r="F13" s="1833">
        <v>4.2</v>
      </c>
      <c r="G13" s="1835"/>
      <c r="H13" s="1835"/>
    </row>
    <row r="14" spans="1:8" ht="38.25">
      <c r="A14" s="1768"/>
      <c r="B14" s="1885" t="s">
        <v>5772</v>
      </c>
      <c r="C14" s="1832" t="s">
        <v>5772</v>
      </c>
      <c r="D14" s="1880" t="s">
        <v>6009</v>
      </c>
      <c r="E14" s="1881" t="s">
        <v>78</v>
      </c>
      <c r="F14" s="1833">
        <v>0.7</v>
      </c>
      <c r="G14" s="1835"/>
      <c r="H14" s="1835"/>
    </row>
    <row r="15" spans="1:8">
      <c r="A15" s="1767"/>
      <c r="B15" s="1743">
        <v>3</v>
      </c>
      <c r="C15" s="1743"/>
      <c r="D15" s="1613" t="s">
        <v>126</v>
      </c>
      <c r="E15" s="1750"/>
      <c r="F15" s="1886"/>
      <c r="G15" s="1837"/>
      <c r="H15" s="1837"/>
    </row>
    <row r="16" spans="1:8" ht="25.5">
      <c r="A16" s="1767"/>
      <c r="B16" s="1962" t="s">
        <v>5775</v>
      </c>
      <c r="C16" s="1832" t="s">
        <v>5775</v>
      </c>
      <c r="D16" s="1880" t="s">
        <v>6273</v>
      </c>
      <c r="E16" s="1881" t="s">
        <v>78</v>
      </c>
      <c r="F16" s="1833">
        <v>0.3</v>
      </c>
      <c r="G16" s="1835"/>
      <c r="H16" s="1835"/>
    </row>
    <row r="17" spans="1:8" ht="25.5">
      <c r="A17" s="1767"/>
      <c r="B17" s="1963"/>
      <c r="C17" s="1832" t="s">
        <v>5775</v>
      </c>
      <c r="D17" s="1880" t="s">
        <v>6274</v>
      </c>
      <c r="E17" s="1881" t="s">
        <v>78</v>
      </c>
      <c r="F17" s="1833">
        <v>0.4</v>
      </c>
      <c r="G17" s="1835"/>
      <c r="H17" s="1835"/>
    </row>
    <row r="18" spans="1:8" ht="25.5">
      <c r="A18" s="1767"/>
      <c r="B18" s="1964"/>
      <c r="C18" s="1832" t="s">
        <v>5775</v>
      </c>
      <c r="D18" s="1880" t="s">
        <v>6275</v>
      </c>
      <c r="E18" s="1881" t="s">
        <v>78</v>
      </c>
      <c r="F18" s="1833">
        <v>0.6</v>
      </c>
      <c r="G18" s="1835"/>
      <c r="H18" s="1835"/>
    </row>
    <row r="19" spans="1:8" ht="25.5">
      <c r="A19" s="1767"/>
      <c r="B19" s="1743">
        <v>4</v>
      </c>
      <c r="C19" s="1743"/>
      <c r="D19" s="1613" t="s">
        <v>127</v>
      </c>
      <c r="E19" s="1750"/>
      <c r="F19" s="1886"/>
      <c r="G19" s="1837"/>
      <c r="H19" s="1837"/>
    </row>
    <row r="20" spans="1:8" ht="25.5">
      <c r="A20" s="1767"/>
      <c r="B20" s="1962" t="s">
        <v>14</v>
      </c>
      <c r="C20" s="1887">
        <v>91</v>
      </c>
      <c r="D20" s="1880" t="s">
        <v>6249</v>
      </c>
      <c r="E20" s="1881" t="s">
        <v>78</v>
      </c>
      <c r="F20" s="1833">
        <v>2.1</v>
      </c>
      <c r="G20" s="1835"/>
      <c r="H20" s="1835"/>
    </row>
    <row r="21" spans="1:8" ht="25.5">
      <c r="A21" s="1767"/>
      <c r="B21" s="1963"/>
      <c r="C21" s="1887">
        <v>92</v>
      </c>
      <c r="D21" s="1880" t="s">
        <v>6250</v>
      </c>
      <c r="E21" s="1881" t="s">
        <v>78</v>
      </c>
      <c r="F21" s="1833">
        <v>4.7</v>
      </c>
      <c r="G21" s="1835"/>
      <c r="H21" s="1835"/>
    </row>
    <row r="22" spans="1:8" ht="25.5">
      <c r="A22" s="1767"/>
      <c r="B22" s="1963"/>
      <c r="C22" s="1887">
        <v>93</v>
      </c>
      <c r="D22" s="1880" t="s">
        <v>6251</v>
      </c>
      <c r="E22" s="1881" t="s">
        <v>78</v>
      </c>
      <c r="F22" s="1833">
        <v>1.2</v>
      </c>
      <c r="G22" s="1835"/>
      <c r="H22" s="1835"/>
    </row>
    <row r="23" spans="1:8" ht="25.5">
      <c r="A23" s="1767"/>
      <c r="B23" s="1963"/>
      <c r="C23" s="1887">
        <v>94</v>
      </c>
      <c r="D23" s="1880" t="s">
        <v>6252</v>
      </c>
      <c r="E23" s="1881" t="s">
        <v>78</v>
      </c>
      <c r="F23" s="1833">
        <v>2.4</v>
      </c>
      <c r="G23" s="1835"/>
      <c r="H23" s="1835"/>
    </row>
    <row r="24" spans="1:8">
      <c r="A24" s="1767"/>
      <c r="B24" s="1743">
        <v>6</v>
      </c>
      <c r="C24" s="1743"/>
      <c r="D24" s="1613" t="s">
        <v>101</v>
      </c>
      <c r="E24" s="1750"/>
      <c r="F24" s="1886"/>
      <c r="G24" s="1837"/>
      <c r="H24" s="1837"/>
    </row>
    <row r="25" spans="1:8" ht="38.25">
      <c r="A25" s="1767"/>
      <c r="B25" s="1747" t="s">
        <v>5785</v>
      </c>
      <c r="C25" s="1753" t="s">
        <v>5785</v>
      </c>
      <c r="D25" s="1880" t="s">
        <v>5981</v>
      </c>
      <c r="E25" s="1747" t="s">
        <v>79</v>
      </c>
      <c r="F25" s="1838">
        <v>2919</v>
      </c>
      <c r="G25" s="1835"/>
      <c r="H25" s="1835"/>
    </row>
    <row r="26" spans="1:8">
      <c r="A26" s="1767"/>
      <c r="B26" s="1743">
        <v>12</v>
      </c>
      <c r="C26" s="1743"/>
      <c r="D26" s="1613" t="s">
        <v>5894</v>
      </c>
      <c r="E26" s="1750"/>
      <c r="F26" s="1886"/>
      <c r="G26" s="1837"/>
      <c r="H26" s="1837"/>
    </row>
    <row r="27" spans="1:8" ht="140.25">
      <c r="A27" s="1767"/>
      <c r="B27" s="1701" t="s">
        <v>5895</v>
      </c>
      <c r="C27" s="1832" t="s">
        <v>5895</v>
      </c>
      <c r="D27" s="1880" t="s">
        <v>6033</v>
      </c>
      <c r="E27" s="1881" t="s">
        <v>5917</v>
      </c>
      <c r="F27" s="1833">
        <v>10932.01</v>
      </c>
      <c r="G27" s="1835"/>
      <c r="H27" s="1835"/>
    </row>
    <row r="28" spans="1:8">
      <c r="A28" s="1767"/>
      <c r="B28" s="1706"/>
      <c r="C28" s="1839"/>
      <c r="D28" s="1840" t="s">
        <v>5896</v>
      </c>
      <c r="E28" s="1841"/>
      <c r="F28" s="1842"/>
      <c r="G28" s="1843"/>
      <c r="H28" s="1844"/>
    </row>
    <row r="29" spans="1:8">
      <c r="A29" s="1767"/>
      <c r="B29" s="1845"/>
      <c r="C29" s="1846"/>
      <c r="D29" s="1847"/>
      <c r="E29" s="1848"/>
      <c r="F29" s="1849"/>
      <c r="G29" s="1850"/>
      <c r="H29" s="1851"/>
    </row>
    <row r="30" spans="1:8">
      <c r="A30" s="1767"/>
      <c r="B30" s="1621">
        <v>9</v>
      </c>
      <c r="C30" s="1621"/>
      <c r="D30" s="1613" t="s">
        <v>5897</v>
      </c>
      <c r="E30" s="1614"/>
      <c r="F30" s="1842"/>
      <c r="G30" s="1843"/>
      <c r="H30" s="1844"/>
    </row>
    <row r="31" spans="1:8">
      <c r="A31" s="1767"/>
      <c r="B31" s="1616" t="s">
        <v>5773</v>
      </c>
      <c r="C31" s="1617" t="s">
        <v>5773</v>
      </c>
      <c r="D31" s="1880" t="s">
        <v>6011</v>
      </c>
      <c r="E31" s="1616" t="s">
        <v>77</v>
      </c>
      <c r="F31" s="1833">
        <v>64</v>
      </c>
      <c r="G31" s="1850"/>
      <c r="H31" s="1835"/>
    </row>
    <row r="32" spans="1:8">
      <c r="A32" s="1767"/>
      <c r="B32" s="1706" t="s">
        <v>5953</v>
      </c>
      <c r="C32" s="1839"/>
      <c r="D32" s="1840" t="s">
        <v>5954</v>
      </c>
      <c r="E32" s="1841"/>
      <c r="F32" s="1842"/>
      <c r="G32" s="1843"/>
      <c r="H32" s="1844"/>
    </row>
    <row r="33" spans="1:8">
      <c r="A33" s="1767"/>
      <c r="B33" s="1616"/>
      <c r="C33" s="1617"/>
      <c r="D33" s="1880"/>
      <c r="E33" s="1616"/>
      <c r="F33" s="1833"/>
      <c r="G33" s="1835"/>
      <c r="H33" s="1888"/>
    </row>
    <row r="34" spans="1:8">
      <c r="A34" s="1767"/>
      <c r="B34" s="1614"/>
      <c r="C34" s="1621"/>
      <c r="D34" s="1625" t="s">
        <v>5898</v>
      </c>
      <c r="E34" s="1627"/>
      <c r="F34" s="1889"/>
      <c r="G34" s="1853"/>
      <c r="H34" s="1854"/>
    </row>
    <row r="36" spans="1:8">
      <c r="H36" s="1890"/>
    </row>
    <row r="41" spans="1:8">
      <c r="D41" s="1827"/>
    </row>
  </sheetData>
  <mergeCells count="3">
    <mergeCell ref="B20:B23"/>
    <mergeCell ref="B16:B18"/>
    <mergeCell ref="B1:H1"/>
  </mergeCells>
  <pageMargins left="0.70866141732283472" right="0.70866141732283472" top="0.74803149606299213" bottom="0.74803149606299213" header="0.31496062992125984" footer="0.31496062992125984"/>
  <pageSetup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  <pageSetUpPr fitToPage="1"/>
  </sheetPr>
  <dimension ref="A1:H50"/>
  <sheetViews>
    <sheetView view="pageBreakPreview" zoomScale="85" zoomScaleNormal="85" zoomScaleSheetLayoutView="85" workbookViewId="0">
      <selection activeCell="C29" sqref="C29"/>
    </sheetView>
  </sheetViews>
  <sheetFormatPr baseColWidth="10" defaultRowHeight="12.75"/>
  <cols>
    <col min="1" max="1" width="17.140625" style="1823" customWidth="1"/>
    <col min="2" max="2" width="19.140625" style="1824" customWidth="1"/>
    <col min="3" max="3" width="66.28515625" style="1781" customWidth="1"/>
    <col min="4" max="4" width="9.28515625" style="1824" customWidth="1"/>
    <col min="5" max="5" width="12.5703125" style="1825" customWidth="1"/>
    <col min="6" max="6" width="18.7109375" style="1826" bestFit="1" customWidth="1"/>
    <col min="7" max="7" width="22" style="1826" customWidth="1"/>
    <col min="8" max="8" width="22" style="1791" customWidth="1"/>
    <col min="9" max="234" width="11.42578125" style="1781"/>
    <col min="235" max="235" width="9" style="1781" customWidth="1"/>
    <col min="236" max="236" width="49.28515625" style="1781" customWidth="1"/>
    <col min="237" max="237" width="9.28515625" style="1781" customWidth="1"/>
    <col min="238" max="238" width="9.5703125" style="1781" customWidth="1"/>
    <col min="239" max="239" width="13.7109375" style="1781" customWidth="1"/>
    <col min="240" max="240" width="17.7109375" style="1781" customWidth="1"/>
    <col min="241" max="246" width="0" style="1781" hidden="1" customWidth="1"/>
    <col min="247" max="247" width="14.5703125" style="1781" customWidth="1"/>
    <col min="248" max="248" width="14.28515625" style="1781" customWidth="1"/>
    <col min="249" max="249" width="19.5703125" style="1781" customWidth="1"/>
    <col min="250" max="490" width="11.42578125" style="1781"/>
    <col min="491" max="491" width="9" style="1781" customWidth="1"/>
    <col min="492" max="492" width="49.28515625" style="1781" customWidth="1"/>
    <col min="493" max="493" width="9.28515625" style="1781" customWidth="1"/>
    <col min="494" max="494" width="9.5703125" style="1781" customWidth="1"/>
    <col min="495" max="495" width="13.7109375" style="1781" customWidth="1"/>
    <col min="496" max="496" width="17.7109375" style="1781" customWidth="1"/>
    <col min="497" max="502" width="0" style="1781" hidden="1" customWidth="1"/>
    <col min="503" max="503" width="14.5703125" style="1781" customWidth="1"/>
    <col min="504" max="504" width="14.28515625" style="1781" customWidth="1"/>
    <col min="505" max="505" width="19.5703125" style="1781" customWidth="1"/>
    <col min="506" max="746" width="11.42578125" style="1781"/>
    <col min="747" max="747" width="9" style="1781" customWidth="1"/>
    <col min="748" max="748" width="49.28515625" style="1781" customWidth="1"/>
    <col min="749" max="749" width="9.28515625" style="1781" customWidth="1"/>
    <col min="750" max="750" width="9.5703125" style="1781" customWidth="1"/>
    <col min="751" max="751" width="13.7109375" style="1781" customWidth="1"/>
    <col min="752" max="752" width="17.7109375" style="1781" customWidth="1"/>
    <col min="753" max="758" width="0" style="1781" hidden="1" customWidth="1"/>
    <col min="759" max="759" width="14.5703125" style="1781" customWidth="1"/>
    <col min="760" max="760" width="14.28515625" style="1781" customWidth="1"/>
    <col min="761" max="761" width="19.5703125" style="1781" customWidth="1"/>
    <col min="762" max="1002" width="11.42578125" style="1781"/>
    <col min="1003" max="1003" width="9" style="1781" customWidth="1"/>
    <col min="1004" max="1004" width="49.28515625" style="1781" customWidth="1"/>
    <col min="1005" max="1005" width="9.28515625" style="1781" customWidth="1"/>
    <col min="1006" max="1006" width="9.5703125" style="1781" customWidth="1"/>
    <col min="1007" max="1007" width="13.7109375" style="1781" customWidth="1"/>
    <col min="1008" max="1008" width="17.7109375" style="1781" customWidth="1"/>
    <col min="1009" max="1014" width="0" style="1781" hidden="1" customWidth="1"/>
    <col min="1015" max="1015" width="14.5703125" style="1781" customWidth="1"/>
    <col min="1016" max="1016" width="14.28515625" style="1781" customWidth="1"/>
    <col min="1017" max="1017" width="19.5703125" style="1781" customWidth="1"/>
    <col min="1018" max="1258" width="11.42578125" style="1781"/>
    <col min="1259" max="1259" width="9" style="1781" customWidth="1"/>
    <col min="1260" max="1260" width="49.28515625" style="1781" customWidth="1"/>
    <col min="1261" max="1261" width="9.28515625" style="1781" customWidth="1"/>
    <col min="1262" max="1262" width="9.5703125" style="1781" customWidth="1"/>
    <col min="1263" max="1263" width="13.7109375" style="1781" customWidth="1"/>
    <col min="1264" max="1264" width="17.7109375" style="1781" customWidth="1"/>
    <col min="1265" max="1270" width="0" style="1781" hidden="1" customWidth="1"/>
    <col min="1271" max="1271" width="14.5703125" style="1781" customWidth="1"/>
    <col min="1272" max="1272" width="14.28515625" style="1781" customWidth="1"/>
    <col min="1273" max="1273" width="19.5703125" style="1781" customWidth="1"/>
    <col min="1274" max="1514" width="11.42578125" style="1781"/>
    <col min="1515" max="1515" width="9" style="1781" customWidth="1"/>
    <col min="1516" max="1516" width="49.28515625" style="1781" customWidth="1"/>
    <col min="1517" max="1517" width="9.28515625" style="1781" customWidth="1"/>
    <col min="1518" max="1518" width="9.5703125" style="1781" customWidth="1"/>
    <col min="1519" max="1519" width="13.7109375" style="1781" customWidth="1"/>
    <col min="1520" max="1520" width="17.7109375" style="1781" customWidth="1"/>
    <col min="1521" max="1526" width="0" style="1781" hidden="1" customWidth="1"/>
    <col min="1527" max="1527" width="14.5703125" style="1781" customWidth="1"/>
    <col min="1528" max="1528" width="14.28515625" style="1781" customWidth="1"/>
    <col min="1529" max="1529" width="19.5703125" style="1781" customWidth="1"/>
    <col min="1530" max="1770" width="11.42578125" style="1781"/>
    <col min="1771" max="1771" width="9" style="1781" customWidth="1"/>
    <col min="1772" max="1772" width="49.28515625" style="1781" customWidth="1"/>
    <col min="1773" max="1773" width="9.28515625" style="1781" customWidth="1"/>
    <col min="1774" max="1774" width="9.5703125" style="1781" customWidth="1"/>
    <col min="1775" max="1775" width="13.7109375" style="1781" customWidth="1"/>
    <col min="1776" max="1776" width="17.7109375" style="1781" customWidth="1"/>
    <col min="1777" max="1782" width="0" style="1781" hidden="1" customWidth="1"/>
    <col min="1783" max="1783" width="14.5703125" style="1781" customWidth="1"/>
    <col min="1784" max="1784" width="14.28515625" style="1781" customWidth="1"/>
    <col min="1785" max="1785" width="19.5703125" style="1781" customWidth="1"/>
    <col min="1786" max="2026" width="11.42578125" style="1781"/>
    <col min="2027" max="2027" width="9" style="1781" customWidth="1"/>
    <col min="2028" max="2028" width="49.28515625" style="1781" customWidth="1"/>
    <col min="2029" max="2029" width="9.28515625" style="1781" customWidth="1"/>
    <col min="2030" max="2030" width="9.5703125" style="1781" customWidth="1"/>
    <col min="2031" max="2031" width="13.7109375" style="1781" customWidth="1"/>
    <col min="2032" max="2032" width="17.7109375" style="1781" customWidth="1"/>
    <col min="2033" max="2038" width="0" style="1781" hidden="1" customWidth="1"/>
    <col min="2039" max="2039" width="14.5703125" style="1781" customWidth="1"/>
    <col min="2040" max="2040" width="14.28515625" style="1781" customWidth="1"/>
    <col min="2041" max="2041" width="19.5703125" style="1781" customWidth="1"/>
    <col min="2042" max="2282" width="11.42578125" style="1781"/>
    <col min="2283" max="2283" width="9" style="1781" customWidth="1"/>
    <col min="2284" max="2284" width="49.28515625" style="1781" customWidth="1"/>
    <col min="2285" max="2285" width="9.28515625" style="1781" customWidth="1"/>
    <col min="2286" max="2286" width="9.5703125" style="1781" customWidth="1"/>
    <col min="2287" max="2287" width="13.7109375" style="1781" customWidth="1"/>
    <col min="2288" max="2288" width="17.7109375" style="1781" customWidth="1"/>
    <col min="2289" max="2294" width="0" style="1781" hidden="1" customWidth="1"/>
    <col min="2295" max="2295" width="14.5703125" style="1781" customWidth="1"/>
    <col min="2296" max="2296" width="14.28515625" style="1781" customWidth="1"/>
    <col min="2297" max="2297" width="19.5703125" style="1781" customWidth="1"/>
    <col min="2298" max="2538" width="11.42578125" style="1781"/>
    <col min="2539" max="2539" width="9" style="1781" customWidth="1"/>
    <col min="2540" max="2540" width="49.28515625" style="1781" customWidth="1"/>
    <col min="2541" max="2541" width="9.28515625" style="1781" customWidth="1"/>
    <col min="2542" max="2542" width="9.5703125" style="1781" customWidth="1"/>
    <col min="2543" max="2543" width="13.7109375" style="1781" customWidth="1"/>
    <col min="2544" max="2544" width="17.7109375" style="1781" customWidth="1"/>
    <col min="2545" max="2550" width="0" style="1781" hidden="1" customWidth="1"/>
    <col min="2551" max="2551" width="14.5703125" style="1781" customWidth="1"/>
    <col min="2552" max="2552" width="14.28515625" style="1781" customWidth="1"/>
    <col min="2553" max="2553" width="19.5703125" style="1781" customWidth="1"/>
    <col min="2554" max="2794" width="11.42578125" style="1781"/>
    <col min="2795" max="2795" width="9" style="1781" customWidth="1"/>
    <col min="2796" max="2796" width="49.28515625" style="1781" customWidth="1"/>
    <col min="2797" max="2797" width="9.28515625" style="1781" customWidth="1"/>
    <col min="2798" max="2798" width="9.5703125" style="1781" customWidth="1"/>
    <col min="2799" max="2799" width="13.7109375" style="1781" customWidth="1"/>
    <col min="2800" max="2800" width="17.7109375" style="1781" customWidth="1"/>
    <col min="2801" max="2806" width="0" style="1781" hidden="1" customWidth="1"/>
    <col min="2807" max="2807" width="14.5703125" style="1781" customWidth="1"/>
    <col min="2808" max="2808" width="14.28515625" style="1781" customWidth="1"/>
    <col min="2809" max="2809" width="19.5703125" style="1781" customWidth="1"/>
    <col min="2810" max="3050" width="11.42578125" style="1781"/>
    <col min="3051" max="3051" width="9" style="1781" customWidth="1"/>
    <col min="3052" max="3052" width="49.28515625" style="1781" customWidth="1"/>
    <col min="3053" max="3053" width="9.28515625" style="1781" customWidth="1"/>
    <col min="3054" max="3054" width="9.5703125" style="1781" customWidth="1"/>
    <col min="3055" max="3055" width="13.7109375" style="1781" customWidth="1"/>
    <col min="3056" max="3056" width="17.7109375" style="1781" customWidth="1"/>
    <col min="3057" max="3062" width="0" style="1781" hidden="1" customWidth="1"/>
    <col min="3063" max="3063" width="14.5703125" style="1781" customWidth="1"/>
    <col min="3064" max="3064" width="14.28515625" style="1781" customWidth="1"/>
    <col min="3065" max="3065" width="19.5703125" style="1781" customWidth="1"/>
    <col min="3066" max="3306" width="11.42578125" style="1781"/>
    <col min="3307" max="3307" width="9" style="1781" customWidth="1"/>
    <col min="3308" max="3308" width="49.28515625" style="1781" customWidth="1"/>
    <col min="3309" max="3309" width="9.28515625" style="1781" customWidth="1"/>
    <col min="3310" max="3310" width="9.5703125" style="1781" customWidth="1"/>
    <col min="3311" max="3311" width="13.7109375" style="1781" customWidth="1"/>
    <col min="3312" max="3312" width="17.7109375" style="1781" customWidth="1"/>
    <col min="3313" max="3318" width="0" style="1781" hidden="1" customWidth="1"/>
    <col min="3319" max="3319" width="14.5703125" style="1781" customWidth="1"/>
    <col min="3320" max="3320" width="14.28515625" style="1781" customWidth="1"/>
    <col min="3321" max="3321" width="19.5703125" style="1781" customWidth="1"/>
    <col min="3322" max="3562" width="11.42578125" style="1781"/>
    <col min="3563" max="3563" width="9" style="1781" customWidth="1"/>
    <col min="3564" max="3564" width="49.28515625" style="1781" customWidth="1"/>
    <col min="3565" max="3565" width="9.28515625" style="1781" customWidth="1"/>
    <col min="3566" max="3566" width="9.5703125" style="1781" customWidth="1"/>
    <col min="3567" max="3567" width="13.7109375" style="1781" customWidth="1"/>
    <col min="3568" max="3568" width="17.7109375" style="1781" customWidth="1"/>
    <col min="3569" max="3574" width="0" style="1781" hidden="1" customWidth="1"/>
    <col min="3575" max="3575" width="14.5703125" style="1781" customWidth="1"/>
    <col min="3576" max="3576" width="14.28515625" style="1781" customWidth="1"/>
    <col min="3577" max="3577" width="19.5703125" style="1781" customWidth="1"/>
    <col min="3578" max="3818" width="11.42578125" style="1781"/>
    <col min="3819" max="3819" width="9" style="1781" customWidth="1"/>
    <col min="3820" max="3820" width="49.28515625" style="1781" customWidth="1"/>
    <col min="3821" max="3821" width="9.28515625" style="1781" customWidth="1"/>
    <col min="3822" max="3822" width="9.5703125" style="1781" customWidth="1"/>
    <col min="3823" max="3823" width="13.7109375" style="1781" customWidth="1"/>
    <col min="3824" max="3824" width="17.7109375" style="1781" customWidth="1"/>
    <col min="3825" max="3830" width="0" style="1781" hidden="1" customWidth="1"/>
    <col min="3831" max="3831" width="14.5703125" style="1781" customWidth="1"/>
    <col min="3832" max="3832" width="14.28515625" style="1781" customWidth="1"/>
    <col min="3833" max="3833" width="19.5703125" style="1781" customWidth="1"/>
    <col min="3834" max="4074" width="11.42578125" style="1781"/>
    <col min="4075" max="4075" width="9" style="1781" customWidth="1"/>
    <col min="4076" max="4076" width="49.28515625" style="1781" customWidth="1"/>
    <col min="4077" max="4077" width="9.28515625" style="1781" customWidth="1"/>
    <col min="4078" max="4078" width="9.5703125" style="1781" customWidth="1"/>
    <col min="4079" max="4079" width="13.7109375" style="1781" customWidth="1"/>
    <col min="4080" max="4080" width="17.7109375" style="1781" customWidth="1"/>
    <col min="4081" max="4086" width="0" style="1781" hidden="1" customWidth="1"/>
    <col min="4087" max="4087" width="14.5703125" style="1781" customWidth="1"/>
    <col min="4088" max="4088" width="14.28515625" style="1781" customWidth="1"/>
    <col min="4089" max="4089" width="19.5703125" style="1781" customWidth="1"/>
    <col min="4090" max="4330" width="11.42578125" style="1781"/>
    <col min="4331" max="4331" width="9" style="1781" customWidth="1"/>
    <col min="4332" max="4332" width="49.28515625" style="1781" customWidth="1"/>
    <col min="4333" max="4333" width="9.28515625" style="1781" customWidth="1"/>
    <col min="4334" max="4334" width="9.5703125" style="1781" customWidth="1"/>
    <col min="4335" max="4335" width="13.7109375" style="1781" customWidth="1"/>
    <col min="4336" max="4336" width="17.7109375" style="1781" customWidth="1"/>
    <col min="4337" max="4342" width="0" style="1781" hidden="1" customWidth="1"/>
    <col min="4343" max="4343" width="14.5703125" style="1781" customWidth="1"/>
    <col min="4344" max="4344" width="14.28515625" style="1781" customWidth="1"/>
    <col min="4345" max="4345" width="19.5703125" style="1781" customWidth="1"/>
    <col min="4346" max="4586" width="11.42578125" style="1781"/>
    <col min="4587" max="4587" width="9" style="1781" customWidth="1"/>
    <col min="4588" max="4588" width="49.28515625" style="1781" customWidth="1"/>
    <col min="4589" max="4589" width="9.28515625" style="1781" customWidth="1"/>
    <col min="4590" max="4590" width="9.5703125" style="1781" customWidth="1"/>
    <col min="4591" max="4591" width="13.7109375" style="1781" customWidth="1"/>
    <col min="4592" max="4592" width="17.7109375" style="1781" customWidth="1"/>
    <col min="4593" max="4598" width="0" style="1781" hidden="1" customWidth="1"/>
    <col min="4599" max="4599" width="14.5703125" style="1781" customWidth="1"/>
    <col min="4600" max="4600" width="14.28515625" style="1781" customWidth="1"/>
    <col min="4601" max="4601" width="19.5703125" style="1781" customWidth="1"/>
    <col min="4602" max="4842" width="11.42578125" style="1781"/>
    <col min="4843" max="4843" width="9" style="1781" customWidth="1"/>
    <col min="4844" max="4844" width="49.28515625" style="1781" customWidth="1"/>
    <col min="4845" max="4845" width="9.28515625" style="1781" customWidth="1"/>
    <col min="4846" max="4846" width="9.5703125" style="1781" customWidth="1"/>
    <col min="4847" max="4847" width="13.7109375" style="1781" customWidth="1"/>
    <col min="4848" max="4848" width="17.7109375" style="1781" customWidth="1"/>
    <col min="4849" max="4854" width="0" style="1781" hidden="1" customWidth="1"/>
    <col min="4855" max="4855" width="14.5703125" style="1781" customWidth="1"/>
    <col min="4856" max="4856" width="14.28515625" style="1781" customWidth="1"/>
    <col min="4857" max="4857" width="19.5703125" style="1781" customWidth="1"/>
    <col min="4858" max="5098" width="11.42578125" style="1781"/>
    <col min="5099" max="5099" width="9" style="1781" customWidth="1"/>
    <col min="5100" max="5100" width="49.28515625" style="1781" customWidth="1"/>
    <col min="5101" max="5101" width="9.28515625" style="1781" customWidth="1"/>
    <col min="5102" max="5102" width="9.5703125" style="1781" customWidth="1"/>
    <col min="5103" max="5103" width="13.7109375" style="1781" customWidth="1"/>
    <col min="5104" max="5104" width="17.7109375" style="1781" customWidth="1"/>
    <col min="5105" max="5110" width="0" style="1781" hidden="1" customWidth="1"/>
    <col min="5111" max="5111" width="14.5703125" style="1781" customWidth="1"/>
    <col min="5112" max="5112" width="14.28515625" style="1781" customWidth="1"/>
    <col min="5113" max="5113" width="19.5703125" style="1781" customWidth="1"/>
    <col min="5114" max="5354" width="11.42578125" style="1781"/>
    <col min="5355" max="5355" width="9" style="1781" customWidth="1"/>
    <col min="5356" max="5356" width="49.28515625" style="1781" customWidth="1"/>
    <col min="5357" max="5357" width="9.28515625" style="1781" customWidth="1"/>
    <col min="5358" max="5358" width="9.5703125" style="1781" customWidth="1"/>
    <col min="5359" max="5359" width="13.7109375" style="1781" customWidth="1"/>
    <col min="5360" max="5360" width="17.7109375" style="1781" customWidth="1"/>
    <col min="5361" max="5366" width="0" style="1781" hidden="1" customWidth="1"/>
    <col min="5367" max="5367" width="14.5703125" style="1781" customWidth="1"/>
    <col min="5368" max="5368" width="14.28515625" style="1781" customWidth="1"/>
    <col min="5369" max="5369" width="19.5703125" style="1781" customWidth="1"/>
    <col min="5370" max="5610" width="11.42578125" style="1781"/>
    <col min="5611" max="5611" width="9" style="1781" customWidth="1"/>
    <col min="5612" max="5612" width="49.28515625" style="1781" customWidth="1"/>
    <col min="5613" max="5613" width="9.28515625" style="1781" customWidth="1"/>
    <col min="5614" max="5614" width="9.5703125" style="1781" customWidth="1"/>
    <col min="5615" max="5615" width="13.7109375" style="1781" customWidth="1"/>
    <col min="5616" max="5616" width="17.7109375" style="1781" customWidth="1"/>
    <col min="5617" max="5622" width="0" style="1781" hidden="1" customWidth="1"/>
    <col min="5623" max="5623" width="14.5703125" style="1781" customWidth="1"/>
    <col min="5624" max="5624" width="14.28515625" style="1781" customWidth="1"/>
    <col min="5625" max="5625" width="19.5703125" style="1781" customWidth="1"/>
    <col min="5626" max="5866" width="11.42578125" style="1781"/>
    <col min="5867" max="5867" width="9" style="1781" customWidth="1"/>
    <col min="5868" max="5868" width="49.28515625" style="1781" customWidth="1"/>
    <col min="5869" max="5869" width="9.28515625" style="1781" customWidth="1"/>
    <col min="5870" max="5870" width="9.5703125" style="1781" customWidth="1"/>
    <col min="5871" max="5871" width="13.7109375" style="1781" customWidth="1"/>
    <col min="5872" max="5872" width="17.7109375" style="1781" customWidth="1"/>
    <col min="5873" max="5878" width="0" style="1781" hidden="1" customWidth="1"/>
    <col min="5879" max="5879" width="14.5703125" style="1781" customWidth="1"/>
    <col min="5880" max="5880" width="14.28515625" style="1781" customWidth="1"/>
    <col min="5881" max="5881" width="19.5703125" style="1781" customWidth="1"/>
    <col min="5882" max="6122" width="11.42578125" style="1781"/>
    <col min="6123" max="6123" width="9" style="1781" customWidth="1"/>
    <col min="6124" max="6124" width="49.28515625" style="1781" customWidth="1"/>
    <col min="6125" max="6125" width="9.28515625" style="1781" customWidth="1"/>
    <col min="6126" max="6126" width="9.5703125" style="1781" customWidth="1"/>
    <col min="6127" max="6127" width="13.7109375" style="1781" customWidth="1"/>
    <col min="6128" max="6128" width="17.7109375" style="1781" customWidth="1"/>
    <col min="6129" max="6134" width="0" style="1781" hidden="1" customWidth="1"/>
    <col min="6135" max="6135" width="14.5703125" style="1781" customWidth="1"/>
    <col min="6136" max="6136" width="14.28515625" style="1781" customWidth="1"/>
    <col min="6137" max="6137" width="19.5703125" style="1781" customWidth="1"/>
    <col min="6138" max="6378" width="11.42578125" style="1781"/>
    <col min="6379" max="6379" width="9" style="1781" customWidth="1"/>
    <col min="6380" max="6380" width="49.28515625" style="1781" customWidth="1"/>
    <col min="6381" max="6381" width="9.28515625" style="1781" customWidth="1"/>
    <col min="6382" max="6382" width="9.5703125" style="1781" customWidth="1"/>
    <col min="6383" max="6383" width="13.7109375" style="1781" customWidth="1"/>
    <col min="6384" max="6384" width="17.7109375" style="1781" customWidth="1"/>
    <col min="6385" max="6390" width="0" style="1781" hidden="1" customWidth="1"/>
    <col min="6391" max="6391" width="14.5703125" style="1781" customWidth="1"/>
    <col min="6392" max="6392" width="14.28515625" style="1781" customWidth="1"/>
    <col min="6393" max="6393" width="19.5703125" style="1781" customWidth="1"/>
    <col min="6394" max="6634" width="11.42578125" style="1781"/>
    <col min="6635" max="6635" width="9" style="1781" customWidth="1"/>
    <col min="6636" max="6636" width="49.28515625" style="1781" customWidth="1"/>
    <col min="6637" max="6637" width="9.28515625" style="1781" customWidth="1"/>
    <col min="6638" max="6638" width="9.5703125" style="1781" customWidth="1"/>
    <col min="6639" max="6639" width="13.7109375" style="1781" customWidth="1"/>
    <col min="6640" max="6640" width="17.7109375" style="1781" customWidth="1"/>
    <col min="6641" max="6646" width="0" style="1781" hidden="1" customWidth="1"/>
    <col min="6647" max="6647" width="14.5703125" style="1781" customWidth="1"/>
    <col min="6648" max="6648" width="14.28515625" style="1781" customWidth="1"/>
    <col min="6649" max="6649" width="19.5703125" style="1781" customWidth="1"/>
    <col min="6650" max="6890" width="11.42578125" style="1781"/>
    <col min="6891" max="6891" width="9" style="1781" customWidth="1"/>
    <col min="6892" max="6892" width="49.28515625" style="1781" customWidth="1"/>
    <col min="6893" max="6893" width="9.28515625" style="1781" customWidth="1"/>
    <col min="6894" max="6894" width="9.5703125" style="1781" customWidth="1"/>
    <col min="6895" max="6895" width="13.7109375" style="1781" customWidth="1"/>
    <col min="6896" max="6896" width="17.7109375" style="1781" customWidth="1"/>
    <col min="6897" max="6902" width="0" style="1781" hidden="1" customWidth="1"/>
    <col min="6903" max="6903" width="14.5703125" style="1781" customWidth="1"/>
    <col min="6904" max="6904" width="14.28515625" style="1781" customWidth="1"/>
    <col min="6905" max="6905" width="19.5703125" style="1781" customWidth="1"/>
    <col min="6906" max="7146" width="11.42578125" style="1781"/>
    <col min="7147" max="7147" width="9" style="1781" customWidth="1"/>
    <col min="7148" max="7148" width="49.28515625" style="1781" customWidth="1"/>
    <col min="7149" max="7149" width="9.28515625" style="1781" customWidth="1"/>
    <col min="7150" max="7150" width="9.5703125" style="1781" customWidth="1"/>
    <col min="7151" max="7151" width="13.7109375" style="1781" customWidth="1"/>
    <col min="7152" max="7152" width="17.7109375" style="1781" customWidth="1"/>
    <col min="7153" max="7158" width="0" style="1781" hidden="1" customWidth="1"/>
    <col min="7159" max="7159" width="14.5703125" style="1781" customWidth="1"/>
    <col min="7160" max="7160" width="14.28515625" style="1781" customWidth="1"/>
    <col min="7161" max="7161" width="19.5703125" style="1781" customWidth="1"/>
    <col min="7162" max="7402" width="11.42578125" style="1781"/>
    <col min="7403" max="7403" width="9" style="1781" customWidth="1"/>
    <col min="7404" max="7404" width="49.28515625" style="1781" customWidth="1"/>
    <col min="7405" max="7405" width="9.28515625" style="1781" customWidth="1"/>
    <col min="7406" max="7406" width="9.5703125" style="1781" customWidth="1"/>
    <col min="7407" max="7407" width="13.7109375" style="1781" customWidth="1"/>
    <col min="7408" max="7408" width="17.7109375" style="1781" customWidth="1"/>
    <col min="7409" max="7414" width="0" style="1781" hidden="1" customWidth="1"/>
    <col min="7415" max="7415" width="14.5703125" style="1781" customWidth="1"/>
    <col min="7416" max="7416" width="14.28515625" style="1781" customWidth="1"/>
    <col min="7417" max="7417" width="19.5703125" style="1781" customWidth="1"/>
    <col min="7418" max="7658" width="11.42578125" style="1781"/>
    <col min="7659" max="7659" width="9" style="1781" customWidth="1"/>
    <col min="7660" max="7660" width="49.28515625" style="1781" customWidth="1"/>
    <col min="7661" max="7661" width="9.28515625" style="1781" customWidth="1"/>
    <col min="7662" max="7662" width="9.5703125" style="1781" customWidth="1"/>
    <col min="7663" max="7663" width="13.7109375" style="1781" customWidth="1"/>
    <col min="7664" max="7664" width="17.7109375" style="1781" customWidth="1"/>
    <col min="7665" max="7670" width="0" style="1781" hidden="1" customWidth="1"/>
    <col min="7671" max="7671" width="14.5703125" style="1781" customWidth="1"/>
    <col min="7672" max="7672" width="14.28515625" style="1781" customWidth="1"/>
    <col min="7673" max="7673" width="19.5703125" style="1781" customWidth="1"/>
    <col min="7674" max="7914" width="11.42578125" style="1781"/>
    <col min="7915" max="7915" width="9" style="1781" customWidth="1"/>
    <col min="7916" max="7916" width="49.28515625" style="1781" customWidth="1"/>
    <col min="7917" max="7917" width="9.28515625" style="1781" customWidth="1"/>
    <col min="7918" max="7918" width="9.5703125" style="1781" customWidth="1"/>
    <col min="7919" max="7919" width="13.7109375" style="1781" customWidth="1"/>
    <col min="7920" max="7920" width="17.7109375" style="1781" customWidth="1"/>
    <col min="7921" max="7926" width="0" style="1781" hidden="1" customWidth="1"/>
    <col min="7927" max="7927" width="14.5703125" style="1781" customWidth="1"/>
    <col min="7928" max="7928" width="14.28515625" style="1781" customWidth="1"/>
    <col min="7929" max="7929" width="19.5703125" style="1781" customWidth="1"/>
    <col min="7930" max="8170" width="11.42578125" style="1781"/>
    <col min="8171" max="8171" width="9" style="1781" customWidth="1"/>
    <col min="8172" max="8172" width="49.28515625" style="1781" customWidth="1"/>
    <col min="8173" max="8173" width="9.28515625" style="1781" customWidth="1"/>
    <col min="8174" max="8174" width="9.5703125" style="1781" customWidth="1"/>
    <col min="8175" max="8175" width="13.7109375" style="1781" customWidth="1"/>
    <col min="8176" max="8176" width="17.7109375" style="1781" customWidth="1"/>
    <col min="8177" max="8182" width="0" style="1781" hidden="1" customWidth="1"/>
    <col min="8183" max="8183" width="14.5703125" style="1781" customWidth="1"/>
    <col min="8184" max="8184" width="14.28515625" style="1781" customWidth="1"/>
    <col min="8185" max="8185" width="19.5703125" style="1781" customWidth="1"/>
    <col min="8186" max="8426" width="11.42578125" style="1781"/>
    <col min="8427" max="8427" width="9" style="1781" customWidth="1"/>
    <col min="8428" max="8428" width="49.28515625" style="1781" customWidth="1"/>
    <col min="8429" max="8429" width="9.28515625" style="1781" customWidth="1"/>
    <col min="8430" max="8430" width="9.5703125" style="1781" customWidth="1"/>
    <col min="8431" max="8431" width="13.7109375" style="1781" customWidth="1"/>
    <col min="8432" max="8432" width="17.7109375" style="1781" customWidth="1"/>
    <col min="8433" max="8438" width="0" style="1781" hidden="1" customWidth="1"/>
    <col min="8439" max="8439" width="14.5703125" style="1781" customWidth="1"/>
    <col min="8440" max="8440" width="14.28515625" style="1781" customWidth="1"/>
    <col min="8441" max="8441" width="19.5703125" style="1781" customWidth="1"/>
    <col min="8442" max="8682" width="11.42578125" style="1781"/>
    <col min="8683" max="8683" width="9" style="1781" customWidth="1"/>
    <col min="8684" max="8684" width="49.28515625" style="1781" customWidth="1"/>
    <col min="8685" max="8685" width="9.28515625" style="1781" customWidth="1"/>
    <col min="8686" max="8686" width="9.5703125" style="1781" customWidth="1"/>
    <col min="8687" max="8687" width="13.7109375" style="1781" customWidth="1"/>
    <col min="8688" max="8688" width="17.7109375" style="1781" customWidth="1"/>
    <col min="8689" max="8694" width="0" style="1781" hidden="1" customWidth="1"/>
    <col min="8695" max="8695" width="14.5703125" style="1781" customWidth="1"/>
    <col min="8696" max="8696" width="14.28515625" style="1781" customWidth="1"/>
    <col min="8697" max="8697" width="19.5703125" style="1781" customWidth="1"/>
    <col min="8698" max="8938" width="11.42578125" style="1781"/>
    <col min="8939" max="8939" width="9" style="1781" customWidth="1"/>
    <col min="8940" max="8940" width="49.28515625" style="1781" customWidth="1"/>
    <col min="8941" max="8941" width="9.28515625" style="1781" customWidth="1"/>
    <col min="8942" max="8942" width="9.5703125" style="1781" customWidth="1"/>
    <col min="8943" max="8943" width="13.7109375" style="1781" customWidth="1"/>
    <col min="8944" max="8944" width="17.7109375" style="1781" customWidth="1"/>
    <col min="8945" max="8950" width="0" style="1781" hidden="1" customWidth="1"/>
    <col min="8951" max="8951" width="14.5703125" style="1781" customWidth="1"/>
    <col min="8952" max="8952" width="14.28515625" style="1781" customWidth="1"/>
    <col min="8953" max="8953" width="19.5703125" style="1781" customWidth="1"/>
    <col min="8954" max="9194" width="11.42578125" style="1781"/>
    <col min="9195" max="9195" width="9" style="1781" customWidth="1"/>
    <col min="9196" max="9196" width="49.28515625" style="1781" customWidth="1"/>
    <col min="9197" max="9197" width="9.28515625" style="1781" customWidth="1"/>
    <col min="9198" max="9198" width="9.5703125" style="1781" customWidth="1"/>
    <col min="9199" max="9199" width="13.7109375" style="1781" customWidth="1"/>
    <col min="9200" max="9200" width="17.7109375" style="1781" customWidth="1"/>
    <col min="9201" max="9206" width="0" style="1781" hidden="1" customWidth="1"/>
    <col min="9207" max="9207" width="14.5703125" style="1781" customWidth="1"/>
    <col min="9208" max="9208" width="14.28515625" style="1781" customWidth="1"/>
    <col min="9209" max="9209" width="19.5703125" style="1781" customWidth="1"/>
    <col min="9210" max="9450" width="11.42578125" style="1781"/>
    <col min="9451" max="9451" width="9" style="1781" customWidth="1"/>
    <col min="9452" max="9452" width="49.28515625" style="1781" customWidth="1"/>
    <col min="9453" max="9453" width="9.28515625" style="1781" customWidth="1"/>
    <col min="9454" max="9454" width="9.5703125" style="1781" customWidth="1"/>
    <col min="9455" max="9455" width="13.7109375" style="1781" customWidth="1"/>
    <col min="9456" max="9456" width="17.7109375" style="1781" customWidth="1"/>
    <col min="9457" max="9462" width="0" style="1781" hidden="1" customWidth="1"/>
    <col min="9463" max="9463" width="14.5703125" style="1781" customWidth="1"/>
    <col min="9464" max="9464" width="14.28515625" style="1781" customWidth="1"/>
    <col min="9465" max="9465" width="19.5703125" style="1781" customWidth="1"/>
    <col min="9466" max="9706" width="11.42578125" style="1781"/>
    <col min="9707" max="9707" width="9" style="1781" customWidth="1"/>
    <col min="9708" max="9708" width="49.28515625" style="1781" customWidth="1"/>
    <col min="9709" max="9709" width="9.28515625" style="1781" customWidth="1"/>
    <col min="9710" max="9710" width="9.5703125" style="1781" customWidth="1"/>
    <col min="9711" max="9711" width="13.7109375" style="1781" customWidth="1"/>
    <col min="9712" max="9712" width="17.7109375" style="1781" customWidth="1"/>
    <col min="9713" max="9718" width="0" style="1781" hidden="1" customWidth="1"/>
    <col min="9719" max="9719" width="14.5703125" style="1781" customWidth="1"/>
    <col min="9720" max="9720" width="14.28515625" style="1781" customWidth="1"/>
    <col min="9721" max="9721" width="19.5703125" style="1781" customWidth="1"/>
    <col min="9722" max="9962" width="11.42578125" style="1781"/>
    <col min="9963" max="9963" width="9" style="1781" customWidth="1"/>
    <col min="9964" max="9964" width="49.28515625" style="1781" customWidth="1"/>
    <col min="9965" max="9965" width="9.28515625" style="1781" customWidth="1"/>
    <col min="9966" max="9966" width="9.5703125" style="1781" customWidth="1"/>
    <col min="9967" max="9967" width="13.7109375" style="1781" customWidth="1"/>
    <col min="9968" max="9968" width="17.7109375" style="1781" customWidth="1"/>
    <col min="9969" max="9974" width="0" style="1781" hidden="1" customWidth="1"/>
    <col min="9975" max="9975" width="14.5703125" style="1781" customWidth="1"/>
    <col min="9976" max="9976" width="14.28515625" style="1781" customWidth="1"/>
    <col min="9977" max="9977" width="19.5703125" style="1781" customWidth="1"/>
    <col min="9978" max="10218" width="11.42578125" style="1781"/>
    <col min="10219" max="10219" width="9" style="1781" customWidth="1"/>
    <col min="10220" max="10220" width="49.28515625" style="1781" customWidth="1"/>
    <col min="10221" max="10221" width="9.28515625" style="1781" customWidth="1"/>
    <col min="10222" max="10222" width="9.5703125" style="1781" customWidth="1"/>
    <col min="10223" max="10223" width="13.7109375" style="1781" customWidth="1"/>
    <col min="10224" max="10224" width="17.7109375" style="1781" customWidth="1"/>
    <col min="10225" max="10230" width="0" style="1781" hidden="1" customWidth="1"/>
    <col min="10231" max="10231" width="14.5703125" style="1781" customWidth="1"/>
    <col min="10232" max="10232" width="14.28515625" style="1781" customWidth="1"/>
    <col min="10233" max="10233" width="19.5703125" style="1781" customWidth="1"/>
    <col min="10234" max="10474" width="11.42578125" style="1781"/>
    <col min="10475" max="10475" width="9" style="1781" customWidth="1"/>
    <col min="10476" max="10476" width="49.28515625" style="1781" customWidth="1"/>
    <col min="10477" max="10477" width="9.28515625" style="1781" customWidth="1"/>
    <col min="10478" max="10478" width="9.5703125" style="1781" customWidth="1"/>
    <col min="10479" max="10479" width="13.7109375" style="1781" customWidth="1"/>
    <col min="10480" max="10480" width="17.7109375" style="1781" customWidth="1"/>
    <col min="10481" max="10486" width="0" style="1781" hidden="1" customWidth="1"/>
    <col min="10487" max="10487" width="14.5703125" style="1781" customWidth="1"/>
    <col min="10488" max="10488" width="14.28515625" style="1781" customWidth="1"/>
    <col min="10489" max="10489" width="19.5703125" style="1781" customWidth="1"/>
    <col min="10490" max="10730" width="11.42578125" style="1781"/>
    <col min="10731" max="10731" width="9" style="1781" customWidth="1"/>
    <col min="10732" max="10732" width="49.28515625" style="1781" customWidth="1"/>
    <col min="10733" max="10733" width="9.28515625" style="1781" customWidth="1"/>
    <col min="10734" max="10734" width="9.5703125" style="1781" customWidth="1"/>
    <col min="10735" max="10735" width="13.7109375" style="1781" customWidth="1"/>
    <col min="10736" max="10736" width="17.7109375" style="1781" customWidth="1"/>
    <col min="10737" max="10742" width="0" style="1781" hidden="1" customWidth="1"/>
    <col min="10743" max="10743" width="14.5703125" style="1781" customWidth="1"/>
    <col min="10744" max="10744" width="14.28515625" style="1781" customWidth="1"/>
    <col min="10745" max="10745" width="19.5703125" style="1781" customWidth="1"/>
    <col min="10746" max="10986" width="11.42578125" style="1781"/>
    <col min="10987" max="10987" width="9" style="1781" customWidth="1"/>
    <col min="10988" max="10988" width="49.28515625" style="1781" customWidth="1"/>
    <col min="10989" max="10989" width="9.28515625" style="1781" customWidth="1"/>
    <col min="10990" max="10990" width="9.5703125" style="1781" customWidth="1"/>
    <col min="10991" max="10991" width="13.7109375" style="1781" customWidth="1"/>
    <col min="10992" max="10992" width="17.7109375" style="1781" customWidth="1"/>
    <col min="10993" max="10998" width="0" style="1781" hidden="1" customWidth="1"/>
    <col min="10999" max="10999" width="14.5703125" style="1781" customWidth="1"/>
    <col min="11000" max="11000" width="14.28515625" style="1781" customWidth="1"/>
    <col min="11001" max="11001" width="19.5703125" style="1781" customWidth="1"/>
    <col min="11002" max="11242" width="11.42578125" style="1781"/>
    <col min="11243" max="11243" width="9" style="1781" customWidth="1"/>
    <col min="11244" max="11244" width="49.28515625" style="1781" customWidth="1"/>
    <col min="11245" max="11245" width="9.28515625" style="1781" customWidth="1"/>
    <col min="11246" max="11246" width="9.5703125" style="1781" customWidth="1"/>
    <col min="11247" max="11247" width="13.7109375" style="1781" customWidth="1"/>
    <col min="11248" max="11248" width="17.7109375" style="1781" customWidth="1"/>
    <col min="11249" max="11254" width="0" style="1781" hidden="1" customWidth="1"/>
    <col min="11255" max="11255" width="14.5703125" style="1781" customWidth="1"/>
    <col min="11256" max="11256" width="14.28515625" style="1781" customWidth="1"/>
    <col min="11257" max="11257" width="19.5703125" style="1781" customWidth="1"/>
    <col min="11258" max="11498" width="11.42578125" style="1781"/>
    <col min="11499" max="11499" width="9" style="1781" customWidth="1"/>
    <col min="11500" max="11500" width="49.28515625" style="1781" customWidth="1"/>
    <col min="11501" max="11501" width="9.28515625" style="1781" customWidth="1"/>
    <col min="11502" max="11502" width="9.5703125" style="1781" customWidth="1"/>
    <col min="11503" max="11503" width="13.7109375" style="1781" customWidth="1"/>
    <col min="11504" max="11504" width="17.7109375" style="1781" customWidth="1"/>
    <col min="11505" max="11510" width="0" style="1781" hidden="1" customWidth="1"/>
    <col min="11511" max="11511" width="14.5703125" style="1781" customWidth="1"/>
    <col min="11512" max="11512" width="14.28515625" style="1781" customWidth="1"/>
    <col min="11513" max="11513" width="19.5703125" style="1781" customWidth="1"/>
    <col min="11514" max="11754" width="11.42578125" style="1781"/>
    <col min="11755" max="11755" width="9" style="1781" customWidth="1"/>
    <col min="11756" max="11756" width="49.28515625" style="1781" customWidth="1"/>
    <col min="11757" max="11757" width="9.28515625" style="1781" customWidth="1"/>
    <col min="11758" max="11758" width="9.5703125" style="1781" customWidth="1"/>
    <col min="11759" max="11759" width="13.7109375" style="1781" customWidth="1"/>
    <col min="11760" max="11760" width="17.7109375" style="1781" customWidth="1"/>
    <col min="11761" max="11766" width="0" style="1781" hidden="1" customWidth="1"/>
    <col min="11767" max="11767" width="14.5703125" style="1781" customWidth="1"/>
    <col min="11768" max="11768" width="14.28515625" style="1781" customWidth="1"/>
    <col min="11769" max="11769" width="19.5703125" style="1781" customWidth="1"/>
    <col min="11770" max="12010" width="11.42578125" style="1781"/>
    <col min="12011" max="12011" width="9" style="1781" customWidth="1"/>
    <col min="12012" max="12012" width="49.28515625" style="1781" customWidth="1"/>
    <col min="12013" max="12013" width="9.28515625" style="1781" customWidth="1"/>
    <col min="12014" max="12014" width="9.5703125" style="1781" customWidth="1"/>
    <col min="12015" max="12015" width="13.7109375" style="1781" customWidth="1"/>
    <col min="12016" max="12016" width="17.7109375" style="1781" customWidth="1"/>
    <col min="12017" max="12022" width="0" style="1781" hidden="1" customWidth="1"/>
    <col min="12023" max="12023" width="14.5703125" style="1781" customWidth="1"/>
    <col min="12024" max="12024" width="14.28515625" style="1781" customWidth="1"/>
    <col min="12025" max="12025" width="19.5703125" style="1781" customWidth="1"/>
    <col min="12026" max="12266" width="11.42578125" style="1781"/>
    <col min="12267" max="12267" width="9" style="1781" customWidth="1"/>
    <col min="12268" max="12268" width="49.28515625" style="1781" customWidth="1"/>
    <col min="12269" max="12269" width="9.28515625" style="1781" customWidth="1"/>
    <col min="12270" max="12270" width="9.5703125" style="1781" customWidth="1"/>
    <col min="12271" max="12271" width="13.7109375" style="1781" customWidth="1"/>
    <col min="12272" max="12272" width="17.7109375" style="1781" customWidth="1"/>
    <col min="12273" max="12278" width="0" style="1781" hidden="1" customWidth="1"/>
    <col min="12279" max="12279" width="14.5703125" style="1781" customWidth="1"/>
    <col min="12280" max="12280" width="14.28515625" style="1781" customWidth="1"/>
    <col min="12281" max="12281" width="19.5703125" style="1781" customWidth="1"/>
    <col min="12282" max="12522" width="11.42578125" style="1781"/>
    <col min="12523" max="12523" width="9" style="1781" customWidth="1"/>
    <col min="12524" max="12524" width="49.28515625" style="1781" customWidth="1"/>
    <col min="12525" max="12525" width="9.28515625" style="1781" customWidth="1"/>
    <col min="12526" max="12526" width="9.5703125" style="1781" customWidth="1"/>
    <col min="12527" max="12527" width="13.7109375" style="1781" customWidth="1"/>
    <col min="12528" max="12528" width="17.7109375" style="1781" customWidth="1"/>
    <col min="12529" max="12534" width="0" style="1781" hidden="1" customWidth="1"/>
    <col min="12535" max="12535" width="14.5703125" style="1781" customWidth="1"/>
    <col min="12536" max="12536" width="14.28515625" style="1781" customWidth="1"/>
    <col min="12537" max="12537" width="19.5703125" style="1781" customWidth="1"/>
    <col min="12538" max="12778" width="11.42578125" style="1781"/>
    <col min="12779" max="12779" width="9" style="1781" customWidth="1"/>
    <col min="12780" max="12780" width="49.28515625" style="1781" customWidth="1"/>
    <col min="12781" max="12781" width="9.28515625" style="1781" customWidth="1"/>
    <col min="12782" max="12782" width="9.5703125" style="1781" customWidth="1"/>
    <col min="12783" max="12783" width="13.7109375" style="1781" customWidth="1"/>
    <col min="12784" max="12784" width="17.7109375" style="1781" customWidth="1"/>
    <col min="12785" max="12790" width="0" style="1781" hidden="1" customWidth="1"/>
    <col min="12791" max="12791" width="14.5703125" style="1781" customWidth="1"/>
    <col min="12792" max="12792" width="14.28515625" style="1781" customWidth="1"/>
    <col min="12793" max="12793" width="19.5703125" style="1781" customWidth="1"/>
    <col min="12794" max="13034" width="11.42578125" style="1781"/>
    <col min="13035" max="13035" width="9" style="1781" customWidth="1"/>
    <col min="13036" max="13036" width="49.28515625" style="1781" customWidth="1"/>
    <col min="13037" max="13037" width="9.28515625" style="1781" customWidth="1"/>
    <col min="13038" max="13038" width="9.5703125" style="1781" customWidth="1"/>
    <col min="13039" max="13039" width="13.7109375" style="1781" customWidth="1"/>
    <col min="13040" max="13040" width="17.7109375" style="1781" customWidth="1"/>
    <col min="13041" max="13046" width="0" style="1781" hidden="1" customWidth="1"/>
    <col min="13047" max="13047" width="14.5703125" style="1781" customWidth="1"/>
    <col min="13048" max="13048" width="14.28515625" style="1781" customWidth="1"/>
    <col min="13049" max="13049" width="19.5703125" style="1781" customWidth="1"/>
    <col min="13050" max="13290" width="11.42578125" style="1781"/>
    <col min="13291" max="13291" width="9" style="1781" customWidth="1"/>
    <col min="13292" max="13292" width="49.28515625" style="1781" customWidth="1"/>
    <col min="13293" max="13293" width="9.28515625" style="1781" customWidth="1"/>
    <col min="13294" max="13294" width="9.5703125" style="1781" customWidth="1"/>
    <col min="13295" max="13295" width="13.7109375" style="1781" customWidth="1"/>
    <col min="13296" max="13296" width="17.7109375" style="1781" customWidth="1"/>
    <col min="13297" max="13302" width="0" style="1781" hidden="1" customWidth="1"/>
    <col min="13303" max="13303" width="14.5703125" style="1781" customWidth="1"/>
    <col min="13304" max="13304" width="14.28515625" style="1781" customWidth="1"/>
    <col min="13305" max="13305" width="19.5703125" style="1781" customWidth="1"/>
    <col min="13306" max="13546" width="11.42578125" style="1781"/>
    <col min="13547" max="13547" width="9" style="1781" customWidth="1"/>
    <col min="13548" max="13548" width="49.28515625" style="1781" customWidth="1"/>
    <col min="13549" max="13549" width="9.28515625" style="1781" customWidth="1"/>
    <col min="13550" max="13550" width="9.5703125" style="1781" customWidth="1"/>
    <col min="13551" max="13551" width="13.7109375" style="1781" customWidth="1"/>
    <col min="13552" max="13552" width="17.7109375" style="1781" customWidth="1"/>
    <col min="13553" max="13558" width="0" style="1781" hidden="1" customWidth="1"/>
    <col min="13559" max="13559" width="14.5703125" style="1781" customWidth="1"/>
    <col min="13560" max="13560" width="14.28515625" style="1781" customWidth="1"/>
    <col min="13561" max="13561" width="19.5703125" style="1781" customWidth="1"/>
    <col min="13562" max="13802" width="11.42578125" style="1781"/>
    <col min="13803" max="13803" width="9" style="1781" customWidth="1"/>
    <col min="13804" max="13804" width="49.28515625" style="1781" customWidth="1"/>
    <col min="13805" max="13805" width="9.28515625" style="1781" customWidth="1"/>
    <col min="13806" max="13806" width="9.5703125" style="1781" customWidth="1"/>
    <col min="13807" max="13807" width="13.7109375" style="1781" customWidth="1"/>
    <col min="13808" max="13808" width="17.7109375" style="1781" customWidth="1"/>
    <col min="13809" max="13814" width="0" style="1781" hidden="1" customWidth="1"/>
    <col min="13815" max="13815" width="14.5703125" style="1781" customWidth="1"/>
    <col min="13816" max="13816" width="14.28515625" style="1781" customWidth="1"/>
    <col min="13817" max="13817" width="19.5703125" style="1781" customWidth="1"/>
    <col min="13818" max="14058" width="11.42578125" style="1781"/>
    <col min="14059" max="14059" width="9" style="1781" customWidth="1"/>
    <col min="14060" max="14060" width="49.28515625" style="1781" customWidth="1"/>
    <col min="14061" max="14061" width="9.28515625" style="1781" customWidth="1"/>
    <col min="14062" max="14062" width="9.5703125" style="1781" customWidth="1"/>
    <col min="14063" max="14063" width="13.7109375" style="1781" customWidth="1"/>
    <col min="14064" max="14064" width="17.7109375" style="1781" customWidth="1"/>
    <col min="14065" max="14070" width="0" style="1781" hidden="1" customWidth="1"/>
    <col min="14071" max="14071" width="14.5703125" style="1781" customWidth="1"/>
    <col min="14072" max="14072" width="14.28515625" style="1781" customWidth="1"/>
    <col min="14073" max="14073" width="19.5703125" style="1781" customWidth="1"/>
    <col min="14074" max="14314" width="11.42578125" style="1781"/>
    <col min="14315" max="14315" width="9" style="1781" customWidth="1"/>
    <col min="14316" max="14316" width="49.28515625" style="1781" customWidth="1"/>
    <col min="14317" max="14317" width="9.28515625" style="1781" customWidth="1"/>
    <col min="14318" max="14318" width="9.5703125" style="1781" customWidth="1"/>
    <col min="14319" max="14319" width="13.7109375" style="1781" customWidth="1"/>
    <col min="14320" max="14320" width="17.7109375" style="1781" customWidth="1"/>
    <col min="14321" max="14326" width="0" style="1781" hidden="1" customWidth="1"/>
    <col min="14327" max="14327" width="14.5703125" style="1781" customWidth="1"/>
    <col min="14328" max="14328" width="14.28515625" style="1781" customWidth="1"/>
    <col min="14329" max="14329" width="19.5703125" style="1781" customWidth="1"/>
    <col min="14330" max="14570" width="11.42578125" style="1781"/>
    <col min="14571" max="14571" width="9" style="1781" customWidth="1"/>
    <col min="14572" max="14572" width="49.28515625" style="1781" customWidth="1"/>
    <col min="14573" max="14573" width="9.28515625" style="1781" customWidth="1"/>
    <col min="14574" max="14574" width="9.5703125" style="1781" customWidth="1"/>
    <col min="14575" max="14575" width="13.7109375" style="1781" customWidth="1"/>
    <col min="14576" max="14576" width="17.7109375" style="1781" customWidth="1"/>
    <col min="14577" max="14582" width="0" style="1781" hidden="1" customWidth="1"/>
    <col min="14583" max="14583" width="14.5703125" style="1781" customWidth="1"/>
    <col min="14584" max="14584" width="14.28515625" style="1781" customWidth="1"/>
    <col min="14585" max="14585" width="19.5703125" style="1781" customWidth="1"/>
    <col min="14586" max="14826" width="11.42578125" style="1781"/>
    <col min="14827" max="14827" width="9" style="1781" customWidth="1"/>
    <col min="14828" max="14828" width="49.28515625" style="1781" customWidth="1"/>
    <col min="14829" max="14829" width="9.28515625" style="1781" customWidth="1"/>
    <col min="14830" max="14830" width="9.5703125" style="1781" customWidth="1"/>
    <col min="14831" max="14831" width="13.7109375" style="1781" customWidth="1"/>
    <col min="14832" max="14832" width="17.7109375" style="1781" customWidth="1"/>
    <col min="14833" max="14838" width="0" style="1781" hidden="1" customWidth="1"/>
    <col min="14839" max="14839" width="14.5703125" style="1781" customWidth="1"/>
    <col min="14840" max="14840" width="14.28515625" style="1781" customWidth="1"/>
    <col min="14841" max="14841" width="19.5703125" style="1781" customWidth="1"/>
    <col min="14842" max="15082" width="11.42578125" style="1781"/>
    <col min="15083" max="15083" width="9" style="1781" customWidth="1"/>
    <col min="15084" max="15084" width="49.28515625" style="1781" customWidth="1"/>
    <col min="15085" max="15085" width="9.28515625" style="1781" customWidth="1"/>
    <col min="15086" max="15086" width="9.5703125" style="1781" customWidth="1"/>
    <col min="15087" max="15087" width="13.7109375" style="1781" customWidth="1"/>
    <col min="15088" max="15088" width="17.7109375" style="1781" customWidth="1"/>
    <col min="15089" max="15094" width="0" style="1781" hidden="1" customWidth="1"/>
    <col min="15095" max="15095" width="14.5703125" style="1781" customWidth="1"/>
    <col min="15096" max="15096" width="14.28515625" style="1781" customWidth="1"/>
    <col min="15097" max="15097" width="19.5703125" style="1781" customWidth="1"/>
    <col min="15098" max="15338" width="11.42578125" style="1781"/>
    <col min="15339" max="15339" width="9" style="1781" customWidth="1"/>
    <col min="15340" max="15340" width="49.28515625" style="1781" customWidth="1"/>
    <col min="15341" max="15341" width="9.28515625" style="1781" customWidth="1"/>
    <col min="15342" max="15342" width="9.5703125" style="1781" customWidth="1"/>
    <col min="15343" max="15343" width="13.7109375" style="1781" customWidth="1"/>
    <col min="15344" max="15344" width="17.7109375" style="1781" customWidth="1"/>
    <col min="15345" max="15350" width="0" style="1781" hidden="1" customWidth="1"/>
    <col min="15351" max="15351" width="14.5703125" style="1781" customWidth="1"/>
    <col min="15352" max="15352" width="14.28515625" style="1781" customWidth="1"/>
    <col min="15353" max="15353" width="19.5703125" style="1781" customWidth="1"/>
    <col min="15354" max="15594" width="11.42578125" style="1781"/>
    <col min="15595" max="15595" width="9" style="1781" customWidth="1"/>
    <col min="15596" max="15596" width="49.28515625" style="1781" customWidth="1"/>
    <col min="15597" max="15597" width="9.28515625" style="1781" customWidth="1"/>
    <col min="15598" max="15598" width="9.5703125" style="1781" customWidth="1"/>
    <col min="15599" max="15599" width="13.7109375" style="1781" customWidth="1"/>
    <col min="15600" max="15600" width="17.7109375" style="1781" customWidth="1"/>
    <col min="15601" max="15606" width="0" style="1781" hidden="1" customWidth="1"/>
    <col min="15607" max="15607" width="14.5703125" style="1781" customWidth="1"/>
    <col min="15608" max="15608" width="14.28515625" style="1781" customWidth="1"/>
    <col min="15609" max="15609" width="19.5703125" style="1781" customWidth="1"/>
    <col min="15610" max="15850" width="11.42578125" style="1781"/>
    <col min="15851" max="15851" width="9" style="1781" customWidth="1"/>
    <col min="15852" max="15852" width="49.28515625" style="1781" customWidth="1"/>
    <col min="15853" max="15853" width="9.28515625" style="1781" customWidth="1"/>
    <col min="15854" max="15854" width="9.5703125" style="1781" customWidth="1"/>
    <col min="15855" max="15855" width="13.7109375" style="1781" customWidth="1"/>
    <col min="15856" max="15856" width="17.7109375" style="1781" customWidth="1"/>
    <col min="15857" max="15862" width="0" style="1781" hidden="1" customWidth="1"/>
    <col min="15863" max="15863" width="14.5703125" style="1781" customWidth="1"/>
    <col min="15864" max="15864" width="14.28515625" style="1781" customWidth="1"/>
    <col min="15865" max="15865" width="19.5703125" style="1781" customWidth="1"/>
    <col min="15866" max="16106" width="11.42578125" style="1781"/>
    <col min="16107" max="16107" width="9" style="1781" customWidth="1"/>
    <col min="16108" max="16108" width="49.28515625" style="1781" customWidth="1"/>
    <col min="16109" max="16109" width="9.28515625" style="1781" customWidth="1"/>
    <col min="16110" max="16110" width="9.5703125" style="1781" customWidth="1"/>
    <col min="16111" max="16111" width="13.7109375" style="1781" customWidth="1"/>
    <col min="16112" max="16112" width="17.7109375" style="1781" customWidth="1"/>
    <col min="16113" max="16118" width="0" style="1781" hidden="1" customWidth="1"/>
    <col min="16119" max="16119" width="14.5703125" style="1781" customWidth="1"/>
    <col min="16120" max="16120" width="14.28515625" style="1781" customWidth="1"/>
    <col min="16121" max="16121" width="19.5703125" style="1781" customWidth="1"/>
    <col min="16122" max="16384" width="11.42578125" style="1781"/>
  </cols>
  <sheetData>
    <row r="1" spans="1:8" ht="3.75" customHeight="1">
      <c r="A1" s="1941"/>
      <c r="B1" s="1942"/>
      <c r="C1" s="1942"/>
      <c r="D1" s="1942"/>
      <c r="E1" s="1942"/>
      <c r="F1" s="1942"/>
      <c r="G1" s="1943"/>
      <c r="H1" s="1780"/>
    </row>
    <row r="2" spans="1:8">
      <c r="A2" s="1944" t="s">
        <v>89</v>
      </c>
      <c r="B2" s="1944"/>
      <c r="C2" s="1944"/>
      <c r="D2" s="1944"/>
      <c r="E2" s="1944"/>
      <c r="F2" s="1944"/>
      <c r="G2" s="1944"/>
      <c r="H2" s="1782"/>
    </row>
    <row r="3" spans="1:8" ht="19.5" customHeight="1">
      <c r="A3" s="1945" t="s">
        <v>5762</v>
      </c>
      <c r="B3" s="1945"/>
      <c r="C3" s="1945"/>
      <c r="D3" s="1945"/>
      <c r="E3" s="1945"/>
      <c r="F3" s="1945"/>
      <c r="G3" s="1945"/>
      <c r="H3" s="1783"/>
    </row>
    <row r="4" spans="1:8" ht="3.75" customHeight="1">
      <c r="A4" s="1935"/>
      <c r="B4" s="1936"/>
      <c r="C4" s="1936"/>
      <c r="D4" s="1936"/>
      <c r="E4" s="1936"/>
      <c r="F4" s="1936"/>
      <c r="G4" s="1937"/>
      <c r="H4" s="1782"/>
    </row>
    <row r="5" spans="1:8" ht="15" customHeight="1">
      <c r="A5" s="1935" t="s">
        <v>527</v>
      </c>
      <c r="B5" s="1936"/>
      <c r="C5" s="1936"/>
      <c r="D5" s="1936"/>
      <c r="E5" s="1936"/>
      <c r="F5" s="1936"/>
      <c r="G5" s="1937"/>
      <c r="H5" s="1782"/>
    </row>
    <row r="6" spans="1:8" ht="3.75" customHeight="1">
      <c r="A6" s="1784"/>
      <c r="B6" s="1785"/>
      <c r="C6" s="1786"/>
      <c r="D6" s="1787"/>
      <c r="E6" s="1788"/>
      <c r="F6" s="1789"/>
      <c r="G6" s="1790"/>
    </row>
    <row r="7" spans="1:8" ht="15" customHeight="1">
      <c r="A7" s="1935" t="s">
        <v>528</v>
      </c>
      <c r="B7" s="1936"/>
      <c r="C7" s="1936"/>
      <c r="D7" s="1936"/>
      <c r="E7" s="1936"/>
      <c r="F7" s="1936"/>
      <c r="G7" s="1937"/>
      <c r="H7" s="1782"/>
    </row>
    <row r="8" spans="1:8">
      <c r="A8" s="1792" t="s">
        <v>94</v>
      </c>
      <c r="B8" s="1785"/>
      <c r="C8" s="1786"/>
      <c r="D8" s="1787"/>
      <c r="E8" s="1788"/>
      <c r="F8" s="1789"/>
      <c r="G8" s="1793"/>
      <c r="H8" s="1794"/>
    </row>
    <row r="9" spans="1:8">
      <c r="A9" s="1792" t="s">
        <v>4527</v>
      </c>
      <c r="B9" s="1785"/>
      <c r="C9" s="1786"/>
      <c r="D9" s="1787"/>
      <c r="E9" s="1788"/>
      <c r="F9" s="1789"/>
      <c r="G9" s="1793"/>
      <c r="H9" s="1794"/>
    </row>
    <row r="10" spans="1:8">
      <c r="A10" s="1792" t="s">
        <v>4528</v>
      </c>
      <c r="B10" s="1785"/>
      <c r="C10" s="1786"/>
      <c r="D10" s="1787"/>
      <c r="E10" s="1788"/>
      <c r="F10" s="1789"/>
      <c r="G10" s="1793"/>
      <c r="H10" s="1794"/>
    </row>
    <row r="11" spans="1:8">
      <c r="A11" s="1792" t="s">
        <v>5951</v>
      </c>
      <c r="B11" s="1785"/>
      <c r="C11" s="1786"/>
      <c r="D11" s="1787"/>
      <c r="E11" s="1788"/>
      <c r="F11" s="1789"/>
      <c r="G11" s="1793"/>
      <c r="H11" s="1794"/>
    </row>
    <row r="12" spans="1:8">
      <c r="A12" s="1792" t="s">
        <v>5952</v>
      </c>
      <c r="B12" s="1785"/>
      <c r="C12" s="1786"/>
      <c r="D12" s="1787"/>
      <c r="E12" s="1788"/>
      <c r="F12" s="1789"/>
      <c r="G12" s="1793"/>
      <c r="H12" s="1794"/>
    </row>
    <row r="13" spans="1:8">
      <c r="A13" s="1792" t="s">
        <v>4483</v>
      </c>
      <c r="B13" s="1785"/>
      <c r="C13" s="1786"/>
      <c r="D13" s="1787"/>
      <c r="E13" s="1788"/>
      <c r="F13" s="1789"/>
      <c r="G13" s="1793"/>
      <c r="H13" s="1794"/>
    </row>
    <row r="14" spans="1:8">
      <c r="A14" s="1792" t="s">
        <v>4529</v>
      </c>
      <c r="B14" s="1785"/>
      <c r="C14" s="1786"/>
      <c r="D14" s="1787"/>
      <c r="E14" s="1788"/>
      <c r="F14" s="1789"/>
      <c r="G14" s="1793"/>
      <c r="H14" s="1794"/>
    </row>
    <row r="15" spans="1:8">
      <c r="A15" s="1792" t="s">
        <v>5909</v>
      </c>
      <c r="B15" s="1785"/>
      <c r="C15" s="1786"/>
      <c r="D15" s="1787"/>
      <c r="E15" s="1788"/>
      <c r="F15" s="1789"/>
      <c r="G15" s="1793"/>
      <c r="H15" s="1794"/>
    </row>
    <row r="16" spans="1:8">
      <c r="A16" s="1792" t="s">
        <v>5910</v>
      </c>
      <c r="B16" s="1785"/>
      <c r="C16" s="1786"/>
      <c r="D16" s="1787"/>
      <c r="E16" s="1788"/>
      <c r="F16" s="1789"/>
      <c r="G16" s="1793"/>
      <c r="H16" s="1794"/>
    </row>
    <row r="17" spans="1:8">
      <c r="A17" s="1792" t="s">
        <v>5911</v>
      </c>
      <c r="B17" s="1785"/>
      <c r="C17" s="1786"/>
      <c r="D17" s="1787"/>
      <c r="E17" s="1788"/>
      <c r="F17" s="1789"/>
      <c r="G17" s="1793"/>
      <c r="H17" s="1794"/>
    </row>
    <row r="18" spans="1:8">
      <c r="A18" s="1792" t="s">
        <v>5955</v>
      </c>
      <c r="B18" s="1785"/>
      <c r="C18" s="1786"/>
      <c r="D18" s="1787"/>
      <c r="E18" s="1788"/>
      <c r="F18" s="1789"/>
      <c r="G18" s="1793"/>
      <c r="H18" s="1794"/>
    </row>
    <row r="19" spans="1:8">
      <c r="A19" s="1792" t="s">
        <v>5969</v>
      </c>
      <c r="B19" s="1785"/>
      <c r="C19" s="1786"/>
      <c r="D19" s="1787"/>
      <c r="E19" s="1788"/>
      <c r="F19" s="1789"/>
      <c r="G19" s="1793"/>
      <c r="H19" s="1794"/>
    </row>
    <row r="20" spans="1:8">
      <c r="A20" s="1795"/>
      <c r="B20" s="1796"/>
      <c r="C20" s="1797"/>
      <c r="D20" s="1798"/>
      <c r="E20" s="1799" t="s">
        <v>529</v>
      </c>
      <c r="F20" s="1799"/>
      <c r="G20" s="1800"/>
      <c r="H20" s="1801"/>
    </row>
    <row r="21" spans="1:8" ht="3.75" customHeight="1">
      <c r="A21" s="1784"/>
      <c r="B21" s="1785"/>
      <c r="C21" s="1786"/>
      <c r="D21" s="1787"/>
      <c r="E21" s="1788"/>
      <c r="F21" s="1789"/>
      <c r="G21" s="1790"/>
    </row>
    <row r="22" spans="1:8" ht="22.5" customHeight="1">
      <c r="A22" s="1938" t="s">
        <v>530</v>
      </c>
      <c r="B22" s="1939"/>
      <c r="C22" s="1939"/>
      <c r="D22" s="1939"/>
      <c r="E22" s="1939"/>
      <c r="F22" s="1939"/>
      <c r="G22" s="1940"/>
      <c r="H22" s="1782"/>
    </row>
    <row r="23" spans="1:8">
      <c r="A23" s="1792" t="s">
        <v>94</v>
      </c>
      <c r="B23" s="1785"/>
      <c r="C23" s="1786"/>
      <c r="D23" s="1787"/>
      <c r="E23" s="1788"/>
      <c r="F23" s="1789"/>
      <c r="G23" s="1802"/>
      <c r="H23" s="1794"/>
    </row>
    <row r="24" spans="1:8">
      <c r="A24" s="1792" t="s">
        <v>4527</v>
      </c>
      <c r="B24" s="1785"/>
      <c r="C24" s="1786"/>
      <c r="D24" s="1787"/>
      <c r="E24" s="1788"/>
      <c r="F24" s="1789"/>
      <c r="G24" s="1802"/>
      <c r="H24" s="1794"/>
    </row>
    <row r="25" spans="1:8">
      <c r="A25" s="1792" t="s">
        <v>4528</v>
      </c>
      <c r="B25" s="1785"/>
      <c r="C25" s="1786"/>
      <c r="D25" s="1787"/>
      <c r="E25" s="1788"/>
      <c r="F25" s="1789"/>
      <c r="G25" s="1802"/>
      <c r="H25" s="1794"/>
    </row>
    <row r="26" spans="1:8">
      <c r="A26" s="1792" t="s">
        <v>5951</v>
      </c>
      <c r="B26" s="1785"/>
      <c r="C26" s="1786"/>
      <c r="D26" s="1787"/>
      <c r="E26" s="1788"/>
      <c r="F26" s="1789"/>
      <c r="G26" s="1802"/>
      <c r="H26" s="1794"/>
    </row>
    <row r="27" spans="1:8">
      <c r="A27" s="1792" t="s">
        <v>5952</v>
      </c>
      <c r="B27" s="1785"/>
      <c r="C27" s="1786"/>
      <c r="D27" s="1787"/>
      <c r="E27" s="1788"/>
      <c r="F27" s="1789"/>
      <c r="G27" s="1802"/>
      <c r="H27" s="1794"/>
    </row>
    <row r="28" spans="1:8">
      <c r="A28" s="1792" t="s">
        <v>4483</v>
      </c>
      <c r="B28" s="1785"/>
      <c r="C28" s="1786"/>
      <c r="D28" s="1787"/>
      <c r="E28" s="1788"/>
      <c r="F28" s="1789"/>
      <c r="G28" s="1802"/>
      <c r="H28" s="1794"/>
    </row>
    <row r="29" spans="1:8">
      <c r="A29" s="1792" t="s">
        <v>4529</v>
      </c>
      <c r="B29" s="1785"/>
      <c r="C29" s="1786"/>
      <c r="D29" s="1787"/>
      <c r="E29" s="1788"/>
      <c r="F29" s="1789"/>
      <c r="G29" s="1802"/>
      <c r="H29" s="1794"/>
    </row>
    <row r="30" spans="1:8">
      <c r="A30" s="1792" t="s">
        <v>5909</v>
      </c>
      <c r="B30" s="1785"/>
      <c r="C30" s="1786"/>
      <c r="D30" s="1787"/>
      <c r="E30" s="1788"/>
      <c r="F30" s="1789"/>
      <c r="G30" s="1802"/>
      <c r="H30" s="1794"/>
    </row>
    <row r="31" spans="1:8">
      <c r="A31" s="1792" t="s">
        <v>5910</v>
      </c>
      <c r="B31" s="1785"/>
      <c r="C31" s="1786"/>
      <c r="D31" s="1787"/>
      <c r="E31" s="1788"/>
      <c r="F31" s="1789"/>
      <c r="G31" s="1802"/>
      <c r="H31" s="1794"/>
    </row>
    <row r="32" spans="1:8">
      <c r="A32" s="1792" t="s">
        <v>5911</v>
      </c>
      <c r="B32" s="1785"/>
      <c r="C32" s="1786"/>
      <c r="D32" s="1787"/>
      <c r="E32" s="1788"/>
      <c r="F32" s="1789"/>
      <c r="G32" s="1802"/>
      <c r="H32" s="1794"/>
    </row>
    <row r="33" spans="1:8">
      <c r="A33" s="1792" t="s">
        <v>5955</v>
      </c>
      <c r="B33" s="1785"/>
      <c r="C33" s="1786"/>
      <c r="D33" s="1787"/>
      <c r="E33" s="1788"/>
      <c r="F33" s="1789"/>
      <c r="G33" s="1802"/>
      <c r="H33" s="1794"/>
    </row>
    <row r="34" spans="1:8">
      <c r="A34" s="1792" t="s">
        <v>5969</v>
      </c>
      <c r="B34" s="1785"/>
      <c r="C34" s="1786"/>
      <c r="D34" s="1787"/>
      <c r="E34" s="1788"/>
      <c r="F34" s="1789"/>
      <c r="G34" s="1802"/>
      <c r="H34" s="1794"/>
    </row>
    <row r="35" spans="1:8">
      <c r="A35" s="1795"/>
      <c r="B35" s="1796"/>
      <c r="C35" s="1797"/>
      <c r="D35" s="1798"/>
      <c r="E35" s="1813" t="s">
        <v>604</v>
      </c>
      <c r="F35" s="1814"/>
      <c r="G35" s="1803"/>
      <c r="H35" s="1801"/>
    </row>
    <row r="36" spans="1:8" ht="3.75" customHeight="1">
      <c r="A36" s="1804"/>
      <c r="B36" s="1805"/>
      <c r="C36" s="1806"/>
      <c r="D36" s="1807"/>
      <c r="E36" s="1808"/>
      <c r="F36" s="1809"/>
      <c r="G36" s="1810"/>
      <c r="H36" s="1794"/>
    </row>
    <row r="37" spans="1:8">
      <c r="A37" s="1795"/>
      <c r="B37" s="1796"/>
      <c r="C37" s="1797"/>
      <c r="D37" s="1798"/>
      <c r="E37" s="1813" t="s">
        <v>531</v>
      </c>
      <c r="F37" s="1814"/>
      <c r="G37" s="1803"/>
      <c r="H37" s="1801"/>
    </row>
    <row r="38" spans="1:8" ht="3.75" customHeight="1">
      <c r="A38" s="1804"/>
      <c r="B38" s="1805"/>
      <c r="C38" s="1806"/>
      <c r="D38" s="1807"/>
      <c r="E38" s="1808"/>
      <c r="F38" s="1809"/>
      <c r="G38" s="1810"/>
      <c r="H38" s="1794"/>
    </row>
    <row r="39" spans="1:8">
      <c r="A39" s="1811" t="s">
        <v>5912</v>
      </c>
      <c r="B39" s="1796"/>
      <c r="C39" s="1812"/>
      <c r="D39" s="1796"/>
      <c r="E39" s="1813"/>
      <c r="F39" s="1814"/>
      <c r="G39" s="1803"/>
      <c r="H39" s="1801"/>
    </row>
    <row r="40" spans="1:8">
      <c r="A40" s="1815" t="s">
        <v>529</v>
      </c>
      <c r="B40" s="1805"/>
      <c r="C40" s="1816"/>
      <c r="D40" s="1817"/>
      <c r="E40" s="1817"/>
      <c r="F40" s="1817"/>
      <c r="G40" s="1818"/>
      <c r="H40" s="1819"/>
    </row>
    <row r="41" spans="1:8">
      <c r="A41" s="1815" t="s">
        <v>547</v>
      </c>
      <c r="B41" s="1805"/>
      <c r="C41" s="1816"/>
      <c r="D41" s="1817"/>
      <c r="E41" s="1817"/>
      <c r="F41" s="1817"/>
      <c r="G41" s="1818"/>
      <c r="H41" s="1819"/>
    </row>
    <row r="42" spans="1:8">
      <c r="A42" s="1815" t="s">
        <v>548</v>
      </c>
      <c r="B42" s="1805"/>
      <c r="C42" s="1816"/>
      <c r="D42" s="1817"/>
      <c r="E42" s="1817"/>
      <c r="F42" s="1817"/>
      <c r="G42" s="1818"/>
      <c r="H42" s="1819"/>
    </row>
    <row r="43" spans="1:8">
      <c r="A43" s="1815" t="s">
        <v>6071</v>
      </c>
      <c r="B43" s="1805"/>
      <c r="C43" s="1816"/>
      <c r="D43" s="1817"/>
      <c r="E43" s="1817"/>
      <c r="F43" s="1820" t="s">
        <v>361</v>
      </c>
      <c r="G43" s="1818"/>
      <c r="H43" s="1819"/>
    </row>
    <row r="44" spans="1:8">
      <c r="A44" s="1815" t="s">
        <v>6072</v>
      </c>
      <c r="B44" s="1805"/>
      <c r="C44" s="1816"/>
      <c r="D44" s="1817"/>
      <c r="E44" s="1817"/>
      <c r="F44" s="1821" t="s">
        <v>361</v>
      </c>
      <c r="G44" s="1818"/>
      <c r="H44" s="1819"/>
    </row>
    <row r="45" spans="1:8">
      <c r="A45" s="1815" t="s">
        <v>6073</v>
      </c>
      <c r="B45" s="1805"/>
      <c r="C45" s="1816"/>
      <c r="D45" s="1817"/>
      <c r="E45" s="1817"/>
      <c r="F45" s="1821" t="s">
        <v>361</v>
      </c>
      <c r="G45" s="1818"/>
      <c r="H45" s="1819"/>
    </row>
    <row r="46" spans="1:8">
      <c r="A46" s="1815" t="s">
        <v>6074</v>
      </c>
      <c r="B46" s="1805"/>
      <c r="C46" s="1816"/>
      <c r="D46" s="1817"/>
      <c r="E46" s="1817"/>
      <c r="F46" s="1821" t="s">
        <v>361</v>
      </c>
      <c r="G46" s="1818"/>
      <c r="H46" s="1822"/>
    </row>
    <row r="47" spans="1:8">
      <c r="A47" s="1815" t="s">
        <v>6075</v>
      </c>
      <c r="B47" s="1805"/>
      <c r="C47" s="1816"/>
      <c r="D47" s="1817"/>
      <c r="E47" s="1817"/>
      <c r="F47" s="1817"/>
      <c r="G47" s="1818"/>
      <c r="H47" s="1819"/>
    </row>
    <row r="48" spans="1:8">
      <c r="A48" s="1815" t="s">
        <v>6227</v>
      </c>
      <c r="B48" s="1805"/>
      <c r="C48" s="1816"/>
      <c r="D48" s="1817"/>
      <c r="E48" s="1817"/>
      <c r="F48" s="1817"/>
      <c r="G48" s="1818"/>
      <c r="H48" s="1819"/>
    </row>
    <row r="49" spans="1:8">
      <c r="A49" s="1815" t="s">
        <v>549</v>
      </c>
      <c r="B49" s="1805"/>
      <c r="C49" s="1816"/>
      <c r="D49" s="1817"/>
      <c r="E49" s="1817"/>
      <c r="F49" s="1817"/>
      <c r="G49" s="1818"/>
      <c r="H49" s="1819"/>
    </row>
    <row r="50" spans="1:8">
      <c r="A50" s="1811" t="s">
        <v>550</v>
      </c>
      <c r="B50" s="1796"/>
      <c r="C50" s="1812"/>
      <c r="D50" s="1796"/>
      <c r="E50" s="1813"/>
      <c r="F50" s="1814"/>
      <c r="G50" s="1803"/>
      <c r="H50" s="1819"/>
    </row>
  </sheetData>
  <mergeCells count="7">
    <mergeCell ref="A7:G7"/>
    <mergeCell ref="A22:G22"/>
    <mergeCell ref="A1:G1"/>
    <mergeCell ref="A2:G2"/>
    <mergeCell ref="A3:G3"/>
    <mergeCell ref="A4:G4"/>
    <mergeCell ref="A5:G5"/>
  </mergeCells>
  <pageMargins left="0.5" right="0.32" top="0.62992125984251968" bottom="0.74803149606299213" header="0.31496062992125984" footer="0.31496062992125984"/>
  <pageSetup scale="59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50"/>
    <pageSetUpPr fitToPage="1"/>
  </sheetPr>
  <dimension ref="A1:H41"/>
  <sheetViews>
    <sheetView view="pageBreakPreview" zoomScale="60" zoomScaleNormal="85" workbookViewId="0">
      <selection activeCell="G5" sqref="G5:H15"/>
    </sheetView>
  </sheetViews>
  <sheetFormatPr baseColWidth="10" defaultRowHeight="12.75"/>
  <cols>
    <col min="1" max="1" width="11.42578125" style="1682"/>
    <col min="2" max="2" width="20.140625" style="1682" customWidth="1"/>
    <col min="3" max="3" width="18.7109375" style="1682" customWidth="1"/>
    <col min="4" max="4" width="53" style="1682" customWidth="1"/>
    <col min="5" max="5" width="11.42578125" style="1682" customWidth="1"/>
    <col min="6" max="6" width="16" style="1682" customWidth="1"/>
    <col min="7" max="7" width="18.28515625" style="1682" customWidth="1"/>
    <col min="8" max="8" width="24.7109375" style="1682" customWidth="1"/>
    <col min="9" max="16384" width="11.42578125" style="1682"/>
  </cols>
  <sheetData>
    <row r="1" spans="1:8">
      <c r="B1" s="1949" t="s">
        <v>5955</v>
      </c>
      <c r="C1" s="1949"/>
      <c r="D1" s="1949"/>
      <c r="E1" s="1949"/>
      <c r="F1" s="1949"/>
      <c r="G1" s="1949"/>
      <c r="H1" s="1949"/>
    </row>
    <row r="2" spans="1:8" ht="5.25" customHeight="1">
      <c r="A2" s="1768"/>
    </row>
    <row r="3" spans="1:8" ht="13.5" thickBot="1">
      <c r="A3" s="1768"/>
      <c r="B3" s="1683" t="s">
        <v>90</v>
      </c>
      <c r="C3" s="1683" t="s">
        <v>4472</v>
      </c>
      <c r="D3" s="1683" t="s">
        <v>271</v>
      </c>
      <c r="E3" s="1683" t="s">
        <v>91</v>
      </c>
      <c r="F3" s="1684" t="s">
        <v>92</v>
      </c>
      <c r="G3" s="1685" t="s">
        <v>8</v>
      </c>
      <c r="H3" s="1685" t="s">
        <v>93</v>
      </c>
    </row>
    <row r="4" spans="1:8" ht="13.5" thickTop="1">
      <c r="A4" s="1768"/>
      <c r="B4" s="1621">
        <v>7</v>
      </c>
      <c r="C4" s="1621"/>
      <c r="D4" s="1613" t="s">
        <v>5855</v>
      </c>
      <c r="E4" s="1614"/>
      <c r="F4" s="1707"/>
      <c r="G4" s="1831"/>
      <c r="H4" s="1831"/>
    </row>
    <row r="5" spans="1:8">
      <c r="A5" s="1768"/>
      <c r="B5" s="1616">
        <v>7.1</v>
      </c>
      <c r="C5" s="1832" t="s">
        <v>5769</v>
      </c>
      <c r="D5" s="1618" t="s">
        <v>5982</v>
      </c>
      <c r="E5" s="1616" t="s">
        <v>77</v>
      </c>
      <c r="F5" s="1833">
        <v>26</v>
      </c>
      <c r="G5" s="1834"/>
      <c r="H5" s="1835"/>
    </row>
    <row r="6" spans="1:8">
      <c r="A6" s="1768"/>
      <c r="B6" s="1616">
        <v>13.1</v>
      </c>
      <c r="C6" s="1617">
        <v>13.1</v>
      </c>
      <c r="D6" s="1618" t="s">
        <v>6068</v>
      </c>
      <c r="E6" s="1616" t="s">
        <v>5970</v>
      </c>
      <c r="F6" s="1833">
        <v>8</v>
      </c>
      <c r="G6" s="1834"/>
      <c r="H6" s="1835"/>
    </row>
    <row r="7" spans="1:8">
      <c r="A7" s="1767"/>
      <c r="B7" s="1743">
        <v>6</v>
      </c>
      <c r="C7" s="1743"/>
      <c r="D7" s="1613" t="s">
        <v>101</v>
      </c>
      <c r="E7" s="1750"/>
      <c r="F7" s="1836"/>
      <c r="G7" s="1837"/>
      <c r="H7" s="1837"/>
    </row>
    <row r="8" spans="1:8">
      <c r="A8" s="1767"/>
      <c r="B8" s="1747">
        <v>6.2</v>
      </c>
      <c r="C8" s="1753">
        <v>6.2</v>
      </c>
      <c r="D8" s="1618" t="s">
        <v>6069</v>
      </c>
      <c r="E8" s="1616" t="s">
        <v>5853</v>
      </c>
      <c r="F8" s="1838">
        <v>280</v>
      </c>
      <c r="G8" s="1834"/>
      <c r="H8" s="1835"/>
    </row>
    <row r="9" spans="1:8">
      <c r="A9" s="1767"/>
      <c r="B9" s="1706"/>
      <c r="C9" s="1839"/>
      <c r="D9" s="1840" t="s">
        <v>5956</v>
      </c>
      <c r="E9" s="1841"/>
      <c r="F9" s="1842"/>
      <c r="G9" s="1843"/>
      <c r="H9" s="1844"/>
    </row>
    <row r="10" spans="1:8">
      <c r="A10" s="1767"/>
      <c r="B10" s="1845"/>
      <c r="C10" s="1846"/>
      <c r="D10" s="1847"/>
      <c r="E10" s="1848"/>
      <c r="F10" s="1849"/>
      <c r="G10" s="1850"/>
      <c r="H10" s="1851"/>
    </row>
    <row r="11" spans="1:8">
      <c r="A11" s="1767"/>
      <c r="B11" s="1621">
        <v>9</v>
      </c>
      <c r="C11" s="1621"/>
      <c r="D11" s="1613" t="s">
        <v>5897</v>
      </c>
      <c r="E11" s="1614"/>
      <c r="F11" s="1842"/>
      <c r="G11" s="1843"/>
      <c r="H11" s="1844"/>
    </row>
    <row r="12" spans="1:8">
      <c r="A12" s="1767"/>
      <c r="B12" s="1616" t="s">
        <v>5773</v>
      </c>
      <c r="C12" s="1617" t="s">
        <v>5773</v>
      </c>
      <c r="D12" s="1618" t="s">
        <v>6011</v>
      </c>
      <c r="E12" s="1616" t="s">
        <v>77</v>
      </c>
      <c r="F12" s="1833">
        <v>26</v>
      </c>
      <c r="G12" s="1852"/>
      <c r="H12" s="1835"/>
    </row>
    <row r="13" spans="1:8">
      <c r="A13" s="1767"/>
      <c r="B13" s="1614"/>
      <c r="C13" s="1621"/>
      <c r="D13" s="1840" t="s">
        <v>5957</v>
      </c>
      <c r="E13" s="1627"/>
      <c r="F13" s="1611"/>
      <c r="G13" s="1853"/>
      <c r="H13" s="1854"/>
    </row>
    <row r="14" spans="1:8">
      <c r="F14" s="1877"/>
      <c r="G14" s="1878"/>
      <c r="H14" s="1878"/>
    </row>
    <row r="15" spans="1:8">
      <c r="B15" s="1614"/>
      <c r="C15" s="1621"/>
      <c r="D15" s="1840" t="s">
        <v>5958</v>
      </c>
      <c r="E15" s="1627"/>
      <c r="F15" s="1628"/>
      <c r="G15" s="1853"/>
      <c r="H15" s="1854"/>
    </row>
    <row r="41" spans="4:4">
      <c r="D41" s="1827"/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scale="5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41"/>
  <sheetViews>
    <sheetView view="pageBreakPreview" zoomScale="85" zoomScaleNormal="62" zoomScaleSheetLayoutView="85" workbookViewId="0">
      <selection activeCell="G5" sqref="G5:H32"/>
    </sheetView>
  </sheetViews>
  <sheetFormatPr baseColWidth="10" defaultRowHeight="12.75"/>
  <cols>
    <col min="1" max="1" width="11.42578125" style="1682"/>
    <col min="2" max="2" width="18.5703125" style="1682" customWidth="1"/>
    <col min="3" max="3" width="16.85546875" style="1682" customWidth="1"/>
    <col min="4" max="4" width="35.42578125" style="1682" customWidth="1"/>
    <col min="5" max="5" width="12.140625" style="1682" customWidth="1"/>
    <col min="6" max="6" width="13" style="1830" customWidth="1"/>
    <col min="7" max="7" width="16.42578125" style="1682" customWidth="1"/>
    <col min="8" max="8" width="19.5703125" style="1682" customWidth="1"/>
    <col min="9" max="16384" width="11.42578125" style="1682"/>
  </cols>
  <sheetData>
    <row r="1" spans="2:8">
      <c r="B1" s="1949" t="s">
        <v>5883</v>
      </c>
      <c r="C1" s="1949"/>
      <c r="D1" s="1949"/>
      <c r="E1" s="1949"/>
      <c r="F1" s="1949"/>
      <c r="G1" s="1949"/>
      <c r="H1" s="1949"/>
    </row>
    <row r="2" spans="2:8" ht="3.75" customHeight="1"/>
    <row r="3" spans="2:8" ht="13.5" thickBot="1">
      <c r="B3" s="1683" t="s">
        <v>90</v>
      </c>
      <c r="C3" s="1683" t="s">
        <v>4472</v>
      </c>
      <c r="D3" s="1683" t="s">
        <v>271</v>
      </c>
      <c r="E3" s="1683" t="s">
        <v>91</v>
      </c>
      <c r="F3" s="1868" t="s">
        <v>92</v>
      </c>
      <c r="G3" s="1685" t="s">
        <v>8</v>
      </c>
      <c r="H3" s="1685" t="s">
        <v>93</v>
      </c>
    </row>
    <row r="4" spans="2:8" ht="13.5" thickTop="1">
      <c r="B4" s="1611">
        <v>1</v>
      </c>
      <c r="C4" s="1612"/>
      <c r="D4" s="1613" t="s">
        <v>10</v>
      </c>
      <c r="E4" s="1614"/>
      <c r="F4" s="1866"/>
      <c r="G4" s="1687"/>
      <c r="H4" s="1687"/>
    </row>
    <row r="5" spans="2:8">
      <c r="B5" s="1616" t="s">
        <v>5765</v>
      </c>
      <c r="C5" s="1617" t="s">
        <v>5765</v>
      </c>
      <c r="D5" s="1618" t="s">
        <v>5798</v>
      </c>
      <c r="E5" s="1616" t="s">
        <v>77</v>
      </c>
      <c r="F5" s="1725">
        <v>464.74</v>
      </c>
      <c r="G5" s="1620"/>
      <c r="H5" s="1620"/>
    </row>
    <row r="6" spans="2:8">
      <c r="B6" s="1621">
        <v>2</v>
      </c>
      <c r="C6" s="1621"/>
      <c r="D6" s="1613" t="s">
        <v>12</v>
      </c>
      <c r="E6" s="1614"/>
      <c r="F6" s="1869"/>
      <c r="G6" s="1622"/>
      <c r="H6" s="1622"/>
    </row>
    <row r="7" spans="2:8" ht="25.5">
      <c r="B7" s="1616" t="s">
        <v>5766</v>
      </c>
      <c r="C7" s="1617" t="s">
        <v>5766</v>
      </c>
      <c r="D7" s="1618" t="s">
        <v>15</v>
      </c>
      <c r="E7" s="1616" t="s">
        <v>78</v>
      </c>
      <c r="F7" s="1725">
        <v>423.85</v>
      </c>
      <c r="G7" s="1620"/>
      <c r="H7" s="1620"/>
    </row>
    <row r="8" spans="2:8" ht="25.5">
      <c r="B8" s="1616" t="s">
        <v>5767</v>
      </c>
      <c r="C8" s="1617" t="s">
        <v>5767</v>
      </c>
      <c r="D8" s="1618" t="s">
        <v>17</v>
      </c>
      <c r="E8" s="1616" t="s">
        <v>78</v>
      </c>
      <c r="F8" s="1725">
        <v>17.850000000000001</v>
      </c>
      <c r="G8" s="1620"/>
      <c r="H8" s="1620"/>
    </row>
    <row r="9" spans="2:8" ht="25.5">
      <c r="B9" s="1616" t="s">
        <v>5768</v>
      </c>
      <c r="C9" s="1617" t="s">
        <v>5768</v>
      </c>
      <c r="D9" s="1618" t="s">
        <v>18</v>
      </c>
      <c r="E9" s="1616" t="s">
        <v>78</v>
      </c>
      <c r="F9" s="1725">
        <v>4.46</v>
      </c>
      <c r="G9" s="1620"/>
      <c r="H9" s="1620"/>
    </row>
    <row r="10" spans="2:8" ht="25.5">
      <c r="B10" s="1621">
        <v>7</v>
      </c>
      <c r="C10" s="1621"/>
      <c r="D10" s="1613" t="s">
        <v>5855</v>
      </c>
      <c r="E10" s="1614"/>
      <c r="F10" s="1728"/>
      <c r="G10" s="1622"/>
      <c r="H10" s="1622"/>
    </row>
    <row r="11" spans="2:8">
      <c r="B11" s="1870">
        <v>64</v>
      </c>
      <c r="C11" s="1871">
        <v>64</v>
      </c>
      <c r="D11" s="1872" t="s">
        <v>6020</v>
      </c>
      <c r="E11" s="1870" t="s">
        <v>77</v>
      </c>
      <c r="F11" s="1873">
        <v>18.71</v>
      </c>
      <c r="G11" s="1708"/>
      <c r="H11" s="1708"/>
    </row>
    <row r="12" spans="2:8">
      <c r="B12" s="1870" t="s">
        <v>6265</v>
      </c>
      <c r="C12" s="1874" t="s">
        <v>6265</v>
      </c>
      <c r="D12" s="1872" t="s">
        <v>6263</v>
      </c>
      <c r="E12" s="1870" t="s">
        <v>77</v>
      </c>
      <c r="F12" s="1873">
        <v>263</v>
      </c>
      <c r="G12" s="1708"/>
      <c r="H12" s="1708"/>
    </row>
    <row r="13" spans="2:8">
      <c r="B13" s="1870" t="s">
        <v>5814</v>
      </c>
      <c r="C13" s="1874" t="s">
        <v>5814</v>
      </c>
      <c r="D13" s="1872" t="s">
        <v>5742</v>
      </c>
      <c r="E13" s="1870" t="s">
        <v>77</v>
      </c>
      <c r="F13" s="1873">
        <v>97.7</v>
      </c>
      <c r="G13" s="1708"/>
      <c r="H13" s="1708"/>
    </row>
    <row r="14" spans="2:8">
      <c r="B14" s="1870" t="s">
        <v>6262</v>
      </c>
      <c r="C14" s="1871" t="s">
        <v>6262</v>
      </c>
      <c r="D14" s="1872" t="s">
        <v>6264</v>
      </c>
      <c r="E14" s="1870" t="s">
        <v>77</v>
      </c>
      <c r="F14" s="1873">
        <v>85.33</v>
      </c>
      <c r="G14" s="1708"/>
      <c r="H14" s="1708"/>
    </row>
    <row r="15" spans="2:8">
      <c r="B15" s="1621">
        <v>8</v>
      </c>
      <c r="C15" s="1621"/>
      <c r="D15" s="1613" t="s">
        <v>131</v>
      </c>
      <c r="E15" s="1614"/>
      <c r="F15" s="1728"/>
      <c r="G15" s="1622"/>
      <c r="H15" s="1622"/>
    </row>
    <row r="16" spans="2:8" ht="38.25">
      <c r="B16" s="1616" t="s">
        <v>5770</v>
      </c>
      <c r="C16" s="1617" t="s">
        <v>5770</v>
      </c>
      <c r="D16" s="1618" t="s">
        <v>32</v>
      </c>
      <c r="E16" s="1616" t="s">
        <v>78</v>
      </c>
      <c r="F16" s="1725">
        <v>259.17</v>
      </c>
      <c r="G16" s="1620"/>
      <c r="H16" s="1620"/>
    </row>
    <row r="17" spans="2:11" ht="38.25">
      <c r="B17" s="1616" t="s">
        <v>5771</v>
      </c>
      <c r="C17" s="1617" t="s">
        <v>5771</v>
      </c>
      <c r="D17" s="1618" t="s">
        <v>133</v>
      </c>
      <c r="E17" s="1616" t="s">
        <v>78</v>
      </c>
      <c r="F17" s="1725">
        <v>159.1</v>
      </c>
      <c r="G17" s="1620"/>
      <c r="H17" s="1620"/>
    </row>
    <row r="18" spans="2:11" ht="38.25">
      <c r="B18" s="1616" t="s">
        <v>5772</v>
      </c>
      <c r="C18" s="1617" t="s">
        <v>5772</v>
      </c>
      <c r="D18" s="1618" t="s">
        <v>5777</v>
      </c>
      <c r="E18" s="1616" t="s">
        <v>78</v>
      </c>
      <c r="F18" s="1725">
        <v>27.88</v>
      </c>
      <c r="G18" s="1620"/>
      <c r="H18" s="1620"/>
      <c r="J18" s="1875"/>
      <c r="K18" s="1875"/>
    </row>
    <row r="19" spans="2:11" ht="23.25" customHeight="1">
      <c r="B19" s="1614"/>
      <c r="C19" s="1621"/>
      <c r="D19" s="1625" t="s">
        <v>5885</v>
      </c>
      <c r="E19" s="1614"/>
      <c r="F19" s="1866"/>
      <c r="G19" s="1626"/>
      <c r="H19" s="1650"/>
      <c r="J19" s="1876"/>
      <c r="K19" s="1876"/>
    </row>
    <row r="20" spans="2:11">
      <c r="B20" s="1616"/>
      <c r="C20" s="1617"/>
      <c r="D20" s="1618"/>
      <c r="E20" s="1616"/>
      <c r="F20" s="1725"/>
      <c r="G20" s="1620"/>
      <c r="H20" s="1620"/>
    </row>
    <row r="21" spans="2:11">
      <c r="B21" s="1621">
        <v>9</v>
      </c>
      <c r="C21" s="1621"/>
      <c r="D21" s="1613" t="s">
        <v>5886</v>
      </c>
      <c r="E21" s="1614"/>
      <c r="F21" s="1728"/>
      <c r="G21" s="1622"/>
      <c r="H21" s="1622"/>
    </row>
    <row r="22" spans="2:11" ht="25.5">
      <c r="B22" s="1870">
        <v>9.18</v>
      </c>
      <c r="C22" s="1871">
        <v>9.18</v>
      </c>
      <c r="D22" s="1872" t="s">
        <v>6067</v>
      </c>
      <c r="E22" s="1870" t="s">
        <v>77</v>
      </c>
      <c r="F22" s="1873">
        <v>18.71</v>
      </c>
      <c r="G22" s="1644"/>
      <c r="H22" s="1708"/>
      <c r="J22" s="1875"/>
      <c r="K22" s="1875"/>
    </row>
    <row r="23" spans="2:11" ht="25.5">
      <c r="B23" s="1870" t="s">
        <v>5816</v>
      </c>
      <c r="C23" s="1874" t="s">
        <v>5816</v>
      </c>
      <c r="D23" s="1872" t="s">
        <v>6276</v>
      </c>
      <c r="E23" s="1870" t="s">
        <v>77</v>
      </c>
      <c r="F23" s="1873">
        <v>97.7</v>
      </c>
      <c r="G23" s="1644"/>
      <c r="H23" s="1708"/>
      <c r="J23" s="1876"/>
      <c r="K23" s="1876"/>
    </row>
    <row r="24" spans="2:11" ht="25.5">
      <c r="B24" s="1870" t="s">
        <v>6270</v>
      </c>
      <c r="C24" s="1874" t="s">
        <v>6270</v>
      </c>
      <c r="D24" s="1872" t="s">
        <v>6267</v>
      </c>
      <c r="E24" s="1870" t="s">
        <v>77</v>
      </c>
      <c r="F24" s="1873">
        <v>141.76</v>
      </c>
      <c r="G24" s="1644"/>
      <c r="H24" s="1708"/>
    </row>
    <row r="25" spans="2:11">
      <c r="B25" s="1870" t="s">
        <v>6271</v>
      </c>
      <c r="C25" s="1874" t="s">
        <v>6271</v>
      </c>
      <c r="D25" s="1872" t="s">
        <v>6268</v>
      </c>
      <c r="E25" s="1870" t="s">
        <v>77</v>
      </c>
      <c r="F25" s="1873">
        <v>121.24</v>
      </c>
      <c r="G25" s="1644"/>
      <c r="H25" s="1708"/>
    </row>
    <row r="26" spans="2:11" ht="25.5">
      <c r="B26" s="1870" t="s">
        <v>6269</v>
      </c>
      <c r="C26" s="1874" t="s">
        <v>6269</v>
      </c>
      <c r="D26" s="1872" t="s">
        <v>6266</v>
      </c>
      <c r="E26" s="1870" t="s">
        <v>77</v>
      </c>
      <c r="F26" s="1873">
        <v>85.33</v>
      </c>
      <c r="G26" s="1644"/>
      <c r="H26" s="1708"/>
    </row>
    <row r="27" spans="2:11">
      <c r="B27" s="1870">
        <v>9.94</v>
      </c>
      <c r="C27" s="1874">
        <v>9.94</v>
      </c>
      <c r="D27" s="1872" t="s">
        <v>6277</v>
      </c>
      <c r="E27" s="1870" t="s">
        <v>80</v>
      </c>
      <c r="F27" s="1873">
        <v>1</v>
      </c>
      <c r="G27" s="1708"/>
      <c r="H27" s="1708"/>
    </row>
    <row r="28" spans="2:11">
      <c r="B28" s="1870">
        <v>9.9700000000000006</v>
      </c>
      <c r="C28" s="1874">
        <v>9.9700000000000006</v>
      </c>
      <c r="D28" s="1872" t="s">
        <v>6278</v>
      </c>
      <c r="E28" s="1870" t="s">
        <v>80</v>
      </c>
      <c r="F28" s="1873">
        <v>1</v>
      </c>
      <c r="G28" s="1708"/>
      <c r="H28" s="1708"/>
    </row>
    <row r="29" spans="2:11">
      <c r="B29" s="1870">
        <v>9.98</v>
      </c>
      <c r="C29" s="1874">
        <v>9.98</v>
      </c>
      <c r="D29" s="1872" t="s">
        <v>6279</v>
      </c>
      <c r="E29" s="1870" t="s">
        <v>80</v>
      </c>
      <c r="F29" s="1873">
        <v>1</v>
      </c>
      <c r="G29" s="1708"/>
      <c r="H29" s="1708"/>
    </row>
    <row r="30" spans="2:11">
      <c r="B30" s="1614"/>
      <c r="C30" s="1621"/>
      <c r="D30" s="1625" t="s">
        <v>5888</v>
      </c>
      <c r="E30" s="1614"/>
      <c r="F30" s="1866"/>
      <c r="G30" s="1626"/>
      <c r="H30" s="1650"/>
    </row>
    <row r="31" spans="2:11">
      <c r="B31" s="1616"/>
      <c r="C31" s="1617"/>
      <c r="D31" s="1618"/>
      <c r="E31" s="1616"/>
      <c r="F31" s="1725"/>
      <c r="G31" s="1620"/>
      <c r="H31" s="1620"/>
    </row>
    <row r="32" spans="2:11" ht="25.5">
      <c r="B32" s="1614"/>
      <c r="C32" s="1621"/>
      <c r="D32" s="1625" t="s">
        <v>5892</v>
      </c>
      <c r="E32" s="1627"/>
      <c r="F32" s="1651"/>
      <c r="G32" s="1649"/>
      <c r="H32" s="1650"/>
    </row>
    <row r="41" spans="4:4">
      <c r="D41" s="1827"/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scale="6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50"/>
    <pageSetUpPr fitToPage="1"/>
  </sheetPr>
  <dimension ref="B1:L56"/>
  <sheetViews>
    <sheetView tabSelected="1" view="pageBreakPreview" zoomScale="115" zoomScaleNormal="85" zoomScaleSheetLayoutView="115" workbookViewId="0">
      <selection activeCell="D12" sqref="D12"/>
    </sheetView>
  </sheetViews>
  <sheetFormatPr baseColWidth="10" defaultRowHeight="12.75"/>
  <cols>
    <col min="1" max="1" width="11.42578125" style="1682"/>
    <col min="2" max="2" width="9.85546875" style="1682" customWidth="1"/>
    <col min="3" max="3" width="11.28515625" style="1682" customWidth="1"/>
    <col min="4" max="4" width="55.85546875" style="1682" customWidth="1"/>
    <col min="5" max="5" width="11.42578125" style="1682"/>
    <col min="6" max="6" width="11.5703125" style="1829" customWidth="1"/>
    <col min="7" max="7" width="16" style="1682" customWidth="1"/>
    <col min="8" max="8" width="18.140625" style="1682" customWidth="1"/>
    <col min="9" max="16384" width="11.42578125" style="1682"/>
  </cols>
  <sheetData>
    <row r="1" spans="2:8">
      <c r="B1" s="1949" t="s">
        <v>5960</v>
      </c>
      <c r="C1" s="1949"/>
      <c r="D1" s="1949"/>
      <c r="E1" s="1949"/>
      <c r="F1" s="1949"/>
      <c r="G1" s="1949"/>
      <c r="H1" s="1949"/>
    </row>
    <row r="3" spans="2:8" s="1828" customFormat="1" ht="13.5" thickBot="1">
      <c r="B3" s="1859" t="s">
        <v>90</v>
      </c>
      <c r="C3" s="1859" t="s">
        <v>4472</v>
      </c>
      <c r="D3" s="1859" t="s">
        <v>271</v>
      </c>
      <c r="E3" s="1859" t="s">
        <v>91</v>
      </c>
      <c r="F3" s="1860" t="s">
        <v>92</v>
      </c>
      <c r="G3" s="1861" t="s">
        <v>8</v>
      </c>
      <c r="H3" s="1861" t="s">
        <v>93</v>
      </c>
    </row>
    <row r="4" spans="2:8" ht="13.5" thickTop="1">
      <c r="B4" s="1621">
        <v>15</v>
      </c>
      <c r="C4" s="1621"/>
      <c r="D4" s="1720" t="s">
        <v>5961</v>
      </c>
      <c r="E4" s="1621"/>
      <c r="F4" s="1651"/>
      <c r="G4" s="1691"/>
      <c r="H4" s="1691"/>
    </row>
    <row r="5" spans="2:8">
      <c r="B5" s="1616"/>
      <c r="C5" s="1616"/>
      <c r="D5" s="1722"/>
      <c r="E5" s="1616"/>
      <c r="F5" s="1729"/>
      <c r="G5" s="1862"/>
      <c r="H5" s="1862"/>
    </row>
    <row r="6" spans="2:8">
      <c r="B6" s="1621">
        <v>1</v>
      </c>
      <c r="C6" s="1621"/>
      <c r="D6" s="1613" t="s">
        <v>10</v>
      </c>
      <c r="E6" s="1614"/>
      <c r="F6" s="1728"/>
      <c r="G6" s="1696"/>
      <c r="H6" s="1696"/>
    </row>
    <row r="7" spans="2:8">
      <c r="B7" s="1616" t="s">
        <v>5774</v>
      </c>
      <c r="C7" s="1616" t="s">
        <v>5774</v>
      </c>
      <c r="D7" s="1618" t="s">
        <v>5972</v>
      </c>
      <c r="E7" s="1616" t="s">
        <v>76</v>
      </c>
      <c r="F7" s="1725">
        <v>23.49</v>
      </c>
      <c r="G7" s="1690"/>
      <c r="H7" s="1690"/>
    </row>
    <row r="8" spans="2:8">
      <c r="B8" s="1617">
        <v>2</v>
      </c>
      <c r="C8" s="1617"/>
      <c r="D8" s="1712" t="s">
        <v>12</v>
      </c>
      <c r="E8" s="1616"/>
      <c r="F8" s="1725"/>
      <c r="G8" s="1690"/>
      <c r="H8" s="1690"/>
    </row>
    <row r="9" spans="2:8">
      <c r="B9" s="1616">
        <v>67</v>
      </c>
      <c r="C9" s="1616">
        <v>67</v>
      </c>
      <c r="D9" s="1618" t="s">
        <v>6226</v>
      </c>
      <c r="E9" s="1616" t="s">
        <v>78</v>
      </c>
      <c r="F9" s="1725">
        <v>167.7</v>
      </c>
      <c r="G9" s="1690"/>
      <c r="H9" s="1690"/>
    </row>
    <row r="10" spans="2:8" ht="25.5">
      <c r="B10" s="1616">
        <v>68</v>
      </c>
      <c r="C10" s="1616">
        <v>68</v>
      </c>
      <c r="D10" s="1618" t="s">
        <v>6258</v>
      </c>
      <c r="E10" s="1616" t="s">
        <v>6257</v>
      </c>
      <c r="F10" s="1725">
        <v>3857.07</v>
      </c>
      <c r="G10" s="1690"/>
      <c r="H10" s="1690"/>
    </row>
    <row r="11" spans="2:8">
      <c r="B11" s="1617">
        <v>3</v>
      </c>
      <c r="C11" s="1617"/>
      <c r="D11" s="1712" t="s">
        <v>126</v>
      </c>
      <c r="E11" s="1616"/>
      <c r="F11" s="1725"/>
      <c r="G11" s="1690"/>
      <c r="H11" s="1690"/>
    </row>
    <row r="12" spans="2:8" ht="25.5">
      <c r="B12" s="1617"/>
      <c r="C12" s="1617"/>
      <c r="D12" s="1618" t="s">
        <v>22</v>
      </c>
      <c r="E12" s="1616"/>
      <c r="F12" s="1725"/>
      <c r="G12" s="1690"/>
      <c r="H12" s="1690"/>
    </row>
    <row r="13" spans="2:8">
      <c r="B13" s="1616" t="s">
        <v>5775</v>
      </c>
      <c r="C13" s="1616" t="s">
        <v>5775</v>
      </c>
      <c r="D13" s="1618" t="s">
        <v>5794</v>
      </c>
      <c r="E13" s="1616" t="s">
        <v>78</v>
      </c>
      <c r="F13" s="1725">
        <v>2.35</v>
      </c>
      <c r="G13" s="1690"/>
      <c r="H13" s="1690"/>
    </row>
    <row r="14" spans="2:8">
      <c r="B14" s="1617">
        <v>4</v>
      </c>
      <c r="C14" s="1617"/>
      <c r="D14" s="1712" t="s">
        <v>127</v>
      </c>
      <c r="E14" s="1616"/>
      <c r="F14" s="1725"/>
      <c r="G14" s="1690"/>
      <c r="H14" s="1690"/>
    </row>
    <row r="15" spans="2:8" ht="25.5">
      <c r="B15" s="1617"/>
      <c r="C15" s="1726">
        <v>88</v>
      </c>
      <c r="D15" s="1618" t="s">
        <v>6246</v>
      </c>
      <c r="E15" s="1616" t="s">
        <v>78</v>
      </c>
      <c r="F15" s="1725">
        <v>8.5</v>
      </c>
      <c r="G15" s="1690"/>
      <c r="H15" s="1690"/>
    </row>
    <row r="16" spans="2:8" ht="25.5">
      <c r="B16" s="1617"/>
      <c r="C16" s="1726">
        <v>89</v>
      </c>
      <c r="D16" s="1618" t="s">
        <v>6247</v>
      </c>
      <c r="E16" s="1616" t="s">
        <v>78</v>
      </c>
      <c r="F16" s="1725">
        <v>3</v>
      </c>
      <c r="G16" s="1690"/>
      <c r="H16" s="1690"/>
    </row>
    <row r="17" spans="2:12" ht="25.5">
      <c r="B17" s="1617"/>
      <c r="C17" s="1726">
        <v>90</v>
      </c>
      <c r="D17" s="1618" t="s">
        <v>6248</v>
      </c>
      <c r="E17" s="1616" t="s">
        <v>78</v>
      </c>
      <c r="F17" s="1725">
        <v>2.9</v>
      </c>
      <c r="G17" s="1690"/>
      <c r="H17" s="1690"/>
    </row>
    <row r="18" spans="2:12" ht="25.5">
      <c r="B18" s="1616" t="s">
        <v>14</v>
      </c>
      <c r="C18" s="1616" t="s">
        <v>14</v>
      </c>
      <c r="D18" s="1618" t="s">
        <v>6256</v>
      </c>
      <c r="E18" s="1616" t="s">
        <v>78</v>
      </c>
      <c r="F18" s="1725">
        <v>0.2</v>
      </c>
      <c r="G18" s="1690"/>
      <c r="H18" s="1690"/>
      <c r="L18" s="1716"/>
    </row>
    <row r="19" spans="2:12" ht="25.5">
      <c r="B19" s="1616" t="s">
        <v>5779</v>
      </c>
      <c r="C19" s="1616" t="s">
        <v>5779</v>
      </c>
      <c r="D19" s="1618" t="s">
        <v>5974</v>
      </c>
      <c r="E19" s="1616" t="s">
        <v>77</v>
      </c>
      <c r="F19" s="1725">
        <v>29</v>
      </c>
      <c r="G19" s="1690"/>
      <c r="H19" s="1690"/>
    </row>
    <row r="20" spans="2:12">
      <c r="B20" s="1617">
        <v>5</v>
      </c>
      <c r="C20" s="1617"/>
      <c r="D20" s="1727" t="s">
        <v>147</v>
      </c>
      <c r="E20" s="1616"/>
      <c r="F20" s="1725">
        <v>0</v>
      </c>
      <c r="G20" s="1690"/>
      <c r="H20" s="1690"/>
    </row>
    <row r="21" spans="2:12" ht="25.5">
      <c r="B21" s="1616" t="s">
        <v>5793</v>
      </c>
      <c r="C21" s="1616" t="s">
        <v>5793</v>
      </c>
      <c r="D21" s="1618" t="s">
        <v>5980</v>
      </c>
      <c r="E21" s="1616" t="s">
        <v>80</v>
      </c>
      <c r="F21" s="1725">
        <v>12</v>
      </c>
      <c r="G21" s="1690"/>
      <c r="H21" s="1690"/>
    </row>
    <row r="22" spans="2:12">
      <c r="B22" s="1617">
        <v>6</v>
      </c>
      <c r="C22" s="1617"/>
      <c r="D22" s="1712" t="s">
        <v>101</v>
      </c>
      <c r="E22" s="1616"/>
      <c r="F22" s="1725"/>
      <c r="G22" s="1690"/>
      <c r="H22" s="1690"/>
    </row>
    <row r="23" spans="2:12" ht="25.5">
      <c r="B23" s="1616" t="s">
        <v>5785</v>
      </c>
      <c r="C23" s="1616" t="s">
        <v>5785</v>
      </c>
      <c r="D23" s="1618" t="s">
        <v>5981</v>
      </c>
      <c r="E23" s="1616" t="s">
        <v>79</v>
      </c>
      <c r="F23" s="1725">
        <v>4680</v>
      </c>
      <c r="G23" s="1690"/>
      <c r="H23" s="1690"/>
    </row>
    <row r="24" spans="2:12">
      <c r="B24" s="1611">
        <v>7</v>
      </c>
      <c r="C24" s="1612"/>
      <c r="D24" s="1613" t="s">
        <v>5800</v>
      </c>
      <c r="E24" s="1614"/>
      <c r="F24" s="1728"/>
      <c r="G24" s="1696"/>
      <c r="H24" s="1696"/>
    </row>
    <row r="25" spans="2:12">
      <c r="B25" s="1726" t="s">
        <v>5856</v>
      </c>
      <c r="C25" s="1641" t="s">
        <v>5856</v>
      </c>
      <c r="D25" s="1618" t="s">
        <v>5985</v>
      </c>
      <c r="E25" s="1616" t="s">
        <v>77</v>
      </c>
      <c r="F25" s="1730">
        <v>25</v>
      </c>
      <c r="G25" s="1690"/>
      <c r="H25" s="1690"/>
    </row>
    <row r="26" spans="2:12">
      <c r="B26" s="1641" t="s">
        <v>5804</v>
      </c>
      <c r="C26" s="1641">
        <v>7.67</v>
      </c>
      <c r="D26" s="1618" t="s">
        <v>5995</v>
      </c>
      <c r="E26" s="1616" t="s">
        <v>80</v>
      </c>
      <c r="F26" s="1730">
        <v>16</v>
      </c>
      <c r="G26" s="1690"/>
      <c r="H26" s="1690"/>
    </row>
    <row r="27" spans="2:12">
      <c r="B27" s="1616" t="s">
        <v>5823</v>
      </c>
      <c r="C27" s="1616">
        <v>7.75</v>
      </c>
      <c r="D27" s="1618" t="s">
        <v>5999</v>
      </c>
      <c r="E27" s="1616" t="s">
        <v>80</v>
      </c>
      <c r="F27" s="1725">
        <v>6</v>
      </c>
      <c r="G27" s="1690"/>
      <c r="H27" s="1690"/>
    </row>
    <row r="28" spans="2:12">
      <c r="B28" s="1616"/>
      <c r="C28" s="1616">
        <v>7.87</v>
      </c>
      <c r="D28" s="1618" t="s">
        <v>6003</v>
      </c>
      <c r="E28" s="1616" t="s">
        <v>80</v>
      </c>
      <c r="F28" s="1725">
        <v>2</v>
      </c>
      <c r="G28" s="1690"/>
      <c r="H28" s="1690"/>
    </row>
    <row r="29" spans="2:12">
      <c r="B29" s="1616"/>
      <c r="C29" s="1616">
        <v>7.92</v>
      </c>
      <c r="D29" s="1618" t="s">
        <v>6006</v>
      </c>
      <c r="E29" s="1616" t="s">
        <v>80</v>
      </c>
      <c r="F29" s="1725">
        <v>12</v>
      </c>
      <c r="G29" s="1690"/>
      <c r="H29" s="1690"/>
    </row>
    <row r="30" spans="2:12">
      <c r="B30" s="1616"/>
      <c r="C30" s="1616">
        <v>7.93</v>
      </c>
      <c r="D30" s="1618" t="s">
        <v>6007</v>
      </c>
      <c r="E30" s="1616" t="s">
        <v>80</v>
      </c>
      <c r="F30" s="1725">
        <v>4</v>
      </c>
      <c r="G30" s="1690"/>
      <c r="H30" s="1690"/>
    </row>
    <row r="31" spans="2:12">
      <c r="B31" s="1641" t="s">
        <v>5824</v>
      </c>
      <c r="C31" s="1641" t="s">
        <v>5824</v>
      </c>
      <c r="D31" s="1618" t="s">
        <v>5989</v>
      </c>
      <c r="E31" s="1616" t="s">
        <v>80</v>
      </c>
      <c r="F31" s="1731">
        <v>2</v>
      </c>
      <c r="G31" s="1690"/>
      <c r="H31" s="1690"/>
    </row>
    <row r="32" spans="2:12">
      <c r="B32" s="1616" t="s">
        <v>5825</v>
      </c>
      <c r="C32" s="1616" t="s">
        <v>5825</v>
      </c>
      <c r="D32" s="1618" t="s">
        <v>5990</v>
      </c>
      <c r="E32" s="1616" t="s">
        <v>80</v>
      </c>
      <c r="F32" s="1731">
        <v>4</v>
      </c>
      <c r="G32" s="1690"/>
      <c r="H32" s="1690"/>
    </row>
    <row r="33" spans="2:8" ht="25.5">
      <c r="B33" s="1616" t="s">
        <v>5826</v>
      </c>
      <c r="C33" s="1616" t="s">
        <v>5826</v>
      </c>
      <c r="D33" s="1618" t="s">
        <v>5991</v>
      </c>
      <c r="E33" s="1616" t="s">
        <v>77</v>
      </c>
      <c r="F33" s="1731">
        <v>6</v>
      </c>
      <c r="G33" s="1690"/>
      <c r="H33" s="1690"/>
    </row>
    <row r="34" spans="2:8">
      <c r="B34" s="1616" t="s">
        <v>5827</v>
      </c>
      <c r="C34" s="1616" t="s">
        <v>5827</v>
      </c>
      <c r="D34" s="1618" t="s">
        <v>5992</v>
      </c>
      <c r="E34" s="1616" t="s">
        <v>80</v>
      </c>
      <c r="F34" s="1725">
        <v>6</v>
      </c>
      <c r="G34" s="1690"/>
      <c r="H34" s="1690"/>
    </row>
    <row r="35" spans="2:8">
      <c r="B35" s="1614"/>
      <c r="C35" s="1621"/>
      <c r="D35" s="1625" t="s">
        <v>5966</v>
      </c>
      <c r="E35" s="1627"/>
      <c r="F35" s="1651"/>
      <c r="G35" s="1691"/>
      <c r="H35" s="1709"/>
    </row>
    <row r="36" spans="2:8">
      <c r="B36" s="1732"/>
      <c r="C36" s="1732"/>
      <c r="D36" s="1732"/>
      <c r="E36" s="1732"/>
      <c r="F36" s="1863"/>
      <c r="G36" s="1864"/>
      <c r="H36" s="1864"/>
    </row>
    <row r="37" spans="2:8">
      <c r="B37" s="1621">
        <v>9</v>
      </c>
      <c r="C37" s="1621"/>
      <c r="D37" s="1613" t="s">
        <v>5928</v>
      </c>
      <c r="E37" s="1614"/>
      <c r="F37" s="1728"/>
      <c r="G37" s="1696"/>
      <c r="H37" s="1696"/>
    </row>
    <row r="38" spans="2:8" ht="25.5">
      <c r="B38" s="1616">
        <v>11.46</v>
      </c>
      <c r="C38" s="1616">
        <v>22.1</v>
      </c>
      <c r="D38" s="1618" t="s">
        <v>6060</v>
      </c>
      <c r="E38" s="1616" t="s">
        <v>80</v>
      </c>
      <c r="F38" s="1731">
        <v>2</v>
      </c>
      <c r="G38" s="1690"/>
      <c r="H38" s="1690"/>
    </row>
    <row r="39" spans="2:8">
      <c r="B39" s="1641">
        <v>11.45</v>
      </c>
      <c r="C39" s="1641">
        <v>22.2</v>
      </c>
      <c r="D39" s="1714" t="s">
        <v>6061</v>
      </c>
      <c r="E39" s="1641" t="s">
        <v>80</v>
      </c>
      <c r="F39" s="1731">
        <v>2</v>
      </c>
      <c r="G39" s="1865"/>
      <c r="H39" s="1865"/>
    </row>
    <row r="40" spans="2:8">
      <c r="B40" s="1616">
        <v>11.43</v>
      </c>
      <c r="C40" s="1616">
        <v>22.3</v>
      </c>
      <c r="D40" s="1618" t="s">
        <v>6062</v>
      </c>
      <c r="E40" s="1616" t="s">
        <v>80</v>
      </c>
      <c r="F40" s="1731">
        <v>2</v>
      </c>
      <c r="G40" s="1690"/>
      <c r="H40" s="1690"/>
    </row>
    <row r="41" spans="2:8">
      <c r="B41" s="1726">
        <v>11.15</v>
      </c>
      <c r="C41" s="1640" t="s">
        <v>5807</v>
      </c>
      <c r="D41" s="1618" t="s">
        <v>6024</v>
      </c>
      <c r="E41" s="1616" t="s">
        <v>80</v>
      </c>
      <c r="F41" s="1731">
        <v>2</v>
      </c>
      <c r="G41" s="1690"/>
      <c r="H41" s="1690"/>
    </row>
    <row r="42" spans="2:8">
      <c r="B42" s="1616" t="s">
        <v>5924</v>
      </c>
      <c r="C42" s="1616" t="s">
        <v>5924</v>
      </c>
      <c r="D42" s="1618" t="s">
        <v>6040</v>
      </c>
      <c r="E42" s="1616" t="s">
        <v>80</v>
      </c>
      <c r="F42" s="1731">
        <v>2</v>
      </c>
      <c r="G42" s="1690"/>
      <c r="H42" s="1690"/>
    </row>
    <row r="43" spans="2:8">
      <c r="B43" s="1616">
        <v>22.5</v>
      </c>
      <c r="C43" s="1616">
        <v>22.5</v>
      </c>
      <c r="D43" s="1618" t="s">
        <v>6063</v>
      </c>
      <c r="E43" s="1616" t="s">
        <v>80</v>
      </c>
      <c r="F43" s="1731">
        <v>4</v>
      </c>
      <c r="G43" s="1865"/>
      <c r="H43" s="1690"/>
    </row>
    <row r="44" spans="2:8">
      <c r="B44" s="1616">
        <v>22.6</v>
      </c>
      <c r="C44" s="1616">
        <v>22.6</v>
      </c>
      <c r="D44" s="1618" t="s">
        <v>6064</v>
      </c>
      <c r="E44" s="1616" t="s">
        <v>80</v>
      </c>
      <c r="F44" s="1731">
        <v>2</v>
      </c>
      <c r="G44" s="1865"/>
      <c r="H44" s="1690"/>
    </row>
    <row r="45" spans="2:8">
      <c r="B45" s="1616" t="s">
        <v>5812</v>
      </c>
      <c r="C45" s="1640" t="s">
        <v>5812</v>
      </c>
      <c r="D45" s="1618" t="s">
        <v>6029</v>
      </c>
      <c r="E45" s="1616" t="s">
        <v>80</v>
      </c>
      <c r="F45" s="1731">
        <v>6</v>
      </c>
      <c r="G45" s="1865"/>
      <c r="H45" s="1690"/>
    </row>
    <row r="46" spans="2:8">
      <c r="B46" s="1616">
        <v>22.4</v>
      </c>
      <c r="C46" s="1616">
        <v>22.4</v>
      </c>
      <c r="D46" s="1618" t="s">
        <v>5959</v>
      </c>
      <c r="E46" s="1616" t="s">
        <v>80</v>
      </c>
      <c r="F46" s="1731">
        <v>4</v>
      </c>
      <c r="G46" s="1865"/>
      <c r="H46" s="1690"/>
    </row>
    <row r="47" spans="2:8">
      <c r="B47" s="1616">
        <v>22.8</v>
      </c>
      <c r="C47" s="1616">
        <v>22.8</v>
      </c>
      <c r="D47" s="1618" t="s">
        <v>6066</v>
      </c>
      <c r="E47" s="1616" t="s">
        <v>77</v>
      </c>
      <c r="F47" s="1731">
        <v>25</v>
      </c>
      <c r="G47" s="1690"/>
      <c r="H47" s="1690"/>
    </row>
    <row r="48" spans="2:8">
      <c r="B48" s="1616" t="s">
        <v>5811</v>
      </c>
      <c r="C48" s="1640" t="s">
        <v>5811</v>
      </c>
      <c r="D48" s="1618" t="s">
        <v>6028</v>
      </c>
      <c r="E48" s="1616" t="s">
        <v>80</v>
      </c>
      <c r="F48" s="1731">
        <v>2</v>
      </c>
      <c r="G48" s="1690"/>
      <c r="H48" s="1690"/>
    </row>
    <row r="49" spans="2:8">
      <c r="B49" s="1616" t="s">
        <v>5962</v>
      </c>
      <c r="C49" s="1616" t="s">
        <v>5962</v>
      </c>
      <c r="D49" s="1618" t="s">
        <v>6038</v>
      </c>
      <c r="E49" s="1616" t="s">
        <v>80</v>
      </c>
      <c r="F49" s="1731">
        <v>2</v>
      </c>
      <c r="G49" s="1690"/>
      <c r="H49" s="1690"/>
    </row>
    <row r="50" spans="2:8">
      <c r="B50" s="1616" t="s">
        <v>5963</v>
      </c>
      <c r="C50" s="1616" t="s">
        <v>5963</v>
      </c>
      <c r="D50" s="1618" t="s">
        <v>6039</v>
      </c>
      <c r="E50" s="1616" t="s">
        <v>80</v>
      </c>
      <c r="F50" s="1731">
        <v>2</v>
      </c>
      <c r="G50" s="1690"/>
      <c r="H50" s="1690"/>
    </row>
    <row r="51" spans="2:8">
      <c r="B51" s="1616">
        <v>22.7</v>
      </c>
      <c r="C51" s="1616">
        <v>22.7</v>
      </c>
      <c r="D51" s="1618" t="s">
        <v>6065</v>
      </c>
      <c r="E51" s="1616" t="s">
        <v>80</v>
      </c>
      <c r="F51" s="1731">
        <v>2</v>
      </c>
      <c r="G51" s="1690"/>
      <c r="H51" s="1690"/>
    </row>
    <row r="52" spans="2:8" ht="25.5">
      <c r="B52" s="1616" t="s">
        <v>5964</v>
      </c>
      <c r="C52" s="1616" t="s">
        <v>5964</v>
      </c>
      <c r="D52" s="1618" t="s">
        <v>6036</v>
      </c>
      <c r="E52" s="1616" t="s">
        <v>80</v>
      </c>
      <c r="F52" s="1731">
        <v>4</v>
      </c>
      <c r="G52" s="1690"/>
      <c r="H52" s="1690"/>
    </row>
    <row r="53" spans="2:8">
      <c r="B53" s="1616">
        <v>22.9</v>
      </c>
      <c r="C53" s="1616">
        <v>22.9</v>
      </c>
      <c r="D53" s="1618" t="s">
        <v>5965</v>
      </c>
      <c r="E53" s="1616" t="s">
        <v>77</v>
      </c>
      <c r="F53" s="1731">
        <v>2</v>
      </c>
      <c r="G53" s="1690"/>
      <c r="H53" s="1690"/>
    </row>
    <row r="54" spans="2:8">
      <c r="B54" s="1614"/>
      <c r="C54" s="1621"/>
      <c r="D54" s="1625" t="s">
        <v>5967</v>
      </c>
      <c r="E54" s="1614"/>
      <c r="F54" s="1866"/>
      <c r="G54" s="1686"/>
      <c r="H54" s="1709"/>
    </row>
    <row r="55" spans="2:8">
      <c r="G55" s="1692"/>
      <c r="H55" s="1692"/>
    </row>
    <row r="56" spans="2:8" ht="25.5">
      <c r="B56" s="1614"/>
      <c r="C56" s="1621"/>
      <c r="D56" s="1625" t="s">
        <v>5968</v>
      </c>
      <c r="E56" s="1614"/>
      <c r="F56" s="1867"/>
      <c r="G56" s="1686"/>
      <c r="H56" s="1709"/>
    </row>
  </sheetData>
  <mergeCells count="1">
    <mergeCell ref="B1:H1"/>
  </mergeCells>
  <conditionalFormatting sqref="B24:H24 B26:C26 F26">
    <cfRule type="containsErrors" dxfId="235" priority="11">
      <formula>ISERROR(B24)</formula>
    </cfRule>
  </conditionalFormatting>
  <conditionalFormatting sqref="B35:H35">
    <cfRule type="containsErrors" dxfId="234" priority="10">
      <formula>ISERROR(B35)</formula>
    </cfRule>
  </conditionalFormatting>
  <conditionalFormatting sqref="B54:H54">
    <cfRule type="containsErrors" dxfId="233" priority="9">
      <formula>ISERROR(B54)</formula>
    </cfRule>
  </conditionalFormatting>
  <conditionalFormatting sqref="B25:C25 F25">
    <cfRule type="containsErrors" dxfId="232" priority="8">
      <formula>ISERROR(B25)</formula>
    </cfRule>
  </conditionalFormatting>
  <conditionalFormatting sqref="B56:H56">
    <cfRule type="containsErrors" dxfId="231" priority="7">
      <formula>ISERROR(B56)</formula>
    </cfRule>
  </conditionalFormatting>
  <printOptions horizontalCentered="1" verticalCentered="1"/>
  <pageMargins left="0.51181102362204722" right="0.51181102362204722" top="0.55118110236220474" bottom="0.55118110236220474" header="0.31496062992125984" footer="0.31496062992125984"/>
  <pageSetup scale="7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64"/>
  <sheetViews>
    <sheetView topLeftCell="A51" zoomScale="64" zoomScaleNormal="64" workbookViewId="0">
      <selection activeCell="C46" sqref="C46:C61"/>
    </sheetView>
  </sheetViews>
  <sheetFormatPr baseColWidth="10" defaultRowHeight="13.5"/>
  <cols>
    <col min="1" max="1" width="11.42578125" style="1460"/>
    <col min="2" max="2" width="20" style="1460" customWidth="1"/>
    <col min="3" max="3" width="18" style="1460" customWidth="1"/>
    <col min="4" max="4" width="88.7109375" style="1460" customWidth="1"/>
    <col min="5" max="5" width="11.42578125" style="1460"/>
    <col min="6" max="6" width="14.5703125" style="1460" customWidth="1"/>
    <col min="7" max="7" width="23.28515625" style="1460" customWidth="1"/>
    <col min="8" max="8" width="21.140625" style="1460" customWidth="1"/>
    <col min="9" max="16384" width="11.42578125" style="1460"/>
  </cols>
  <sheetData>
    <row r="1" spans="2:8">
      <c r="B1" s="1912"/>
      <c r="C1" s="1912"/>
      <c r="D1" s="1929" t="s">
        <v>5751</v>
      </c>
      <c r="E1" s="1929"/>
      <c r="F1" s="1929"/>
      <c r="G1" s="1926"/>
      <c r="H1" s="1922"/>
    </row>
    <row r="2" spans="2:8" ht="8.25" customHeight="1">
      <c r="B2" s="1912"/>
      <c r="C2" s="1912"/>
      <c r="D2" s="1930"/>
      <c r="E2" s="1930"/>
      <c r="F2" s="1930"/>
      <c r="G2" s="1927"/>
      <c r="H2" s="1923"/>
    </row>
    <row r="3" spans="2:8" ht="48.75" customHeight="1">
      <c r="B3" s="1912"/>
      <c r="C3" s="1912"/>
      <c r="D3" s="1931" t="s">
        <v>5752</v>
      </c>
      <c r="E3" s="1931"/>
      <c r="F3" s="1931"/>
      <c r="G3" s="1927"/>
      <c r="H3" s="1923"/>
    </row>
    <row r="4" spans="2:8" ht="8.25" customHeight="1">
      <c r="B4" s="1912"/>
      <c r="C4" s="1912"/>
      <c r="D4" s="1932"/>
      <c r="E4" s="1933"/>
      <c r="F4" s="1934"/>
      <c r="G4" s="1928"/>
      <c r="H4" s="1925"/>
    </row>
    <row r="5" spans="2:8" ht="15" customHeight="1">
      <c r="B5" s="1917" t="s">
        <v>5756</v>
      </c>
      <c r="C5" s="1918"/>
      <c r="D5" s="1929" t="s">
        <v>5762</v>
      </c>
      <c r="E5" s="1929"/>
      <c r="F5" s="1929"/>
      <c r="G5" s="1917" t="s">
        <v>5755</v>
      </c>
      <c r="H5" s="1918"/>
    </row>
    <row r="6" spans="2:8">
      <c r="B6" s="1919"/>
      <c r="C6" s="1920"/>
      <c r="D6" s="1929"/>
      <c r="E6" s="1929"/>
      <c r="F6" s="1929"/>
      <c r="G6" s="1919"/>
      <c r="H6" s="1920"/>
    </row>
    <row r="7" spans="2:8" ht="8.25" customHeight="1">
      <c r="B7" s="1914"/>
      <c r="C7" s="1915"/>
      <c r="D7" s="1915"/>
      <c r="E7" s="1915"/>
      <c r="F7" s="1915"/>
      <c r="G7" s="1915"/>
      <c r="H7" s="1916"/>
    </row>
    <row r="8" spans="2:8">
      <c r="B8" s="1912" t="s">
        <v>5960</v>
      </c>
      <c r="C8" s="1912"/>
      <c r="D8" s="1912"/>
      <c r="E8" s="1912"/>
      <c r="F8" s="1912"/>
      <c r="G8" s="1912"/>
      <c r="H8" s="1912"/>
    </row>
    <row r="10" spans="2:8" ht="14.25" thickBot="1">
      <c r="B10" s="1440" t="s">
        <v>90</v>
      </c>
      <c r="C10" s="1440" t="s">
        <v>4472</v>
      </c>
      <c r="D10" s="1440" t="s">
        <v>271</v>
      </c>
      <c r="E10" s="1440" t="s">
        <v>91</v>
      </c>
      <c r="F10" s="1441" t="s">
        <v>92</v>
      </c>
      <c r="G10" s="1442" t="s">
        <v>8</v>
      </c>
      <c r="H10" s="1442" t="s">
        <v>93</v>
      </c>
    </row>
    <row r="11" spans="2:8" ht="14.25" thickTop="1">
      <c r="B11" s="1443">
        <v>15</v>
      </c>
      <c r="C11" s="1443"/>
      <c r="D11" s="1211" t="s">
        <v>5961</v>
      </c>
      <c r="E11" s="1443"/>
      <c r="F11" s="1444"/>
      <c r="G11" s="1445"/>
      <c r="H11" s="1445"/>
    </row>
    <row r="12" spans="2:8">
      <c r="B12" s="1471"/>
      <c r="C12" s="1471"/>
      <c r="D12" s="1215"/>
      <c r="E12" s="1471"/>
      <c r="F12" s="1447"/>
      <c r="G12" s="1465"/>
      <c r="H12" s="1465"/>
    </row>
    <row r="13" spans="2:8" ht="19.5" customHeight="1">
      <c r="B13" s="1443">
        <v>1</v>
      </c>
      <c r="C13" s="1443"/>
      <c r="D13" s="1463" t="s">
        <v>10</v>
      </c>
      <c r="E13" s="1453"/>
      <c r="F13" s="1462"/>
      <c r="G13" s="1461"/>
      <c r="H13" s="1461"/>
    </row>
    <row r="14" spans="2:8" ht="22.5" customHeight="1">
      <c r="B14" s="1471" t="s">
        <v>5774</v>
      </c>
      <c r="C14" s="1471" t="s">
        <v>5774</v>
      </c>
      <c r="D14" s="1472" t="str">
        <f>+VLOOKUP(C14,'[25]LISTA APU'!$A$1:$D$901,2,FALSE)</f>
        <v>Localización y replanteo Estructuras</v>
      </c>
      <c r="E14" s="1471" t="str">
        <f>+VLOOKUP(C14,'[25]LISTA APU'!$A$1:$D$901,3,FALSE)</f>
        <v>m2</v>
      </c>
      <c r="F14" s="1450">
        <f>2*3.14*3.74</f>
        <v>23.487200000000001</v>
      </c>
      <c r="G14" s="1473">
        <f>+VLOOKUP(C14,'[25]LISTA APU'!$A$1:$D$901,4,FALSE)</f>
        <v>2324</v>
      </c>
      <c r="H14" s="1473">
        <f>+ROUND(G14*F14,0)</f>
        <v>54584</v>
      </c>
    </row>
    <row r="15" spans="2:8" ht="20.25" customHeight="1">
      <c r="B15" s="1474">
        <v>2</v>
      </c>
      <c r="C15" s="1474"/>
      <c r="D15" s="1223" t="s">
        <v>12</v>
      </c>
      <c r="E15" s="1471"/>
      <c r="F15" s="1450"/>
      <c r="G15" s="1473"/>
      <c r="H15" s="1473"/>
    </row>
    <row r="16" spans="2:8" ht="17.25" customHeight="1">
      <c r="B16" s="1471" t="s">
        <v>5766</v>
      </c>
      <c r="C16" s="1471" t="s">
        <v>5766</v>
      </c>
      <c r="D16" s="1472" t="str">
        <f>+VLOOKUP(C16,'[25]LISTA APU'!$A$1:$D$901,2,FALSE)</f>
        <v>Excavación a todo costo en material común manual.</v>
      </c>
      <c r="E16" s="1471" t="str">
        <f>+VLOOKUP(C16,'[25]LISTA APU'!$A$1:$D$901,3,FALSE)</f>
        <v>m3</v>
      </c>
      <c r="F16" s="1450">
        <f>2*54.5020476</f>
        <v>109.00409519999999</v>
      </c>
      <c r="G16" s="1473">
        <f>+VLOOKUP(C16,'[25]LISTA APU'!$A$1:$D$901,4,FALSE)</f>
        <v>20118</v>
      </c>
      <c r="H16" s="1473">
        <f t="shared" ref="H16:H18" si="0">+ROUND(G16*F16,0)</f>
        <v>2192944</v>
      </c>
    </row>
    <row r="17" spans="2:14" ht="15.75" customHeight="1">
      <c r="B17" s="1471" t="s">
        <v>5767</v>
      </c>
      <c r="C17" s="1471" t="s">
        <v>5767</v>
      </c>
      <c r="D17" s="1472" t="str">
        <f>+VLOOKUP(C17,'[25]LISTA APU'!$A$1:$D$901,2,FALSE)</f>
        <v>Excavación a todo costo en conglomerado manual.</v>
      </c>
      <c r="E17" s="1471" t="str">
        <f>+VLOOKUP(C17,'[25]LISTA APU'!$A$1:$D$901,3,FALSE)</f>
        <v>m3</v>
      </c>
      <c r="F17" s="1450">
        <f>2*25.1547912</f>
        <v>50.309582399999996</v>
      </c>
      <c r="G17" s="1473">
        <f>+VLOOKUP(C17,'[25]LISTA APU'!$A$1:$D$901,4,FALSE)</f>
        <v>30875</v>
      </c>
      <c r="H17" s="1473">
        <f t="shared" si="0"/>
        <v>1553308</v>
      </c>
    </row>
    <row r="18" spans="2:14" ht="15" customHeight="1">
      <c r="B18" s="1471" t="s">
        <v>5768</v>
      </c>
      <c r="C18" s="1471" t="s">
        <v>5768</v>
      </c>
      <c r="D18" s="1472" t="str">
        <f>+VLOOKUP(C18,'[25]LISTA APU'!$A$1:$D$901,2,FALSE)</f>
        <v>Excavación a todo costo en roca (compresor y explosivos).</v>
      </c>
      <c r="E18" s="1471" t="str">
        <f>+VLOOKUP(C18,'[25]LISTA APU'!$A$1:$D$901,3,FALSE)</f>
        <v>m3</v>
      </c>
      <c r="F18" s="1450">
        <f>2*4.1924652</f>
        <v>8.3849304</v>
      </c>
      <c r="G18" s="1473">
        <f>+VLOOKUP(C18,'[25]LISTA APU'!$A$1:$D$901,4,FALSE)</f>
        <v>80770</v>
      </c>
      <c r="H18" s="1473">
        <f t="shared" si="0"/>
        <v>677251</v>
      </c>
    </row>
    <row r="19" spans="2:14">
      <c r="B19" s="1474">
        <v>3</v>
      </c>
      <c r="C19" s="1474"/>
      <c r="D19" s="1223" t="s">
        <v>126</v>
      </c>
      <c r="E19" s="1471"/>
      <c r="F19" s="1450"/>
      <c r="G19" s="1473"/>
      <c r="H19" s="1473"/>
    </row>
    <row r="20" spans="2:14" ht="27">
      <c r="B20" s="1474"/>
      <c r="C20" s="1474"/>
      <c r="D20" s="1472" t="s">
        <v>22</v>
      </c>
      <c r="E20" s="1471"/>
      <c r="F20" s="1450"/>
      <c r="G20" s="1473"/>
      <c r="H20" s="1473"/>
    </row>
    <row r="21" spans="2:14" ht="45" customHeight="1">
      <c r="B21" s="1471" t="s">
        <v>5775</v>
      </c>
      <c r="C21" s="1471" t="s">
        <v>5775</v>
      </c>
      <c r="D21" s="1472" t="str">
        <f>+VLOOKUP(C21,'[25]LISTA APU'!$A$1:$D$901,2,FALSE)</f>
        <v xml:space="preserve">Concreto para solado de 2000 psi a todo costo. </v>
      </c>
      <c r="E21" s="1471" t="str">
        <f>+VLOOKUP(C21,'[25]LISTA APU'!$A$1:$D$901,3,FALSE)</f>
        <v>m3</v>
      </c>
      <c r="F21" s="1450">
        <f>0.05*F14*2</f>
        <v>2.3487200000000001</v>
      </c>
      <c r="G21" s="1473">
        <f>+VLOOKUP(C21,'[25]LISTA APU'!$A$1:$D$901,4,FALSE)</f>
        <v>335592</v>
      </c>
      <c r="H21" s="1473">
        <f t="shared" ref="H21" si="1">+ROUND(G21*F21,0)</f>
        <v>788212</v>
      </c>
    </row>
    <row r="22" spans="2:14" ht="18.75" customHeight="1">
      <c r="B22" s="1474">
        <v>4</v>
      </c>
      <c r="C22" s="1474"/>
      <c r="D22" s="1223" t="s">
        <v>127</v>
      </c>
      <c r="E22" s="1471"/>
      <c r="F22" s="1450"/>
      <c r="G22" s="1473"/>
      <c r="H22" s="1473"/>
    </row>
    <row r="23" spans="2:14" ht="50.25" customHeight="1">
      <c r="B23" s="1471" t="s">
        <v>14</v>
      </c>
      <c r="C23" s="1471" t="s">
        <v>14</v>
      </c>
      <c r="D23" s="1472" t="str">
        <f>+VLOOKUP(C23,'[25]LISTA APU'!$A$1:$D$901,2,FALSE)</f>
        <v xml:space="preserve">Concreto de 4000 psi impermeabilizado a todo costo y formaleta. </v>
      </c>
      <c r="E23" s="1471" t="str">
        <f>+VLOOKUP(C23,'[25]LISTA APU'!$A$1:$D$901,3,FALSE)</f>
        <v>m3</v>
      </c>
      <c r="F23" s="1450">
        <f>2*18</f>
        <v>36</v>
      </c>
      <c r="G23" s="1473">
        <f>+VLOOKUP(C23,'[25]LISTA APU'!$A$1:$D$901,4,FALSE)</f>
        <v>583632</v>
      </c>
      <c r="H23" s="1473">
        <f t="shared" ref="H23:H24" si="2">+ROUND(G23*F23,0)</f>
        <v>21010752</v>
      </c>
      <c r="I23" s="1437"/>
      <c r="N23" s="1437"/>
    </row>
    <row r="24" spans="2:14" ht="34.5" customHeight="1">
      <c r="B24" s="1471" t="s">
        <v>5779</v>
      </c>
      <c r="C24" s="1471" t="s">
        <v>5779</v>
      </c>
      <c r="D24" s="1472" t="str">
        <f>+VLOOKUP(C24,'[25]LISTA APU'!$A$1:$D$901,2,FALSE)</f>
        <v>Cinta PVC Sika V-15  a todo costo. Incluye transporte, corte, colocación y desperdicio.</v>
      </c>
      <c r="E24" s="1471" t="str">
        <f>+VLOOKUP(C24,'[25]LISTA APU'!$A$1:$D$901,3,FALSE)</f>
        <v>m</v>
      </c>
      <c r="F24" s="1450">
        <f>2*14.5</f>
        <v>29</v>
      </c>
      <c r="G24" s="1473">
        <f>+VLOOKUP(C24,'[25]LISTA APU'!$A$1:$D$901,4,FALSE)</f>
        <v>29984</v>
      </c>
      <c r="H24" s="1473">
        <f t="shared" si="2"/>
        <v>869536</v>
      </c>
    </row>
    <row r="25" spans="2:14" ht="34.5" customHeight="1">
      <c r="B25" s="1474">
        <v>5</v>
      </c>
      <c r="C25" s="1474"/>
      <c r="D25" s="1224" t="s">
        <v>147</v>
      </c>
      <c r="E25" s="1471"/>
      <c r="F25" s="1450"/>
      <c r="G25" s="1473"/>
      <c r="H25" s="1473"/>
    </row>
    <row r="26" spans="2:14" ht="34.5" customHeight="1">
      <c r="B26" s="1471" t="s">
        <v>5793</v>
      </c>
      <c r="C26" s="1471" t="s">
        <v>5793</v>
      </c>
      <c r="D26" s="1472" t="str">
        <f>+VLOOKUP(C26,'[25]LISTA APU'!$A$1:$D$901,2,FALSE)</f>
        <v>Escalón en Acero de refuerzo de 1/2" a todo costo; incluye: Suministro, corte, amarre, figurado, colocación y desperdicios.</v>
      </c>
      <c r="E26" s="1471" t="str">
        <f>+VLOOKUP(C26,'[25]LISTA APU'!$A$1:$D$901,3,FALSE)</f>
        <v>un</v>
      </c>
      <c r="F26" s="1450">
        <f>2*6</f>
        <v>12</v>
      </c>
      <c r="G26" s="1473">
        <f>+VLOOKUP(C26,'[25]LISTA APU'!$A$1:$D$901,4,FALSE)</f>
        <v>13808</v>
      </c>
      <c r="H26" s="1473">
        <f>+ROUND(G26*F26,0)</f>
        <v>165696</v>
      </c>
    </row>
    <row r="27" spans="2:14" ht="15.75" customHeight="1">
      <c r="B27" s="1474">
        <v>6</v>
      </c>
      <c r="C27" s="1474"/>
      <c r="D27" s="1223" t="s">
        <v>101</v>
      </c>
      <c r="E27" s="1471"/>
      <c r="F27" s="1450"/>
      <c r="G27" s="1473"/>
      <c r="H27" s="1473"/>
    </row>
    <row r="28" spans="2:14" ht="53.25" customHeight="1">
      <c r="B28" s="1471" t="s">
        <v>5785</v>
      </c>
      <c r="C28" s="1471" t="s">
        <v>5785</v>
      </c>
      <c r="D28" s="1472" t="str">
        <f>+VLOOKUP(C28,'[25]LISTA APU'!$A$1:$D$901,2,FALSE)</f>
        <v xml:space="preserve">Acero de refuerzo de 60000 psi a todo costo; incluye: Suministro, corte, amarre, figurado, colocación y desperdicios. </v>
      </c>
      <c r="E28" s="1471" t="str">
        <f>+VLOOKUP(C28,'[25]LISTA APU'!$A$1:$D$901,3,FALSE)</f>
        <v>kg</v>
      </c>
      <c r="F28" s="1450">
        <f>130*F23</f>
        <v>4680</v>
      </c>
      <c r="G28" s="1473">
        <f>+VLOOKUP(C28,'[25]LISTA APU'!$A$1:$D$901,4,FALSE)</f>
        <v>3548</v>
      </c>
      <c r="H28" s="1473">
        <f>+ROUND(G28*F28,0)</f>
        <v>16604640</v>
      </c>
    </row>
    <row r="29" spans="2:14" ht="48" customHeight="1">
      <c r="B29" s="1459">
        <v>7</v>
      </c>
      <c r="C29" s="1458"/>
      <c r="D29" s="1463" t="s">
        <v>5800</v>
      </c>
      <c r="E29" s="1453"/>
      <c r="F29" s="1462"/>
      <c r="G29" s="1461"/>
      <c r="H29" s="1461"/>
    </row>
    <row r="30" spans="2:14" ht="48" customHeight="1">
      <c r="B30" s="1469" t="s">
        <v>5856</v>
      </c>
      <c r="C30" s="1247" t="str">
        <f>+B30</f>
        <v>7.5</v>
      </c>
      <c r="D30" s="1472" t="str">
        <f>+VLOOKUP(C30,'[25]LISTA APU'!$A$1:$D$901,2,FALSE)</f>
        <v>Instalación de tubería  PVC alcantarillado de 6"-14"</v>
      </c>
      <c r="E30" s="1471" t="str">
        <f>+VLOOKUP(C30,'[25]LISTA APU'!$A$1:$D$901,3,FALSE)</f>
        <v>m</v>
      </c>
      <c r="F30" s="1422">
        <v>25</v>
      </c>
      <c r="G30" s="1473">
        <f>+VLOOKUP(C30,'[25]LISTA APU'!$A$1:$D$901,4,FALSE)</f>
        <v>8871</v>
      </c>
      <c r="H30" s="1473">
        <f t="shared" ref="H30:H32" si="3">+ROUND(G30*F30,0)</f>
        <v>221775</v>
      </c>
    </row>
    <row r="31" spans="2:14" ht="48" customHeight="1">
      <c r="B31" s="1247" t="s">
        <v>5804</v>
      </c>
      <c r="C31" s="1247" t="str">
        <f>+B31</f>
        <v>7.8</v>
      </c>
      <c r="D31" s="1472" t="str">
        <f>+VLOOKUP(C31,'[25]LISTA APU'!$A$1:$D$901,2,FALSE)</f>
        <v>Instalación accesorios HD D= 8" a 24"</v>
      </c>
      <c r="E31" s="1471" t="str">
        <f>+VLOOKUP(C31,'[25]LISTA APU'!$A$1:$D$901,3,FALSE)</f>
        <v>un</v>
      </c>
      <c r="F31" s="1422">
        <v>6</v>
      </c>
      <c r="G31" s="1473">
        <f>+VLOOKUP(C31,'[25]LISTA APU'!$A$1:$D$901,4,FALSE)</f>
        <v>31800</v>
      </c>
      <c r="H31" s="1473">
        <f t="shared" si="3"/>
        <v>190800</v>
      </c>
    </row>
    <row r="32" spans="2:14" ht="48" customHeight="1">
      <c r="B32" s="1471" t="s">
        <v>5823</v>
      </c>
      <c r="C32" s="1471" t="str">
        <f>+B32</f>
        <v>7.11</v>
      </c>
      <c r="D32" s="1472" t="str">
        <f>+VLOOKUP(C32,'[25]LISTA APU'!$A$1:$D$901,2,FALSE)</f>
        <v>Instalación accesorios HD D= 4" a 6"</v>
      </c>
      <c r="E32" s="1471" t="str">
        <f>+VLOOKUP(C32,'[25]LISTA APU'!$A$1:$D$901,3,FALSE)</f>
        <v>un</v>
      </c>
      <c r="F32" s="1450">
        <v>16</v>
      </c>
      <c r="G32" s="1473">
        <f>+VLOOKUP(C32,'[25]LISTA APU'!$A$1:$D$901,4,FALSE)</f>
        <v>7481</v>
      </c>
      <c r="H32" s="1473">
        <f t="shared" si="3"/>
        <v>119696</v>
      </c>
    </row>
    <row r="33" spans="2:8" ht="48" customHeight="1">
      <c r="B33" s="1247" t="s">
        <v>5824</v>
      </c>
      <c r="C33" s="1247" t="str">
        <f>+B33</f>
        <v>7.12</v>
      </c>
      <c r="D33" s="1472" t="str">
        <f>+VLOOKUP(C33,'[25]LISTA APU'!$A$1:$D$901,2,FALSE)</f>
        <v>Suministro e Instalación de Tapa HF acceso seguridad D = 0.61 m</v>
      </c>
      <c r="E33" s="1471" t="str">
        <f>+VLOOKUP(C33,'[25]LISTA APU'!$A$1:$D$901,3,FALSE)</f>
        <v>un</v>
      </c>
      <c r="F33" s="1475">
        <v>2</v>
      </c>
      <c r="G33" s="1473">
        <f>+VLOOKUP(C33,'[25]LISTA APU'!$A$1:$D$901,4,FALSE)</f>
        <v>766375</v>
      </c>
      <c r="H33" s="1473">
        <f>+ROUND(G33*F33,0)</f>
        <v>1532750</v>
      </c>
    </row>
    <row r="34" spans="2:8" ht="48" customHeight="1">
      <c r="B34" s="1471" t="s">
        <v>5825</v>
      </c>
      <c r="C34" s="1471" t="str">
        <f t="shared" ref="C34:C36" si="4">+B34</f>
        <v>7.13</v>
      </c>
      <c r="D34" s="1472" t="str">
        <f>+VLOOKUP(C34,'[25]LISTA APU'!$A$1:$D$901,2,FALSE)</f>
        <v>Suministro e Instalación de Tapa tipo chorote</v>
      </c>
      <c r="E34" s="1471" t="str">
        <f>+VLOOKUP(C34,'[25]LISTA APU'!$A$1:$D$901,3,FALSE)</f>
        <v>un</v>
      </c>
      <c r="F34" s="1475">
        <v>4</v>
      </c>
      <c r="G34" s="1473">
        <f>+VLOOKUP(C34,'[25]LISTA APU'!$A$1:$D$901,4,FALSE)</f>
        <v>156831</v>
      </c>
      <c r="H34" s="1473">
        <f t="shared" ref="H34:H36" si="5">+ROUND(G34*F34,0)</f>
        <v>627324</v>
      </c>
    </row>
    <row r="35" spans="2:8" ht="48" customHeight="1">
      <c r="B35" s="1471" t="s">
        <v>5826</v>
      </c>
      <c r="C35" s="1471" t="str">
        <f t="shared" si="4"/>
        <v>7.14</v>
      </c>
      <c r="D35" s="1472" t="str">
        <f>+VLOOKUP(C35,'[25]LISTA APU'!$A$1:$D$901,2,FALSE)</f>
        <v>Suministro e Instalación de Platina de Acero de 6"X 3/16" Perforada dimensiones según plano</v>
      </c>
      <c r="E35" s="1471" t="str">
        <f>+VLOOKUP(C35,'[25]LISTA APU'!$A$1:$D$901,3,FALSE)</f>
        <v>m</v>
      </c>
      <c r="F35" s="1475">
        <v>6</v>
      </c>
      <c r="G35" s="1473">
        <f>+VLOOKUP(C35,'[25]LISTA APU'!$A$1:$D$901,4,FALSE)</f>
        <v>23981</v>
      </c>
      <c r="H35" s="1473">
        <f t="shared" si="5"/>
        <v>143886</v>
      </c>
    </row>
    <row r="36" spans="2:8" ht="48" customHeight="1">
      <c r="B36" s="1471" t="s">
        <v>5827</v>
      </c>
      <c r="C36" s="1471" t="str">
        <f t="shared" si="4"/>
        <v>7.15</v>
      </c>
      <c r="D36" s="1472" t="str">
        <f>+VLOOKUP(C36,'[25]LISTA APU'!$A$1:$D$901,2,FALSE)</f>
        <v>Suministro e Instalación de Apoyos de neopreno  dureza 50 espesor 5 cm</v>
      </c>
      <c r="E36" s="1471" t="str">
        <f>+VLOOKUP(C36,'[25]LISTA APU'!$A$1:$D$901,3,FALSE)</f>
        <v>un</v>
      </c>
      <c r="F36" s="1450">
        <v>6</v>
      </c>
      <c r="G36" s="1473">
        <f>+VLOOKUP(C36,'[25]LISTA APU'!$A$1:$D$901,4,FALSE)</f>
        <v>33588</v>
      </c>
      <c r="H36" s="1473">
        <f t="shared" si="5"/>
        <v>201528</v>
      </c>
    </row>
    <row r="37" spans="2:8" ht="30" customHeight="1">
      <c r="B37" s="1439" t="s">
        <v>5902</v>
      </c>
      <c r="C37" s="1439" t="s">
        <v>5902</v>
      </c>
      <c r="D37" s="1472" t="str">
        <f>+VLOOKUP(C37,'[25]LISTA APU'!$A$1:$D$901,2,FALSE)</f>
        <v>Instalación de válvula Compuerta de 4" sello de bronce vástago no ascendente</v>
      </c>
      <c r="E37" s="1471" t="str">
        <f>+VLOOKUP(C37,'[25]LISTA APU'!$A$1:$D$901,3,FALSE)</f>
        <v>un</v>
      </c>
      <c r="F37" s="1475">
        <f>+F57</f>
        <v>2</v>
      </c>
      <c r="G37" s="1473">
        <f>+VLOOKUP(C37,'[25]LISTA APU'!$A$1:$D$901,4,FALSE)</f>
        <v>104500</v>
      </c>
      <c r="H37" s="1473">
        <f>+ROUND(G37*F37,0)</f>
        <v>209000</v>
      </c>
    </row>
    <row r="38" spans="2:8" ht="25.5" customHeight="1">
      <c r="B38" s="1471"/>
      <c r="C38" s="1439" t="s">
        <v>5903</v>
      </c>
      <c r="D38" s="1472" t="str">
        <f>+VLOOKUP(C38,'[25]LISTA APU'!$A$1:$D$901,2,FALSE)</f>
        <v>Instalación de Válvula Ventosa doble acción 4" EB</v>
      </c>
      <c r="E38" s="1471" t="str">
        <f>+VLOOKUP(C38,'[25]LISTA APU'!$A$1:$D$901,3,FALSE)</f>
        <v>un</v>
      </c>
      <c r="F38" s="1475">
        <f>+F58</f>
        <v>2</v>
      </c>
      <c r="G38" s="1473">
        <f>+VLOOKUP(C38,'[25]LISTA APU'!$A$1:$D$901,4,FALSE)</f>
        <v>104500</v>
      </c>
      <c r="H38" s="1473">
        <f t="shared" ref="H38:H42" si="6">+ROUND(G38*F38,0)</f>
        <v>209000</v>
      </c>
    </row>
    <row r="39" spans="2:8" ht="25.5" customHeight="1">
      <c r="B39" s="1471"/>
      <c r="C39" s="1439" t="s">
        <v>6261</v>
      </c>
      <c r="D39" s="1472" t="str">
        <f>+VLOOKUP(C39,'[25]LISTA APU'!$A$1:$D$901,2,FALSE)</f>
        <v>Instalación de Válvula Ventosa de 6" EB</v>
      </c>
      <c r="E39" s="1471" t="str">
        <f>+VLOOKUP(C39,'[25]LISTA APU'!$A$1:$D$901,3,FALSE)</f>
        <v>un</v>
      </c>
      <c r="F39" s="1475">
        <f>+F50</f>
        <v>2</v>
      </c>
      <c r="G39" s="1473">
        <f>+VLOOKUP(C39,'[25]LISTA APU'!$A$1:$D$901,4,FALSE)</f>
        <v>156750</v>
      </c>
      <c r="H39" s="1473">
        <f t="shared" si="6"/>
        <v>313500</v>
      </c>
    </row>
    <row r="40" spans="2:8" ht="25.5" customHeight="1">
      <c r="B40" s="1471"/>
      <c r="C40" s="1439">
        <v>23.1</v>
      </c>
      <c r="D40" s="1472" t="str">
        <f>+VLOOKUP(C40,'[25]LISTA APU'!$A$1:$D$901,2,FALSE)</f>
        <v>Instalación válvulas 24"</v>
      </c>
      <c r="E40" s="1471" t="str">
        <f>+VLOOKUP(C40,'[25]LISTA APU'!$A$1:$D$901,3,FALSE)</f>
        <v>m</v>
      </c>
      <c r="F40" s="1475">
        <f>+F48</f>
        <v>2</v>
      </c>
      <c r="G40" s="1473">
        <f>+VLOOKUP(C40,'[25]LISTA APU'!$A$1:$D$901,4,FALSE)</f>
        <v>313500</v>
      </c>
      <c r="H40" s="1473">
        <f t="shared" si="6"/>
        <v>627000</v>
      </c>
    </row>
    <row r="41" spans="2:8" ht="25.5" customHeight="1">
      <c r="B41" s="1471"/>
      <c r="C41" s="1471">
        <v>23.2</v>
      </c>
      <c r="D41" s="1472" t="str">
        <f>+VLOOKUP(C41,'[25]LISTA APU'!$A$1:$D$901,2,FALSE)</f>
        <v>Instalación válvulas 6"</v>
      </c>
      <c r="E41" s="1471" t="str">
        <f>+VLOOKUP(C41,'[25]LISTA APU'!$A$1:$D$901,3,FALSE)</f>
        <v>m</v>
      </c>
      <c r="F41" s="1475">
        <f>+F52+F59</f>
        <v>4</v>
      </c>
      <c r="G41" s="1473">
        <f>+VLOOKUP(C41,'[25]LISTA APU'!$A$1:$D$901,4,FALSE)</f>
        <v>156750</v>
      </c>
      <c r="H41" s="1473">
        <f t="shared" si="6"/>
        <v>627000</v>
      </c>
    </row>
    <row r="42" spans="2:8" ht="25.5" customHeight="1">
      <c r="B42" s="1471"/>
      <c r="C42" s="1476" t="s">
        <v>5822</v>
      </c>
      <c r="D42" s="1472" t="str">
        <f>+VLOOKUP(C42,'[25]LISTA APU'!$A$1:$D$901,2,FALSE)</f>
        <v>Instalación de válvula Compuerta de 6" vástago no ascendente</v>
      </c>
      <c r="E42" s="1471" t="str">
        <f>+VLOOKUP(C42,'[25]LISTA APU'!$A$1:$D$901,3,FALSE)</f>
        <v>un</v>
      </c>
      <c r="F42" s="1475">
        <f>+F61+F60</f>
        <v>6</v>
      </c>
      <c r="G42" s="1473">
        <f>+VLOOKUP(C42,'[25]LISTA APU'!$A$1:$D$901,4,FALSE)</f>
        <v>156750</v>
      </c>
      <c r="H42" s="1473">
        <f t="shared" si="6"/>
        <v>940500</v>
      </c>
    </row>
    <row r="43" spans="2:8" ht="18" customHeight="1">
      <c r="B43" s="1453"/>
      <c r="C43" s="1443"/>
      <c r="D43" s="1452" t="s">
        <v>5966</v>
      </c>
      <c r="E43" s="1457"/>
      <c r="F43" s="1444"/>
      <c r="G43" s="1445"/>
      <c r="H43" s="1456">
        <f>SUM(H14:H42)</f>
        <v>49880682</v>
      </c>
    </row>
    <row r="44" spans="2:8" ht="18.75" customHeight="1">
      <c r="B44" s="1466"/>
      <c r="C44" s="1466"/>
      <c r="D44" s="1466"/>
      <c r="E44" s="1466"/>
      <c r="F44" s="1466"/>
      <c r="G44" s="1466"/>
      <c r="H44" s="1466"/>
    </row>
    <row r="45" spans="2:8" ht="19.5" customHeight="1">
      <c r="B45" s="1443">
        <v>9</v>
      </c>
      <c r="C45" s="1443"/>
      <c r="D45" s="1463" t="s">
        <v>5928</v>
      </c>
      <c r="E45" s="1453"/>
      <c r="F45" s="1462"/>
      <c r="G45" s="1461"/>
      <c r="H45" s="1461"/>
    </row>
    <row r="46" spans="2:8" ht="33" customHeight="1">
      <c r="B46" s="1471">
        <v>11.46</v>
      </c>
      <c r="C46" s="1471">
        <v>22.1</v>
      </c>
      <c r="D46" s="1472" t="str">
        <f>+VLOOKUP(C46,'[25]LISTA APU'!$A$1:$D$901,2,FALSE)</f>
        <v>Derivación 24" EB x EL x un espigo 6" radial EB y salida tangencial EB 6" y salida 4"</v>
      </c>
      <c r="E46" s="1471" t="str">
        <f>+VLOOKUP(C46,'[25]LISTA APU'!$A$1:$D$901,3,FALSE)</f>
        <v>un</v>
      </c>
      <c r="F46" s="1475">
        <v>2</v>
      </c>
      <c r="G46" s="1473">
        <f>+VLOOKUP(C46,'[25]LISTA APU'!$A$1:$D$901,4,FALSE)</f>
        <v>11358720</v>
      </c>
      <c r="H46" s="1473">
        <f t="shared" ref="H46:H49" si="7">+ROUND(G46*F46,0)</f>
        <v>22717440</v>
      </c>
    </row>
    <row r="47" spans="2:8" ht="33" customHeight="1">
      <c r="B47" s="1247">
        <v>11.45</v>
      </c>
      <c r="C47" s="1247">
        <v>22.2</v>
      </c>
      <c r="D47" s="1421" t="str">
        <f>+VLOOKUP(C47,'[25]LISTA APU'!$A$1:$D$901,2,FALSE)</f>
        <v>Tee 24" EB x EL derivación radial 6" EB y salida 6" EB</v>
      </c>
      <c r="E47" s="1247" t="str">
        <f>+VLOOKUP(C47,'[25]LISTA APU'!$A$1:$D$901,3,FALSE)</f>
        <v>un</v>
      </c>
      <c r="F47" s="1475">
        <v>2</v>
      </c>
      <c r="G47" s="1289">
        <f>+VLOOKUP(C47,'[25]LISTA APU'!$A$1:$D$901,4,FALSE)</f>
        <v>9465600</v>
      </c>
      <c r="H47" s="1289">
        <f t="shared" si="7"/>
        <v>18931200</v>
      </c>
    </row>
    <row r="48" spans="2:8" ht="33" customHeight="1">
      <c r="B48" s="1471">
        <v>11.43</v>
      </c>
      <c r="C48" s="1471">
        <v>22.3</v>
      </c>
      <c r="D48" s="1472" t="str">
        <f>+VLOOKUP(C48,'[25]LISTA APU'!$A$1:$D$901,2,FALSE)</f>
        <v>Válvula de mariposa EB 24"</v>
      </c>
      <c r="E48" s="1471" t="str">
        <f>+VLOOKUP(C48,'[25]LISTA APU'!$A$1:$D$901,3,FALSE)</f>
        <v>un</v>
      </c>
      <c r="F48" s="1475">
        <v>2</v>
      </c>
      <c r="G48" s="1473">
        <f>+VLOOKUP(C48,'[25]LISTA APU'!$A$1:$D$901,4,FALSE)</f>
        <v>8590960</v>
      </c>
      <c r="H48" s="1473">
        <f t="shared" si="7"/>
        <v>17181920</v>
      </c>
    </row>
    <row r="49" spans="2:8" ht="33" customHeight="1">
      <c r="B49" s="1439" t="s">
        <v>5905</v>
      </c>
      <c r="C49" s="1476" t="s">
        <v>5807</v>
      </c>
      <c r="D49" s="1472" t="str">
        <f>+VLOOKUP(C49,'[25]LISTA APU'!$A$1:$D$901,2,FALSE)</f>
        <v>Unión HD Dresser de 24" (desmontaje) ( 600 mm)</v>
      </c>
      <c r="E49" s="1471" t="str">
        <f>+VLOOKUP(C49,'[25]LISTA APU'!$A$1:$D$901,3,FALSE)</f>
        <v>un</v>
      </c>
      <c r="F49" s="1475">
        <v>2</v>
      </c>
      <c r="G49" s="1473">
        <f>+VLOOKUP(C49,'[25]LISTA APU'!$A$1:$D$901,4,FALSE)</f>
        <v>1684668</v>
      </c>
      <c r="H49" s="1473">
        <f t="shared" si="7"/>
        <v>3369336</v>
      </c>
    </row>
    <row r="50" spans="2:8" ht="44.25" customHeight="1">
      <c r="B50" s="1471" t="s">
        <v>5924</v>
      </c>
      <c r="C50" s="1471" t="str">
        <f>+B50</f>
        <v>10.7s</v>
      </c>
      <c r="D50" s="1472" t="str">
        <f>+VLOOKUP(C50,'[25]LISTA APU'!$A$1:$D$901,2,FALSE)</f>
        <v>Suministro de Válvula Ventosa de 6" EB doble acción</v>
      </c>
      <c r="E50" s="1471" t="str">
        <f>+VLOOKUP(C50,'[25]LISTA APU'!$A$1:$D$901,3,FALSE)</f>
        <v>un</v>
      </c>
      <c r="F50" s="1475">
        <v>2</v>
      </c>
      <c r="G50" s="1473">
        <f>+VLOOKUP(C50,'[25]LISTA APU'!$A$1:$D$901,4,FALSE)</f>
        <v>2930000</v>
      </c>
      <c r="H50" s="1473">
        <f>+ROUND(G50*F50,0)</f>
        <v>5860000</v>
      </c>
    </row>
    <row r="51" spans="2:8" ht="44.25" customHeight="1">
      <c r="B51" s="1471">
        <f>C51</f>
        <v>22.5</v>
      </c>
      <c r="C51" s="1471">
        <v>22.5</v>
      </c>
      <c r="D51" s="1472" t="str">
        <f>+VLOOKUP(C51,'[25]LISTA APU'!$A$1:$D$901,2,FALSE)</f>
        <v>Codo 90° EB x 6" HD</v>
      </c>
      <c r="E51" s="1471" t="str">
        <f>+VLOOKUP(C51,'[25]LISTA APU'!$A$1:$D$901,3,FALSE)</f>
        <v>un</v>
      </c>
      <c r="F51" s="1475">
        <v>4</v>
      </c>
      <c r="G51" s="1473">
        <f>+VLOOKUP(C51,'[25]LISTA APU'!$A$1:$D$901,4,FALSE)</f>
        <v>450080</v>
      </c>
      <c r="H51" s="1473">
        <f t="shared" ref="H51:H61" si="8">+ROUND(G51*F51,0)</f>
        <v>1800320</v>
      </c>
    </row>
    <row r="52" spans="2:8" ht="44.25" customHeight="1">
      <c r="B52" s="1471">
        <f t="shared" ref="B52:B58" si="9">C52</f>
        <v>22.6</v>
      </c>
      <c r="C52" s="1471">
        <v>22.6</v>
      </c>
      <c r="D52" s="1472" t="str">
        <f>+VLOOKUP(C52,'[25]LISTA APU'!$A$1:$D$901,2,FALSE)</f>
        <v>Valvula de globo EB 6"</v>
      </c>
      <c r="E52" s="1471" t="str">
        <f>+VLOOKUP(C52,'[25]LISTA APU'!$A$1:$D$901,3,FALSE)</f>
        <v>un</v>
      </c>
      <c r="F52" s="1475">
        <v>2</v>
      </c>
      <c r="G52" s="1473">
        <f>+VLOOKUP(C52,'[25]LISTA APU'!$A$1:$D$901,4,FALSE)</f>
        <v>1665760</v>
      </c>
      <c r="H52" s="1473">
        <f t="shared" si="8"/>
        <v>3331520</v>
      </c>
    </row>
    <row r="53" spans="2:8" ht="44.25" customHeight="1">
      <c r="B53" s="1471" t="str">
        <f t="shared" si="9"/>
        <v>11.20</v>
      </c>
      <c r="C53" s="1476" t="s">
        <v>5812</v>
      </c>
      <c r="D53" s="1472" t="str">
        <f>+VLOOKUP(C53,'[25]LISTA APU'!$A$1:$D$901,2,FALSE)</f>
        <v>Niple HD EBXEB L = 0.50 m a 1.00 m D 6"</v>
      </c>
      <c r="E53" s="1471" t="str">
        <f>+VLOOKUP(C53,'[25]LISTA APU'!$A$1:$D$901,3,FALSE)</f>
        <v>un</v>
      </c>
      <c r="F53" s="1475">
        <v>6</v>
      </c>
      <c r="G53" s="1473">
        <f>+VLOOKUP(C53,'[25]LISTA APU'!$A$1:$D$901,4,FALSE)</f>
        <v>929060</v>
      </c>
      <c r="H53" s="1473">
        <f t="shared" si="8"/>
        <v>5574360</v>
      </c>
    </row>
    <row r="54" spans="2:8" ht="44.25" customHeight="1">
      <c r="B54" s="1471">
        <f t="shared" si="9"/>
        <v>22.4</v>
      </c>
      <c r="C54" s="1471">
        <v>22.4</v>
      </c>
      <c r="D54" s="1472" t="str">
        <f>+VLOOKUP(C54,'[25]LISTA APU'!$A$1:$D$901,2,FALSE)</f>
        <v>Unión de desmontaje o dresser 6"</v>
      </c>
      <c r="E54" s="1471" t="str">
        <f>+VLOOKUP(C54,'[25]LISTA APU'!$A$1:$D$901,3,FALSE)</f>
        <v>un</v>
      </c>
      <c r="F54" s="1475">
        <v>4</v>
      </c>
      <c r="G54" s="1473">
        <f>+VLOOKUP(C54,'[25]LISTA APU'!$A$1:$D$901,4,FALSE)</f>
        <v>171680</v>
      </c>
      <c r="H54" s="1473">
        <f t="shared" si="8"/>
        <v>686720</v>
      </c>
    </row>
    <row r="55" spans="2:8" ht="44.25" customHeight="1">
      <c r="B55" s="1471">
        <f t="shared" si="9"/>
        <v>22.8</v>
      </c>
      <c r="C55" s="1471">
        <v>22.8</v>
      </c>
      <c r="D55" s="1472" t="str">
        <f>+VLOOKUP(C55,'[25]LISTA APU'!$A$1:$D$901,2,FALSE)</f>
        <v>Suministro de tubería  PVC de 6" Alcantarillado</v>
      </c>
      <c r="E55" s="1471" t="str">
        <f>+VLOOKUP(C55,'[25]LISTA APU'!$A$1:$D$901,3,FALSE)</f>
        <v>m</v>
      </c>
      <c r="F55" s="1475">
        <v>25</v>
      </c>
      <c r="G55" s="1473">
        <f>+VLOOKUP(C55,'[25]LISTA APU'!$A$1:$D$901,4,FALSE)</f>
        <v>32989</v>
      </c>
      <c r="H55" s="1473">
        <f t="shared" si="8"/>
        <v>824725</v>
      </c>
    </row>
    <row r="56" spans="2:8" ht="44.25" customHeight="1">
      <c r="B56" s="1471" t="str">
        <f t="shared" si="9"/>
        <v>11.19</v>
      </c>
      <c r="C56" s="1476" t="s">
        <v>5811</v>
      </c>
      <c r="D56" s="1472" t="str">
        <f>+VLOOKUP(C56,'[25]LISTA APU'!$A$1:$D$901,2,FALSE)</f>
        <v>Niple Pasamuro HD ELXEB L = 0 a 0.50 m D 6"</v>
      </c>
      <c r="E56" s="1471" t="str">
        <f>+VLOOKUP(C56,'[25]LISTA APU'!$A$1:$D$901,3,FALSE)</f>
        <v>un</v>
      </c>
      <c r="F56" s="1475">
        <v>2</v>
      </c>
      <c r="G56" s="1473">
        <f>+VLOOKUP(C56,'[25]LISTA APU'!$A$1:$D$901,4,FALSE)</f>
        <v>827090</v>
      </c>
      <c r="H56" s="1473">
        <f t="shared" si="8"/>
        <v>1654180</v>
      </c>
    </row>
    <row r="57" spans="2:8" ht="44.25" customHeight="1">
      <c r="B57" s="1471" t="str">
        <f t="shared" si="9"/>
        <v>10.5S</v>
      </c>
      <c r="C57" s="1471" t="s">
        <v>5962</v>
      </c>
      <c r="D57" s="1472" t="str">
        <f>+VLOOKUP(C57,'[25]LISTA APU'!$A$1:$D$901,2,FALSE)</f>
        <v>Suministro de válvula Compuerta de 4" sello de bronce vástago no ascendente</v>
      </c>
      <c r="E57" s="1471" t="str">
        <f>+VLOOKUP(C57,'[25]LISTA APU'!$A$1:$D$901,3,FALSE)</f>
        <v>un</v>
      </c>
      <c r="F57" s="1475">
        <v>2</v>
      </c>
      <c r="G57" s="1473">
        <f>+VLOOKUP(C57,'[25]LISTA APU'!$A$1:$D$901,4,FALSE)</f>
        <v>701000</v>
      </c>
      <c r="H57" s="1473">
        <f t="shared" si="8"/>
        <v>1402000</v>
      </c>
    </row>
    <row r="58" spans="2:8" ht="44.25" customHeight="1">
      <c r="B58" s="1471" t="str">
        <f t="shared" si="9"/>
        <v>10.6S</v>
      </c>
      <c r="C58" s="1471" t="s">
        <v>5963</v>
      </c>
      <c r="D58" s="1472" t="str">
        <f>+VLOOKUP(C58,'[25]LISTA APU'!$A$1:$D$901,2,FALSE)</f>
        <v>Suministro de Válvula Ventosa doble acción 4" EB</v>
      </c>
      <c r="E58" s="1471" t="str">
        <f>+VLOOKUP(C58,'[25]LISTA APU'!$A$1:$D$901,3,FALSE)</f>
        <v>un</v>
      </c>
      <c r="F58" s="1475">
        <v>2</v>
      </c>
      <c r="G58" s="1473">
        <f>+VLOOKUP(C58,'[25]LISTA APU'!$A$1:$D$901,4,FALSE)</f>
        <v>530000</v>
      </c>
      <c r="H58" s="1473">
        <f t="shared" si="8"/>
        <v>1060000</v>
      </c>
    </row>
    <row r="59" spans="2:8" ht="44.25" customHeight="1">
      <c r="B59" s="1471">
        <v>22.7</v>
      </c>
      <c r="C59" s="1471">
        <v>22.7</v>
      </c>
      <c r="D59" s="1472" t="str">
        <f>+VLOOKUP(C59,'[25]LISTA APU'!$A$1:$D$901,2,FALSE)</f>
        <v>Valvula de cheque EB 6"</v>
      </c>
      <c r="E59" s="1471" t="str">
        <f>+VLOOKUP(C59,'[25]LISTA APU'!$A$1:$D$901,3,FALSE)</f>
        <v>un</v>
      </c>
      <c r="F59" s="1475">
        <v>2</v>
      </c>
      <c r="G59" s="1473">
        <f>+VLOOKUP(C59,'[25]LISTA APU'!$A$1:$D$901,4,FALSE)</f>
        <v>1851476</v>
      </c>
      <c r="H59" s="1473">
        <f t="shared" si="8"/>
        <v>3702952</v>
      </c>
    </row>
    <row r="60" spans="2:8" ht="44.25" customHeight="1">
      <c r="B60" s="1471" t="str">
        <f>+C60</f>
        <v>10.3S</v>
      </c>
      <c r="C60" s="1471" t="s">
        <v>5964</v>
      </c>
      <c r="D60" s="1472" t="str">
        <f>+VLOOKUP(C60,'[25]LISTA APU'!$A$1:$D$901,2,FALSE)</f>
        <v>Suministro de válvula Compuerta de 6" sello elástico vástago no ascendente y volante</v>
      </c>
      <c r="E60" s="1471" t="str">
        <f>+VLOOKUP(C60,'[25]LISTA APU'!$A$1:$D$901,3,FALSE)</f>
        <v>un</v>
      </c>
      <c r="F60" s="1475">
        <v>4</v>
      </c>
      <c r="G60" s="1473">
        <f>+VLOOKUP(C60,'[25]LISTA APU'!$A$1:$D$901,4,FALSE)</f>
        <v>1952303</v>
      </c>
      <c r="H60" s="1473">
        <f t="shared" si="8"/>
        <v>7809212</v>
      </c>
    </row>
    <row r="61" spans="2:8" ht="44.25" customHeight="1">
      <c r="B61" s="1471">
        <f>+C61</f>
        <v>22.9</v>
      </c>
      <c r="C61" s="1471">
        <v>22.9</v>
      </c>
      <c r="D61" s="1472" t="str">
        <f>+VLOOKUP(C61,'[25]LISTA APU'!$A$1:$D$901,2,FALSE)</f>
        <v>Suministro válvula de compuerta vástago no ascendente sello bronce 6"</v>
      </c>
      <c r="E61" s="1471" t="str">
        <f>+VLOOKUP(C61,'[25]LISTA APU'!$A$1:$D$901,3,FALSE)</f>
        <v>m</v>
      </c>
      <c r="F61" s="1475">
        <v>2</v>
      </c>
      <c r="G61" s="1473">
        <f>+VLOOKUP(C61,'[25]LISTA APU'!$A$1:$D$901,4,FALSE)</f>
        <v>1895440</v>
      </c>
      <c r="H61" s="1473">
        <f t="shared" si="8"/>
        <v>3790880</v>
      </c>
    </row>
    <row r="62" spans="2:8" ht="33" customHeight="1">
      <c r="B62" s="1453"/>
      <c r="C62" s="1443"/>
      <c r="D62" s="1452" t="s">
        <v>5967</v>
      </c>
      <c r="E62" s="1453"/>
      <c r="F62" s="1454"/>
      <c r="G62" s="1455"/>
      <c r="H62" s="1456">
        <f>SUM(H46:H61)</f>
        <v>99696765</v>
      </c>
    </row>
    <row r="64" spans="2:8" ht="32.25" customHeight="1">
      <c r="B64" s="1453"/>
      <c r="C64" s="1443"/>
      <c r="D64" s="1452" t="s">
        <v>5968</v>
      </c>
      <c r="E64" s="1453"/>
      <c r="F64" s="1454"/>
      <c r="G64" s="1455"/>
      <c r="H64" s="1456">
        <f>+H62+H43</f>
        <v>149577447</v>
      </c>
    </row>
  </sheetData>
  <mergeCells count="11">
    <mergeCell ref="B1:C4"/>
    <mergeCell ref="D1:F1"/>
    <mergeCell ref="G1:H4"/>
    <mergeCell ref="D2:F2"/>
    <mergeCell ref="D3:F3"/>
    <mergeCell ref="D4:F4"/>
    <mergeCell ref="B5:C6"/>
    <mergeCell ref="D5:F6"/>
    <mergeCell ref="G5:H6"/>
    <mergeCell ref="B7:H7"/>
    <mergeCell ref="B8:H8"/>
  </mergeCells>
  <conditionalFormatting sqref="B29:H29 B31:C31 F31">
    <cfRule type="containsErrors" dxfId="230" priority="5">
      <formula>ISERROR(B29)</formula>
    </cfRule>
  </conditionalFormatting>
  <conditionalFormatting sqref="B43:H43">
    <cfRule type="containsErrors" dxfId="229" priority="4">
      <formula>ISERROR(B43)</formula>
    </cfRule>
  </conditionalFormatting>
  <conditionalFormatting sqref="B62:H62">
    <cfRule type="containsErrors" dxfId="228" priority="3">
      <formula>ISERROR(B62)</formula>
    </cfRule>
  </conditionalFormatting>
  <conditionalFormatting sqref="B30:C30 F30">
    <cfRule type="containsErrors" dxfId="227" priority="2">
      <formula>ISERROR(B30)</formula>
    </cfRule>
  </conditionalFormatting>
  <conditionalFormatting sqref="B64:H64">
    <cfRule type="containsErrors" dxfId="226" priority="1">
      <formula>ISERROR(B64)</formula>
    </cfRule>
  </conditionalFormatting>
  <printOptions horizontalCentered="1" verticalCentered="1"/>
  <pageMargins left="0.51181102362204722" right="0.51181102362204722" top="0.55118110236220474" bottom="0.55118110236220474" header="0.31496062992125984" footer="0.31496062992125984"/>
  <pageSetup scale="3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theme="1"/>
    <pageSetUpPr fitToPage="1"/>
  </sheetPr>
  <dimension ref="A1:K6152"/>
  <sheetViews>
    <sheetView topLeftCell="B1" workbookViewId="0"/>
  </sheetViews>
  <sheetFormatPr baseColWidth="10" defaultColWidth="11.42578125" defaultRowHeight="15"/>
  <cols>
    <col min="1" max="1" width="11.42578125" style="518" hidden="1" customWidth="1"/>
    <col min="2" max="2" width="6.28515625" style="518" bestFit="1" customWidth="1"/>
    <col min="3" max="3" width="33" style="518" customWidth="1"/>
    <col min="4" max="4" width="12.5703125" style="518" customWidth="1"/>
    <col min="5" max="5" width="16.28515625" style="518" customWidth="1"/>
    <col min="6" max="6" width="19" style="518" customWidth="1"/>
    <col min="7" max="7" width="13.28515625" style="518" bestFit="1" customWidth="1"/>
    <col min="8" max="8" width="18.85546875" style="603" bestFit="1" customWidth="1"/>
    <col min="9" max="9" width="13.85546875" style="518" customWidth="1"/>
    <col min="10" max="10" width="11.42578125" style="518"/>
    <col min="11" max="11" width="27.28515625" style="518" customWidth="1"/>
    <col min="12" max="16384" width="11.42578125" style="518"/>
  </cols>
  <sheetData>
    <row r="1" spans="1:11">
      <c r="A1" s="518" t="s">
        <v>568</v>
      </c>
    </row>
    <row r="2" spans="1:11">
      <c r="A2" s="944" t="s">
        <v>5606</v>
      </c>
      <c r="B2" s="516"/>
      <c r="C2" s="515"/>
      <c r="D2" s="515"/>
      <c r="E2" s="515"/>
      <c r="F2" s="515"/>
      <c r="G2" s="516"/>
      <c r="H2" s="517"/>
      <c r="I2" s="515"/>
    </row>
    <row r="3" spans="1:11">
      <c r="A3" s="944" t="s">
        <v>5606</v>
      </c>
      <c r="B3" s="516"/>
      <c r="C3" s="519" t="s">
        <v>631</v>
      </c>
      <c r="D3" s="519"/>
      <c r="E3" s="519"/>
      <c r="F3" s="519"/>
      <c r="G3" s="519"/>
      <c r="H3" s="520"/>
      <c r="I3" s="515"/>
    </row>
    <row r="4" spans="1:11">
      <c r="A4" s="944" t="s">
        <v>5606</v>
      </c>
      <c r="B4" s="516"/>
      <c r="C4" s="515"/>
      <c r="D4" s="515"/>
      <c r="E4" s="515"/>
      <c r="F4" s="515"/>
      <c r="G4" s="516"/>
      <c r="H4" s="517"/>
      <c r="I4" s="515"/>
    </row>
    <row r="5" spans="1:11">
      <c r="A5" s="944" t="s">
        <v>5606</v>
      </c>
      <c r="B5" s="516"/>
      <c r="C5" s="515"/>
      <c r="D5" s="515"/>
      <c r="E5" s="515"/>
      <c r="F5" s="515"/>
      <c r="G5" s="516"/>
      <c r="H5" s="517"/>
      <c r="I5" s="515"/>
    </row>
    <row r="6" spans="1:11">
      <c r="A6" s="944" t="s">
        <v>5606</v>
      </c>
      <c r="B6" s="516"/>
      <c r="C6" s="515"/>
      <c r="D6" s="515"/>
      <c r="E6" s="515"/>
      <c r="F6" s="515"/>
      <c r="G6" s="516"/>
      <c r="H6" s="517"/>
      <c r="I6" s="1051" t="s">
        <v>1062</v>
      </c>
    </row>
    <row r="7" spans="1:11" ht="42" customHeight="1">
      <c r="A7" s="944" t="s">
        <v>5606</v>
      </c>
      <c r="B7" s="843" t="s">
        <v>568</v>
      </c>
      <c r="C7" s="1095" t="s">
        <v>5606</v>
      </c>
      <c r="D7" s="945" t="s">
        <v>720</v>
      </c>
      <c r="E7" s="945"/>
      <c r="F7" s="945"/>
      <c r="G7" s="843" t="s">
        <v>7</v>
      </c>
      <c r="H7" s="844" t="s">
        <v>77</v>
      </c>
      <c r="I7" s="1093">
        <v>18</v>
      </c>
    </row>
    <row r="8" spans="1:11">
      <c r="A8" s="944" t="s">
        <v>5606</v>
      </c>
      <c r="B8" s="521"/>
      <c r="C8" s="522"/>
      <c r="D8" s="522"/>
      <c r="E8" s="522"/>
      <c r="F8" s="522"/>
      <c r="G8" s="521"/>
      <c r="H8" s="517"/>
      <c r="I8" s="517"/>
    </row>
    <row r="9" spans="1:11">
      <c r="A9" s="944" t="s">
        <v>5606</v>
      </c>
      <c r="B9" s="521"/>
      <c r="C9" s="522"/>
      <c r="D9" s="522"/>
      <c r="E9" s="522"/>
      <c r="F9" s="522"/>
      <c r="G9" s="521"/>
      <c r="H9" s="523"/>
      <c r="I9" s="517"/>
      <c r="K9" s="1092"/>
    </row>
    <row r="10" spans="1:11" ht="15.75" thickBot="1">
      <c r="A10" s="944" t="s">
        <v>5606</v>
      </c>
      <c r="B10" s="521"/>
      <c r="C10" s="522"/>
      <c r="D10" s="522"/>
      <c r="E10" s="522"/>
      <c r="F10" s="522"/>
      <c r="G10" s="521"/>
      <c r="H10" s="517"/>
      <c r="I10" s="517"/>
    </row>
    <row r="11" spans="1:11" ht="15.75" thickBot="1">
      <c r="A11" s="944" t="s">
        <v>5606</v>
      </c>
      <c r="B11" s="521"/>
      <c r="C11" s="524" t="s">
        <v>633</v>
      </c>
      <c r="D11" s="525" t="s">
        <v>7</v>
      </c>
      <c r="E11" s="525" t="s">
        <v>92</v>
      </c>
      <c r="F11" s="525" t="s">
        <v>634</v>
      </c>
      <c r="G11" s="525" t="s">
        <v>635</v>
      </c>
      <c r="H11" s="526" t="s">
        <v>636</v>
      </c>
      <c r="I11" s="517"/>
    </row>
    <row r="12" spans="1:11">
      <c r="A12" s="944" t="s">
        <v>5606</v>
      </c>
      <c r="B12" s="521"/>
      <c r="C12" s="527" t="s">
        <v>637</v>
      </c>
      <c r="D12" s="528" t="s">
        <v>638</v>
      </c>
      <c r="E12" s="529">
        <v>1</v>
      </c>
      <c r="F12" s="647">
        <v>376</v>
      </c>
      <c r="G12" s="531">
        <v>0.1</v>
      </c>
      <c r="H12" s="532">
        <v>38</v>
      </c>
      <c r="I12" s="517"/>
    </row>
    <row r="13" spans="1:11">
      <c r="A13" s="944" t="s">
        <v>5606</v>
      </c>
      <c r="B13" s="521"/>
      <c r="C13" s="533" t="s">
        <v>656</v>
      </c>
      <c r="D13" s="534" t="s">
        <v>640</v>
      </c>
      <c r="E13" s="535">
        <v>0.1</v>
      </c>
      <c r="F13" s="536">
        <v>8858</v>
      </c>
      <c r="G13" s="537">
        <v>0.06</v>
      </c>
      <c r="H13" s="532">
        <v>53</v>
      </c>
      <c r="I13" s="517"/>
    </row>
    <row r="14" spans="1:11">
      <c r="A14" s="944" t="s">
        <v>5606</v>
      </c>
      <c r="B14" s="521"/>
      <c r="C14" s="578" t="s">
        <v>657</v>
      </c>
      <c r="D14" s="534" t="s">
        <v>640</v>
      </c>
      <c r="E14" s="535">
        <v>0.1</v>
      </c>
      <c r="F14" s="536">
        <v>721</v>
      </c>
      <c r="G14" s="537">
        <v>0.15</v>
      </c>
      <c r="H14" s="532">
        <v>11</v>
      </c>
      <c r="I14" s="517"/>
    </row>
    <row r="15" spans="1:11">
      <c r="A15" s="944" t="s">
        <v>5606</v>
      </c>
      <c r="B15" s="521"/>
      <c r="C15" s="542"/>
      <c r="D15" s="534"/>
      <c r="E15" s="539"/>
      <c r="F15" s="539"/>
      <c r="G15" s="534"/>
      <c r="H15" s="543"/>
      <c r="I15" s="517"/>
    </row>
    <row r="16" spans="1:11">
      <c r="A16" s="944" t="s">
        <v>5606</v>
      </c>
      <c r="B16" s="521"/>
      <c r="C16" s="542"/>
      <c r="D16" s="534"/>
      <c r="E16" s="539"/>
      <c r="F16" s="539"/>
      <c r="G16" s="534"/>
      <c r="H16" s="543"/>
      <c r="I16" s="517"/>
    </row>
    <row r="17" spans="1:9" ht="15.75" thickBot="1">
      <c r="A17" s="944" t="s">
        <v>5606</v>
      </c>
      <c r="B17" s="521"/>
      <c r="C17" s="542"/>
      <c r="D17" s="534"/>
      <c r="E17" s="539"/>
      <c r="F17" s="539"/>
      <c r="G17" s="534"/>
      <c r="H17" s="543"/>
      <c r="I17" s="517"/>
    </row>
    <row r="18" spans="1:9" ht="15.75" thickBot="1">
      <c r="A18" s="944" t="s">
        <v>5606</v>
      </c>
      <c r="B18" s="521"/>
      <c r="C18" s="544"/>
      <c r="D18" s="545"/>
      <c r="E18" s="546"/>
      <c r="F18" s="546"/>
      <c r="G18" s="545"/>
      <c r="H18" s="547"/>
      <c r="I18" s="548">
        <v>102</v>
      </c>
    </row>
    <row r="19" spans="1:9" ht="15.75" thickBot="1">
      <c r="A19" s="944" t="s">
        <v>5606</v>
      </c>
      <c r="B19" s="521"/>
      <c r="C19" s="549"/>
      <c r="D19" s="550"/>
      <c r="E19" s="549"/>
      <c r="F19" s="549"/>
      <c r="G19" s="550"/>
      <c r="H19" s="551"/>
      <c r="I19" s="552"/>
    </row>
    <row r="20" spans="1:9" ht="15.75" thickBot="1">
      <c r="A20" s="944" t="s">
        <v>5606</v>
      </c>
      <c r="B20" s="522"/>
      <c r="C20" s="524" t="s">
        <v>641</v>
      </c>
      <c r="D20" s="525" t="s">
        <v>7</v>
      </c>
      <c r="E20" s="525" t="s">
        <v>92</v>
      </c>
      <c r="F20" s="525" t="s">
        <v>642</v>
      </c>
      <c r="G20" s="525" t="s">
        <v>643</v>
      </c>
      <c r="H20" s="526" t="s">
        <v>636</v>
      </c>
      <c r="I20" s="517"/>
    </row>
    <row r="21" spans="1:9">
      <c r="A21" s="944" t="s">
        <v>5606</v>
      </c>
      <c r="B21" s="522"/>
      <c r="C21" s="562" t="s">
        <v>658</v>
      </c>
      <c r="D21" s="554" t="s">
        <v>80</v>
      </c>
      <c r="E21" s="529">
        <v>0.1</v>
      </c>
      <c r="F21" s="565">
        <v>1281</v>
      </c>
      <c r="G21" s="556"/>
      <c r="H21" s="532">
        <v>128</v>
      </c>
      <c r="I21" s="517"/>
    </row>
    <row r="22" spans="1:9">
      <c r="A22" s="944" t="s">
        <v>5606</v>
      </c>
      <c r="B22" s="522"/>
      <c r="C22" s="542"/>
      <c r="D22" s="534"/>
      <c r="E22" s="539"/>
      <c r="F22" s="558"/>
      <c r="G22" s="556"/>
      <c r="H22" s="541"/>
      <c r="I22" s="517"/>
    </row>
    <row r="23" spans="1:9">
      <c r="A23" s="944" t="s">
        <v>5606</v>
      </c>
      <c r="B23" s="522"/>
      <c r="C23" s="542"/>
      <c r="D23" s="534"/>
      <c r="E23" s="539"/>
      <c r="F23" s="558"/>
      <c r="G23" s="556"/>
      <c r="H23" s="541"/>
      <c r="I23" s="517"/>
    </row>
    <row r="24" spans="1:9">
      <c r="A24" s="944" t="s">
        <v>5606</v>
      </c>
      <c r="B24" s="522"/>
      <c r="C24" s="542"/>
      <c r="D24" s="539"/>
      <c r="E24" s="539"/>
      <c r="F24" s="539"/>
      <c r="G24" s="534"/>
      <c r="H24" s="543"/>
      <c r="I24" s="517"/>
    </row>
    <row r="25" spans="1:9">
      <c r="A25" s="944" t="s">
        <v>5606</v>
      </c>
      <c r="B25" s="522"/>
      <c r="C25" s="542"/>
      <c r="D25" s="539"/>
      <c r="E25" s="539"/>
      <c r="F25" s="539"/>
      <c r="G25" s="534"/>
      <c r="H25" s="543"/>
      <c r="I25" s="517"/>
    </row>
    <row r="26" spans="1:9">
      <c r="A26" s="944" t="s">
        <v>5606</v>
      </c>
      <c r="B26" s="522"/>
      <c r="C26" s="542"/>
      <c r="D26" s="539"/>
      <c r="E26" s="539"/>
      <c r="F26" s="539"/>
      <c r="G26" s="534"/>
      <c r="H26" s="543"/>
      <c r="I26" s="517"/>
    </row>
    <row r="27" spans="1:9">
      <c r="A27" s="944" t="s">
        <v>5606</v>
      </c>
      <c r="B27" s="522"/>
      <c r="C27" s="542"/>
      <c r="D27" s="539"/>
      <c r="E27" s="539"/>
      <c r="F27" s="539"/>
      <c r="G27" s="534"/>
      <c r="H27" s="543"/>
      <c r="I27" s="517"/>
    </row>
    <row r="28" spans="1:9">
      <c r="A28" s="944" t="s">
        <v>5606</v>
      </c>
      <c r="B28" s="522"/>
      <c r="C28" s="542"/>
      <c r="D28" s="539"/>
      <c r="E28" s="539"/>
      <c r="F28" s="539"/>
      <c r="G28" s="534"/>
      <c r="H28" s="543"/>
      <c r="I28" s="517"/>
    </row>
    <row r="29" spans="1:9">
      <c r="A29" s="944" t="s">
        <v>5606</v>
      </c>
      <c r="B29" s="522"/>
      <c r="C29" s="542"/>
      <c r="D29" s="539"/>
      <c r="E29" s="539"/>
      <c r="F29" s="539"/>
      <c r="G29" s="534"/>
      <c r="H29" s="543"/>
      <c r="I29" s="517"/>
    </row>
    <row r="30" spans="1:9">
      <c r="A30" s="944" t="s">
        <v>5606</v>
      </c>
      <c r="B30" s="522"/>
      <c r="C30" s="542"/>
      <c r="D30" s="539"/>
      <c r="E30" s="539"/>
      <c r="F30" s="539"/>
      <c r="G30" s="534"/>
      <c r="H30" s="543"/>
      <c r="I30" s="517"/>
    </row>
    <row r="31" spans="1:9">
      <c r="A31" s="944" t="s">
        <v>5606</v>
      </c>
      <c r="B31" s="522"/>
      <c r="C31" s="542"/>
      <c r="D31" s="539"/>
      <c r="E31" s="539"/>
      <c r="F31" s="539"/>
      <c r="G31" s="534"/>
      <c r="H31" s="543"/>
      <c r="I31" s="517"/>
    </row>
    <row r="32" spans="1:9" ht="15.75" thickBot="1">
      <c r="A32" s="944" t="s">
        <v>5606</v>
      </c>
      <c r="B32" s="522"/>
      <c r="C32" s="542"/>
      <c r="D32" s="539"/>
      <c r="E32" s="539"/>
      <c r="F32" s="539"/>
      <c r="G32" s="534"/>
      <c r="H32" s="543"/>
      <c r="I32" s="517"/>
    </row>
    <row r="33" spans="1:9" ht="15.75" thickBot="1">
      <c r="A33" s="944" t="s">
        <v>5606</v>
      </c>
      <c r="B33" s="522"/>
      <c r="C33" s="544"/>
      <c r="D33" s="546"/>
      <c r="E33" s="546"/>
      <c r="F33" s="546"/>
      <c r="G33" s="545"/>
      <c r="H33" s="547"/>
      <c r="I33" s="548">
        <v>128</v>
      </c>
    </row>
    <row r="34" spans="1:9" ht="15.75" thickBot="1">
      <c r="A34" s="944" t="s">
        <v>5606</v>
      </c>
      <c r="B34" s="522"/>
      <c r="C34" s="549"/>
      <c r="D34" s="549"/>
      <c r="E34" s="549"/>
      <c r="F34" s="549"/>
      <c r="G34" s="550"/>
      <c r="H34" s="551"/>
      <c r="I34" s="552"/>
    </row>
    <row r="35" spans="1:9" ht="15.75" thickBot="1">
      <c r="A35" s="944" t="s">
        <v>5606</v>
      </c>
      <c r="B35" s="522"/>
      <c r="C35" s="524" t="s">
        <v>645</v>
      </c>
      <c r="D35" s="525" t="s">
        <v>7</v>
      </c>
      <c r="E35" s="525" t="s">
        <v>92</v>
      </c>
      <c r="F35" s="525" t="s">
        <v>642</v>
      </c>
      <c r="G35" s="525" t="s">
        <v>646</v>
      </c>
      <c r="H35" s="526" t="s">
        <v>636</v>
      </c>
      <c r="I35" s="517"/>
    </row>
    <row r="36" spans="1:9">
      <c r="A36" s="944" t="s">
        <v>5606</v>
      </c>
      <c r="B36" s="522"/>
      <c r="C36" s="553"/>
      <c r="D36" s="540"/>
      <c r="E36" s="540"/>
      <c r="F36" s="540"/>
      <c r="G36" s="554"/>
      <c r="H36" s="541"/>
      <c r="I36" s="517"/>
    </row>
    <row r="37" spans="1:9">
      <c r="A37" s="944" t="s">
        <v>5606</v>
      </c>
      <c r="B37" s="522"/>
      <c r="C37" s="553"/>
      <c r="D37" s="540"/>
      <c r="E37" s="540"/>
      <c r="F37" s="540"/>
      <c r="G37" s="554"/>
      <c r="H37" s="541"/>
      <c r="I37" s="517"/>
    </row>
    <row r="38" spans="1:9">
      <c r="A38" s="944" t="s">
        <v>5606</v>
      </c>
      <c r="B38" s="522"/>
      <c r="C38" s="542"/>
      <c r="D38" s="539"/>
      <c r="E38" s="539"/>
      <c r="F38" s="539"/>
      <c r="G38" s="534"/>
      <c r="H38" s="543"/>
      <c r="I38" s="517"/>
    </row>
    <row r="39" spans="1:9">
      <c r="A39" s="944" t="s">
        <v>5606</v>
      </c>
      <c r="B39" s="522"/>
      <c r="C39" s="542"/>
      <c r="D39" s="539"/>
      <c r="E39" s="539"/>
      <c r="F39" s="539"/>
      <c r="G39" s="534"/>
      <c r="H39" s="543"/>
      <c r="I39" s="517"/>
    </row>
    <row r="40" spans="1:9" ht="15.75" thickBot="1">
      <c r="A40" s="944" t="s">
        <v>5606</v>
      </c>
      <c r="B40" s="522"/>
      <c r="C40" s="542"/>
      <c r="D40" s="539"/>
      <c r="E40" s="539"/>
      <c r="F40" s="539"/>
      <c r="G40" s="534"/>
      <c r="H40" s="543"/>
      <c r="I40" s="517"/>
    </row>
    <row r="41" spans="1:9" ht="15.75" thickBot="1">
      <c r="A41" s="944" t="s">
        <v>5606</v>
      </c>
      <c r="B41" s="522"/>
      <c r="C41" s="544"/>
      <c r="D41" s="546"/>
      <c r="E41" s="546"/>
      <c r="F41" s="546"/>
      <c r="G41" s="545"/>
      <c r="H41" s="547"/>
      <c r="I41" s="548">
        <v>0</v>
      </c>
    </row>
    <row r="42" spans="1:9" ht="15.75" thickBot="1">
      <c r="A42" s="944" t="s">
        <v>5606</v>
      </c>
      <c r="B42" s="522"/>
      <c r="C42" s="549"/>
      <c r="D42" s="549"/>
      <c r="E42" s="549"/>
      <c r="F42" s="549"/>
      <c r="G42" s="559"/>
      <c r="H42" s="560"/>
      <c r="I42" s="552"/>
    </row>
    <row r="43" spans="1:9" ht="15.75" thickBot="1">
      <c r="A43" s="944" t="s">
        <v>5606</v>
      </c>
      <c r="B43" s="522"/>
      <c r="C43" s="524" t="s">
        <v>647</v>
      </c>
      <c r="D43" s="525" t="s">
        <v>7</v>
      </c>
      <c r="E43" s="525" t="s">
        <v>92</v>
      </c>
      <c r="F43" s="525" t="s">
        <v>650</v>
      </c>
      <c r="G43" s="525" t="s">
        <v>635</v>
      </c>
      <c r="H43" s="526" t="s">
        <v>636</v>
      </c>
      <c r="I43" s="517"/>
    </row>
    <row r="44" spans="1:9">
      <c r="A44" s="944" t="s">
        <v>5606</v>
      </c>
      <c r="B44" s="522"/>
      <c r="C44" s="562" t="s">
        <v>659</v>
      </c>
      <c r="D44" s="584" t="s">
        <v>660</v>
      </c>
      <c r="E44" s="585">
        <v>0.1</v>
      </c>
      <c r="F44" s="565">
        <v>144200</v>
      </c>
      <c r="G44" s="806">
        <v>2.6071271929824565E-2</v>
      </c>
      <c r="H44" s="567">
        <v>376</v>
      </c>
      <c r="I44" s="517"/>
    </row>
    <row r="45" spans="1:9">
      <c r="A45" s="944" t="s">
        <v>5606</v>
      </c>
      <c r="B45" s="522"/>
      <c r="C45" s="553"/>
      <c r="D45" s="558"/>
      <c r="E45" s="563"/>
      <c r="F45" s="563"/>
      <c r="G45" s="554"/>
      <c r="H45" s="587"/>
      <c r="I45" s="517"/>
    </row>
    <row r="46" spans="1:9">
      <c r="A46" s="944" t="s">
        <v>5606</v>
      </c>
      <c r="B46" s="522"/>
      <c r="C46" s="542"/>
      <c r="D46" s="558"/>
      <c r="E46" s="563"/>
      <c r="F46" s="563"/>
      <c r="G46" s="534"/>
      <c r="H46" s="587"/>
      <c r="I46" s="517"/>
    </row>
    <row r="47" spans="1:9">
      <c r="A47" s="944" t="s">
        <v>5606</v>
      </c>
      <c r="B47" s="522"/>
      <c r="C47" s="542"/>
      <c r="D47" s="539"/>
      <c r="E47" s="539"/>
      <c r="F47" s="539"/>
      <c r="G47" s="534"/>
      <c r="H47" s="543"/>
      <c r="I47" s="517"/>
    </row>
    <row r="48" spans="1:9">
      <c r="A48" s="944" t="s">
        <v>5606</v>
      </c>
      <c r="B48" s="522"/>
      <c r="C48" s="542"/>
      <c r="D48" s="539"/>
      <c r="E48" s="539"/>
      <c r="F48" s="539"/>
      <c r="G48" s="534"/>
      <c r="H48" s="543"/>
      <c r="I48" s="517"/>
    </row>
    <row r="49" spans="1:10" ht="15.75" thickBot="1">
      <c r="A49" s="944" t="s">
        <v>5606</v>
      </c>
      <c r="B49" s="522"/>
      <c r="C49" s="542"/>
      <c r="D49" s="539"/>
      <c r="E49" s="539"/>
      <c r="F49" s="539"/>
      <c r="G49" s="534"/>
      <c r="H49" s="543"/>
      <c r="I49" s="517"/>
    </row>
    <row r="50" spans="1:10" ht="15.75" thickBot="1">
      <c r="A50" s="944" t="s">
        <v>5606</v>
      </c>
      <c r="B50" s="522"/>
      <c r="C50" s="570"/>
      <c r="D50" s="571"/>
      <c r="E50" s="571"/>
      <c r="F50" s="571"/>
      <c r="G50" s="572"/>
      <c r="H50" s="573"/>
      <c r="I50" s="548">
        <v>376</v>
      </c>
    </row>
    <row r="51" spans="1:10" ht="15.75" thickBot="1">
      <c r="A51" s="944" t="s">
        <v>5606</v>
      </c>
      <c r="B51" s="522"/>
      <c r="C51" s="522"/>
      <c r="D51" s="522"/>
      <c r="E51" s="522"/>
      <c r="F51" s="522"/>
      <c r="G51" s="521"/>
      <c r="H51" s="517"/>
      <c r="I51" s="517"/>
    </row>
    <row r="52" spans="1:10" ht="15.75" thickBot="1">
      <c r="A52" s="944" t="s">
        <v>5606</v>
      </c>
      <c r="B52" s="522"/>
      <c r="C52" s="522"/>
      <c r="D52" s="522"/>
      <c r="E52" s="522"/>
      <c r="F52" s="574" t="s">
        <v>654</v>
      </c>
      <c r="G52" s="521"/>
      <c r="H52" s="517"/>
      <c r="I52" s="548">
        <v>606</v>
      </c>
      <c r="J52" s="518">
        <v>606</v>
      </c>
    </row>
    <row r="53" spans="1:10">
      <c r="A53" s="944" t="s">
        <v>5606</v>
      </c>
      <c r="B53" s="515"/>
      <c r="C53" s="515"/>
      <c r="D53" s="515"/>
      <c r="E53" s="515"/>
      <c r="F53" s="515"/>
      <c r="G53" s="516"/>
      <c r="H53" s="517"/>
      <c r="I53" s="515"/>
    </row>
    <row r="54" spans="1:10">
      <c r="A54" s="944" t="s">
        <v>5606</v>
      </c>
      <c r="B54" s="515"/>
      <c r="C54" s="515"/>
      <c r="D54" s="515"/>
      <c r="E54" s="515"/>
      <c r="F54" s="515"/>
      <c r="G54" s="516"/>
      <c r="H54" s="517"/>
      <c r="I54" s="515"/>
    </row>
    <row r="55" spans="1:10">
      <c r="A55" s="944" t="s">
        <v>5606</v>
      </c>
      <c r="B55" s="515"/>
      <c r="C55" s="515"/>
      <c r="D55" s="515"/>
      <c r="E55" s="515"/>
      <c r="F55" s="515"/>
      <c r="G55" s="516"/>
      <c r="H55" s="517"/>
      <c r="I55" s="515"/>
    </row>
    <row r="56" spans="1:10">
      <c r="A56" s="944" t="s">
        <v>109</v>
      </c>
      <c r="B56" s="515"/>
      <c r="C56" s="515"/>
      <c r="D56" s="515"/>
      <c r="E56" s="515"/>
      <c r="F56" s="515"/>
      <c r="G56" s="516"/>
      <c r="H56" s="517"/>
      <c r="I56" s="515"/>
    </row>
    <row r="57" spans="1:10">
      <c r="A57" s="944" t="s">
        <v>109</v>
      </c>
      <c r="B57" s="516"/>
      <c r="C57" s="519" t="s">
        <v>631</v>
      </c>
      <c r="D57" s="519"/>
      <c r="E57" s="519"/>
      <c r="F57" s="519"/>
      <c r="G57" s="519"/>
      <c r="H57" s="520"/>
      <c r="I57" s="515"/>
    </row>
    <row r="58" spans="1:10">
      <c r="A58" s="944" t="s">
        <v>109</v>
      </c>
      <c r="B58" s="516"/>
      <c r="C58" s="515"/>
      <c r="D58" s="515"/>
      <c r="E58" s="515"/>
      <c r="F58" s="515"/>
      <c r="G58" s="516"/>
      <c r="H58" s="517"/>
      <c r="I58" s="515"/>
    </row>
    <row r="59" spans="1:10">
      <c r="A59" s="944" t="s">
        <v>109</v>
      </c>
      <c r="B59" s="516"/>
      <c r="C59" s="515"/>
      <c r="D59" s="515"/>
      <c r="E59" s="515"/>
      <c r="F59" s="515"/>
      <c r="G59" s="516"/>
      <c r="H59" s="517"/>
      <c r="I59" s="515"/>
    </row>
    <row r="60" spans="1:10">
      <c r="A60" s="944" t="s">
        <v>109</v>
      </c>
      <c r="B60" s="516"/>
      <c r="C60" s="515"/>
      <c r="D60" s="515"/>
      <c r="E60" s="515"/>
      <c r="F60" s="515"/>
      <c r="G60" s="516"/>
      <c r="H60" s="517"/>
      <c r="I60" s="1051" t="s">
        <v>1062</v>
      </c>
    </row>
    <row r="61" spans="1:10" ht="27" customHeight="1">
      <c r="A61" s="944" t="s">
        <v>109</v>
      </c>
      <c r="B61" s="843" t="s">
        <v>568</v>
      </c>
      <c r="C61" s="1094" t="s">
        <v>109</v>
      </c>
      <c r="D61" s="945" t="s">
        <v>747</v>
      </c>
      <c r="E61" s="945"/>
      <c r="F61" s="945"/>
      <c r="G61" s="843" t="s">
        <v>7</v>
      </c>
      <c r="H61" s="844" t="s">
        <v>748</v>
      </c>
      <c r="I61" s="1093">
        <v>46</v>
      </c>
    </row>
    <row r="62" spans="1:10">
      <c r="A62" s="944" t="s">
        <v>109</v>
      </c>
      <c r="B62" s="521"/>
      <c r="C62" s="522"/>
      <c r="D62" s="522"/>
      <c r="E62" s="522"/>
      <c r="F62" s="522"/>
      <c r="G62" s="521"/>
      <c r="H62" s="517"/>
      <c r="I62" s="517"/>
    </row>
    <row r="63" spans="1:10">
      <c r="A63" s="944" t="s">
        <v>109</v>
      </c>
      <c r="B63" s="521"/>
      <c r="C63" s="522"/>
      <c r="D63" s="522"/>
      <c r="E63" s="522"/>
      <c r="F63" s="522"/>
      <c r="G63" s="521"/>
      <c r="H63" s="523"/>
      <c r="I63" s="517"/>
    </row>
    <row r="64" spans="1:10" ht="15.75" thickBot="1">
      <c r="A64" s="944" t="s">
        <v>109</v>
      </c>
      <c r="B64" s="521"/>
      <c r="C64" s="522"/>
      <c r="D64" s="522"/>
      <c r="E64" s="522"/>
      <c r="F64" s="522"/>
      <c r="G64" s="521"/>
      <c r="H64" s="517"/>
      <c r="I64" s="517"/>
    </row>
    <row r="65" spans="1:9" ht="15.75" thickBot="1">
      <c r="A65" s="944" t="s">
        <v>109</v>
      </c>
      <c r="B65" s="521"/>
      <c r="C65" s="524" t="s">
        <v>633</v>
      </c>
      <c r="D65" s="525" t="s">
        <v>7</v>
      </c>
      <c r="E65" s="525" t="s">
        <v>92</v>
      </c>
      <c r="F65" s="525" t="s">
        <v>634</v>
      </c>
      <c r="G65" s="525" t="s">
        <v>635</v>
      </c>
      <c r="H65" s="526" t="s">
        <v>636</v>
      </c>
      <c r="I65" s="517"/>
    </row>
    <row r="66" spans="1:9">
      <c r="A66" s="944" t="s">
        <v>109</v>
      </c>
      <c r="B66" s="521"/>
      <c r="C66" s="577" t="s">
        <v>637</v>
      </c>
      <c r="D66" s="528" t="s">
        <v>638</v>
      </c>
      <c r="E66" s="529">
        <v>1</v>
      </c>
      <c r="F66" s="530">
        <v>1003</v>
      </c>
      <c r="G66" s="531">
        <v>0.2</v>
      </c>
      <c r="H66" s="532">
        <v>201</v>
      </c>
      <c r="I66" s="517"/>
    </row>
    <row r="67" spans="1:9">
      <c r="A67" s="944" t="s">
        <v>109</v>
      </c>
      <c r="B67" s="521"/>
      <c r="C67" s="533" t="s">
        <v>656</v>
      </c>
      <c r="D67" s="534" t="s">
        <v>640</v>
      </c>
      <c r="E67" s="535">
        <v>0.2</v>
      </c>
      <c r="F67" s="536">
        <v>8858</v>
      </c>
      <c r="G67" s="537">
        <v>0.2</v>
      </c>
      <c r="H67" s="532">
        <v>354</v>
      </c>
      <c r="I67" s="517"/>
    </row>
    <row r="68" spans="1:9">
      <c r="A68" s="944" t="s">
        <v>109</v>
      </c>
      <c r="B68" s="521"/>
      <c r="C68" s="578" t="s">
        <v>657</v>
      </c>
      <c r="D68" s="534" t="s">
        <v>640</v>
      </c>
      <c r="E68" s="535">
        <v>0.2</v>
      </c>
      <c r="F68" s="536">
        <v>721</v>
      </c>
      <c r="G68" s="537">
        <v>0.2</v>
      </c>
      <c r="H68" s="532">
        <v>29</v>
      </c>
      <c r="I68" s="517"/>
    </row>
    <row r="69" spans="1:9">
      <c r="A69" s="944" t="s">
        <v>109</v>
      </c>
      <c r="B69" s="521"/>
      <c r="C69" s="579"/>
      <c r="D69" s="539"/>
      <c r="E69" s="539"/>
      <c r="F69" s="539"/>
      <c r="G69" s="534"/>
      <c r="H69" s="543"/>
      <c r="I69" s="517"/>
    </row>
    <row r="70" spans="1:9">
      <c r="A70" s="944" t="s">
        <v>109</v>
      </c>
      <c r="B70" s="521"/>
      <c r="C70" s="579"/>
      <c r="D70" s="539"/>
      <c r="E70" s="539"/>
      <c r="F70" s="539"/>
      <c r="G70" s="534"/>
      <c r="H70" s="543"/>
      <c r="I70" s="517"/>
    </row>
    <row r="71" spans="1:9" ht="15.75" thickBot="1">
      <c r="A71" s="944" t="s">
        <v>109</v>
      </c>
      <c r="B71" s="521"/>
      <c r="C71" s="579"/>
      <c r="D71" s="539"/>
      <c r="E71" s="539"/>
      <c r="F71" s="539"/>
      <c r="G71" s="534"/>
      <c r="H71" s="543"/>
      <c r="I71" s="517"/>
    </row>
    <row r="72" spans="1:9" ht="15.75" thickBot="1">
      <c r="A72" s="944" t="s">
        <v>109</v>
      </c>
      <c r="B72" s="521"/>
      <c r="C72" s="580"/>
      <c r="D72" s="571"/>
      <c r="E72" s="571"/>
      <c r="F72" s="571"/>
      <c r="G72" s="572"/>
      <c r="H72" s="573"/>
      <c r="I72" s="548">
        <v>584</v>
      </c>
    </row>
    <row r="73" spans="1:9" ht="15.75" thickBot="1">
      <c r="A73" s="944" t="s">
        <v>109</v>
      </c>
      <c r="B73" s="521"/>
      <c r="C73" s="581"/>
      <c r="D73" s="582"/>
      <c r="E73" s="581"/>
      <c r="F73" s="581"/>
      <c r="G73" s="582"/>
      <c r="H73" s="583"/>
      <c r="I73" s="552"/>
    </row>
    <row r="74" spans="1:9" ht="15.75" thickBot="1">
      <c r="A74" s="944" t="s">
        <v>109</v>
      </c>
      <c r="B74" s="522"/>
      <c r="C74" s="524" t="s">
        <v>641</v>
      </c>
      <c r="D74" s="525" t="s">
        <v>7</v>
      </c>
      <c r="E74" s="525" t="s">
        <v>92</v>
      </c>
      <c r="F74" s="525" t="s">
        <v>642</v>
      </c>
      <c r="G74" s="525" t="s">
        <v>643</v>
      </c>
      <c r="H74" s="526" t="s">
        <v>636</v>
      </c>
      <c r="I74" s="517"/>
    </row>
    <row r="75" spans="1:9">
      <c r="A75" s="944" t="s">
        <v>109</v>
      </c>
      <c r="B75" s="522"/>
      <c r="C75" s="562" t="s">
        <v>658</v>
      </c>
      <c r="D75" s="554" t="s">
        <v>80</v>
      </c>
      <c r="E75" s="529">
        <v>0.5</v>
      </c>
      <c r="F75" s="565">
        <v>1281</v>
      </c>
      <c r="G75" s="556"/>
      <c r="H75" s="532">
        <v>641</v>
      </c>
      <c r="I75" s="517"/>
    </row>
    <row r="76" spans="1:9">
      <c r="A76" s="944" t="s">
        <v>109</v>
      </c>
      <c r="B76" s="522"/>
      <c r="C76" s="542"/>
      <c r="D76" s="534"/>
      <c r="E76" s="539"/>
      <c r="F76" s="558"/>
      <c r="G76" s="556"/>
      <c r="H76" s="541"/>
      <c r="I76" s="517"/>
    </row>
    <row r="77" spans="1:9">
      <c r="A77" s="944" t="s">
        <v>109</v>
      </c>
      <c r="B77" s="522"/>
      <c r="C77" s="542"/>
      <c r="D77" s="534"/>
      <c r="E77" s="539"/>
      <c r="F77" s="558"/>
      <c r="G77" s="556"/>
      <c r="H77" s="541"/>
      <c r="I77" s="517"/>
    </row>
    <row r="78" spans="1:9">
      <c r="A78" s="944" t="s">
        <v>109</v>
      </c>
      <c r="B78" s="522"/>
      <c r="C78" s="542"/>
      <c r="D78" s="539"/>
      <c r="E78" s="539"/>
      <c r="F78" s="539"/>
      <c r="G78" s="534"/>
      <c r="H78" s="543"/>
      <c r="I78" s="517"/>
    </row>
    <row r="79" spans="1:9">
      <c r="A79" s="944" t="s">
        <v>109</v>
      </c>
      <c r="B79" s="522"/>
      <c r="C79" s="542"/>
      <c r="D79" s="539"/>
      <c r="E79" s="539"/>
      <c r="F79" s="539"/>
      <c r="G79" s="534"/>
      <c r="H79" s="543"/>
      <c r="I79" s="517"/>
    </row>
    <row r="80" spans="1:9">
      <c r="A80" s="944" t="s">
        <v>109</v>
      </c>
      <c r="B80" s="522"/>
      <c r="C80" s="542"/>
      <c r="D80" s="539"/>
      <c r="E80" s="539"/>
      <c r="F80" s="539"/>
      <c r="G80" s="534"/>
      <c r="H80" s="543"/>
      <c r="I80" s="517"/>
    </row>
    <row r="81" spans="1:9">
      <c r="A81" s="944" t="s">
        <v>109</v>
      </c>
      <c r="B81" s="522"/>
      <c r="C81" s="542"/>
      <c r="D81" s="539"/>
      <c r="E81" s="539"/>
      <c r="F81" s="539"/>
      <c r="G81" s="534"/>
      <c r="H81" s="543"/>
      <c r="I81" s="517"/>
    </row>
    <row r="82" spans="1:9">
      <c r="A82" s="944" t="s">
        <v>109</v>
      </c>
      <c r="B82" s="522"/>
      <c r="C82" s="542"/>
      <c r="D82" s="539"/>
      <c r="E82" s="539"/>
      <c r="F82" s="539"/>
      <c r="G82" s="534"/>
      <c r="H82" s="543"/>
      <c r="I82" s="517"/>
    </row>
    <row r="83" spans="1:9">
      <c r="A83" s="944" t="s">
        <v>109</v>
      </c>
      <c r="B83" s="522"/>
      <c r="C83" s="542"/>
      <c r="D83" s="539"/>
      <c r="E83" s="539"/>
      <c r="F83" s="539"/>
      <c r="G83" s="534"/>
      <c r="H83" s="543"/>
      <c r="I83" s="517"/>
    </row>
    <row r="84" spans="1:9">
      <c r="A84" s="944" t="s">
        <v>109</v>
      </c>
      <c r="B84" s="522"/>
      <c r="C84" s="542"/>
      <c r="D84" s="539"/>
      <c r="E84" s="539"/>
      <c r="F84" s="539"/>
      <c r="G84" s="534"/>
      <c r="H84" s="543"/>
      <c r="I84" s="517"/>
    </row>
    <row r="85" spans="1:9">
      <c r="A85" s="944" t="s">
        <v>109</v>
      </c>
      <c r="B85" s="522"/>
      <c r="C85" s="542"/>
      <c r="D85" s="539"/>
      <c r="E85" s="539"/>
      <c r="F85" s="539"/>
      <c r="G85" s="534"/>
      <c r="H85" s="543"/>
      <c r="I85" s="517"/>
    </row>
    <row r="86" spans="1:9" ht="15.75" thickBot="1">
      <c r="A86" s="944" t="s">
        <v>109</v>
      </c>
      <c r="B86" s="522"/>
      <c r="C86" s="542"/>
      <c r="D86" s="539"/>
      <c r="E86" s="539"/>
      <c r="F86" s="539"/>
      <c r="G86" s="534"/>
      <c r="H86" s="543"/>
      <c r="I86" s="517"/>
    </row>
    <row r="87" spans="1:9" ht="15.75" thickBot="1">
      <c r="A87" s="944" t="s">
        <v>109</v>
      </c>
      <c r="B87" s="522"/>
      <c r="C87" s="544"/>
      <c r="D87" s="546"/>
      <c r="E87" s="546"/>
      <c r="F87" s="546"/>
      <c r="G87" s="545"/>
      <c r="H87" s="547"/>
      <c r="I87" s="548">
        <v>641</v>
      </c>
    </row>
    <row r="88" spans="1:9" ht="15.75" thickBot="1">
      <c r="A88" s="944" t="s">
        <v>109</v>
      </c>
      <c r="B88" s="522"/>
      <c r="C88" s="549"/>
      <c r="D88" s="549"/>
      <c r="E88" s="549"/>
      <c r="F88" s="549"/>
      <c r="G88" s="550"/>
      <c r="H88" s="551"/>
      <c r="I88" s="552"/>
    </row>
    <row r="89" spans="1:9" ht="15.75" thickBot="1">
      <c r="A89" s="944" t="s">
        <v>109</v>
      </c>
      <c r="B89" s="522"/>
      <c r="C89" s="524" t="s">
        <v>645</v>
      </c>
      <c r="D89" s="525" t="s">
        <v>7</v>
      </c>
      <c r="E89" s="525" t="s">
        <v>92</v>
      </c>
      <c r="F89" s="525" t="s">
        <v>642</v>
      </c>
      <c r="G89" s="525" t="s">
        <v>646</v>
      </c>
      <c r="H89" s="526" t="s">
        <v>636</v>
      </c>
      <c r="I89" s="517"/>
    </row>
    <row r="90" spans="1:9">
      <c r="A90" s="944" t="s">
        <v>109</v>
      </c>
      <c r="B90" s="522"/>
      <c r="C90" s="553"/>
      <c r="D90" s="540"/>
      <c r="E90" s="540"/>
      <c r="F90" s="540"/>
      <c r="G90" s="554"/>
      <c r="H90" s="541"/>
      <c r="I90" s="517"/>
    </row>
    <row r="91" spans="1:9">
      <c r="A91" s="944" t="s">
        <v>109</v>
      </c>
      <c r="B91" s="522"/>
      <c r="C91" s="553"/>
      <c r="D91" s="540"/>
      <c r="E91" s="540"/>
      <c r="F91" s="540"/>
      <c r="G91" s="554"/>
      <c r="H91" s="541"/>
      <c r="I91" s="517"/>
    </row>
    <row r="92" spans="1:9">
      <c r="A92" s="944" t="s">
        <v>109</v>
      </c>
      <c r="B92" s="522"/>
      <c r="C92" s="542"/>
      <c r="D92" s="539"/>
      <c r="E92" s="539"/>
      <c r="F92" s="539"/>
      <c r="G92" s="534"/>
      <c r="H92" s="543"/>
      <c r="I92" s="517"/>
    </row>
    <row r="93" spans="1:9">
      <c r="A93" s="944" t="s">
        <v>109</v>
      </c>
      <c r="B93" s="522"/>
      <c r="C93" s="542"/>
      <c r="D93" s="539"/>
      <c r="E93" s="539"/>
      <c r="F93" s="539"/>
      <c r="G93" s="534"/>
      <c r="H93" s="543"/>
      <c r="I93" s="517"/>
    </row>
    <row r="94" spans="1:9" ht="15.75" thickBot="1">
      <c r="A94" s="944" t="s">
        <v>109</v>
      </c>
      <c r="B94" s="522"/>
      <c r="C94" s="542"/>
      <c r="D94" s="539"/>
      <c r="E94" s="539"/>
      <c r="F94" s="539"/>
      <c r="G94" s="534"/>
      <c r="H94" s="543"/>
      <c r="I94" s="517"/>
    </row>
    <row r="95" spans="1:9" ht="15.75" thickBot="1">
      <c r="A95" s="944" t="s">
        <v>109</v>
      </c>
      <c r="B95" s="522"/>
      <c r="C95" s="544"/>
      <c r="D95" s="546"/>
      <c r="E95" s="546"/>
      <c r="F95" s="546"/>
      <c r="G95" s="545"/>
      <c r="H95" s="547"/>
      <c r="I95" s="548">
        <v>0</v>
      </c>
    </row>
    <row r="96" spans="1:9" ht="15.75" thickBot="1">
      <c r="A96" s="944" t="s">
        <v>109</v>
      </c>
      <c r="B96" s="522"/>
      <c r="C96" s="549"/>
      <c r="D96" s="549"/>
      <c r="E96" s="549"/>
      <c r="F96" s="549"/>
      <c r="G96" s="559"/>
      <c r="H96" s="560"/>
      <c r="I96" s="552"/>
    </row>
    <row r="97" spans="1:10" ht="15.75" thickBot="1">
      <c r="A97" s="944" t="s">
        <v>109</v>
      </c>
      <c r="B97" s="522"/>
      <c r="C97" s="524" t="s">
        <v>647</v>
      </c>
      <c r="D97" s="525" t="s">
        <v>7</v>
      </c>
      <c r="E97" s="525" t="s">
        <v>92</v>
      </c>
      <c r="F97" s="525" t="s">
        <v>650</v>
      </c>
      <c r="G97" s="525" t="s">
        <v>635</v>
      </c>
      <c r="H97" s="526" t="s">
        <v>636</v>
      </c>
      <c r="I97" s="517"/>
    </row>
    <row r="98" spans="1:10">
      <c r="A98" s="944" t="s">
        <v>109</v>
      </c>
      <c r="B98" s="522"/>
      <c r="C98" s="562" t="s">
        <v>659</v>
      </c>
      <c r="D98" s="584" t="s">
        <v>660</v>
      </c>
      <c r="E98" s="585">
        <v>0.4</v>
      </c>
      <c r="F98" s="565">
        <v>144200</v>
      </c>
      <c r="G98" s="586">
        <v>1.7389347368421057E-2</v>
      </c>
      <c r="H98" s="567">
        <v>1003</v>
      </c>
      <c r="I98" s="517"/>
    </row>
    <row r="99" spans="1:10">
      <c r="A99" s="944" t="s">
        <v>109</v>
      </c>
      <c r="B99" s="522"/>
      <c r="C99" s="553"/>
      <c r="D99" s="558"/>
      <c r="E99" s="563"/>
      <c r="F99" s="563"/>
      <c r="G99" s="554"/>
      <c r="H99" s="587"/>
      <c r="I99" s="517"/>
    </row>
    <row r="100" spans="1:10">
      <c r="A100" s="944" t="s">
        <v>109</v>
      </c>
      <c r="B100" s="522"/>
      <c r="C100" s="542"/>
      <c r="D100" s="558"/>
      <c r="E100" s="563"/>
      <c r="F100" s="563"/>
      <c r="G100" s="534"/>
      <c r="H100" s="587"/>
      <c r="I100" s="517"/>
    </row>
    <row r="101" spans="1:10">
      <c r="A101" s="944" t="s">
        <v>109</v>
      </c>
      <c r="B101" s="522"/>
      <c r="C101" s="542"/>
      <c r="D101" s="539"/>
      <c r="E101" s="539"/>
      <c r="F101" s="539"/>
      <c r="G101" s="534"/>
      <c r="H101" s="543"/>
      <c r="I101" s="517"/>
    </row>
    <row r="102" spans="1:10">
      <c r="A102" s="944" t="s">
        <v>109</v>
      </c>
      <c r="B102" s="522"/>
      <c r="C102" s="542"/>
      <c r="D102" s="539"/>
      <c r="E102" s="539"/>
      <c r="F102" s="539"/>
      <c r="G102" s="534"/>
      <c r="H102" s="543"/>
      <c r="I102" s="517"/>
    </row>
    <row r="103" spans="1:10" ht="15.75" thickBot="1">
      <c r="A103" s="944" t="s">
        <v>109</v>
      </c>
      <c r="B103" s="522"/>
      <c r="C103" s="542"/>
      <c r="D103" s="539"/>
      <c r="E103" s="539"/>
      <c r="F103" s="539"/>
      <c r="G103" s="534"/>
      <c r="H103" s="543"/>
      <c r="I103" s="517"/>
    </row>
    <row r="104" spans="1:10" ht="15.75" thickBot="1">
      <c r="A104" s="944" t="s">
        <v>109</v>
      </c>
      <c r="B104" s="522"/>
      <c r="C104" s="570"/>
      <c r="D104" s="571"/>
      <c r="E104" s="571"/>
      <c r="F104" s="571"/>
      <c r="G104" s="572"/>
      <c r="H104" s="573"/>
      <c r="I104" s="548">
        <v>1003</v>
      </c>
    </row>
    <row r="105" spans="1:10" ht="15.75" thickBot="1">
      <c r="A105" s="944" t="s">
        <v>109</v>
      </c>
      <c r="B105" s="522"/>
      <c r="C105" s="522"/>
      <c r="D105" s="522"/>
      <c r="E105" s="522"/>
      <c r="F105" s="522"/>
      <c r="G105" s="521"/>
      <c r="H105" s="517"/>
      <c r="I105" s="517"/>
    </row>
    <row r="106" spans="1:10" ht="15.75" thickBot="1">
      <c r="A106" s="944" t="s">
        <v>109</v>
      </c>
      <c r="B106" s="522"/>
      <c r="C106" s="522"/>
      <c r="D106" s="522"/>
      <c r="E106" s="522"/>
      <c r="F106" s="574" t="s">
        <v>654</v>
      </c>
      <c r="G106" s="521"/>
      <c r="H106" s="517"/>
      <c r="I106" s="548">
        <v>2228</v>
      </c>
      <c r="J106" s="518">
        <v>2228</v>
      </c>
    </row>
    <row r="107" spans="1:10">
      <c r="A107" s="944" t="s">
        <v>109</v>
      </c>
      <c r="B107" s="515"/>
      <c r="C107" s="515"/>
      <c r="D107" s="515"/>
      <c r="E107" s="515"/>
      <c r="F107" s="515"/>
      <c r="G107" s="516"/>
      <c r="H107" s="517"/>
      <c r="I107" s="515"/>
    </row>
    <row r="108" spans="1:10">
      <c r="A108" s="944" t="s">
        <v>109</v>
      </c>
      <c r="B108" s="515"/>
      <c r="C108" s="515"/>
      <c r="D108" s="515"/>
      <c r="E108" s="515"/>
      <c r="F108" s="515"/>
      <c r="G108" s="516"/>
      <c r="H108" s="517"/>
      <c r="I108" s="515"/>
    </row>
    <row r="109" spans="1:10">
      <c r="A109" s="944" t="s">
        <v>109</v>
      </c>
      <c r="B109" s="515"/>
      <c r="C109" s="515"/>
      <c r="D109" s="515"/>
      <c r="E109" s="515"/>
      <c r="F109" s="515"/>
      <c r="G109" s="516"/>
      <c r="H109" s="517"/>
      <c r="I109" s="515"/>
    </row>
    <row r="110" spans="1:10">
      <c r="A110" s="944" t="s">
        <v>111</v>
      </c>
      <c r="B110" s="515"/>
      <c r="C110" s="515"/>
      <c r="D110" s="515"/>
      <c r="E110" s="515"/>
      <c r="F110" s="515"/>
      <c r="G110" s="516"/>
      <c r="H110" s="517"/>
      <c r="I110" s="515"/>
    </row>
    <row r="111" spans="1:10">
      <c r="A111" s="944" t="s">
        <v>111</v>
      </c>
      <c r="B111" s="516"/>
      <c r="C111" s="519" t="s">
        <v>631</v>
      </c>
      <c r="D111" s="519"/>
      <c r="E111" s="519"/>
      <c r="F111" s="519"/>
      <c r="G111" s="519"/>
      <c r="H111" s="520"/>
      <c r="I111" s="515"/>
    </row>
    <row r="112" spans="1:10">
      <c r="A112" s="944" t="s">
        <v>111</v>
      </c>
      <c r="B112" s="516"/>
      <c r="C112" s="515"/>
      <c r="D112" s="515"/>
      <c r="E112" s="515"/>
      <c r="F112" s="515"/>
      <c r="G112" s="516"/>
      <c r="H112" s="517"/>
      <c r="I112" s="515"/>
    </row>
    <row r="113" spans="1:9">
      <c r="A113" s="944" t="s">
        <v>111</v>
      </c>
      <c r="B113" s="516"/>
      <c r="C113" s="515"/>
      <c r="D113" s="515"/>
      <c r="E113" s="515"/>
      <c r="F113" s="515"/>
      <c r="G113" s="516"/>
      <c r="H113" s="517"/>
      <c r="I113" s="515"/>
    </row>
    <row r="114" spans="1:9">
      <c r="A114" s="944" t="s">
        <v>111</v>
      </c>
      <c r="B114" s="516"/>
      <c r="C114" s="515"/>
      <c r="D114" s="515"/>
      <c r="E114" s="515"/>
      <c r="F114" s="515"/>
      <c r="G114" s="516"/>
      <c r="H114" s="517"/>
      <c r="I114" s="1051" t="s">
        <v>1062</v>
      </c>
    </row>
    <row r="115" spans="1:9" ht="27" customHeight="1">
      <c r="A115" s="944" t="s">
        <v>111</v>
      </c>
      <c r="B115" s="843" t="s">
        <v>568</v>
      </c>
      <c r="C115" s="1094" t="s">
        <v>111</v>
      </c>
      <c r="D115" s="945" t="s">
        <v>632</v>
      </c>
      <c r="E115" s="945"/>
      <c r="F115" s="945"/>
      <c r="G115" s="843" t="s">
        <v>7</v>
      </c>
      <c r="H115" s="844" t="s">
        <v>75</v>
      </c>
      <c r="I115" s="1093">
        <v>1</v>
      </c>
    </row>
    <row r="116" spans="1:9">
      <c r="A116" s="944" t="s">
        <v>111</v>
      </c>
      <c r="B116" s="521"/>
      <c r="C116" s="522"/>
      <c r="D116" s="522"/>
      <c r="E116" s="522"/>
      <c r="F116" s="522"/>
      <c r="G116" s="521"/>
      <c r="H116" s="517"/>
      <c r="I116" s="517"/>
    </row>
    <row r="117" spans="1:9">
      <c r="A117" s="944" t="s">
        <v>111</v>
      </c>
      <c r="B117" s="521"/>
      <c r="C117" s="522"/>
      <c r="D117" s="522"/>
      <c r="E117" s="522"/>
      <c r="F117" s="522"/>
      <c r="G117" s="521"/>
      <c r="H117" s="523"/>
      <c r="I117" s="517"/>
    </row>
    <row r="118" spans="1:9" ht="15.75" thickBot="1">
      <c r="A118" s="944" t="s">
        <v>111</v>
      </c>
      <c r="B118" s="521"/>
      <c r="C118" s="522"/>
      <c r="D118" s="522"/>
      <c r="E118" s="522"/>
      <c r="F118" s="522"/>
      <c r="G118" s="521"/>
      <c r="H118" s="517"/>
      <c r="I118" s="517"/>
    </row>
    <row r="119" spans="1:9" ht="15.75" thickBot="1">
      <c r="A119" s="944" t="s">
        <v>111</v>
      </c>
      <c r="B119" s="521"/>
      <c r="C119" s="524" t="s">
        <v>633</v>
      </c>
      <c r="D119" s="525" t="s">
        <v>7</v>
      </c>
      <c r="E119" s="525" t="s">
        <v>92</v>
      </c>
      <c r="F119" s="525" t="s">
        <v>634</v>
      </c>
      <c r="G119" s="525" t="s">
        <v>635</v>
      </c>
      <c r="H119" s="526" t="s">
        <v>636</v>
      </c>
      <c r="I119" s="517"/>
    </row>
    <row r="120" spans="1:9">
      <c r="A120" s="944" t="s">
        <v>111</v>
      </c>
      <c r="B120" s="521"/>
      <c r="C120" s="527" t="s">
        <v>637</v>
      </c>
      <c r="D120" s="528" t="s">
        <v>638</v>
      </c>
      <c r="E120" s="529">
        <v>1</v>
      </c>
      <c r="F120" s="530">
        <v>249434</v>
      </c>
      <c r="G120" s="531">
        <v>4.60293656486985E-2</v>
      </c>
      <c r="H120" s="532">
        <v>11481</v>
      </c>
      <c r="I120" s="517"/>
    </row>
    <row r="121" spans="1:9">
      <c r="A121" s="944" t="s">
        <v>111</v>
      </c>
      <c r="B121" s="521"/>
      <c r="C121" s="533" t="s">
        <v>639</v>
      </c>
      <c r="D121" s="534" t="s">
        <v>640</v>
      </c>
      <c r="E121" s="535">
        <v>1</v>
      </c>
      <c r="F121" s="536">
        <v>16995</v>
      </c>
      <c r="G121" s="537">
        <v>9</v>
      </c>
      <c r="H121" s="532">
        <v>152955</v>
      </c>
      <c r="I121" s="517"/>
    </row>
    <row r="122" spans="1:9">
      <c r="A122" s="944" t="s">
        <v>111</v>
      </c>
      <c r="B122" s="521"/>
      <c r="C122" s="538"/>
      <c r="D122" s="534"/>
      <c r="E122" s="539"/>
      <c r="F122" s="540"/>
      <c r="G122" s="537"/>
      <c r="H122" s="541"/>
      <c r="I122" s="517"/>
    </row>
    <row r="123" spans="1:9">
      <c r="A123" s="944" t="s">
        <v>111</v>
      </c>
      <c r="B123" s="521"/>
      <c r="C123" s="542"/>
      <c r="D123" s="534"/>
      <c r="E123" s="539"/>
      <c r="F123" s="539"/>
      <c r="G123" s="534"/>
      <c r="H123" s="543"/>
      <c r="I123" s="517"/>
    </row>
    <row r="124" spans="1:9">
      <c r="A124" s="944" t="s">
        <v>111</v>
      </c>
      <c r="B124" s="521"/>
      <c r="C124" s="542"/>
      <c r="D124" s="534"/>
      <c r="E124" s="539"/>
      <c r="F124" s="539"/>
      <c r="G124" s="534"/>
      <c r="H124" s="543"/>
      <c r="I124" s="517"/>
    </row>
    <row r="125" spans="1:9" ht="15.75" thickBot="1">
      <c r="A125" s="944" t="s">
        <v>111</v>
      </c>
      <c r="B125" s="521"/>
      <c r="C125" s="542"/>
      <c r="D125" s="534"/>
      <c r="E125" s="539"/>
      <c r="F125" s="539"/>
      <c r="G125" s="534"/>
      <c r="H125" s="543"/>
      <c r="I125" s="517"/>
    </row>
    <row r="126" spans="1:9" ht="15.75" thickBot="1">
      <c r="A126" s="944" t="s">
        <v>111</v>
      </c>
      <c r="B126" s="521"/>
      <c r="C126" s="544"/>
      <c r="D126" s="545"/>
      <c r="E126" s="546"/>
      <c r="F126" s="546"/>
      <c r="G126" s="545"/>
      <c r="H126" s="547"/>
      <c r="I126" s="548">
        <v>164436</v>
      </c>
    </row>
    <row r="127" spans="1:9" ht="15.75" thickBot="1">
      <c r="A127" s="944" t="s">
        <v>111</v>
      </c>
      <c r="B127" s="521"/>
      <c r="C127" s="549"/>
      <c r="D127" s="550"/>
      <c r="E127" s="549"/>
      <c r="F127" s="549"/>
      <c r="G127" s="550"/>
      <c r="H127" s="551"/>
      <c r="I127" s="552"/>
    </row>
    <row r="128" spans="1:9" ht="15.75" thickBot="1">
      <c r="A128" s="944" t="s">
        <v>111</v>
      </c>
      <c r="B128" s="522"/>
      <c r="C128" s="524" t="s">
        <v>641</v>
      </c>
      <c r="D128" s="525" t="s">
        <v>7</v>
      </c>
      <c r="E128" s="525" t="s">
        <v>92</v>
      </c>
      <c r="F128" s="525" t="s">
        <v>642</v>
      </c>
      <c r="G128" s="525" t="s">
        <v>643</v>
      </c>
      <c r="H128" s="526" t="s">
        <v>636</v>
      </c>
      <c r="I128" s="517"/>
    </row>
    <row r="129" spans="1:9">
      <c r="A129" s="944" t="s">
        <v>111</v>
      </c>
      <c r="B129" s="522"/>
      <c r="C129" s="553" t="s">
        <v>644</v>
      </c>
      <c r="D129" s="554" t="s">
        <v>78</v>
      </c>
      <c r="E129" s="529">
        <v>5</v>
      </c>
      <c r="F129" s="555">
        <v>31410</v>
      </c>
      <c r="G129" s="556"/>
      <c r="H129" s="557">
        <v>157050</v>
      </c>
      <c r="I129" s="517"/>
    </row>
    <row r="130" spans="1:9">
      <c r="A130" s="944" t="s">
        <v>111</v>
      </c>
      <c r="B130" s="522"/>
      <c r="C130" s="542"/>
      <c r="D130" s="534"/>
      <c r="E130" s="539"/>
      <c r="F130" s="558"/>
      <c r="G130" s="556"/>
      <c r="H130" s="541"/>
      <c r="I130" s="517"/>
    </row>
    <row r="131" spans="1:9">
      <c r="A131" s="944" t="s">
        <v>111</v>
      </c>
      <c r="B131" s="522"/>
      <c r="C131" s="542"/>
      <c r="D131" s="534"/>
      <c r="E131" s="539"/>
      <c r="F131" s="558"/>
      <c r="G131" s="556"/>
      <c r="H131" s="541"/>
      <c r="I131" s="517"/>
    </row>
    <row r="132" spans="1:9">
      <c r="A132" s="944" t="s">
        <v>111</v>
      </c>
      <c r="B132" s="522"/>
      <c r="C132" s="542"/>
      <c r="D132" s="539"/>
      <c r="E132" s="539"/>
      <c r="F132" s="539"/>
      <c r="G132" s="534"/>
      <c r="H132" s="543"/>
      <c r="I132" s="517"/>
    </row>
    <row r="133" spans="1:9">
      <c r="A133" s="944" t="s">
        <v>111</v>
      </c>
      <c r="B133" s="522"/>
      <c r="C133" s="542"/>
      <c r="D133" s="539"/>
      <c r="E133" s="539"/>
      <c r="F133" s="539"/>
      <c r="G133" s="534"/>
      <c r="H133" s="543"/>
      <c r="I133" s="517"/>
    </row>
    <row r="134" spans="1:9">
      <c r="A134" s="944" t="s">
        <v>111</v>
      </c>
      <c r="B134" s="522"/>
      <c r="C134" s="542"/>
      <c r="D134" s="539"/>
      <c r="E134" s="539"/>
      <c r="F134" s="539"/>
      <c r="G134" s="534"/>
      <c r="H134" s="543"/>
      <c r="I134" s="517"/>
    </row>
    <row r="135" spans="1:9">
      <c r="A135" s="944" t="s">
        <v>111</v>
      </c>
      <c r="B135" s="522"/>
      <c r="C135" s="542"/>
      <c r="D135" s="539"/>
      <c r="E135" s="539"/>
      <c r="F135" s="539"/>
      <c r="G135" s="534"/>
      <c r="H135" s="543"/>
      <c r="I135" s="517"/>
    </row>
    <row r="136" spans="1:9">
      <c r="A136" s="944" t="s">
        <v>111</v>
      </c>
      <c r="B136" s="522"/>
      <c r="C136" s="542"/>
      <c r="D136" s="539"/>
      <c r="E136" s="539"/>
      <c r="F136" s="539"/>
      <c r="G136" s="534"/>
      <c r="H136" s="543"/>
      <c r="I136" s="517"/>
    </row>
    <row r="137" spans="1:9">
      <c r="A137" s="944" t="s">
        <v>111</v>
      </c>
      <c r="B137" s="522"/>
      <c r="C137" s="542"/>
      <c r="D137" s="539"/>
      <c r="E137" s="539"/>
      <c r="F137" s="539"/>
      <c r="G137" s="534"/>
      <c r="H137" s="543"/>
      <c r="I137" s="517"/>
    </row>
    <row r="138" spans="1:9">
      <c r="A138" s="944" t="s">
        <v>111</v>
      </c>
      <c r="B138" s="522"/>
      <c r="C138" s="542"/>
      <c r="D138" s="539"/>
      <c r="E138" s="539"/>
      <c r="F138" s="539"/>
      <c r="G138" s="534"/>
      <c r="H138" s="543"/>
      <c r="I138" s="517"/>
    </row>
    <row r="139" spans="1:9">
      <c r="A139" s="944" t="s">
        <v>111</v>
      </c>
      <c r="B139" s="522"/>
      <c r="C139" s="542"/>
      <c r="D139" s="539"/>
      <c r="E139" s="539"/>
      <c r="F139" s="539"/>
      <c r="G139" s="534"/>
      <c r="H139" s="543"/>
      <c r="I139" s="517"/>
    </row>
    <row r="140" spans="1:9" ht="15.75" thickBot="1">
      <c r="A140" s="944" t="s">
        <v>111</v>
      </c>
      <c r="B140" s="522"/>
      <c r="C140" s="542"/>
      <c r="D140" s="539"/>
      <c r="E140" s="539"/>
      <c r="F140" s="539"/>
      <c r="G140" s="534"/>
      <c r="H140" s="543"/>
      <c r="I140" s="517"/>
    </row>
    <row r="141" spans="1:9" ht="15.75" thickBot="1">
      <c r="A141" s="944" t="s">
        <v>111</v>
      </c>
      <c r="B141" s="522"/>
      <c r="C141" s="544"/>
      <c r="D141" s="546"/>
      <c r="E141" s="546"/>
      <c r="F141" s="546"/>
      <c r="G141" s="545"/>
      <c r="H141" s="547"/>
      <c r="I141" s="548">
        <v>157050</v>
      </c>
    </row>
    <row r="142" spans="1:9" ht="15.75" thickBot="1">
      <c r="A142" s="944" t="s">
        <v>111</v>
      </c>
      <c r="B142" s="522"/>
      <c r="C142" s="549"/>
      <c r="D142" s="549"/>
      <c r="E142" s="549"/>
      <c r="F142" s="549"/>
      <c r="G142" s="550"/>
      <c r="H142" s="551"/>
      <c r="I142" s="552"/>
    </row>
    <row r="143" spans="1:9" ht="15.75" thickBot="1">
      <c r="A143" s="944" t="s">
        <v>111</v>
      </c>
      <c r="B143" s="522"/>
      <c r="C143" s="524" t="s">
        <v>645</v>
      </c>
      <c r="D143" s="525" t="s">
        <v>7</v>
      </c>
      <c r="E143" s="525" t="s">
        <v>92</v>
      </c>
      <c r="F143" s="525" t="s">
        <v>642</v>
      </c>
      <c r="G143" s="525" t="s">
        <v>646</v>
      </c>
      <c r="H143" s="526" t="s">
        <v>636</v>
      </c>
      <c r="I143" s="517"/>
    </row>
    <row r="144" spans="1:9">
      <c r="A144" s="944" t="s">
        <v>111</v>
      </c>
      <c r="B144" s="522"/>
      <c r="C144" s="553"/>
      <c r="D144" s="540"/>
      <c r="E144" s="540"/>
      <c r="F144" s="540"/>
      <c r="G144" s="554"/>
      <c r="H144" s="541"/>
      <c r="I144" s="517"/>
    </row>
    <row r="145" spans="1:10">
      <c r="A145" s="944" t="s">
        <v>111</v>
      </c>
      <c r="B145" s="522"/>
      <c r="C145" s="553"/>
      <c r="D145" s="540"/>
      <c r="E145" s="540"/>
      <c r="F145" s="540"/>
      <c r="G145" s="554"/>
      <c r="H145" s="541"/>
      <c r="I145" s="517"/>
    </row>
    <row r="146" spans="1:10">
      <c r="A146" s="944" t="s">
        <v>111</v>
      </c>
      <c r="B146" s="522"/>
      <c r="C146" s="542"/>
      <c r="D146" s="539"/>
      <c r="E146" s="539"/>
      <c r="F146" s="539"/>
      <c r="G146" s="534"/>
      <c r="H146" s="543"/>
      <c r="I146" s="517"/>
    </row>
    <row r="147" spans="1:10">
      <c r="A147" s="944" t="s">
        <v>111</v>
      </c>
      <c r="B147" s="522"/>
      <c r="C147" s="542"/>
      <c r="D147" s="539"/>
      <c r="E147" s="539"/>
      <c r="F147" s="539"/>
      <c r="G147" s="534"/>
      <c r="H147" s="543"/>
      <c r="I147" s="517"/>
    </row>
    <row r="148" spans="1:10" ht="15.75" thickBot="1">
      <c r="A148" s="944" t="s">
        <v>111</v>
      </c>
      <c r="B148" s="522"/>
      <c r="C148" s="542"/>
      <c r="D148" s="539"/>
      <c r="E148" s="539"/>
      <c r="F148" s="539"/>
      <c r="G148" s="534"/>
      <c r="H148" s="543"/>
      <c r="I148" s="517"/>
    </row>
    <row r="149" spans="1:10" ht="15.75" thickBot="1">
      <c r="A149" s="944" t="s">
        <v>111</v>
      </c>
      <c r="B149" s="522"/>
      <c r="C149" s="544"/>
      <c r="D149" s="546"/>
      <c r="E149" s="546"/>
      <c r="F149" s="546"/>
      <c r="G149" s="545"/>
      <c r="H149" s="547"/>
      <c r="I149" s="548">
        <v>0</v>
      </c>
    </row>
    <row r="150" spans="1:10" ht="15.75" thickBot="1">
      <c r="A150" s="944" t="s">
        <v>111</v>
      </c>
      <c r="B150" s="522"/>
      <c r="C150" s="549"/>
      <c r="D150" s="549"/>
      <c r="E150" s="549"/>
      <c r="F150" s="549"/>
      <c r="G150" s="559"/>
      <c r="H150" s="560"/>
      <c r="I150" s="552"/>
    </row>
    <row r="151" spans="1:10" ht="15.75" thickBot="1">
      <c r="A151" s="944" t="s">
        <v>111</v>
      </c>
      <c r="B151" s="522"/>
      <c r="C151" s="524" t="s">
        <v>647</v>
      </c>
      <c r="D151" s="561" t="s">
        <v>648</v>
      </c>
      <c r="E151" s="561" t="s">
        <v>649</v>
      </c>
      <c r="F151" s="525" t="s">
        <v>650</v>
      </c>
      <c r="G151" s="525" t="s">
        <v>635</v>
      </c>
      <c r="H151" s="526" t="s">
        <v>636</v>
      </c>
      <c r="I151" s="517"/>
    </row>
    <row r="152" spans="1:10">
      <c r="A152" s="944" t="s">
        <v>111</v>
      </c>
      <c r="B152" s="522"/>
      <c r="C152" s="562" t="s">
        <v>651</v>
      </c>
      <c r="D152" s="563">
        <v>52046.296296296299</v>
      </c>
      <c r="E152" s="564">
        <v>1.83829076447194</v>
      </c>
      <c r="F152" s="565">
        <v>95676.225806451621</v>
      </c>
      <c r="G152" s="566">
        <v>3</v>
      </c>
      <c r="H152" s="567">
        <v>31892</v>
      </c>
      <c r="I152" s="517"/>
    </row>
    <row r="153" spans="1:10">
      <c r="A153" s="944" t="s">
        <v>111</v>
      </c>
      <c r="B153" s="522"/>
      <c r="C153" s="562" t="s">
        <v>652</v>
      </c>
      <c r="D153" s="563">
        <v>41637.037037037036</v>
      </c>
      <c r="E153" s="564">
        <v>1.83829076447194</v>
      </c>
      <c r="F153" s="565">
        <v>76540.980645161297</v>
      </c>
      <c r="G153" s="566">
        <v>2.5</v>
      </c>
      <c r="H153" s="567">
        <v>30616</v>
      </c>
      <c r="I153" s="517"/>
    </row>
    <row r="154" spans="1:10">
      <c r="A154" s="944" t="s">
        <v>111</v>
      </c>
      <c r="B154" s="522"/>
      <c r="C154" s="568" t="s">
        <v>653</v>
      </c>
      <c r="D154" s="563">
        <v>20818.518518518522</v>
      </c>
      <c r="E154" s="564">
        <v>2.0417646957549742</v>
      </c>
      <c r="F154" s="565">
        <v>42506.516129032265</v>
      </c>
      <c r="G154" s="569">
        <v>0.2273973193809308</v>
      </c>
      <c r="H154" s="567">
        <v>186926</v>
      </c>
      <c r="I154" s="517"/>
    </row>
    <row r="155" spans="1:10">
      <c r="A155" s="944" t="s">
        <v>111</v>
      </c>
      <c r="B155" s="522"/>
      <c r="C155" s="542"/>
      <c r="D155" s="539"/>
      <c r="E155" s="539"/>
      <c r="F155" s="539"/>
      <c r="G155" s="534"/>
      <c r="H155" s="543"/>
      <c r="I155" s="517"/>
    </row>
    <row r="156" spans="1:10">
      <c r="A156" s="944" t="s">
        <v>111</v>
      </c>
      <c r="B156" s="522"/>
      <c r="C156" s="542"/>
      <c r="D156" s="539"/>
      <c r="E156" s="539"/>
      <c r="F156" s="539"/>
      <c r="G156" s="534"/>
      <c r="H156" s="543"/>
      <c r="I156" s="517"/>
    </row>
    <row r="157" spans="1:10" ht="15.75" thickBot="1">
      <c r="A157" s="944" t="s">
        <v>111</v>
      </c>
      <c r="B157" s="522"/>
      <c r="C157" s="542"/>
      <c r="D157" s="539"/>
      <c r="E157" s="539"/>
      <c r="F157" s="539"/>
      <c r="G157" s="534"/>
      <c r="H157" s="543"/>
      <c r="I157" s="517"/>
    </row>
    <row r="158" spans="1:10" ht="15.75" thickBot="1">
      <c r="A158" s="944" t="s">
        <v>111</v>
      </c>
      <c r="B158" s="522"/>
      <c r="C158" s="570"/>
      <c r="D158" s="571"/>
      <c r="E158" s="571"/>
      <c r="F158" s="571"/>
      <c r="G158" s="572"/>
      <c r="H158" s="573"/>
      <c r="I158" s="548">
        <v>249434</v>
      </c>
    </row>
    <row r="159" spans="1:10" ht="15.75" thickBot="1">
      <c r="A159" s="944" t="s">
        <v>111</v>
      </c>
      <c r="B159" s="522"/>
      <c r="C159" s="522"/>
      <c r="D159" s="522"/>
      <c r="E159" s="522"/>
      <c r="F159" s="522"/>
      <c r="G159" s="521"/>
      <c r="H159" s="517"/>
      <c r="I159" s="517"/>
    </row>
    <row r="160" spans="1:10" ht="15.75" thickBot="1">
      <c r="A160" s="944" t="s">
        <v>111</v>
      </c>
      <c r="B160" s="522"/>
      <c r="C160" s="522"/>
      <c r="D160" s="522"/>
      <c r="E160" s="522"/>
      <c r="F160" s="574" t="s">
        <v>654</v>
      </c>
      <c r="G160" s="521"/>
      <c r="H160" s="517"/>
      <c r="I160" s="548">
        <v>570920</v>
      </c>
      <c r="J160" s="518">
        <v>570920</v>
      </c>
    </row>
    <row r="161" spans="1:9">
      <c r="A161" s="944" t="s">
        <v>111</v>
      </c>
      <c r="B161" s="515"/>
      <c r="C161" s="515"/>
      <c r="D161" s="515"/>
      <c r="E161" s="515"/>
      <c r="F161" s="515"/>
      <c r="G161" s="516"/>
      <c r="H161" s="517"/>
      <c r="I161" s="515"/>
    </row>
    <row r="162" spans="1:9">
      <c r="A162" s="944" t="s">
        <v>111</v>
      </c>
      <c r="B162" s="515"/>
      <c r="C162" s="515"/>
      <c r="D162" s="515"/>
      <c r="E162" s="515"/>
      <c r="F162" s="515"/>
      <c r="G162" s="516"/>
      <c r="H162" s="517"/>
      <c r="I162" s="515"/>
    </row>
    <row r="163" spans="1:9">
      <c r="A163" s="944" t="s">
        <v>111</v>
      </c>
      <c r="B163" s="515"/>
      <c r="C163" s="515"/>
      <c r="D163" s="515"/>
      <c r="E163" s="515"/>
      <c r="F163" s="515"/>
      <c r="G163" s="516"/>
      <c r="H163" s="517"/>
      <c r="I163" s="515"/>
    </row>
    <row r="164" spans="1:9">
      <c r="A164" s="944" t="s">
        <v>5599</v>
      </c>
      <c r="B164" s="515"/>
      <c r="C164" s="515"/>
      <c r="D164" s="515"/>
      <c r="E164" s="515"/>
      <c r="F164" s="515"/>
      <c r="G164" s="516"/>
      <c r="H164" s="517"/>
      <c r="I164" s="515"/>
    </row>
    <row r="165" spans="1:9">
      <c r="A165" s="944" t="s">
        <v>5599</v>
      </c>
      <c r="B165" s="516"/>
      <c r="C165" s="519" t="s">
        <v>631</v>
      </c>
      <c r="D165" s="519"/>
      <c r="E165" s="519"/>
      <c r="F165" s="519"/>
      <c r="G165" s="519"/>
      <c r="H165" s="520"/>
      <c r="I165" s="515"/>
    </row>
    <row r="166" spans="1:9">
      <c r="A166" s="944" t="s">
        <v>5599</v>
      </c>
      <c r="B166" s="516"/>
      <c r="C166" s="515"/>
      <c r="D166" s="515"/>
      <c r="E166" s="515"/>
      <c r="F166" s="515"/>
      <c r="G166" s="516"/>
      <c r="H166" s="517"/>
      <c r="I166" s="515"/>
    </row>
    <row r="167" spans="1:9">
      <c r="A167" s="944" t="s">
        <v>5599</v>
      </c>
      <c r="B167" s="516"/>
      <c r="C167" s="515"/>
      <c r="D167" s="515"/>
      <c r="E167" s="515"/>
      <c r="F167" s="515"/>
      <c r="G167" s="516"/>
      <c r="H167" s="517"/>
      <c r="I167" s="515"/>
    </row>
    <row r="168" spans="1:9">
      <c r="A168" s="944" t="s">
        <v>5599</v>
      </c>
      <c r="B168" s="516"/>
      <c r="C168" s="515"/>
      <c r="D168" s="515"/>
      <c r="E168" s="515"/>
      <c r="F168" s="515"/>
      <c r="G168" s="516"/>
      <c r="H168" s="517"/>
      <c r="I168" s="1051" t="s">
        <v>1062</v>
      </c>
    </row>
    <row r="169" spans="1:9" ht="27" customHeight="1">
      <c r="A169" s="944" t="s">
        <v>5599</v>
      </c>
      <c r="B169" s="843" t="s">
        <v>568</v>
      </c>
      <c r="C169" s="1094" t="s">
        <v>5599</v>
      </c>
      <c r="D169" s="945" t="s">
        <v>753</v>
      </c>
      <c r="E169" s="945"/>
      <c r="F169" s="945"/>
      <c r="G169" s="843" t="s">
        <v>7</v>
      </c>
      <c r="H169" s="844" t="s">
        <v>662</v>
      </c>
      <c r="I169" s="1093">
        <v>88</v>
      </c>
    </row>
    <row r="170" spans="1:9">
      <c r="A170" s="944" t="s">
        <v>5599</v>
      </c>
      <c r="B170" s="521"/>
      <c r="C170" s="522"/>
      <c r="D170" s="522"/>
      <c r="E170" s="522"/>
      <c r="F170" s="522"/>
      <c r="G170" s="521"/>
      <c r="H170" s="517"/>
      <c r="I170" s="517"/>
    </row>
    <row r="171" spans="1:9">
      <c r="A171" s="944" t="s">
        <v>5599</v>
      </c>
      <c r="B171" s="521"/>
      <c r="C171" s="522"/>
      <c r="D171" s="522"/>
      <c r="E171" s="522"/>
      <c r="F171" s="522"/>
      <c r="G171" s="521"/>
      <c r="H171" s="523"/>
      <c r="I171" s="517"/>
    </row>
    <row r="172" spans="1:9" ht="15.75" thickBot="1">
      <c r="A172" s="944" t="s">
        <v>5599</v>
      </c>
      <c r="B172" s="521"/>
      <c r="C172" s="522"/>
      <c r="D172" s="522"/>
      <c r="E172" s="522"/>
      <c r="F172" s="522"/>
      <c r="G172" s="521"/>
      <c r="H172" s="517"/>
      <c r="I172" s="517"/>
    </row>
    <row r="173" spans="1:9" ht="15.75" thickBot="1">
      <c r="A173" s="944" t="s">
        <v>5599</v>
      </c>
      <c r="B173" s="521"/>
      <c r="C173" s="524" t="s">
        <v>633</v>
      </c>
      <c r="D173" s="525" t="s">
        <v>7</v>
      </c>
      <c r="E173" s="525" t="s">
        <v>92</v>
      </c>
      <c r="F173" s="525" t="s">
        <v>634</v>
      </c>
      <c r="G173" s="525" t="s">
        <v>635</v>
      </c>
      <c r="H173" s="526" t="s">
        <v>636</v>
      </c>
      <c r="I173" s="517"/>
    </row>
    <row r="174" spans="1:9">
      <c r="A174" s="944" t="s">
        <v>5599</v>
      </c>
      <c r="B174" s="521"/>
      <c r="C174" s="527" t="s">
        <v>637</v>
      </c>
      <c r="D174" s="528" t="s">
        <v>638</v>
      </c>
      <c r="E174" s="529">
        <v>1</v>
      </c>
      <c r="F174" s="530">
        <v>70736</v>
      </c>
      <c r="G174" s="529">
        <v>9.2944971842316981E-2</v>
      </c>
      <c r="H174" s="567">
        <v>6575</v>
      </c>
      <c r="I174" s="517"/>
    </row>
    <row r="175" spans="1:9">
      <c r="A175" s="944" t="s">
        <v>5599</v>
      </c>
      <c r="B175" s="521"/>
      <c r="C175" s="533" t="s">
        <v>665</v>
      </c>
      <c r="D175" s="534" t="s">
        <v>640</v>
      </c>
      <c r="E175" s="535">
        <v>1</v>
      </c>
      <c r="F175" s="565">
        <v>39449</v>
      </c>
      <c r="G175" s="535">
        <v>2.2000000000000002</v>
      </c>
      <c r="H175" s="567">
        <v>86788</v>
      </c>
      <c r="I175" s="517"/>
    </row>
    <row r="176" spans="1:9">
      <c r="A176" s="944" t="s">
        <v>5599</v>
      </c>
      <c r="B176" s="521"/>
      <c r="C176" s="578" t="s">
        <v>754</v>
      </c>
      <c r="D176" s="534" t="s">
        <v>660</v>
      </c>
      <c r="E176" s="535">
        <v>1</v>
      </c>
      <c r="F176" s="565">
        <v>46350</v>
      </c>
      <c r="G176" s="535">
        <v>2</v>
      </c>
      <c r="H176" s="567">
        <v>92700</v>
      </c>
      <c r="I176" s="517"/>
    </row>
    <row r="177" spans="1:9">
      <c r="A177" s="944" t="s">
        <v>5599</v>
      </c>
      <c r="B177" s="521"/>
      <c r="C177" s="542"/>
      <c r="D177" s="534"/>
      <c r="E177" s="539"/>
      <c r="F177" s="539"/>
      <c r="G177" s="534"/>
      <c r="H177" s="543"/>
      <c r="I177" s="517"/>
    </row>
    <row r="178" spans="1:9">
      <c r="A178" s="944" t="s">
        <v>5599</v>
      </c>
      <c r="B178" s="521"/>
      <c r="C178" s="542"/>
      <c r="D178" s="534"/>
      <c r="E178" s="539"/>
      <c r="F178" s="539"/>
      <c r="G178" s="534"/>
      <c r="H178" s="543"/>
      <c r="I178" s="517"/>
    </row>
    <row r="179" spans="1:9" ht="15.75" thickBot="1">
      <c r="A179" s="944" t="s">
        <v>5599</v>
      </c>
      <c r="B179" s="521"/>
      <c r="C179" s="542"/>
      <c r="D179" s="534"/>
      <c r="E179" s="539"/>
      <c r="F179" s="539"/>
      <c r="G179" s="534"/>
      <c r="H179" s="543"/>
      <c r="I179" s="517"/>
    </row>
    <row r="180" spans="1:9" ht="15.75" thickBot="1">
      <c r="A180" s="944" t="s">
        <v>5599</v>
      </c>
      <c r="B180" s="521"/>
      <c r="C180" s="544"/>
      <c r="D180" s="545"/>
      <c r="E180" s="546"/>
      <c r="F180" s="546"/>
      <c r="G180" s="545"/>
      <c r="H180" s="547"/>
      <c r="I180" s="548">
        <v>186063</v>
      </c>
    </row>
    <row r="181" spans="1:9" ht="15.75" thickBot="1">
      <c r="A181" s="944" t="s">
        <v>5599</v>
      </c>
      <c r="B181" s="521"/>
      <c r="C181" s="549"/>
      <c r="D181" s="550"/>
      <c r="E181" s="549"/>
      <c r="F181" s="549"/>
      <c r="G181" s="550"/>
      <c r="H181" s="551"/>
      <c r="I181" s="552"/>
    </row>
    <row r="182" spans="1:9" ht="15.75" thickBot="1">
      <c r="A182" s="944" t="s">
        <v>5599</v>
      </c>
      <c r="B182" s="522"/>
      <c r="C182" s="524" t="s">
        <v>641</v>
      </c>
      <c r="D182" s="525" t="s">
        <v>7</v>
      </c>
      <c r="E182" s="525" t="s">
        <v>92</v>
      </c>
      <c r="F182" s="525" t="s">
        <v>642</v>
      </c>
      <c r="G182" s="525" t="s">
        <v>643</v>
      </c>
      <c r="H182" s="526" t="s">
        <v>636</v>
      </c>
      <c r="I182" s="517"/>
    </row>
    <row r="183" spans="1:9">
      <c r="A183" s="944" t="s">
        <v>5599</v>
      </c>
      <c r="B183" s="522"/>
      <c r="C183" s="589"/>
      <c r="D183" s="554"/>
      <c r="E183" s="529"/>
      <c r="F183" s="540"/>
      <c r="G183" s="556"/>
      <c r="H183" s="590"/>
      <c r="I183" s="517"/>
    </row>
    <row r="184" spans="1:9">
      <c r="A184" s="944" t="s">
        <v>5599</v>
      </c>
      <c r="B184" s="522"/>
      <c r="C184" s="591"/>
      <c r="D184" s="534"/>
      <c r="E184" s="534"/>
      <c r="F184" s="540"/>
      <c r="G184" s="556"/>
      <c r="H184" s="592"/>
      <c r="I184" s="517"/>
    </row>
    <row r="185" spans="1:9">
      <c r="A185" s="944" t="s">
        <v>5599</v>
      </c>
      <c r="B185" s="522"/>
      <c r="C185" s="591"/>
      <c r="D185" s="534"/>
      <c r="E185" s="534"/>
      <c r="F185" s="540"/>
      <c r="G185" s="556"/>
      <c r="H185" s="592"/>
      <c r="I185" s="517"/>
    </row>
    <row r="186" spans="1:9">
      <c r="A186" s="944" t="s">
        <v>5599</v>
      </c>
      <c r="B186" s="522"/>
      <c r="C186" s="542"/>
      <c r="D186" s="534"/>
      <c r="E186" s="534"/>
      <c r="F186" s="540"/>
      <c r="G186" s="534"/>
      <c r="H186" s="592"/>
      <c r="I186" s="517"/>
    </row>
    <row r="187" spans="1:9">
      <c r="A187" s="944" t="s">
        <v>5599</v>
      </c>
      <c r="B187" s="522"/>
      <c r="C187" s="542"/>
      <c r="D187" s="534"/>
      <c r="E187" s="534"/>
      <c r="F187" s="540"/>
      <c r="G187" s="534"/>
      <c r="H187" s="592"/>
      <c r="I187" s="517"/>
    </row>
    <row r="188" spans="1:9">
      <c r="A188" s="944" t="s">
        <v>5599</v>
      </c>
      <c r="B188" s="522"/>
      <c r="C188" s="542"/>
      <c r="D188" s="534"/>
      <c r="E188" s="534"/>
      <c r="F188" s="540"/>
      <c r="G188" s="534"/>
      <c r="H188" s="592"/>
      <c r="I188" s="517"/>
    </row>
    <row r="189" spans="1:9">
      <c r="A189" s="944" t="s">
        <v>5599</v>
      </c>
      <c r="B189" s="522"/>
      <c r="C189" s="542"/>
      <c r="D189" s="534"/>
      <c r="E189" s="534"/>
      <c r="F189" s="540"/>
      <c r="G189" s="534"/>
      <c r="H189" s="592"/>
      <c r="I189" s="517"/>
    </row>
    <row r="190" spans="1:9">
      <c r="A190" s="944" t="s">
        <v>5599</v>
      </c>
      <c r="B190" s="522"/>
      <c r="C190" s="542"/>
      <c r="D190" s="534"/>
      <c r="E190" s="534"/>
      <c r="F190" s="540"/>
      <c r="G190" s="534"/>
      <c r="H190" s="592"/>
      <c r="I190" s="517"/>
    </row>
    <row r="191" spans="1:9">
      <c r="A191" s="944" t="s">
        <v>5599</v>
      </c>
      <c r="B191" s="522"/>
      <c r="C191" s="542"/>
      <c r="D191" s="534"/>
      <c r="E191" s="534"/>
      <c r="F191" s="540"/>
      <c r="G191" s="534"/>
      <c r="H191" s="592"/>
      <c r="I191" s="517"/>
    </row>
    <row r="192" spans="1:9">
      <c r="A192" s="944" t="s">
        <v>5599</v>
      </c>
      <c r="B192" s="522"/>
      <c r="C192" s="542"/>
      <c r="D192" s="539"/>
      <c r="E192" s="539"/>
      <c r="F192" s="539"/>
      <c r="G192" s="534"/>
      <c r="H192" s="543"/>
      <c r="I192" s="517"/>
    </row>
    <row r="193" spans="1:9" ht="15.75" thickBot="1">
      <c r="A193" s="944" t="s">
        <v>5599</v>
      </c>
      <c r="B193" s="522"/>
      <c r="C193" s="542"/>
      <c r="D193" s="539"/>
      <c r="E193" s="539"/>
      <c r="F193" s="539"/>
      <c r="G193" s="534"/>
      <c r="H193" s="543"/>
      <c r="I193" s="517"/>
    </row>
    <row r="194" spans="1:9" ht="15.75" thickBot="1">
      <c r="A194" s="944" t="s">
        <v>5599</v>
      </c>
      <c r="B194" s="522"/>
      <c r="C194" s="544"/>
      <c r="D194" s="546"/>
      <c r="E194" s="546"/>
      <c r="F194" s="546"/>
      <c r="G194" s="545"/>
      <c r="H194" s="547"/>
      <c r="I194" s="548">
        <v>0</v>
      </c>
    </row>
    <row r="195" spans="1:9" ht="15.75" thickBot="1">
      <c r="A195" s="944" t="s">
        <v>5599</v>
      </c>
      <c r="B195" s="522"/>
      <c r="C195" s="549"/>
      <c r="D195" s="549"/>
      <c r="E195" s="549"/>
      <c r="F195" s="549"/>
      <c r="G195" s="550"/>
      <c r="H195" s="551"/>
      <c r="I195" s="552"/>
    </row>
    <row r="196" spans="1:9" ht="15.75" thickBot="1">
      <c r="A196" s="944" t="s">
        <v>5599</v>
      </c>
      <c r="B196" s="522"/>
      <c r="C196" s="524" t="s">
        <v>645</v>
      </c>
      <c r="D196" s="525" t="s">
        <v>7</v>
      </c>
      <c r="E196" s="525" t="s">
        <v>92</v>
      </c>
      <c r="F196" s="525" t="s">
        <v>642</v>
      </c>
      <c r="G196" s="525" t="s">
        <v>646</v>
      </c>
      <c r="H196" s="526" t="s">
        <v>636</v>
      </c>
      <c r="I196" s="517"/>
    </row>
    <row r="197" spans="1:9">
      <c r="A197" s="944" t="s">
        <v>5599</v>
      </c>
      <c r="B197" s="522"/>
      <c r="C197" s="589"/>
      <c r="D197" s="554"/>
      <c r="E197" s="529"/>
      <c r="F197" s="540"/>
      <c r="G197" s="556"/>
      <c r="H197" s="590"/>
      <c r="I197" s="517"/>
    </row>
    <row r="198" spans="1:9">
      <c r="A198" s="944" t="s">
        <v>5599</v>
      </c>
      <c r="B198" s="522"/>
      <c r="C198" s="591"/>
      <c r="D198" s="534"/>
      <c r="E198" s="534"/>
      <c r="F198" s="540"/>
      <c r="G198" s="554"/>
      <c r="H198" s="592"/>
      <c r="I198" s="517"/>
    </row>
    <row r="199" spans="1:9">
      <c r="A199" s="944" t="s">
        <v>5599</v>
      </c>
      <c r="B199" s="522"/>
      <c r="C199" s="591"/>
      <c r="D199" s="534"/>
      <c r="E199" s="534"/>
      <c r="F199" s="540"/>
      <c r="G199" s="534"/>
      <c r="H199" s="592"/>
      <c r="I199" s="517"/>
    </row>
    <row r="200" spans="1:9">
      <c r="A200" s="944" t="s">
        <v>5599</v>
      </c>
      <c r="B200" s="522"/>
      <c r="C200" s="542"/>
      <c r="D200" s="534"/>
      <c r="E200" s="534"/>
      <c r="F200" s="540"/>
      <c r="G200" s="534"/>
      <c r="H200" s="592"/>
      <c r="I200" s="517"/>
    </row>
    <row r="201" spans="1:9">
      <c r="A201" s="944" t="s">
        <v>5599</v>
      </c>
      <c r="B201" s="522"/>
      <c r="C201" s="542"/>
      <c r="D201" s="534"/>
      <c r="E201" s="534"/>
      <c r="F201" s="540"/>
      <c r="G201" s="534"/>
      <c r="H201" s="592"/>
      <c r="I201" s="517"/>
    </row>
    <row r="202" spans="1:9" ht="15.75" thickBot="1">
      <c r="A202" s="944" t="s">
        <v>5599</v>
      </c>
      <c r="B202" s="522"/>
      <c r="C202" s="542"/>
      <c r="D202" s="534"/>
      <c r="E202" s="534"/>
      <c r="F202" s="540"/>
      <c r="G202" s="534"/>
      <c r="H202" s="592"/>
      <c r="I202" s="517"/>
    </row>
    <row r="203" spans="1:9" ht="15.75" thickBot="1">
      <c r="A203" s="944" t="s">
        <v>5599</v>
      </c>
      <c r="B203" s="522"/>
      <c r="C203" s="544"/>
      <c r="D203" s="546"/>
      <c r="E203" s="546"/>
      <c r="F203" s="546"/>
      <c r="G203" s="545"/>
      <c r="H203" s="547"/>
      <c r="I203" s="548">
        <v>0</v>
      </c>
    </row>
    <row r="204" spans="1:9" ht="15.75" thickBot="1">
      <c r="A204" s="944" t="s">
        <v>5599</v>
      </c>
      <c r="B204" s="522"/>
      <c r="C204" s="549"/>
      <c r="D204" s="549"/>
      <c r="E204" s="549"/>
      <c r="F204" s="549"/>
      <c r="G204" s="559"/>
      <c r="H204" s="560"/>
      <c r="I204" s="552"/>
    </row>
    <row r="205" spans="1:9" ht="15.75" thickBot="1">
      <c r="A205" s="944" t="s">
        <v>5599</v>
      </c>
      <c r="B205" s="522"/>
      <c r="C205" s="524" t="s">
        <v>647</v>
      </c>
      <c r="D205" s="561" t="s">
        <v>648</v>
      </c>
      <c r="E205" s="561" t="s">
        <v>649</v>
      </c>
      <c r="F205" s="525" t="s">
        <v>650</v>
      </c>
      <c r="G205" s="525" t="s">
        <v>635</v>
      </c>
      <c r="H205" s="526" t="s">
        <v>636</v>
      </c>
      <c r="I205" s="517"/>
    </row>
    <row r="206" spans="1:9">
      <c r="A206" s="944" t="s">
        <v>5599</v>
      </c>
      <c r="B206" s="522"/>
      <c r="C206" s="562" t="s">
        <v>651</v>
      </c>
      <c r="D206" s="563">
        <v>52046.296296296299</v>
      </c>
      <c r="E206" s="564">
        <v>1.83829076447194</v>
      </c>
      <c r="F206" s="565">
        <v>95676.225806451621</v>
      </c>
      <c r="G206" s="780">
        <v>8.5327894413536072</v>
      </c>
      <c r="H206" s="594">
        <v>11213</v>
      </c>
      <c r="I206" s="517"/>
    </row>
    <row r="207" spans="1:9">
      <c r="A207" s="944" t="s">
        <v>5599</v>
      </c>
      <c r="B207" s="522"/>
      <c r="C207" s="562" t="s">
        <v>652</v>
      </c>
      <c r="D207" s="563">
        <v>41637.037037037036</v>
      </c>
      <c r="E207" s="564">
        <v>1.83829076447194</v>
      </c>
      <c r="F207" s="565">
        <v>76540.980645161297</v>
      </c>
      <c r="G207" s="599">
        <v>2</v>
      </c>
      <c r="H207" s="594">
        <v>38270</v>
      </c>
      <c r="I207" s="517"/>
    </row>
    <row r="208" spans="1:9">
      <c r="A208" s="944" t="s">
        <v>5599</v>
      </c>
      <c r="B208" s="522"/>
      <c r="C208" s="568" t="s">
        <v>653</v>
      </c>
      <c r="D208" s="563">
        <v>20818.518518518522</v>
      </c>
      <c r="E208" s="564">
        <v>2.0417646957549742</v>
      </c>
      <c r="F208" s="565">
        <v>42506.516129032265</v>
      </c>
      <c r="G208" s="600">
        <v>2</v>
      </c>
      <c r="H208" s="594">
        <v>21253</v>
      </c>
      <c r="I208" s="517"/>
    </row>
    <row r="209" spans="1:10">
      <c r="A209" s="944" t="s">
        <v>5599</v>
      </c>
      <c r="B209" s="522"/>
      <c r="C209" s="542"/>
      <c r="D209" s="539"/>
      <c r="E209" s="539"/>
      <c r="F209" s="539"/>
      <c r="G209" s="534"/>
      <c r="H209" s="543"/>
      <c r="I209" s="517"/>
    </row>
    <row r="210" spans="1:10">
      <c r="A210" s="944" t="s">
        <v>5599</v>
      </c>
      <c r="B210" s="522"/>
      <c r="C210" s="542"/>
      <c r="D210" s="539"/>
      <c r="E210" s="539"/>
      <c r="F210" s="539"/>
      <c r="G210" s="534"/>
      <c r="H210" s="543"/>
      <c r="I210" s="517"/>
    </row>
    <row r="211" spans="1:10" ht="15.75" thickBot="1">
      <c r="A211" s="944" t="s">
        <v>5599</v>
      </c>
      <c r="B211" s="522"/>
      <c r="C211" s="542"/>
      <c r="D211" s="539"/>
      <c r="E211" s="539"/>
      <c r="F211" s="539"/>
      <c r="G211" s="534"/>
      <c r="H211" s="543"/>
      <c r="I211" s="517"/>
    </row>
    <row r="212" spans="1:10" ht="15.75" thickBot="1">
      <c r="A212" s="944" t="s">
        <v>5599</v>
      </c>
      <c r="B212" s="522"/>
      <c r="C212" s="570"/>
      <c r="D212" s="571"/>
      <c r="E212" s="571"/>
      <c r="F212" s="571"/>
      <c r="G212" s="572"/>
      <c r="H212" s="573"/>
      <c r="I212" s="548">
        <v>70736</v>
      </c>
    </row>
    <row r="213" spans="1:10" ht="15.75" thickBot="1">
      <c r="A213" s="944" t="s">
        <v>5599</v>
      </c>
      <c r="B213" s="522"/>
      <c r="C213" s="596"/>
      <c r="D213" s="596"/>
      <c r="E213" s="596"/>
      <c r="F213" s="596"/>
      <c r="G213" s="597"/>
      <c r="H213" s="552"/>
      <c r="I213" s="552"/>
    </row>
    <row r="214" spans="1:10" ht="15.75" thickBot="1">
      <c r="A214" s="944" t="s">
        <v>5599</v>
      </c>
      <c r="B214" s="522"/>
      <c r="C214" s="522"/>
      <c r="D214" s="522"/>
      <c r="E214" s="522"/>
      <c r="F214" s="574" t="s">
        <v>654</v>
      </c>
      <c r="G214" s="521"/>
      <c r="H214" s="517"/>
      <c r="I214" s="548">
        <v>256798</v>
      </c>
      <c r="J214" s="518">
        <v>256798</v>
      </c>
    </row>
    <row r="215" spans="1:10">
      <c r="A215" s="944" t="s">
        <v>5599</v>
      </c>
      <c r="B215" s="515"/>
      <c r="C215" s="515"/>
      <c r="D215" s="515"/>
      <c r="E215" s="515"/>
      <c r="F215" s="515"/>
      <c r="G215" s="516"/>
      <c r="H215" s="517"/>
      <c r="I215" s="598"/>
    </row>
    <row r="216" spans="1:10">
      <c r="A216" s="944" t="s">
        <v>5599</v>
      </c>
      <c r="B216" s="515"/>
      <c r="C216" s="515"/>
      <c r="D216" s="515"/>
      <c r="E216" s="515"/>
      <c r="F216" s="515"/>
      <c r="G216" s="516"/>
      <c r="H216" s="517"/>
      <c r="I216" s="576"/>
    </row>
    <row r="217" spans="1:10">
      <c r="A217" s="944" t="s">
        <v>5599</v>
      </c>
      <c r="B217" s="515"/>
      <c r="C217" s="515"/>
      <c r="D217" s="515"/>
      <c r="E217" s="515"/>
      <c r="F217" s="515"/>
      <c r="G217" s="516"/>
      <c r="H217" s="517"/>
      <c r="I217" s="515"/>
    </row>
    <row r="218" spans="1:10">
      <c r="A218" s="944" t="s">
        <v>5601</v>
      </c>
      <c r="B218" s="515"/>
      <c r="C218" s="515"/>
      <c r="D218" s="515"/>
      <c r="E218" s="515"/>
      <c r="F218" s="515"/>
      <c r="G218" s="516"/>
      <c r="H218" s="517"/>
      <c r="I218" s="515"/>
    </row>
    <row r="219" spans="1:10">
      <c r="A219" s="944" t="s">
        <v>5601</v>
      </c>
      <c r="B219" s="516"/>
      <c r="C219" s="519" t="s">
        <v>631</v>
      </c>
      <c r="D219" s="519"/>
      <c r="E219" s="519"/>
      <c r="F219" s="519"/>
      <c r="G219" s="519"/>
      <c r="H219" s="520"/>
      <c r="I219" s="515"/>
    </row>
    <row r="220" spans="1:10">
      <c r="A220" s="944" t="s">
        <v>5601</v>
      </c>
      <c r="B220" s="516"/>
      <c r="C220" s="515"/>
      <c r="D220" s="515"/>
      <c r="E220" s="515"/>
      <c r="F220" s="515"/>
      <c r="G220" s="516"/>
      <c r="H220" s="517"/>
      <c r="I220" s="515"/>
    </row>
    <row r="221" spans="1:10">
      <c r="A221" s="944" t="s">
        <v>5601</v>
      </c>
      <c r="B221" s="516"/>
      <c r="C221" s="515"/>
      <c r="D221" s="515"/>
      <c r="E221" s="515"/>
      <c r="F221" s="515"/>
      <c r="G221" s="516"/>
      <c r="H221" s="517"/>
      <c r="I221" s="515"/>
    </row>
    <row r="222" spans="1:10">
      <c r="A222" s="944" t="s">
        <v>5601</v>
      </c>
      <c r="B222" s="516"/>
      <c r="C222" s="515"/>
      <c r="D222" s="515"/>
      <c r="E222" s="515"/>
      <c r="F222" s="515"/>
      <c r="G222" s="516"/>
      <c r="H222" s="517"/>
      <c r="I222" s="1051" t="s">
        <v>1062</v>
      </c>
    </row>
    <row r="223" spans="1:10" ht="27" customHeight="1">
      <c r="A223" s="944" t="s">
        <v>5601</v>
      </c>
      <c r="B223" s="843" t="s">
        <v>568</v>
      </c>
      <c r="C223" s="1094" t="s">
        <v>5601</v>
      </c>
      <c r="D223" s="945" t="s">
        <v>755</v>
      </c>
      <c r="E223" s="945"/>
      <c r="F223" s="945"/>
      <c r="G223" s="843" t="s">
        <v>7</v>
      </c>
      <c r="H223" s="844" t="s">
        <v>662</v>
      </c>
      <c r="I223" s="1093">
        <v>89</v>
      </c>
    </row>
    <row r="224" spans="1:10">
      <c r="A224" s="944" t="s">
        <v>5601</v>
      </c>
      <c r="B224" s="521"/>
      <c r="C224" s="522"/>
      <c r="D224" s="522"/>
      <c r="E224" s="522"/>
      <c r="F224" s="522"/>
      <c r="G224" s="521"/>
      <c r="H224" s="517"/>
      <c r="I224" s="517"/>
    </row>
    <row r="225" spans="1:9">
      <c r="A225" s="944" t="s">
        <v>5601</v>
      </c>
      <c r="B225" s="521"/>
      <c r="C225" s="522"/>
      <c r="D225" s="522"/>
      <c r="E225" s="522"/>
      <c r="F225" s="522"/>
      <c r="G225" s="521"/>
      <c r="H225" s="523"/>
      <c r="I225" s="517"/>
    </row>
    <row r="226" spans="1:9" ht="15.75" thickBot="1">
      <c r="A226" s="944" t="s">
        <v>5601</v>
      </c>
      <c r="B226" s="521"/>
      <c r="C226" s="522"/>
      <c r="D226" s="522"/>
      <c r="E226" s="522"/>
      <c r="F226" s="522"/>
      <c r="G226" s="521"/>
      <c r="H226" s="517"/>
      <c r="I226" s="517"/>
    </row>
    <row r="227" spans="1:9" ht="15.75" thickBot="1">
      <c r="A227" s="944" t="s">
        <v>5601</v>
      </c>
      <c r="B227" s="521"/>
      <c r="C227" s="524" t="s">
        <v>633</v>
      </c>
      <c r="D227" s="525" t="s">
        <v>7</v>
      </c>
      <c r="E227" s="525" t="s">
        <v>92</v>
      </c>
      <c r="F227" s="525" t="s">
        <v>634</v>
      </c>
      <c r="G227" s="525" t="s">
        <v>635</v>
      </c>
      <c r="H227" s="526" t="s">
        <v>636</v>
      </c>
      <c r="I227" s="517"/>
    </row>
    <row r="228" spans="1:9">
      <c r="A228" s="944" t="s">
        <v>5601</v>
      </c>
      <c r="B228" s="521"/>
      <c r="C228" s="527" t="s">
        <v>637</v>
      </c>
      <c r="D228" s="528" t="s">
        <v>638</v>
      </c>
      <c r="E228" s="529">
        <v>1</v>
      </c>
      <c r="F228" s="530">
        <v>90175</v>
      </c>
      <c r="G228" s="529">
        <v>9.8134146341463419E-2</v>
      </c>
      <c r="H228" s="567">
        <v>8849</v>
      </c>
      <c r="I228" s="517"/>
    </row>
    <row r="229" spans="1:9">
      <c r="A229" s="944" t="s">
        <v>5601</v>
      </c>
      <c r="B229" s="521"/>
      <c r="C229" s="533" t="s">
        <v>754</v>
      </c>
      <c r="D229" s="534" t="s">
        <v>660</v>
      </c>
      <c r="E229" s="535">
        <v>1</v>
      </c>
      <c r="F229" s="565">
        <v>46350</v>
      </c>
      <c r="G229" s="535">
        <v>1.3</v>
      </c>
      <c r="H229" s="567">
        <v>60255</v>
      </c>
      <c r="I229" s="517"/>
    </row>
    <row r="230" spans="1:9">
      <c r="A230" s="944" t="s">
        <v>5601</v>
      </c>
      <c r="B230" s="521"/>
      <c r="C230" s="538"/>
      <c r="D230" s="534"/>
      <c r="E230" s="534"/>
      <c r="F230" s="555"/>
      <c r="G230" s="534"/>
      <c r="H230" s="587"/>
      <c r="I230" s="517"/>
    </row>
    <row r="231" spans="1:9">
      <c r="A231" s="944" t="s">
        <v>5601</v>
      </c>
      <c r="B231" s="521"/>
      <c r="C231" s="542"/>
      <c r="D231" s="534"/>
      <c r="E231" s="539"/>
      <c r="F231" s="539"/>
      <c r="G231" s="534"/>
      <c r="H231" s="543"/>
      <c r="I231" s="517"/>
    </row>
    <row r="232" spans="1:9">
      <c r="A232" s="944" t="s">
        <v>5601</v>
      </c>
      <c r="B232" s="521"/>
      <c r="C232" s="542"/>
      <c r="D232" s="534"/>
      <c r="E232" s="539"/>
      <c r="F232" s="539"/>
      <c r="G232" s="534"/>
      <c r="H232" s="543"/>
      <c r="I232" s="517"/>
    </row>
    <row r="233" spans="1:9" ht="15.75" thickBot="1">
      <c r="A233" s="944" t="s">
        <v>5601</v>
      </c>
      <c r="B233" s="521"/>
      <c r="C233" s="542"/>
      <c r="D233" s="534"/>
      <c r="E233" s="539"/>
      <c r="F233" s="539"/>
      <c r="G233" s="534"/>
      <c r="H233" s="543"/>
      <c r="I233" s="517"/>
    </row>
    <row r="234" spans="1:9" ht="15.75" thickBot="1">
      <c r="A234" s="944" t="s">
        <v>5601</v>
      </c>
      <c r="B234" s="521"/>
      <c r="C234" s="544"/>
      <c r="D234" s="545"/>
      <c r="E234" s="546"/>
      <c r="F234" s="546"/>
      <c r="G234" s="545"/>
      <c r="H234" s="547"/>
      <c r="I234" s="548">
        <v>69104</v>
      </c>
    </row>
    <row r="235" spans="1:9" ht="15.75" thickBot="1">
      <c r="A235" s="944" t="s">
        <v>5601</v>
      </c>
      <c r="B235" s="521"/>
      <c r="C235" s="549"/>
      <c r="D235" s="550"/>
      <c r="E235" s="549"/>
      <c r="F235" s="549"/>
      <c r="G235" s="550"/>
      <c r="H235" s="551"/>
      <c r="I235" s="552"/>
    </row>
    <row r="236" spans="1:9" ht="15.75" thickBot="1">
      <c r="A236" s="944" t="s">
        <v>5601</v>
      </c>
      <c r="B236" s="522"/>
      <c r="C236" s="524" t="s">
        <v>641</v>
      </c>
      <c r="D236" s="525" t="s">
        <v>7</v>
      </c>
      <c r="E236" s="525" t="s">
        <v>92</v>
      </c>
      <c r="F236" s="525" t="s">
        <v>642</v>
      </c>
      <c r="G236" s="525" t="s">
        <v>643</v>
      </c>
      <c r="H236" s="526" t="s">
        <v>636</v>
      </c>
      <c r="I236" s="517"/>
    </row>
    <row r="237" spans="1:9">
      <c r="A237" s="944" t="s">
        <v>5601</v>
      </c>
      <c r="B237" s="522"/>
      <c r="C237" s="589"/>
      <c r="D237" s="554"/>
      <c r="E237" s="529"/>
      <c r="F237" s="540"/>
      <c r="G237" s="556"/>
      <c r="H237" s="590"/>
      <c r="I237" s="517"/>
    </row>
    <row r="238" spans="1:9">
      <c r="A238" s="944" t="s">
        <v>5601</v>
      </c>
      <c r="B238" s="522"/>
      <c r="C238" s="591"/>
      <c r="D238" s="534"/>
      <c r="E238" s="534"/>
      <c r="F238" s="540"/>
      <c r="G238" s="556"/>
      <c r="H238" s="592"/>
      <c r="I238" s="517"/>
    </row>
    <row r="239" spans="1:9">
      <c r="A239" s="944" t="s">
        <v>5601</v>
      </c>
      <c r="B239" s="522"/>
      <c r="C239" s="591"/>
      <c r="D239" s="534"/>
      <c r="E239" s="534"/>
      <c r="F239" s="540"/>
      <c r="G239" s="556"/>
      <c r="H239" s="592"/>
      <c r="I239" s="517"/>
    </row>
    <row r="240" spans="1:9">
      <c r="A240" s="944" t="s">
        <v>5601</v>
      </c>
      <c r="B240" s="522"/>
      <c r="C240" s="542"/>
      <c r="D240" s="534"/>
      <c r="E240" s="534"/>
      <c r="F240" s="540"/>
      <c r="G240" s="534"/>
      <c r="H240" s="592"/>
      <c r="I240" s="517"/>
    </row>
    <row r="241" spans="1:9">
      <c r="A241" s="944" t="s">
        <v>5601</v>
      </c>
      <c r="B241" s="522"/>
      <c r="C241" s="542"/>
      <c r="D241" s="534"/>
      <c r="E241" s="534"/>
      <c r="F241" s="540"/>
      <c r="G241" s="534"/>
      <c r="H241" s="592"/>
      <c r="I241" s="517"/>
    </row>
    <row r="242" spans="1:9">
      <c r="A242" s="944" t="s">
        <v>5601</v>
      </c>
      <c r="B242" s="522"/>
      <c r="C242" s="542"/>
      <c r="D242" s="534"/>
      <c r="E242" s="534"/>
      <c r="F242" s="540"/>
      <c r="G242" s="534"/>
      <c r="H242" s="592"/>
      <c r="I242" s="517"/>
    </row>
    <row r="243" spans="1:9">
      <c r="A243" s="944" t="s">
        <v>5601</v>
      </c>
      <c r="B243" s="522"/>
      <c r="C243" s="542"/>
      <c r="D243" s="534"/>
      <c r="E243" s="534"/>
      <c r="F243" s="540"/>
      <c r="G243" s="534"/>
      <c r="H243" s="592"/>
      <c r="I243" s="517"/>
    </row>
    <row r="244" spans="1:9">
      <c r="A244" s="944" t="s">
        <v>5601</v>
      </c>
      <c r="B244" s="522"/>
      <c r="C244" s="542"/>
      <c r="D244" s="534"/>
      <c r="E244" s="534"/>
      <c r="F244" s="540"/>
      <c r="G244" s="534"/>
      <c r="H244" s="592"/>
      <c r="I244" s="517"/>
    </row>
    <row r="245" spans="1:9">
      <c r="A245" s="944" t="s">
        <v>5601</v>
      </c>
      <c r="B245" s="522"/>
      <c r="C245" s="542"/>
      <c r="D245" s="534"/>
      <c r="E245" s="534"/>
      <c r="F245" s="540"/>
      <c r="G245" s="534"/>
      <c r="H245" s="592"/>
      <c r="I245" s="517"/>
    </row>
    <row r="246" spans="1:9">
      <c r="A246" s="944" t="s">
        <v>5601</v>
      </c>
      <c r="B246" s="522"/>
      <c r="C246" s="542"/>
      <c r="D246" s="539"/>
      <c r="E246" s="539"/>
      <c r="F246" s="539"/>
      <c r="G246" s="534"/>
      <c r="H246" s="543"/>
      <c r="I246" s="517"/>
    </row>
    <row r="247" spans="1:9" ht="15.75" thickBot="1">
      <c r="A247" s="944" t="s">
        <v>5601</v>
      </c>
      <c r="B247" s="522"/>
      <c r="C247" s="542"/>
      <c r="D247" s="539"/>
      <c r="E247" s="539"/>
      <c r="F247" s="539"/>
      <c r="G247" s="534"/>
      <c r="H247" s="543"/>
      <c r="I247" s="517"/>
    </row>
    <row r="248" spans="1:9" ht="15.75" thickBot="1">
      <c r="A248" s="944" t="s">
        <v>5601</v>
      </c>
      <c r="B248" s="522"/>
      <c r="C248" s="544"/>
      <c r="D248" s="546"/>
      <c r="E248" s="546"/>
      <c r="F248" s="546"/>
      <c r="G248" s="545"/>
      <c r="H248" s="547"/>
      <c r="I248" s="548">
        <v>0</v>
      </c>
    </row>
    <row r="249" spans="1:9" ht="15.75" thickBot="1">
      <c r="A249" s="944" t="s">
        <v>5601</v>
      </c>
      <c r="B249" s="522"/>
      <c r="C249" s="549"/>
      <c r="D249" s="549"/>
      <c r="E249" s="549"/>
      <c r="F249" s="549"/>
      <c r="G249" s="550"/>
      <c r="H249" s="551"/>
      <c r="I249" s="552"/>
    </row>
    <row r="250" spans="1:9" ht="15.75" thickBot="1">
      <c r="A250" s="944" t="s">
        <v>5601</v>
      </c>
      <c r="B250" s="522"/>
      <c r="C250" s="524" t="s">
        <v>645</v>
      </c>
      <c r="D250" s="525" t="s">
        <v>7</v>
      </c>
      <c r="E250" s="525" t="s">
        <v>92</v>
      </c>
      <c r="F250" s="525" t="s">
        <v>642</v>
      </c>
      <c r="G250" s="525" t="s">
        <v>646</v>
      </c>
      <c r="H250" s="526" t="s">
        <v>636</v>
      </c>
      <c r="I250" s="517"/>
    </row>
    <row r="251" spans="1:9">
      <c r="A251" s="944" t="s">
        <v>5601</v>
      </c>
      <c r="B251" s="522"/>
      <c r="C251" s="589"/>
      <c r="D251" s="554"/>
      <c r="E251" s="529"/>
      <c r="F251" s="540"/>
      <c r="G251" s="556"/>
      <c r="H251" s="590"/>
      <c r="I251" s="517"/>
    </row>
    <row r="252" spans="1:9">
      <c r="A252" s="944" t="s">
        <v>5601</v>
      </c>
      <c r="B252" s="522"/>
      <c r="C252" s="591"/>
      <c r="D252" s="534"/>
      <c r="E252" s="534"/>
      <c r="F252" s="540"/>
      <c r="G252" s="554"/>
      <c r="H252" s="592"/>
      <c r="I252" s="517"/>
    </row>
    <row r="253" spans="1:9">
      <c r="A253" s="944" t="s">
        <v>5601</v>
      </c>
      <c r="B253" s="522"/>
      <c r="C253" s="591"/>
      <c r="D253" s="534"/>
      <c r="E253" s="534"/>
      <c r="F253" s="540"/>
      <c r="G253" s="534"/>
      <c r="H253" s="592"/>
      <c r="I253" s="517"/>
    </row>
    <row r="254" spans="1:9">
      <c r="A254" s="944" t="s">
        <v>5601</v>
      </c>
      <c r="B254" s="522"/>
      <c r="C254" s="542"/>
      <c r="D254" s="534"/>
      <c r="E254" s="534"/>
      <c r="F254" s="540"/>
      <c r="G254" s="534"/>
      <c r="H254" s="592"/>
      <c r="I254" s="517"/>
    </row>
    <row r="255" spans="1:9">
      <c r="A255" s="944" t="s">
        <v>5601</v>
      </c>
      <c r="B255" s="522"/>
      <c r="C255" s="542"/>
      <c r="D255" s="534"/>
      <c r="E255" s="534"/>
      <c r="F255" s="540"/>
      <c r="G255" s="534"/>
      <c r="H255" s="592"/>
      <c r="I255" s="517"/>
    </row>
    <row r="256" spans="1:9" ht="15.75" thickBot="1">
      <c r="A256" s="944" t="s">
        <v>5601</v>
      </c>
      <c r="B256" s="522"/>
      <c r="C256" s="542"/>
      <c r="D256" s="534"/>
      <c r="E256" s="534"/>
      <c r="F256" s="540"/>
      <c r="G256" s="534"/>
      <c r="H256" s="592"/>
      <c r="I256" s="517"/>
    </row>
    <row r="257" spans="1:10" ht="15.75" thickBot="1">
      <c r="A257" s="944" t="s">
        <v>5601</v>
      </c>
      <c r="B257" s="522"/>
      <c r="C257" s="544"/>
      <c r="D257" s="546"/>
      <c r="E257" s="546"/>
      <c r="F257" s="546"/>
      <c r="G257" s="545"/>
      <c r="H257" s="547"/>
      <c r="I257" s="548">
        <v>0</v>
      </c>
    </row>
    <row r="258" spans="1:10" ht="15.75" thickBot="1">
      <c r="A258" s="944" t="s">
        <v>5601</v>
      </c>
      <c r="B258" s="522"/>
      <c r="C258" s="549"/>
      <c r="D258" s="549"/>
      <c r="E258" s="549"/>
      <c r="F258" s="549"/>
      <c r="G258" s="559"/>
      <c r="H258" s="560"/>
      <c r="I258" s="552"/>
    </row>
    <row r="259" spans="1:10" ht="15.75" thickBot="1">
      <c r="A259" s="944" t="s">
        <v>5601</v>
      </c>
      <c r="B259" s="522"/>
      <c r="C259" s="524" t="s">
        <v>647</v>
      </c>
      <c r="D259" s="561" t="s">
        <v>648</v>
      </c>
      <c r="E259" s="561" t="s">
        <v>649</v>
      </c>
      <c r="F259" s="525" t="s">
        <v>650</v>
      </c>
      <c r="G259" s="525" t="s">
        <v>635</v>
      </c>
      <c r="H259" s="526" t="s">
        <v>636</v>
      </c>
      <c r="I259" s="517"/>
    </row>
    <row r="260" spans="1:10">
      <c r="A260" s="944" t="s">
        <v>5601</v>
      </c>
      <c r="B260" s="522"/>
      <c r="C260" s="562" t="s">
        <v>651</v>
      </c>
      <c r="D260" s="563">
        <v>52046.296296296299</v>
      </c>
      <c r="E260" s="564">
        <v>1.83829076447194</v>
      </c>
      <c r="F260" s="565">
        <v>95676.225806451621</v>
      </c>
      <c r="G260" s="780">
        <v>8.8506167241066578</v>
      </c>
      <c r="H260" s="594">
        <v>10810</v>
      </c>
      <c r="I260" s="517"/>
    </row>
    <row r="261" spans="1:10">
      <c r="A261" s="944" t="s">
        <v>5601</v>
      </c>
      <c r="B261" s="522"/>
      <c r="C261" s="562" t="s">
        <v>652</v>
      </c>
      <c r="D261" s="563">
        <v>41637.037037037036</v>
      </c>
      <c r="E261" s="564">
        <v>1.83829076447194</v>
      </c>
      <c r="F261" s="565">
        <v>76540.980645161297</v>
      </c>
      <c r="G261" s="599">
        <v>1.5</v>
      </c>
      <c r="H261" s="594">
        <v>51027</v>
      </c>
      <c r="I261" s="517"/>
    </row>
    <row r="262" spans="1:10">
      <c r="A262" s="944" t="s">
        <v>5601</v>
      </c>
      <c r="B262" s="522"/>
      <c r="C262" s="568" t="s">
        <v>653</v>
      </c>
      <c r="D262" s="563">
        <v>20818.518518518522</v>
      </c>
      <c r="E262" s="564">
        <v>2.0417646957549742</v>
      </c>
      <c r="F262" s="565">
        <v>42506.516129032265</v>
      </c>
      <c r="G262" s="600">
        <v>1.5</v>
      </c>
      <c r="H262" s="594">
        <v>28338</v>
      </c>
      <c r="I262" s="517"/>
    </row>
    <row r="263" spans="1:10">
      <c r="A263" s="944" t="s">
        <v>5601</v>
      </c>
      <c r="B263" s="522"/>
      <c r="C263" s="542"/>
      <c r="D263" s="539"/>
      <c r="E263" s="539"/>
      <c r="F263" s="539"/>
      <c r="G263" s="534"/>
      <c r="H263" s="543"/>
      <c r="I263" s="517"/>
    </row>
    <row r="264" spans="1:10">
      <c r="A264" s="944" t="s">
        <v>5601</v>
      </c>
      <c r="B264" s="522"/>
      <c r="C264" s="542"/>
      <c r="D264" s="539"/>
      <c r="E264" s="539"/>
      <c r="F264" s="539"/>
      <c r="G264" s="534"/>
      <c r="H264" s="543"/>
      <c r="I264" s="517"/>
    </row>
    <row r="265" spans="1:10" ht="15.75" thickBot="1">
      <c r="A265" s="944" t="s">
        <v>5601</v>
      </c>
      <c r="B265" s="522"/>
      <c r="C265" s="542"/>
      <c r="D265" s="539"/>
      <c r="E265" s="539"/>
      <c r="F265" s="539"/>
      <c r="G265" s="534"/>
      <c r="H265" s="543"/>
      <c r="I265" s="517"/>
    </row>
    <row r="266" spans="1:10" ht="15.75" thickBot="1">
      <c r="A266" s="944" t="s">
        <v>5601</v>
      </c>
      <c r="B266" s="522"/>
      <c r="C266" s="570"/>
      <c r="D266" s="571"/>
      <c r="E266" s="571"/>
      <c r="F266" s="571"/>
      <c r="G266" s="572"/>
      <c r="H266" s="573"/>
      <c r="I266" s="548">
        <v>90175</v>
      </c>
    </row>
    <row r="267" spans="1:10" ht="15.75" thickBot="1">
      <c r="A267" s="944" t="s">
        <v>5601</v>
      </c>
      <c r="B267" s="522"/>
      <c r="C267" s="596"/>
      <c r="D267" s="596"/>
      <c r="E267" s="596"/>
      <c r="F267" s="596"/>
      <c r="G267" s="597"/>
      <c r="H267" s="552"/>
      <c r="I267" s="552"/>
    </row>
    <row r="268" spans="1:10" ht="15.75" thickBot="1">
      <c r="A268" s="944" t="s">
        <v>5601</v>
      </c>
      <c r="B268" s="522"/>
      <c r="C268" s="522"/>
      <c r="D268" s="522"/>
      <c r="E268" s="522"/>
      <c r="F268" s="574" t="s">
        <v>654</v>
      </c>
      <c r="G268" s="521"/>
      <c r="H268" s="517"/>
      <c r="I268" s="548">
        <v>159279</v>
      </c>
      <c r="J268" s="518">
        <v>159279</v>
      </c>
    </row>
    <row r="269" spans="1:10">
      <c r="A269" s="944" t="s">
        <v>5601</v>
      </c>
      <c r="B269" s="515"/>
      <c r="C269" s="515"/>
      <c r="D269" s="515"/>
      <c r="E269" s="515"/>
      <c r="F269" s="515"/>
      <c r="G269" s="516"/>
      <c r="H269" s="517"/>
      <c r="I269" s="598"/>
    </row>
    <row r="270" spans="1:10">
      <c r="A270" s="944" t="s">
        <v>5601</v>
      </c>
      <c r="B270" s="515"/>
      <c r="C270" s="515"/>
      <c r="D270" s="515"/>
      <c r="E270" s="515"/>
      <c r="F270" s="515"/>
      <c r="G270" s="516"/>
      <c r="H270" s="517"/>
      <c r="I270" s="576"/>
    </row>
    <row r="271" spans="1:10">
      <c r="A271" s="944" t="s">
        <v>5601</v>
      </c>
      <c r="B271" s="515"/>
      <c r="C271" s="515"/>
      <c r="D271" s="515"/>
      <c r="E271" s="515"/>
      <c r="F271" s="515"/>
      <c r="G271" s="516"/>
      <c r="H271" s="517"/>
      <c r="I271" s="515"/>
    </row>
    <row r="272" spans="1:10">
      <c r="A272" s="944" t="s">
        <v>5592</v>
      </c>
      <c r="B272" s="515"/>
      <c r="C272" s="515"/>
      <c r="D272" s="515"/>
      <c r="E272" s="515"/>
      <c r="F272" s="515"/>
      <c r="G272" s="516"/>
      <c r="H272" s="517"/>
      <c r="I272" s="515"/>
    </row>
    <row r="273" spans="1:9">
      <c r="A273" s="944" t="s">
        <v>5592</v>
      </c>
      <c r="B273" s="516"/>
      <c r="C273" s="519" t="s">
        <v>631</v>
      </c>
      <c r="D273" s="519"/>
      <c r="E273" s="519"/>
      <c r="F273" s="519"/>
      <c r="G273" s="519"/>
      <c r="H273" s="520"/>
      <c r="I273" s="515"/>
    </row>
    <row r="274" spans="1:9">
      <c r="A274" s="944" t="s">
        <v>5592</v>
      </c>
      <c r="B274" s="516"/>
      <c r="C274" s="515"/>
      <c r="D274" s="515"/>
      <c r="E274" s="515"/>
      <c r="F274" s="515"/>
      <c r="G274" s="516"/>
      <c r="H274" s="517"/>
      <c r="I274" s="515"/>
    </row>
    <row r="275" spans="1:9">
      <c r="A275" s="944" t="s">
        <v>5592</v>
      </c>
      <c r="B275" s="516"/>
      <c r="C275" s="515"/>
      <c r="D275" s="515"/>
      <c r="E275" s="515"/>
      <c r="F275" s="515"/>
      <c r="G275" s="516"/>
      <c r="H275" s="517"/>
      <c r="I275" s="515"/>
    </row>
    <row r="276" spans="1:9">
      <c r="A276" s="944" t="s">
        <v>5592</v>
      </c>
      <c r="B276" s="516"/>
      <c r="C276" s="515"/>
      <c r="D276" s="515"/>
      <c r="E276" s="515"/>
      <c r="F276" s="515"/>
      <c r="G276" s="516"/>
      <c r="H276" s="517"/>
      <c r="I276" s="1051" t="s">
        <v>1062</v>
      </c>
    </row>
    <row r="277" spans="1:9" ht="27" customHeight="1">
      <c r="A277" s="944" t="s">
        <v>5592</v>
      </c>
      <c r="B277" s="843" t="s">
        <v>568</v>
      </c>
      <c r="C277" s="1095" t="s">
        <v>5592</v>
      </c>
      <c r="D277" s="945" t="s">
        <v>661</v>
      </c>
      <c r="E277" s="945"/>
      <c r="F277" s="945"/>
      <c r="G277" s="843" t="s">
        <v>7</v>
      </c>
      <c r="H277" s="844" t="s">
        <v>662</v>
      </c>
      <c r="I277" s="1093">
        <v>3</v>
      </c>
    </row>
    <row r="278" spans="1:9">
      <c r="A278" s="944" t="s">
        <v>5592</v>
      </c>
      <c r="B278" s="521"/>
      <c r="C278" s="522"/>
      <c r="D278" s="522"/>
      <c r="E278" s="522"/>
      <c r="F278" s="522"/>
      <c r="G278" s="521"/>
      <c r="H278" s="517"/>
      <c r="I278" s="517"/>
    </row>
    <row r="279" spans="1:9">
      <c r="A279" s="944" t="s">
        <v>5592</v>
      </c>
      <c r="B279" s="521"/>
      <c r="C279" s="522"/>
      <c r="D279" s="522"/>
      <c r="E279" s="522"/>
      <c r="F279" s="522"/>
      <c r="G279" s="521"/>
      <c r="H279" s="523"/>
      <c r="I279" s="517"/>
    </row>
    <row r="280" spans="1:9" ht="15.75" thickBot="1">
      <c r="A280" s="944" t="s">
        <v>5592</v>
      </c>
      <c r="B280" s="521"/>
      <c r="C280" s="522"/>
      <c r="D280" s="522"/>
      <c r="E280" s="522"/>
      <c r="F280" s="522"/>
      <c r="G280" s="521"/>
      <c r="H280" s="517"/>
      <c r="I280" s="517"/>
    </row>
    <row r="281" spans="1:9" ht="15.75" thickBot="1">
      <c r="A281" s="944" t="s">
        <v>5592</v>
      </c>
      <c r="B281" s="521"/>
      <c r="C281" s="524" t="s">
        <v>633</v>
      </c>
      <c r="D281" s="525" t="s">
        <v>7</v>
      </c>
      <c r="E281" s="525" t="s">
        <v>92</v>
      </c>
      <c r="F281" s="525" t="s">
        <v>634</v>
      </c>
      <c r="G281" s="525" t="s">
        <v>635</v>
      </c>
      <c r="H281" s="526" t="s">
        <v>636</v>
      </c>
      <c r="I281" s="517"/>
    </row>
    <row r="282" spans="1:9">
      <c r="A282" s="944" t="s">
        <v>5592</v>
      </c>
      <c r="B282" s="521"/>
      <c r="C282" s="527" t="s">
        <v>637</v>
      </c>
      <c r="D282" s="528" t="s">
        <v>638</v>
      </c>
      <c r="E282" s="529">
        <v>1</v>
      </c>
      <c r="F282" s="530">
        <v>21681</v>
      </c>
      <c r="G282" s="529">
        <v>0.30768656716417908</v>
      </c>
      <c r="H282" s="567">
        <v>6671</v>
      </c>
      <c r="I282" s="517"/>
    </row>
    <row r="283" spans="1:9">
      <c r="A283" s="944" t="s">
        <v>5592</v>
      </c>
      <c r="B283" s="521"/>
      <c r="C283" s="588"/>
      <c r="D283" s="534"/>
      <c r="E283" s="534"/>
      <c r="F283" s="555"/>
      <c r="G283" s="534"/>
      <c r="H283" s="587"/>
      <c r="I283" s="517"/>
    </row>
    <row r="284" spans="1:9">
      <c r="A284" s="944" t="s">
        <v>5592</v>
      </c>
      <c r="B284" s="521"/>
      <c r="C284" s="538"/>
      <c r="D284" s="534"/>
      <c r="E284" s="534"/>
      <c r="F284" s="555"/>
      <c r="G284" s="534"/>
      <c r="H284" s="587"/>
      <c r="I284" s="517"/>
    </row>
    <row r="285" spans="1:9">
      <c r="A285" s="944" t="s">
        <v>5592</v>
      </c>
      <c r="B285" s="521"/>
      <c r="C285" s="542"/>
      <c r="D285" s="534"/>
      <c r="E285" s="539"/>
      <c r="F285" s="539"/>
      <c r="G285" s="534"/>
      <c r="H285" s="543"/>
      <c r="I285" s="517"/>
    </row>
    <row r="286" spans="1:9">
      <c r="A286" s="944" t="s">
        <v>5592</v>
      </c>
      <c r="B286" s="521"/>
      <c r="C286" s="542"/>
      <c r="D286" s="534"/>
      <c r="E286" s="539"/>
      <c r="F286" s="539"/>
      <c r="G286" s="534"/>
      <c r="H286" s="543"/>
      <c r="I286" s="517"/>
    </row>
    <row r="287" spans="1:9" ht="15.75" thickBot="1">
      <c r="A287" s="944" t="s">
        <v>5592</v>
      </c>
      <c r="B287" s="521"/>
      <c r="C287" s="542"/>
      <c r="D287" s="534"/>
      <c r="E287" s="539"/>
      <c r="F287" s="539"/>
      <c r="G287" s="534"/>
      <c r="H287" s="543"/>
      <c r="I287" s="517"/>
    </row>
    <row r="288" spans="1:9" ht="15.75" thickBot="1">
      <c r="A288" s="944" t="s">
        <v>5592</v>
      </c>
      <c r="B288" s="521"/>
      <c r="C288" s="544"/>
      <c r="D288" s="545"/>
      <c r="E288" s="546"/>
      <c r="F288" s="546"/>
      <c r="G288" s="545"/>
      <c r="H288" s="547"/>
      <c r="I288" s="548">
        <v>6671</v>
      </c>
    </row>
    <row r="289" spans="1:9" ht="15.75" thickBot="1">
      <c r="A289" s="944" t="s">
        <v>5592</v>
      </c>
      <c r="B289" s="521"/>
      <c r="C289" s="549"/>
      <c r="D289" s="550"/>
      <c r="E289" s="549"/>
      <c r="F289" s="549"/>
      <c r="G289" s="550"/>
      <c r="H289" s="551"/>
      <c r="I289" s="552"/>
    </row>
    <row r="290" spans="1:9" ht="15.75" thickBot="1">
      <c r="A290" s="944" t="s">
        <v>5592</v>
      </c>
      <c r="B290" s="522"/>
      <c r="C290" s="524" t="s">
        <v>641</v>
      </c>
      <c r="D290" s="525" t="s">
        <v>7</v>
      </c>
      <c r="E290" s="525" t="s">
        <v>92</v>
      </c>
      <c r="F290" s="525" t="s">
        <v>642</v>
      </c>
      <c r="G290" s="525" t="s">
        <v>643</v>
      </c>
      <c r="H290" s="526" t="s">
        <v>636</v>
      </c>
      <c r="I290" s="517"/>
    </row>
    <row r="291" spans="1:9">
      <c r="A291" s="944" t="s">
        <v>5592</v>
      </c>
      <c r="B291" s="522"/>
      <c r="C291" s="589"/>
      <c r="D291" s="554"/>
      <c r="E291" s="529"/>
      <c r="F291" s="540"/>
      <c r="G291" s="556"/>
      <c r="H291" s="590"/>
      <c r="I291" s="517"/>
    </row>
    <row r="292" spans="1:9">
      <c r="A292" s="944" t="s">
        <v>5592</v>
      </c>
      <c r="B292" s="522"/>
      <c r="C292" s="591"/>
      <c r="D292" s="534"/>
      <c r="E292" s="534"/>
      <c r="F292" s="540"/>
      <c r="G292" s="556"/>
      <c r="H292" s="592"/>
      <c r="I292" s="517"/>
    </row>
    <row r="293" spans="1:9">
      <c r="A293" s="944" t="s">
        <v>5592</v>
      </c>
      <c r="B293" s="522"/>
      <c r="C293" s="591"/>
      <c r="D293" s="534"/>
      <c r="E293" s="534"/>
      <c r="F293" s="540"/>
      <c r="G293" s="556"/>
      <c r="H293" s="592"/>
      <c r="I293" s="517"/>
    </row>
    <row r="294" spans="1:9">
      <c r="A294" s="944" t="s">
        <v>5592</v>
      </c>
      <c r="B294" s="522"/>
      <c r="C294" s="542"/>
      <c r="D294" s="534"/>
      <c r="E294" s="534"/>
      <c r="F294" s="540"/>
      <c r="G294" s="534"/>
      <c r="H294" s="592"/>
      <c r="I294" s="517"/>
    </row>
    <row r="295" spans="1:9">
      <c r="A295" s="944" t="s">
        <v>5592</v>
      </c>
      <c r="B295" s="522"/>
      <c r="C295" s="542"/>
      <c r="D295" s="534"/>
      <c r="E295" s="534"/>
      <c r="F295" s="540"/>
      <c r="G295" s="534"/>
      <c r="H295" s="592"/>
      <c r="I295" s="517"/>
    </row>
    <row r="296" spans="1:9">
      <c r="A296" s="944" t="s">
        <v>5592</v>
      </c>
      <c r="B296" s="522"/>
      <c r="C296" s="542"/>
      <c r="D296" s="534"/>
      <c r="E296" s="534"/>
      <c r="F296" s="540"/>
      <c r="G296" s="534"/>
      <c r="H296" s="592"/>
      <c r="I296" s="517"/>
    </row>
    <row r="297" spans="1:9">
      <c r="A297" s="944" t="s">
        <v>5592</v>
      </c>
      <c r="B297" s="522"/>
      <c r="C297" s="542"/>
      <c r="D297" s="534"/>
      <c r="E297" s="534"/>
      <c r="F297" s="540"/>
      <c r="G297" s="534"/>
      <c r="H297" s="592"/>
      <c r="I297" s="517"/>
    </row>
    <row r="298" spans="1:9">
      <c r="A298" s="944" t="s">
        <v>5592</v>
      </c>
      <c r="B298" s="522"/>
      <c r="C298" s="542"/>
      <c r="D298" s="534"/>
      <c r="E298" s="534"/>
      <c r="F298" s="540"/>
      <c r="G298" s="534"/>
      <c r="H298" s="592"/>
      <c r="I298" s="517"/>
    </row>
    <row r="299" spans="1:9">
      <c r="A299" s="944" t="s">
        <v>5592</v>
      </c>
      <c r="B299" s="522"/>
      <c r="C299" s="542"/>
      <c r="D299" s="534"/>
      <c r="E299" s="534"/>
      <c r="F299" s="540"/>
      <c r="G299" s="534"/>
      <c r="H299" s="592"/>
      <c r="I299" s="517"/>
    </row>
    <row r="300" spans="1:9">
      <c r="A300" s="944" t="s">
        <v>5592</v>
      </c>
      <c r="B300" s="522"/>
      <c r="C300" s="542"/>
      <c r="D300" s="539"/>
      <c r="E300" s="539"/>
      <c r="F300" s="539"/>
      <c r="G300" s="534"/>
      <c r="H300" s="543"/>
      <c r="I300" s="517"/>
    </row>
    <row r="301" spans="1:9" ht="15.75" thickBot="1">
      <c r="A301" s="944" t="s">
        <v>5592</v>
      </c>
      <c r="B301" s="522"/>
      <c r="C301" s="542"/>
      <c r="D301" s="539"/>
      <c r="E301" s="539"/>
      <c r="F301" s="539"/>
      <c r="G301" s="534"/>
      <c r="H301" s="543"/>
      <c r="I301" s="517"/>
    </row>
    <row r="302" spans="1:9" ht="15.75" thickBot="1">
      <c r="A302" s="944" t="s">
        <v>5592</v>
      </c>
      <c r="B302" s="522"/>
      <c r="C302" s="544"/>
      <c r="D302" s="546"/>
      <c r="E302" s="546"/>
      <c r="F302" s="546"/>
      <c r="G302" s="545"/>
      <c r="H302" s="547"/>
      <c r="I302" s="548">
        <v>0</v>
      </c>
    </row>
    <row r="303" spans="1:9" ht="15.75" thickBot="1">
      <c r="A303" s="944" t="s">
        <v>5592</v>
      </c>
      <c r="B303" s="522"/>
      <c r="C303" s="549"/>
      <c r="D303" s="549"/>
      <c r="E303" s="549"/>
      <c r="F303" s="549"/>
      <c r="G303" s="550"/>
      <c r="H303" s="551"/>
      <c r="I303" s="552"/>
    </row>
    <row r="304" spans="1:9" ht="15.75" thickBot="1">
      <c r="A304" s="944" t="s">
        <v>5592</v>
      </c>
      <c r="B304" s="522"/>
      <c r="C304" s="524" t="s">
        <v>645</v>
      </c>
      <c r="D304" s="525" t="s">
        <v>7</v>
      </c>
      <c r="E304" s="525" t="s">
        <v>92</v>
      </c>
      <c r="F304" s="525" t="s">
        <v>642</v>
      </c>
      <c r="G304" s="525" t="s">
        <v>646</v>
      </c>
      <c r="H304" s="526" t="s">
        <v>636</v>
      </c>
      <c r="I304" s="517"/>
    </row>
    <row r="305" spans="1:9">
      <c r="A305" s="944" t="s">
        <v>5592</v>
      </c>
      <c r="B305" s="522"/>
      <c r="C305" s="589"/>
      <c r="D305" s="554"/>
      <c r="E305" s="529"/>
      <c r="F305" s="540"/>
      <c r="G305" s="556"/>
      <c r="H305" s="590"/>
      <c r="I305" s="517"/>
    </row>
    <row r="306" spans="1:9">
      <c r="A306" s="944" t="s">
        <v>5592</v>
      </c>
      <c r="B306" s="522"/>
      <c r="C306" s="591"/>
      <c r="D306" s="534"/>
      <c r="E306" s="534"/>
      <c r="F306" s="540"/>
      <c r="G306" s="554"/>
      <c r="H306" s="592"/>
      <c r="I306" s="517"/>
    </row>
    <row r="307" spans="1:9">
      <c r="A307" s="944" t="s">
        <v>5592</v>
      </c>
      <c r="B307" s="522"/>
      <c r="C307" s="591"/>
      <c r="D307" s="534"/>
      <c r="E307" s="534"/>
      <c r="F307" s="540"/>
      <c r="G307" s="534"/>
      <c r="H307" s="592"/>
      <c r="I307" s="517"/>
    </row>
    <row r="308" spans="1:9">
      <c r="A308" s="944" t="s">
        <v>5592</v>
      </c>
      <c r="B308" s="522"/>
      <c r="C308" s="542"/>
      <c r="D308" s="534"/>
      <c r="E308" s="534"/>
      <c r="F308" s="540"/>
      <c r="G308" s="534"/>
      <c r="H308" s="592"/>
      <c r="I308" s="517"/>
    </row>
    <row r="309" spans="1:9">
      <c r="A309" s="944" t="s">
        <v>5592</v>
      </c>
      <c r="B309" s="522"/>
      <c r="C309" s="542"/>
      <c r="D309" s="534"/>
      <c r="E309" s="534"/>
      <c r="F309" s="540"/>
      <c r="G309" s="534"/>
      <c r="H309" s="592"/>
      <c r="I309" s="517"/>
    </row>
    <row r="310" spans="1:9" ht="15.75" thickBot="1">
      <c r="A310" s="944" t="s">
        <v>5592</v>
      </c>
      <c r="B310" s="522"/>
      <c r="C310" s="542"/>
      <c r="D310" s="534"/>
      <c r="E310" s="534"/>
      <c r="F310" s="540"/>
      <c r="G310" s="534"/>
      <c r="H310" s="592"/>
      <c r="I310" s="517"/>
    </row>
    <row r="311" spans="1:9" ht="15.75" thickBot="1">
      <c r="A311" s="944" t="s">
        <v>5592</v>
      </c>
      <c r="B311" s="522"/>
      <c r="C311" s="544"/>
      <c r="D311" s="546"/>
      <c r="E311" s="546"/>
      <c r="F311" s="546"/>
      <c r="G311" s="545"/>
      <c r="H311" s="547"/>
      <c r="I311" s="548">
        <v>0</v>
      </c>
    </row>
    <row r="312" spans="1:9" ht="15.75" thickBot="1">
      <c r="A312" s="944" t="s">
        <v>5592</v>
      </c>
      <c r="B312" s="522"/>
      <c r="C312" s="549"/>
      <c r="D312" s="549"/>
      <c r="E312" s="549"/>
      <c r="F312" s="549"/>
      <c r="G312" s="559"/>
      <c r="H312" s="560"/>
      <c r="I312" s="552"/>
    </row>
    <row r="313" spans="1:9" ht="15.75" thickBot="1">
      <c r="A313" s="944" t="s">
        <v>5592</v>
      </c>
      <c r="B313" s="522"/>
      <c r="C313" s="524" t="s">
        <v>647</v>
      </c>
      <c r="D313" s="561" t="s">
        <v>648</v>
      </c>
      <c r="E313" s="561" t="s">
        <v>649</v>
      </c>
      <c r="F313" s="525" t="s">
        <v>650</v>
      </c>
      <c r="G313" s="525" t="s">
        <v>635</v>
      </c>
      <c r="H313" s="526" t="s">
        <v>636</v>
      </c>
      <c r="I313" s="517"/>
    </row>
    <row r="314" spans="1:9">
      <c r="A314" s="944" t="s">
        <v>5592</v>
      </c>
      <c r="B314" s="522"/>
      <c r="C314" s="562" t="s">
        <v>651</v>
      </c>
      <c r="D314" s="563">
        <v>52046.296296296299</v>
      </c>
      <c r="E314" s="564">
        <v>1.83829076447194</v>
      </c>
      <c r="F314" s="565">
        <v>95676.225806451621</v>
      </c>
      <c r="G314" s="593">
        <v>84.386612633621539</v>
      </c>
      <c r="H314" s="594">
        <v>1134</v>
      </c>
      <c r="I314" s="517"/>
    </row>
    <row r="315" spans="1:9">
      <c r="A315" s="944" t="s">
        <v>5592</v>
      </c>
      <c r="B315" s="522"/>
      <c r="C315" s="562" t="s">
        <v>652</v>
      </c>
      <c r="D315" s="563">
        <v>41637.037037037036</v>
      </c>
      <c r="E315" s="564">
        <v>1.83829076447194</v>
      </c>
      <c r="F315" s="565">
        <v>76540.980645161297</v>
      </c>
      <c r="G315" s="593">
        <v>12</v>
      </c>
      <c r="H315" s="594">
        <v>6378</v>
      </c>
      <c r="I315" s="517"/>
    </row>
    <row r="316" spans="1:9">
      <c r="A316" s="944" t="s">
        <v>5592</v>
      </c>
      <c r="B316" s="522"/>
      <c r="C316" s="568" t="s">
        <v>653</v>
      </c>
      <c r="D316" s="563">
        <v>20818.518518518522</v>
      </c>
      <c r="E316" s="564">
        <v>2.0417646957549742</v>
      </c>
      <c r="F316" s="565">
        <v>42506.516129032265</v>
      </c>
      <c r="G316" s="595">
        <v>3</v>
      </c>
      <c r="H316" s="594">
        <v>14169</v>
      </c>
      <c r="I316" s="517"/>
    </row>
    <row r="317" spans="1:9">
      <c r="A317" s="944" t="s">
        <v>5592</v>
      </c>
      <c r="B317" s="522"/>
      <c r="C317" s="542"/>
      <c r="D317" s="539"/>
      <c r="E317" s="539"/>
      <c r="F317" s="539"/>
      <c r="G317" s="534"/>
      <c r="H317" s="543"/>
      <c r="I317" s="517"/>
    </row>
    <row r="318" spans="1:9">
      <c r="A318" s="944" t="s">
        <v>5592</v>
      </c>
      <c r="B318" s="522"/>
      <c r="C318" s="542"/>
      <c r="D318" s="539"/>
      <c r="E318" s="539"/>
      <c r="F318" s="539"/>
      <c r="G318" s="534"/>
      <c r="H318" s="543"/>
      <c r="I318" s="517"/>
    </row>
    <row r="319" spans="1:9" ht="15.75" thickBot="1">
      <c r="A319" s="944" t="s">
        <v>5592</v>
      </c>
      <c r="B319" s="522"/>
      <c r="C319" s="542"/>
      <c r="D319" s="539"/>
      <c r="E319" s="539"/>
      <c r="F319" s="539"/>
      <c r="G319" s="534"/>
      <c r="H319" s="543"/>
      <c r="I319" s="517"/>
    </row>
    <row r="320" spans="1:9" ht="15.75" thickBot="1">
      <c r="A320" s="944" t="s">
        <v>5592</v>
      </c>
      <c r="B320" s="522"/>
      <c r="C320" s="570"/>
      <c r="D320" s="571"/>
      <c r="E320" s="571"/>
      <c r="F320" s="571"/>
      <c r="G320" s="572"/>
      <c r="H320" s="573"/>
      <c r="I320" s="548">
        <v>21681</v>
      </c>
    </row>
    <row r="321" spans="1:10" ht="15.75" thickBot="1">
      <c r="A321" s="944" t="s">
        <v>5592</v>
      </c>
      <c r="B321" s="522"/>
      <c r="C321" s="596"/>
      <c r="D321" s="596"/>
      <c r="E321" s="596"/>
      <c r="F321" s="596"/>
      <c r="G321" s="597"/>
      <c r="H321" s="552"/>
      <c r="I321" s="552"/>
    </row>
    <row r="322" spans="1:10" ht="15.75" thickBot="1">
      <c r="A322" s="944" t="s">
        <v>5592</v>
      </c>
      <c r="B322" s="522"/>
      <c r="C322" s="522"/>
      <c r="D322" s="522"/>
      <c r="E322" s="522"/>
      <c r="F322" s="574" t="s">
        <v>654</v>
      </c>
      <c r="G322" s="521"/>
      <c r="H322" s="517"/>
      <c r="I322" s="548">
        <v>28352</v>
      </c>
      <c r="J322" s="518">
        <v>28352</v>
      </c>
    </row>
    <row r="323" spans="1:10">
      <c r="A323" s="944" t="s">
        <v>5592</v>
      </c>
      <c r="B323" s="515"/>
      <c r="C323" s="515"/>
      <c r="D323" s="515"/>
      <c r="E323" s="515"/>
      <c r="F323" s="515"/>
      <c r="G323" s="516"/>
      <c r="H323" s="517"/>
      <c r="I323" s="598"/>
    </row>
    <row r="324" spans="1:10">
      <c r="A324" s="944" t="s">
        <v>5592</v>
      </c>
      <c r="B324" s="515"/>
      <c r="C324" s="515"/>
      <c r="D324" s="515"/>
      <c r="E324" s="515"/>
      <c r="F324" s="515"/>
      <c r="G324" s="516"/>
      <c r="H324" s="517"/>
      <c r="I324" s="576"/>
    </row>
    <row r="325" spans="1:10">
      <c r="A325" s="944" t="s">
        <v>5592</v>
      </c>
      <c r="B325" s="515"/>
      <c r="C325" s="515"/>
      <c r="D325" s="515"/>
      <c r="E325" s="515"/>
      <c r="F325" s="515"/>
      <c r="G325" s="516"/>
      <c r="H325" s="517"/>
      <c r="I325" s="515"/>
    </row>
    <row r="326" spans="1:10">
      <c r="A326" s="944" t="s">
        <v>5527</v>
      </c>
      <c r="B326" s="515"/>
      <c r="C326" s="515"/>
      <c r="D326" s="515"/>
      <c r="E326" s="515"/>
      <c r="F326" s="515"/>
      <c r="G326" s="516"/>
      <c r="H326" s="517"/>
      <c r="I326" s="515"/>
    </row>
    <row r="327" spans="1:10">
      <c r="A327" s="944" t="s">
        <v>5527</v>
      </c>
      <c r="B327" s="516"/>
      <c r="C327" s="519" t="s">
        <v>631</v>
      </c>
      <c r="D327" s="519"/>
      <c r="E327" s="519"/>
      <c r="F327" s="519"/>
      <c r="G327" s="519"/>
      <c r="H327" s="520"/>
      <c r="I327" s="515"/>
    </row>
    <row r="328" spans="1:10">
      <c r="A328" s="944" t="s">
        <v>5527</v>
      </c>
      <c r="B328" s="516"/>
      <c r="C328" s="515"/>
      <c r="D328" s="515"/>
      <c r="E328" s="515"/>
      <c r="F328" s="515"/>
      <c r="G328" s="516"/>
      <c r="H328" s="517"/>
      <c r="I328" s="515"/>
    </row>
    <row r="329" spans="1:10">
      <c r="A329" s="944" t="s">
        <v>5527</v>
      </c>
      <c r="B329" s="516"/>
      <c r="C329" s="515"/>
      <c r="D329" s="515"/>
      <c r="E329" s="515"/>
      <c r="F329" s="515"/>
      <c r="G329" s="516"/>
      <c r="H329" s="517"/>
      <c r="I329" s="515"/>
    </row>
    <row r="330" spans="1:10">
      <c r="A330" s="944" t="s">
        <v>5527</v>
      </c>
      <c r="B330" s="516"/>
      <c r="C330" s="515"/>
      <c r="D330" s="515"/>
      <c r="E330" s="515"/>
      <c r="F330" s="515"/>
      <c r="G330" s="516"/>
      <c r="H330" s="517"/>
      <c r="I330" s="1051" t="s">
        <v>1062</v>
      </c>
    </row>
    <row r="331" spans="1:10" ht="27" customHeight="1">
      <c r="A331" s="944" t="s">
        <v>5527</v>
      </c>
      <c r="B331" s="843" t="s">
        <v>568</v>
      </c>
      <c r="C331" s="1094" t="s">
        <v>5527</v>
      </c>
      <c r="D331" s="945" t="s">
        <v>721</v>
      </c>
      <c r="E331" s="945"/>
      <c r="F331" s="945"/>
      <c r="G331" s="843" t="s">
        <v>7</v>
      </c>
      <c r="H331" s="844" t="s">
        <v>662</v>
      </c>
      <c r="I331" s="1093">
        <v>19</v>
      </c>
    </row>
    <row r="332" spans="1:10">
      <c r="A332" s="944" t="s">
        <v>5527</v>
      </c>
      <c r="B332" s="521"/>
      <c r="C332" s="522"/>
      <c r="D332" s="522"/>
      <c r="E332" s="522"/>
      <c r="F332" s="522"/>
      <c r="G332" s="521"/>
      <c r="H332" s="517"/>
      <c r="I332" s="517"/>
    </row>
    <row r="333" spans="1:10">
      <c r="A333" s="944" t="s">
        <v>5527</v>
      </c>
      <c r="B333" s="521"/>
      <c r="C333" s="522"/>
      <c r="D333" s="522"/>
      <c r="E333" s="522"/>
      <c r="F333" s="522"/>
      <c r="G333" s="521"/>
      <c r="H333" s="523"/>
      <c r="I333" s="517"/>
    </row>
    <row r="334" spans="1:10" ht="15.75" thickBot="1">
      <c r="A334" s="944" t="s">
        <v>5527</v>
      </c>
      <c r="B334" s="521"/>
      <c r="C334" s="522"/>
      <c r="D334" s="522"/>
      <c r="E334" s="522"/>
      <c r="F334" s="522"/>
      <c r="G334" s="521"/>
      <c r="H334" s="517"/>
      <c r="I334" s="517"/>
    </row>
    <row r="335" spans="1:10" ht="15.75" thickBot="1">
      <c r="A335" s="944" t="s">
        <v>5527</v>
      </c>
      <c r="B335" s="521"/>
      <c r="C335" s="524" t="s">
        <v>633</v>
      </c>
      <c r="D335" s="525" t="s">
        <v>7</v>
      </c>
      <c r="E335" s="525" t="s">
        <v>92</v>
      </c>
      <c r="F335" s="525" t="s">
        <v>634</v>
      </c>
      <c r="G335" s="525" t="s">
        <v>635</v>
      </c>
      <c r="H335" s="526" t="s">
        <v>636</v>
      </c>
      <c r="I335" s="517"/>
    </row>
    <row r="336" spans="1:10">
      <c r="A336" s="944" t="s">
        <v>5527</v>
      </c>
      <c r="B336" s="521"/>
      <c r="C336" s="527" t="s">
        <v>637</v>
      </c>
      <c r="D336" s="528" t="s">
        <v>638</v>
      </c>
      <c r="E336" s="529">
        <v>1</v>
      </c>
      <c r="F336" s="530">
        <v>13264</v>
      </c>
      <c r="G336" s="529">
        <v>0.16803061224489793</v>
      </c>
      <c r="H336" s="567">
        <v>2229</v>
      </c>
      <c r="I336" s="517"/>
    </row>
    <row r="337" spans="1:9">
      <c r="A337" s="944" t="s">
        <v>5527</v>
      </c>
      <c r="B337" s="521"/>
      <c r="C337" s="588"/>
      <c r="D337" s="534"/>
      <c r="E337" s="534"/>
      <c r="F337" s="555"/>
      <c r="G337" s="534"/>
      <c r="H337" s="587"/>
      <c r="I337" s="517"/>
    </row>
    <row r="338" spans="1:9">
      <c r="A338" s="944" t="s">
        <v>5527</v>
      </c>
      <c r="B338" s="521"/>
      <c r="C338" s="538"/>
      <c r="D338" s="534"/>
      <c r="E338" s="534"/>
      <c r="F338" s="555"/>
      <c r="G338" s="534"/>
      <c r="H338" s="587"/>
      <c r="I338" s="517"/>
    </row>
    <row r="339" spans="1:9">
      <c r="A339" s="944" t="s">
        <v>5527</v>
      </c>
      <c r="B339" s="521"/>
      <c r="C339" s="542"/>
      <c r="D339" s="534"/>
      <c r="E339" s="539"/>
      <c r="F339" s="539"/>
      <c r="G339" s="534"/>
      <c r="H339" s="543"/>
      <c r="I339" s="517"/>
    </row>
    <row r="340" spans="1:9">
      <c r="A340" s="944" t="s">
        <v>5527</v>
      </c>
      <c r="B340" s="521"/>
      <c r="C340" s="542"/>
      <c r="D340" s="534"/>
      <c r="E340" s="539"/>
      <c r="F340" s="539"/>
      <c r="G340" s="534"/>
      <c r="H340" s="543"/>
      <c r="I340" s="517"/>
    </row>
    <row r="341" spans="1:9" ht="15.75" thickBot="1">
      <c r="A341" s="944" t="s">
        <v>5527</v>
      </c>
      <c r="B341" s="521"/>
      <c r="C341" s="542"/>
      <c r="D341" s="534"/>
      <c r="E341" s="539"/>
      <c r="F341" s="539"/>
      <c r="G341" s="534"/>
      <c r="H341" s="543"/>
      <c r="I341" s="517"/>
    </row>
    <row r="342" spans="1:9" ht="15.75" thickBot="1">
      <c r="A342" s="944" t="s">
        <v>5527</v>
      </c>
      <c r="B342" s="521"/>
      <c r="C342" s="544"/>
      <c r="D342" s="545"/>
      <c r="E342" s="546"/>
      <c r="F342" s="546"/>
      <c r="G342" s="545"/>
      <c r="H342" s="547"/>
      <c r="I342" s="548">
        <v>2229</v>
      </c>
    </row>
    <row r="343" spans="1:9" ht="15.75" thickBot="1">
      <c r="A343" s="944" t="s">
        <v>5527</v>
      </c>
      <c r="B343" s="521"/>
      <c r="C343" s="549"/>
      <c r="D343" s="550"/>
      <c r="E343" s="549"/>
      <c r="F343" s="549"/>
      <c r="G343" s="550"/>
      <c r="H343" s="551"/>
      <c r="I343" s="552"/>
    </row>
    <row r="344" spans="1:9" ht="15.75" thickBot="1">
      <c r="A344" s="944" t="s">
        <v>5527</v>
      </c>
      <c r="B344" s="522"/>
      <c r="C344" s="524" t="s">
        <v>641</v>
      </c>
      <c r="D344" s="525" t="s">
        <v>7</v>
      </c>
      <c r="E344" s="525" t="s">
        <v>92</v>
      </c>
      <c r="F344" s="525" t="s">
        <v>642</v>
      </c>
      <c r="G344" s="525" t="s">
        <v>643</v>
      </c>
      <c r="H344" s="526" t="s">
        <v>636</v>
      </c>
      <c r="I344" s="517"/>
    </row>
    <row r="345" spans="1:9">
      <c r="A345" s="944" t="s">
        <v>5527</v>
      </c>
      <c r="B345" s="522"/>
      <c r="C345" s="589"/>
      <c r="D345" s="554"/>
      <c r="E345" s="529"/>
      <c r="F345" s="540"/>
      <c r="G345" s="556"/>
      <c r="H345" s="590"/>
      <c r="I345" s="517"/>
    </row>
    <row r="346" spans="1:9">
      <c r="A346" s="944" t="s">
        <v>5527</v>
      </c>
      <c r="B346" s="522"/>
      <c r="C346" s="591"/>
      <c r="D346" s="534"/>
      <c r="E346" s="534"/>
      <c r="F346" s="540"/>
      <c r="G346" s="556"/>
      <c r="H346" s="592"/>
      <c r="I346" s="517"/>
    </row>
    <row r="347" spans="1:9">
      <c r="A347" s="944" t="s">
        <v>5527</v>
      </c>
      <c r="B347" s="522"/>
      <c r="C347" s="591"/>
      <c r="D347" s="534"/>
      <c r="E347" s="534"/>
      <c r="F347" s="540"/>
      <c r="G347" s="556"/>
      <c r="H347" s="592"/>
      <c r="I347" s="517"/>
    </row>
    <row r="348" spans="1:9">
      <c r="A348" s="944" t="s">
        <v>5527</v>
      </c>
      <c r="B348" s="522"/>
      <c r="C348" s="542"/>
      <c r="D348" s="534"/>
      <c r="E348" s="534"/>
      <c r="F348" s="540"/>
      <c r="G348" s="534"/>
      <c r="H348" s="592"/>
      <c r="I348" s="517"/>
    </row>
    <row r="349" spans="1:9">
      <c r="A349" s="944" t="s">
        <v>5527</v>
      </c>
      <c r="B349" s="522"/>
      <c r="C349" s="542"/>
      <c r="D349" s="534"/>
      <c r="E349" s="534"/>
      <c r="F349" s="540"/>
      <c r="G349" s="534"/>
      <c r="H349" s="592"/>
      <c r="I349" s="517"/>
    </row>
    <row r="350" spans="1:9">
      <c r="A350" s="944" t="s">
        <v>5527</v>
      </c>
      <c r="B350" s="522"/>
      <c r="C350" s="542"/>
      <c r="D350" s="534"/>
      <c r="E350" s="534"/>
      <c r="F350" s="540"/>
      <c r="G350" s="534"/>
      <c r="H350" s="592"/>
      <c r="I350" s="517"/>
    </row>
    <row r="351" spans="1:9">
      <c r="A351" s="944" t="s">
        <v>5527</v>
      </c>
      <c r="B351" s="522"/>
      <c r="C351" s="542"/>
      <c r="D351" s="534"/>
      <c r="E351" s="534"/>
      <c r="F351" s="540"/>
      <c r="G351" s="534"/>
      <c r="H351" s="592"/>
      <c r="I351" s="517"/>
    </row>
    <row r="352" spans="1:9">
      <c r="A352" s="944" t="s">
        <v>5527</v>
      </c>
      <c r="B352" s="522"/>
      <c r="C352" s="542"/>
      <c r="D352" s="534"/>
      <c r="E352" s="534"/>
      <c r="F352" s="540"/>
      <c r="G352" s="534"/>
      <c r="H352" s="592"/>
      <c r="I352" s="517"/>
    </row>
    <row r="353" spans="1:9">
      <c r="A353" s="944" t="s">
        <v>5527</v>
      </c>
      <c r="B353" s="522"/>
      <c r="C353" s="542"/>
      <c r="D353" s="534"/>
      <c r="E353" s="534"/>
      <c r="F353" s="540"/>
      <c r="G353" s="534"/>
      <c r="H353" s="592"/>
      <c r="I353" s="517"/>
    </row>
    <row r="354" spans="1:9">
      <c r="A354" s="944" t="s">
        <v>5527</v>
      </c>
      <c r="B354" s="522"/>
      <c r="C354" s="542"/>
      <c r="D354" s="539"/>
      <c r="E354" s="539"/>
      <c r="F354" s="539"/>
      <c r="G354" s="534"/>
      <c r="H354" s="543"/>
      <c r="I354" s="517"/>
    </row>
    <row r="355" spans="1:9" ht="15.75" thickBot="1">
      <c r="A355" s="944" t="s">
        <v>5527</v>
      </c>
      <c r="B355" s="522"/>
      <c r="C355" s="542"/>
      <c r="D355" s="539"/>
      <c r="E355" s="539"/>
      <c r="F355" s="539"/>
      <c r="G355" s="534"/>
      <c r="H355" s="543"/>
      <c r="I355" s="517"/>
    </row>
    <row r="356" spans="1:9" ht="15.75" thickBot="1">
      <c r="A356" s="944" t="s">
        <v>5527</v>
      </c>
      <c r="B356" s="522"/>
      <c r="C356" s="544"/>
      <c r="D356" s="546"/>
      <c r="E356" s="546"/>
      <c r="F356" s="546"/>
      <c r="G356" s="545"/>
      <c r="H356" s="547"/>
      <c r="I356" s="548">
        <v>0</v>
      </c>
    </row>
    <row r="357" spans="1:9" ht="15.75" thickBot="1">
      <c r="A357" s="944" t="s">
        <v>5527</v>
      </c>
      <c r="B357" s="522"/>
      <c r="C357" s="549"/>
      <c r="D357" s="549"/>
      <c r="E357" s="549"/>
      <c r="F357" s="549"/>
      <c r="G357" s="550"/>
      <c r="H357" s="551"/>
      <c r="I357" s="552"/>
    </row>
    <row r="358" spans="1:9" ht="15.75" thickBot="1">
      <c r="A358" s="944" t="s">
        <v>5527</v>
      </c>
      <c r="B358" s="522"/>
      <c r="C358" s="524" t="s">
        <v>645</v>
      </c>
      <c r="D358" s="525" t="s">
        <v>7</v>
      </c>
      <c r="E358" s="525" t="s">
        <v>92</v>
      </c>
      <c r="F358" s="525" t="s">
        <v>642</v>
      </c>
      <c r="G358" s="525" t="s">
        <v>646</v>
      </c>
      <c r="H358" s="526" t="s">
        <v>636</v>
      </c>
      <c r="I358" s="517"/>
    </row>
    <row r="359" spans="1:9">
      <c r="A359" s="944" t="s">
        <v>5527</v>
      </c>
      <c r="B359" s="522"/>
      <c r="C359" s="589"/>
      <c r="D359" s="554"/>
      <c r="E359" s="529"/>
      <c r="F359" s="540"/>
      <c r="G359" s="556"/>
      <c r="H359" s="590"/>
      <c r="I359" s="517"/>
    </row>
    <row r="360" spans="1:9">
      <c r="A360" s="944" t="s">
        <v>5527</v>
      </c>
      <c r="B360" s="522"/>
      <c r="C360" s="591"/>
      <c r="D360" s="534"/>
      <c r="E360" s="534"/>
      <c r="F360" s="540"/>
      <c r="G360" s="554"/>
      <c r="H360" s="592"/>
      <c r="I360" s="517"/>
    </row>
    <row r="361" spans="1:9">
      <c r="A361" s="944" t="s">
        <v>5527</v>
      </c>
      <c r="B361" s="522"/>
      <c r="C361" s="591"/>
      <c r="D361" s="534"/>
      <c r="E361" s="534"/>
      <c r="F361" s="540"/>
      <c r="G361" s="534"/>
      <c r="H361" s="592"/>
      <c r="I361" s="517"/>
    </row>
    <row r="362" spans="1:9">
      <c r="A362" s="944" t="s">
        <v>5527</v>
      </c>
      <c r="B362" s="522"/>
      <c r="C362" s="542"/>
      <c r="D362" s="534"/>
      <c r="E362" s="534"/>
      <c r="F362" s="540"/>
      <c r="G362" s="534"/>
      <c r="H362" s="592"/>
      <c r="I362" s="517"/>
    </row>
    <row r="363" spans="1:9">
      <c r="A363" s="944" t="s">
        <v>5527</v>
      </c>
      <c r="B363" s="522"/>
      <c r="C363" s="542"/>
      <c r="D363" s="534"/>
      <c r="E363" s="534"/>
      <c r="F363" s="540"/>
      <c r="G363" s="534"/>
      <c r="H363" s="592"/>
      <c r="I363" s="517"/>
    </row>
    <row r="364" spans="1:9" ht="15.75" thickBot="1">
      <c r="A364" s="944" t="s">
        <v>5527</v>
      </c>
      <c r="B364" s="522"/>
      <c r="C364" s="542"/>
      <c r="D364" s="534"/>
      <c r="E364" s="534"/>
      <c r="F364" s="540"/>
      <c r="G364" s="534"/>
      <c r="H364" s="592"/>
      <c r="I364" s="517"/>
    </row>
    <row r="365" spans="1:9" ht="15.75" thickBot="1">
      <c r="A365" s="944" t="s">
        <v>5527</v>
      </c>
      <c r="B365" s="522"/>
      <c r="C365" s="544"/>
      <c r="D365" s="546"/>
      <c r="E365" s="546"/>
      <c r="F365" s="546"/>
      <c r="G365" s="545"/>
      <c r="H365" s="547"/>
      <c r="I365" s="548">
        <v>0</v>
      </c>
    </row>
    <row r="366" spans="1:9" ht="15.75" thickBot="1">
      <c r="A366" s="944" t="s">
        <v>5527</v>
      </c>
      <c r="B366" s="522"/>
      <c r="C366" s="549"/>
      <c r="D366" s="549"/>
      <c r="E366" s="549"/>
      <c r="F366" s="549"/>
      <c r="G366" s="559"/>
      <c r="H366" s="560"/>
      <c r="I366" s="552"/>
    </row>
    <row r="367" spans="1:9" ht="15.75" thickBot="1">
      <c r="A367" s="944" t="s">
        <v>5527</v>
      </c>
      <c r="B367" s="522"/>
      <c r="C367" s="524" t="s">
        <v>647</v>
      </c>
      <c r="D367" s="561" t="s">
        <v>648</v>
      </c>
      <c r="E367" s="561" t="s">
        <v>649</v>
      </c>
      <c r="F367" s="525" t="s">
        <v>650</v>
      </c>
      <c r="G367" s="525" t="s">
        <v>635</v>
      </c>
      <c r="H367" s="526" t="s">
        <v>636</v>
      </c>
      <c r="I367" s="517"/>
    </row>
    <row r="368" spans="1:9">
      <c r="A368" s="944" t="s">
        <v>5527</v>
      </c>
      <c r="B368" s="522"/>
      <c r="C368" s="562" t="s">
        <v>651</v>
      </c>
      <c r="D368" s="563">
        <v>52046.296296296299</v>
      </c>
      <c r="E368" s="564">
        <v>1.83829076447194</v>
      </c>
      <c r="F368" s="565">
        <v>95676.225806451621</v>
      </c>
      <c r="G368" s="780">
        <v>70.38490566037737</v>
      </c>
      <c r="H368" s="594">
        <v>1359</v>
      </c>
      <c r="I368" s="517"/>
    </row>
    <row r="369" spans="1:10">
      <c r="A369" s="944" t="s">
        <v>5527</v>
      </c>
      <c r="B369" s="522"/>
      <c r="C369" s="562" t="s">
        <v>652</v>
      </c>
      <c r="D369" s="563">
        <v>41637.037037037036</v>
      </c>
      <c r="E369" s="564">
        <v>1.83829076447194</v>
      </c>
      <c r="F369" s="565">
        <v>76540.980645161297</v>
      </c>
      <c r="G369" s="593">
        <v>10</v>
      </c>
      <c r="H369" s="594">
        <v>7654</v>
      </c>
      <c r="I369" s="517"/>
    </row>
    <row r="370" spans="1:10">
      <c r="A370" s="944" t="s">
        <v>5527</v>
      </c>
      <c r="B370" s="522"/>
      <c r="C370" s="568" t="s">
        <v>653</v>
      </c>
      <c r="D370" s="563">
        <v>20818.518518518522</v>
      </c>
      <c r="E370" s="564">
        <v>2.0417646957549742</v>
      </c>
      <c r="F370" s="565">
        <v>42506.516129032265</v>
      </c>
      <c r="G370" s="595">
        <v>10</v>
      </c>
      <c r="H370" s="594">
        <v>4251</v>
      </c>
      <c r="I370" s="517"/>
    </row>
    <row r="371" spans="1:10">
      <c r="A371" s="944" t="s">
        <v>5527</v>
      </c>
      <c r="B371" s="522"/>
      <c r="C371" s="542"/>
      <c r="D371" s="539"/>
      <c r="E371" s="539"/>
      <c r="F371" s="539"/>
      <c r="G371" s="534"/>
      <c r="H371" s="543"/>
      <c r="I371" s="517"/>
    </row>
    <row r="372" spans="1:10">
      <c r="A372" s="944" t="s">
        <v>5527</v>
      </c>
      <c r="B372" s="522"/>
      <c r="C372" s="542"/>
      <c r="D372" s="539"/>
      <c r="E372" s="539"/>
      <c r="F372" s="539"/>
      <c r="G372" s="534"/>
      <c r="H372" s="543"/>
      <c r="I372" s="517"/>
    </row>
    <row r="373" spans="1:10" ht="15.75" thickBot="1">
      <c r="A373" s="944" t="s">
        <v>5527</v>
      </c>
      <c r="B373" s="522"/>
      <c r="C373" s="542"/>
      <c r="D373" s="539"/>
      <c r="E373" s="539"/>
      <c r="F373" s="539"/>
      <c r="G373" s="534"/>
      <c r="H373" s="543"/>
      <c r="I373" s="517"/>
    </row>
    <row r="374" spans="1:10" ht="15.75" thickBot="1">
      <c r="A374" s="944" t="s">
        <v>5527</v>
      </c>
      <c r="B374" s="522"/>
      <c r="C374" s="570"/>
      <c r="D374" s="571"/>
      <c r="E374" s="571"/>
      <c r="F374" s="571"/>
      <c r="G374" s="572"/>
      <c r="H374" s="573"/>
      <c r="I374" s="548">
        <v>13264</v>
      </c>
    </row>
    <row r="375" spans="1:10" ht="15.75" thickBot="1">
      <c r="A375" s="944" t="s">
        <v>5527</v>
      </c>
      <c r="B375" s="522"/>
      <c r="C375" s="596"/>
      <c r="D375" s="596"/>
      <c r="E375" s="596"/>
      <c r="F375" s="596"/>
      <c r="G375" s="597"/>
      <c r="H375" s="552"/>
      <c r="I375" s="552"/>
    </row>
    <row r="376" spans="1:10" ht="15.75" thickBot="1">
      <c r="A376" s="944" t="s">
        <v>5527</v>
      </c>
      <c r="B376" s="522"/>
      <c r="C376" s="522"/>
      <c r="D376" s="522"/>
      <c r="E376" s="522"/>
      <c r="F376" s="574" t="s">
        <v>654</v>
      </c>
      <c r="G376" s="521"/>
      <c r="H376" s="517"/>
      <c r="I376" s="548">
        <v>15493</v>
      </c>
      <c r="J376" s="518">
        <v>15493</v>
      </c>
    </row>
    <row r="377" spans="1:10">
      <c r="A377" s="944" t="s">
        <v>5527</v>
      </c>
      <c r="B377" s="515"/>
      <c r="C377" s="515"/>
      <c r="D377" s="515"/>
      <c r="E377" s="515"/>
      <c r="F377" s="515"/>
      <c r="G377" s="516"/>
      <c r="H377" s="517"/>
      <c r="I377" s="598"/>
    </row>
    <row r="378" spans="1:10">
      <c r="A378" s="944" t="s">
        <v>5527</v>
      </c>
      <c r="B378" s="515"/>
      <c r="C378" s="515"/>
      <c r="D378" s="515"/>
      <c r="E378" s="515"/>
      <c r="F378" s="515"/>
      <c r="G378" s="516"/>
      <c r="H378" s="517"/>
      <c r="I378" s="576"/>
    </row>
    <row r="379" spans="1:10">
      <c r="A379" s="944" t="s">
        <v>5527</v>
      </c>
      <c r="B379" s="515"/>
      <c r="C379" s="515"/>
      <c r="D379" s="515"/>
      <c r="E379" s="515"/>
      <c r="F379" s="515"/>
      <c r="G379" s="516"/>
      <c r="H379" s="517"/>
      <c r="I379" s="515"/>
    </row>
    <row r="380" spans="1:10">
      <c r="A380" s="944" t="s">
        <v>5593</v>
      </c>
      <c r="B380" s="515"/>
      <c r="C380" s="515"/>
      <c r="D380" s="515"/>
      <c r="E380" s="515"/>
      <c r="F380" s="515"/>
      <c r="G380" s="516"/>
      <c r="H380" s="517"/>
      <c r="I380" s="515"/>
    </row>
    <row r="381" spans="1:10">
      <c r="A381" s="944" t="s">
        <v>5593</v>
      </c>
      <c r="B381" s="516"/>
      <c r="C381" s="519" t="s">
        <v>631</v>
      </c>
      <c r="D381" s="519"/>
      <c r="E381" s="519"/>
      <c r="F381" s="519"/>
      <c r="G381" s="519"/>
      <c r="H381" s="520"/>
      <c r="I381" s="515"/>
    </row>
    <row r="382" spans="1:10">
      <c r="A382" s="944" t="s">
        <v>5593</v>
      </c>
      <c r="B382" s="516"/>
      <c r="C382" s="515"/>
      <c r="D382" s="515"/>
      <c r="E382" s="515"/>
      <c r="F382" s="515"/>
      <c r="G382" s="516"/>
      <c r="H382" s="517"/>
      <c r="I382" s="515"/>
    </row>
    <row r="383" spans="1:10">
      <c r="A383" s="944" t="s">
        <v>5593</v>
      </c>
      <c r="B383" s="516"/>
      <c r="C383" s="515"/>
      <c r="D383" s="515"/>
      <c r="E383" s="515"/>
      <c r="F383" s="515"/>
      <c r="G383" s="516"/>
      <c r="H383" s="517"/>
      <c r="I383" s="515"/>
    </row>
    <row r="384" spans="1:10">
      <c r="A384" s="944" t="s">
        <v>5593</v>
      </c>
      <c r="B384" s="516"/>
      <c r="C384" s="515"/>
      <c r="D384" s="515"/>
      <c r="E384" s="515"/>
      <c r="F384" s="515"/>
      <c r="G384" s="516"/>
      <c r="H384" s="517"/>
      <c r="I384" s="1051" t="s">
        <v>1062</v>
      </c>
    </row>
    <row r="385" spans="1:9" ht="27" customHeight="1">
      <c r="A385" s="944" t="s">
        <v>5593</v>
      </c>
      <c r="B385" s="843" t="s">
        <v>568</v>
      </c>
      <c r="C385" s="1095" t="s">
        <v>5593</v>
      </c>
      <c r="D385" s="945" t="s">
        <v>663</v>
      </c>
      <c r="E385" s="945"/>
      <c r="F385" s="945"/>
      <c r="G385" s="843" t="s">
        <v>7</v>
      </c>
      <c r="H385" s="844" t="s">
        <v>662</v>
      </c>
      <c r="I385" s="1093">
        <v>4</v>
      </c>
    </row>
    <row r="386" spans="1:9">
      <c r="A386" s="944" t="s">
        <v>5593</v>
      </c>
      <c r="B386" s="521"/>
      <c r="C386" s="522"/>
      <c r="D386" s="522"/>
      <c r="E386" s="522"/>
      <c r="F386" s="522"/>
      <c r="G386" s="521"/>
      <c r="H386" s="517"/>
      <c r="I386" s="517"/>
    </row>
    <row r="387" spans="1:9">
      <c r="A387" s="944" t="s">
        <v>5593</v>
      </c>
      <c r="B387" s="521"/>
      <c r="C387" s="522"/>
      <c r="D387" s="522"/>
      <c r="E387" s="522"/>
      <c r="F387" s="522"/>
      <c r="G387" s="521"/>
      <c r="H387" s="523"/>
      <c r="I387" s="517"/>
    </row>
    <row r="388" spans="1:9" ht="15.75" thickBot="1">
      <c r="A388" s="944" t="s">
        <v>5593</v>
      </c>
      <c r="B388" s="521"/>
      <c r="C388" s="522"/>
      <c r="D388" s="522"/>
      <c r="E388" s="522"/>
      <c r="F388" s="522"/>
      <c r="G388" s="521"/>
      <c r="H388" s="517"/>
      <c r="I388" s="517"/>
    </row>
    <row r="389" spans="1:9" ht="15.75" thickBot="1">
      <c r="A389" s="944" t="s">
        <v>5593</v>
      </c>
      <c r="B389" s="521"/>
      <c r="C389" s="524" t="s">
        <v>633</v>
      </c>
      <c r="D389" s="525" t="s">
        <v>7</v>
      </c>
      <c r="E389" s="525" t="s">
        <v>92</v>
      </c>
      <c r="F389" s="525" t="s">
        <v>634</v>
      </c>
      <c r="G389" s="525" t="s">
        <v>635</v>
      </c>
      <c r="H389" s="526" t="s">
        <v>636</v>
      </c>
      <c r="I389" s="517"/>
    </row>
    <row r="390" spans="1:9">
      <c r="A390" s="944" t="s">
        <v>5593</v>
      </c>
      <c r="B390" s="521"/>
      <c r="C390" s="527" t="s">
        <v>637</v>
      </c>
      <c r="D390" s="528" t="s">
        <v>638</v>
      </c>
      <c r="E390" s="529">
        <v>1</v>
      </c>
      <c r="F390" s="530">
        <v>23872</v>
      </c>
      <c r="G390" s="529">
        <v>0.3</v>
      </c>
      <c r="H390" s="567">
        <v>7162</v>
      </c>
      <c r="I390" s="517"/>
    </row>
    <row r="391" spans="1:9">
      <c r="A391" s="944" t="s">
        <v>5593</v>
      </c>
      <c r="B391" s="521"/>
      <c r="C391" s="588"/>
      <c r="D391" s="534"/>
      <c r="E391" s="534"/>
      <c r="F391" s="555"/>
      <c r="G391" s="534"/>
      <c r="H391" s="587"/>
      <c r="I391" s="517"/>
    </row>
    <row r="392" spans="1:9">
      <c r="A392" s="944" t="s">
        <v>5593</v>
      </c>
      <c r="B392" s="521"/>
      <c r="C392" s="538"/>
      <c r="D392" s="534"/>
      <c r="E392" s="534"/>
      <c r="F392" s="555"/>
      <c r="G392" s="534"/>
      <c r="H392" s="587"/>
      <c r="I392" s="517"/>
    </row>
    <row r="393" spans="1:9">
      <c r="A393" s="944" t="s">
        <v>5593</v>
      </c>
      <c r="B393" s="521"/>
      <c r="C393" s="542"/>
      <c r="D393" s="534"/>
      <c r="E393" s="539"/>
      <c r="F393" s="539"/>
      <c r="G393" s="534"/>
      <c r="H393" s="543"/>
      <c r="I393" s="517"/>
    </row>
    <row r="394" spans="1:9">
      <c r="A394" s="944" t="s">
        <v>5593</v>
      </c>
      <c r="B394" s="521"/>
      <c r="C394" s="542"/>
      <c r="D394" s="534"/>
      <c r="E394" s="539"/>
      <c r="F394" s="539"/>
      <c r="G394" s="534"/>
      <c r="H394" s="543"/>
      <c r="I394" s="517"/>
    </row>
    <row r="395" spans="1:9" ht="15.75" thickBot="1">
      <c r="A395" s="944" t="s">
        <v>5593</v>
      </c>
      <c r="B395" s="521"/>
      <c r="C395" s="542"/>
      <c r="D395" s="534"/>
      <c r="E395" s="539"/>
      <c r="F395" s="539"/>
      <c r="G395" s="534"/>
      <c r="H395" s="543"/>
      <c r="I395" s="517"/>
    </row>
    <row r="396" spans="1:9" ht="15.75" thickBot="1">
      <c r="A396" s="944" t="s">
        <v>5593</v>
      </c>
      <c r="B396" s="521"/>
      <c r="C396" s="544"/>
      <c r="D396" s="545"/>
      <c r="E396" s="546"/>
      <c r="F396" s="546"/>
      <c r="G396" s="545"/>
      <c r="H396" s="547"/>
      <c r="I396" s="548">
        <v>7162</v>
      </c>
    </row>
    <row r="397" spans="1:9" ht="15.75" thickBot="1">
      <c r="A397" s="944" t="s">
        <v>5593</v>
      </c>
      <c r="B397" s="521"/>
      <c r="C397" s="549"/>
      <c r="D397" s="550"/>
      <c r="E397" s="549"/>
      <c r="F397" s="549"/>
      <c r="G397" s="550"/>
      <c r="H397" s="551"/>
      <c r="I397" s="552"/>
    </row>
    <row r="398" spans="1:9" ht="15.75" thickBot="1">
      <c r="A398" s="944" t="s">
        <v>5593</v>
      </c>
      <c r="B398" s="522"/>
      <c r="C398" s="524" t="s">
        <v>641</v>
      </c>
      <c r="D398" s="525" t="s">
        <v>7</v>
      </c>
      <c r="E398" s="525" t="s">
        <v>92</v>
      </c>
      <c r="F398" s="525" t="s">
        <v>642</v>
      </c>
      <c r="G398" s="525" t="s">
        <v>643</v>
      </c>
      <c r="H398" s="526" t="s">
        <v>636</v>
      </c>
      <c r="I398" s="517"/>
    </row>
    <row r="399" spans="1:9">
      <c r="A399" s="944" t="s">
        <v>5593</v>
      </c>
      <c r="B399" s="522"/>
      <c r="C399" s="589"/>
      <c r="D399" s="554"/>
      <c r="E399" s="529"/>
      <c r="F399" s="540"/>
      <c r="G399" s="556"/>
      <c r="H399" s="590"/>
      <c r="I399" s="517"/>
    </row>
    <row r="400" spans="1:9">
      <c r="A400" s="944" t="s">
        <v>5593</v>
      </c>
      <c r="B400" s="522"/>
      <c r="C400" s="591"/>
      <c r="D400" s="534"/>
      <c r="E400" s="534"/>
      <c r="F400" s="540"/>
      <c r="G400" s="556"/>
      <c r="H400" s="592"/>
      <c r="I400" s="517"/>
    </row>
    <row r="401" spans="1:9">
      <c r="A401" s="944" t="s">
        <v>5593</v>
      </c>
      <c r="B401" s="522"/>
      <c r="C401" s="591"/>
      <c r="D401" s="534"/>
      <c r="E401" s="534"/>
      <c r="F401" s="540"/>
      <c r="G401" s="556"/>
      <c r="H401" s="592"/>
      <c r="I401" s="517"/>
    </row>
    <row r="402" spans="1:9">
      <c r="A402" s="944" t="s">
        <v>5593</v>
      </c>
      <c r="B402" s="522"/>
      <c r="C402" s="542"/>
      <c r="D402" s="534"/>
      <c r="E402" s="534"/>
      <c r="F402" s="540"/>
      <c r="G402" s="534"/>
      <c r="H402" s="592"/>
      <c r="I402" s="517"/>
    </row>
    <row r="403" spans="1:9">
      <c r="A403" s="944" t="s">
        <v>5593</v>
      </c>
      <c r="B403" s="522"/>
      <c r="C403" s="542"/>
      <c r="D403" s="534"/>
      <c r="E403" s="534"/>
      <c r="F403" s="540"/>
      <c r="G403" s="534"/>
      <c r="H403" s="592"/>
      <c r="I403" s="517"/>
    </row>
    <row r="404" spans="1:9">
      <c r="A404" s="944" t="s">
        <v>5593</v>
      </c>
      <c r="B404" s="522"/>
      <c r="C404" s="542"/>
      <c r="D404" s="534"/>
      <c r="E404" s="534"/>
      <c r="F404" s="540"/>
      <c r="G404" s="534"/>
      <c r="H404" s="592"/>
      <c r="I404" s="517"/>
    </row>
    <row r="405" spans="1:9">
      <c r="A405" s="944" t="s">
        <v>5593</v>
      </c>
      <c r="B405" s="522"/>
      <c r="C405" s="542"/>
      <c r="D405" s="534"/>
      <c r="E405" s="534"/>
      <c r="F405" s="540"/>
      <c r="G405" s="534"/>
      <c r="H405" s="592"/>
      <c r="I405" s="517"/>
    </row>
    <row r="406" spans="1:9">
      <c r="A406" s="944" t="s">
        <v>5593</v>
      </c>
      <c r="B406" s="522"/>
      <c r="C406" s="542"/>
      <c r="D406" s="534"/>
      <c r="E406" s="534"/>
      <c r="F406" s="540"/>
      <c r="G406" s="534"/>
      <c r="H406" s="592"/>
      <c r="I406" s="517"/>
    </row>
    <row r="407" spans="1:9">
      <c r="A407" s="944" t="s">
        <v>5593</v>
      </c>
      <c r="B407" s="522"/>
      <c r="C407" s="542"/>
      <c r="D407" s="534"/>
      <c r="E407" s="534"/>
      <c r="F407" s="540"/>
      <c r="G407" s="534"/>
      <c r="H407" s="592"/>
      <c r="I407" s="517"/>
    </row>
    <row r="408" spans="1:9">
      <c r="A408" s="944" t="s">
        <v>5593</v>
      </c>
      <c r="B408" s="522"/>
      <c r="C408" s="542"/>
      <c r="D408" s="539"/>
      <c r="E408" s="539"/>
      <c r="F408" s="539"/>
      <c r="G408" s="534"/>
      <c r="H408" s="543"/>
      <c r="I408" s="517"/>
    </row>
    <row r="409" spans="1:9" ht="15.75" thickBot="1">
      <c r="A409" s="944" t="s">
        <v>5593</v>
      </c>
      <c r="B409" s="522"/>
      <c r="C409" s="542"/>
      <c r="D409" s="539"/>
      <c r="E409" s="539"/>
      <c r="F409" s="539"/>
      <c r="G409" s="534"/>
      <c r="H409" s="543"/>
      <c r="I409" s="517"/>
    </row>
    <row r="410" spans="1:9" ht="15.75" thickBot="1">
      <c r="A410" s="944" t="s">
        <v>5593</v>
      </c>
      <c r="B410" s="522"/>
      <c r="C410" s="544"/>
      <c r="D410" s="546"/>
      <c r="E410" s="546"/>
      <c r="F410" s="546"/>
      <c r="G410" s="545"/>
      <c r="H410" s="547"/>
      <c r="I410" s="548">
        <v>0</v>
      </c>
    </row>
    <row r="411" spans="1:9" ht="15.75" thickBot="1">
      <c r="A411" s="944" t="s">
        <v>5593</v>
      </c>
      <c r="B411" s="522"/>
      <c r="C411" s="549"/>
      <c r="D411" s="549"/>
      <c r="E411" s="549"/>
      <c r="F411" s="549"/>
      <c r="G411" s="550"/>
      <c r="H411" s="551"/>
      <c r="I411" s="552"/>
    </row>
    <row r="412" spans="1:9" ht="15.75" thickBot="1">
      <c r="A412" s="944" t="s">
        <v>5593</v>
      </c>
      <c r="B412" s="522"/>
      <c r="C412" s="524" t="s">
        <v>645</v>
      </c>
      <c r="D412" s="525" t="s">
        <v>7</v>
      </c>
      <c r="E412" s="525" t="s">
        <v>92</v>
      </c>
      <c r="F412" s="525" t="s">
        <v>642</v>
      </c>
      <c r="G412" s="525" t="s">
        <v>646</v>
      </c>
      <c r="H412" s="526" t="s">
        <v>636</v>
      </c>
      <c r="I412" s="517"/>
    </row>
    <row r="413" spans="1:9">
      <c r="A413" s="944" t="s">
        <v>5593</v>
      </c>
      <c r="B413" s="522"/>
      <c r="C413" s="589"/>
      <c r="D413" s="554"/>
      <c r="E413" s="529"/>
      <c r="F413" s="540"/>
      <c r="G413" s="556"/>
      <c r="H413" s="590"/>
      <c r="I413" s="517"/>
    </row>
    <row r="414" spans="1:9">
      <c r="A414" s="944" t="s">
        <v>5593</v>
      </c>
      <c r="B414" s="522"/>
      <c r="C414" s="591"/>
      <c r="D414" s="534"/>
      <c r="E414" s="534"/>
      <c r="F414" s="540"/>
      <c r="G414" s="554"/>
      <c r="H414" s="592"/>
      <c r="I414" s="517"/>
    </row>
    <row r="415" spans="1:9">
      <c r="A415" s="944" t="s">
        <v>5593</v>
      </c>
      <c r="B415" s="522"/>
      <c r="C415" s="591"/>
      <c r="D415" s="534"/>
      <c r="E415" s="534"/>
      <c r="F415" s="540"/>
      <c r="G415" s="534"/>
      <c r="H415" s="592"/>
      <c r="I415" s="517"/>
    </row>
    <row r="416" spans="1:9">
      <c r="A416" s="944" t="s">
        <v>5593</v>
      </c>
      <c r="B416" s="522"/>
      <c r="C416" s="542"/>
      <c r="D416" s="534"/>
      <c r="E416" s="534"/>
      <c r="F416" s="540"/>
      <c r="G416" s="534"/>
      <c r="H416" s="592"/>
      <c r="I416" s="517"/>
    </row>
    <row r="417" spans="1:10">
      <c r="A417" s="944" t="s">
        <v>5593</v>
      </c>
      <c r="B417" s="522"/>
      <c r="C417" s="542"/>
      <c r="D417" s="534"/>
      <c r="E417" s="534"/>
      <c r="F417" s="540"/>
      <c r="G417" s="534"/>
      <c r="H417" s="592"/>
      <c r="I417" s="517"/>
    </row>
    <row r="418" spans="1:10" ht="15.75" thickBot="1">
      <c r="A418" s="944" t="s">
        <v>5593</v>
      </c>
      <c r="B418" s="522"/>
      <c r="C418" s="542"/>
      <c r="D418" s="534"/>
      <c r="E418" s="534"/>
      <c r="F418" s="540"/>
      <c r="G418" s="534"/>
      <c r="H418" s="592"/>
      <c r="I418" s="517"/>
    </row>
    <row r="419" spans="1:10" ht="15.75" thickBot="1">
      <c r="A419" s="944" t="s">
        <v>5593</v>
      </c>
      <c r="B419" s="522"/>
      <c r="C419" s="544"/>
      <c r="D419" s="546"/>
      <c r="E419" s="546"/>
      <c r="F419" s="546"/>
      <c r="G419" s="545"/>
      <c r="H419" s="547"/>
      <c r="I419" s="548">
        <v>0</v>
      </c>
    </row>
    <row r="420" spans="1:10" ht="15.75" thickBot="1">
      <c r="A420" s="944" t="s">
        <v>5593</v>
      </c>
      <c r="B420" s="522"/>
      <c r="C420" s="549"/>
      <c r="D420" s="549"/>
      <c r="E420" s="549"/>
      <c r="F420" s="549"/>
      <c r="G420" s="559"/>
      <c r="H420" s="560"/>
      <c r="I420" s="552"/>
    </row>
    <row r="421" spans="1:10" ht="15.75" thickBot="1">
      <c r="A421" s="944" t="s">
        <v>5593</v>
      </c>
      <c r="B421" s="522"/>
      <c r="C421" s="524" t="s">
        <v>647</v>
      </c>
      <c r="D421" s="561" t="s">
        <v>648</v>
      </c>
      <c r="E421" s="561" t="s">
        <v>649</v>
      </c>
      <c r="F421" s="525" t="s">
        <v>650</v>
      </c>
      <c r="G421" s="525" t="s">
        <v>635</v>
      </c>
      <c r="H421" s="526" t="s">
        <v>636</v>
      </c>
      <c r="I421" s="517"/>
    </row>
    <row r="422" spans="1:10">
      <c r="A422" s="944" t="s">
        <v>5593</v>
      </c>
      <c r="B422" s="522"/>
      <c r="C422" s="562" t="s">
        <v>651</v>
      </c>
      <c r="D422" s="563">
        <v>52046.296296296299</v>
      </c>
      <c r="E422" s="564">
        <v>1.83829076447194</v>
      </c>
      <c r="F422" s="565">
        <v>95676.225806451621</v>
      </c>
      <c r="G422" s="593">
        <v>30</v>
      </c>
      <c r="H422" s="594">
        <v>3189</v>
      </c>
      <c r="I422" s="517"/>
    </row>
    <row r="423" spans="1:10">
      <c r="A423" s="944" t="s">
        <v>5593</v>
      </c>
      <c r="B423" s="522"/>
      <c r="C423" s="562" t="s">
        <v>652</v>
      </c>
      <c r="D423" s="563">
        <v>41637.037037037036</v>
      </c>
      <c r="E423" s="564">
        <v>1.83829076447194</v>
      </c>
      <c r="F423" s="565">
        <v>76540.980645161297</v>
      </c>
      <c r="G423" s="599">
        <v>6.0446249999999999</v>
      </c>
      <c r="H423" s="594">
        <v>12663</v>
      </c>
      <c r="I423" s="517"/>
    </row>
    <row r="424" spans="1:10">
      <c r="A424" s="944" t="s">
        <v>5593</v>
      </c>
      <c r="B424" s="522"/>
      <c r="C424" s="568" t="s">
        <v>653</v>
      </c>
      <c r="D424" s="563">
        <v>20818.518518518522</v>
      </c>
      <c r="E424" s="564">
        <v>2.0417646957549742</v>
      </c>
      <c r="F424" s="565">
        <v>42506.516129032265</v>
      </c>
      <c r="G424" s="600">
        <v>5.3</v>
      </c>
      <c r="H424" s="594">
        <v>8020</v>
      </c>
      <c r="I424" s="517"/>
    </row>
    <row r="425" spans="1:10">
      <c r="A425" s="944" t="s">
        <v>5593</v>
      </c>
      <c r="B425" s="522"/>
      <c r="C425" s="542"/>
      <c r="D425" s="539"/>
      <c r="E425" s="539"/>
      <c r="F425" s="539"/>
      <c r="G425" s="534"/>
      <c r="H425" s="543"/>
      <c r="I425" s="517"/>
    </row>
    <row r="426" spans="1:10">
      <c r="A426" s="944" t="s">
        <v>5593</v>
      </c>
      <c r="B426" s="522"/>
      <c r="C426" s="542"/>
      <c r="D426" s="539"/>
      <c r="E426" s="539"/>
      <c r="F426" s="539"/>
      <c r="G426" s="534"/>
      <c r="H426" s="543"/>
      <c r="I426" s="517"/>
    </row>
    <row r="427" spans="1:10" ht="15.75" thickBot="1">
      <c r="A427" s="944" t="s">
        <v>5593</v>
      </c>
      <c r="B427" s="522"/>
      <c r="C427" s="542"/>
      <c r="D427" s="539"/>
      <c r="E427" s="539"/>
      <c r="F427" s="539"/>
      <c r="G427" s="534"/>
      <c r="H427" s="543"/>
      <c r="I427" s="517"/>
    </row>
    <row r="428" spans="1:10" ht="15.75" thickBot="1">
      <c r="A428" s="944" t="s">
        <v>5593</v>
      </c>
      <c r="B428" s="522"/>
      <c r="C428" s="570"/>
      <c r="D428" s="571"/>
      <c r="E428" s="571"/>
      <c r="F428" s="571"/>
      <c r="G428" s="572"/>
      <c r="H428" s="573"/>
      <c r="I428" s="548">
        <v>23872</v>
      </c>
    </row>
    <row r="429" spans="1:10" ht="15.75" thickBot="1">
      <c r="A429" s="944" t="s">
        <v>5593</v>
      </c>
      <c r="B429" s="522"/>
      <c r="C429" s="596"/>
      <c r="D429" s="596"/>
      <c r="E429" s="596"/>
      <c r="F429" s="596"/>
      <c r="G429" s="597"/>
      <c r="H429" s="552"/>
      <c r="I429" s="552"/>
    </row>
    <row r="430" spans="1:10" ht="15.75" thickBot="1">
      <c r="A430" s="944" t="s">
        <v>5593</v>
      </c>
      <c r="B430" s="522"/>
      <c r="C430" s="522"/>
      <c r="D430" s="522"/>
      <c r="E430" s="522"/>
      <c r="F430" s="574" t="s">
        <v>654</v>
      </c>
      <c r="G430" s="521"/>
      <c r="H430" s="517"/>
      <c r="I430" s="548">
        <v>31033</v>
      </c>
      <c r="J430" s="518">
        <v>31033</v>
      </c>
    </row>
    <row r="431" spans="1:10">
      <c r="A431" s="944" t="s">
        <v>5593</v>
      </c>
      <c r="B431" s="515"/>
      <c r="C431" s="515"/>
      <c r="D431" s="515"/>
      <c r="E431" s="515"/>
      <c r="F431" s="515"/>
      <c r="G431" s="516"/>
      <c r="H431" s="517"/>
      <c r="I431" s="598"/>
    </row>
    <row r="432" spans="1:10">
      <c r="A432" s="944" t="s">
        <v>5593</v>
      </c>
      <c r="B432" s="515"/>
      <c r="C432" s="515"/>
      <c r="D432" s="515"/>
      <c r="E432" s="515"/>
      <c r="F432" s="515"/>
      <c r="G432" s="516"/>
      <c r="H432" s="517"/>
      <c r="I432" s="576"/>
    </row>
    <row r="433" spans="1:9">
      <c r="A433" s="944" t="s">
        <v>5593</v>
      </c>
      <c r="B433" s="515"/>
      <c r="C433" s="515"/>
      <c r="D433" s="515"/>
      <c r="E433" s="515"/>
      <c r="F433" s="515"/>
      <c r="G433" s="516"/>
      <c r="H433" s="517"/>
      <c r="I433" s="515"/>
    </row>
    <row r="434" spans="1:9">
      <c r="A434" s="1110" t="e">
        <v>#REF!</v>
      </c>
      <c r="B434" s="664"/>
      <c r="C434" s="664"/>
      <c r="D434" s="664"/>
      <c r="E434" s="664"/>
      <c r="F434" s="664"/>
      <c r="G434" s="665"/>
      <c r="H434" s="666"/>
      <c r="I434" s="664"/>
    </row>
    <row r="435" spans="1:9">
      <c r="A435" s="944" t="s">
        <v>775</v>
      </c>
      <c r="B435" s="515"/>
      <c r="C435" s="515"/>
      <c r="D435" s="515"/>
      <c r="E435" s="515"/>
      <c r="F435" s="515"/>
      <c r="G435" s="516"/>
      <c r="H435" s="517"/>
      <c r="I435" s="515"/>
    </row>
    <row r="436" spans="1:9">
      <c r="A436" s="944" t="s">
        <v>775</v>
      </c>
      <c r="B436" s="516"/>
      <c r="C436" s="519" t="s">
        <v>631</v>
      </c>
      <c r="D436" s="519"/>
      <c r="E436" s="519"/>
      <c r="F436" s="519"/>
      <c r="G436" s="519"/>
      <c r="H436" s="520"/>
      <c r="I436" s="515"/>
    </row>
    <row r="437" spans="1:9">
      <c r="A437" s="944" t="s">
        <v>775</v>
      </c>
      <c r="B437" s="516"/>
      <c r="C437" s="515"/>
      <c r="D437" s="515"/>
      <c r="E437" s="515"/>
      <c r="F437" s="515"/>
      <c r="G437" s="516"/>
      <c r="H437" s="517"/>
      <c r="I437" s="515"/>
    </row>
    <row r="438" spans="1:9">
      <c r="A438" s="944" t="s">
        <v>775</v>
      </c>
      <c r="B438" s="516"/>
      <c r="C438" s="515"/>
      <c r="D438" s="515"/>
      <c r="E438" s="515"/>
      <c r="F438" s="515"/>
      <c r="G438" s="516"/>
      <c r="H438" s="517"/>
      <c r="I438" s="515"/>
    </row>
    <row r="439" spans="1:9">
      <c r="A439" s="944" t="s">
        <v>775</v>
      </c>
      <c r="B439" s="516"/>
      <c r="C439" s="515"/>
      <c r="D439" s="515"/>
      <c r="E439" s="515"/>
      <c r="F439" s="515"/>
      <c r="G439" s="516"/>
      <c r="H439" s="517"/>
      <c r="I439" s="1051" t="s">
        <v>1062</v>
      </c>
    </row>
    <row r="440" spans="1:9" ht="27" customHeight="1">
      <c r="A440" s="944" t="s">
        <v>775</v>
      </c>
      <c r="B440" s="843" t="s">
        <v>568</v>
      </c>
      <c r="C440" s="1094" t="s">
        <v>775</v>
      </c>
      <c r="D440" s="945" t="s">
        <v>5626</v>
      </c>
      <c r="E440" s="945"/>
      <c r="F440" s="945"/>
      <c r="G440" s="843" t="s">
        <v>7</v>
      </c>
      <c r="H440" s="844" t="s">
        <v>662</v>
      </c>
      <c r="I440" s="1093">
        <v>102</v>
      </c>
    </row>
    <row r="441" spans="1:9">
      <c r="A441" s="944" t="s">
        <v>775</v>
      </c>
      <c r="B441" s="521"/>
      <c r="C441" s="522"/>
      <c r="D441" s="522"/>
      <c r="E441" s="522"/>
      <c r="F441" s="522"/>
      <c r="G441" s="521"/>
      <c r="H441" s="517"/>
      <c r="I441" s="517"/>
    </row>
    <row r="442" spans="1:9">
      <c r="A442" s="944" t="s">
        <v>775</v>
      </c>
      <c r="B442" s="521"/>
      <c r="C442" s="522"/>
      <c r="D442" s="522"/>
      <c r="E442" s="522"/>
      <c r="F442" s="522"/>
      <c r="G442" s="521"/>
      <c r="H442" s="523"/>
      <c r="I442" s="517"/>
    </row>
    <row r="443" spans="1:9" ht="15.75" thickBot="1">
      <c r="A443" s="944" t="s">
        <v>775</v>
      </c>
      <c r="B443" s="521"/>
      <c r="C443" s="522"/>
      <c r="D443" s="522"/>
      <c r="E443" s="522"/>
      <c r="F443" s="522"/>
      <c r="G443" s="521"/>
      <c r="H443" s="517"/>
      <c r="I443" s="517"/>
    </row>
    <row r="444" spans="1:9" ht="15.75" thickBot="1">
      <c r="A444" s="944" t="s">
        <v>775</v>
      </c>
      <c r="B444" s="521"/>
      <c r="C444" s="524" t="s">
        <v>633</v>
      </c>
      <c r="D444" s="525" t="s">
        <v>7</v>
      </c>
      <c r="E444" s="525" t="s">
        <v>92</v>
      </c>
      <c r="F444" s="525" t="s">
        <v>634</v>
      </c>
      <c r="G444" s="525" t="s">
        <v>635</v>
      </c>
      <c r="H444" s="526" t="s">
        <v>636</v>
      </c>
      <c r="I444" s="517"/>
    </row>
    <row r="445" spans="1:9">
      <c r="A445" s="944" t="s">
        <v>775</v>
      </c>
      <c r="B445" s="521"/>
      <c r="C445" s="527" t="s">
        <v>637</v>
      </c>
      <c r="D445" s="528" t="s">
        <v>638</v>
      </c>
      <c r="E445" s="529">
        <v>1</v>
      </c>
      <c r="F445" s="530">
        <v>2314</v>
      </c>
      <c r="G445" s="529">
        <v>0.1</v>
      </c>
      <c r="H445" s="567">
        <v>231</v>
      </c>
      <c r="I445" s="517"/>
    </row>
    <row r="446" spans="1:9">
      <c r="A446" s="944" t="s">
        <v>775</v>
      </c>
      <c r="B446" s="521"/>
      <c r="C446" s="533" t="s">
        <v>776</v>
      </c>
      <c r="D446" s="534" t="s">
        <v>640</v>
      </c>
      <c r="E446" s="535">
        <v>1</v>
      </c>
      <c r="F446" s="565">
        <v>135960</v>
      </c>
      <c r="G446" s="535">
        <v>5.8785729881472244E-2</v>
      </c>
      <c r="H446" s="567">
        <v>7993</v>
      </c>
      <c r="I446" s="517"/>
    </row>
    <row r="447" spans="1:9">
      <c r="A447" s="944" t="s">
        <v>775</v>
      </c>
      <c r="B447" s="521"/>
      <c r="C447" s="538"/>
      <c r="D447" s="534"/>
      <c r="E447" s="534"/>
      <c r="F447" s="555"/>
      <c r="G447" s="534"/>
      <c r="H447" s="587"/>
      <c r="I447" s="517"/>
    </row>
    <row r="448" spans="1:9">
      <c r="A448" s="944" t="s">
        <v>775</v>
      </c>
      <c r="B448" s="521"/>
      <c r="C448" s="542"/>
      <c r="D448" s="534"/>
      <c r="E448" s="539"/>
      <c r="F448" s="539"/>
      <c r="G448" s="534"/>
      <c r="H448" s="543"/>
      <c r="I448" s="517"/>
    </row>
    <row r="449" spans="1:9">
      <c r="A449" s="944" t="s">
        <v>775</v>
      </c>
      <c r="B449" s="521"/>
      <c r="C449" s="542"/>
      <c r="D449" s="534"/>
      <c r="E449" s="539"/>
      <c r="F449" s="539"/>
      <c r="G449" s="534"/>
      <c r="H449" s="543"/>
      <c r="I449" s="517"/>
    </row>
    <row r="450" spans="1:9" ht="15.75" thickBot="1">
      <c r="A450" s="944" t="s">
        <v>775</v>
      </c>
      <c r="B450" s="521"/>
      <c r="C450" s="542"/>
      <c r="D450" s="534"/>
      <c r="E450" s="539"/>
      <c r="F450" s="539"/>
      <c r="G450" s="534"/>
      <c r="H450" s="543"/>
      <c r="I450" s="517"/>
    </row>
    <row r="451" spans="1:9" ht="15.75" thickBot="1">
      <c r="A451" s="944" t="s">
        <v>775</v>
      </c>
      <c r="B451" s="521"/>
      <c r="C451" s="544"/>
      <c r="D451" s="545"/>
      <c r="E451" s="546"/>
      <c r="F451" s="546"/>
      <c r="G451" s="545"/>
      <c r="H451" s="547"/>
      <c r="I451" s="548">
        <v>8224</v>
      </c>
    </row>
    <row r="452" spans="1:9" ht="15.75" thickBot="1">
      <c r="A452" s="944" t="s">
        <v>775</v>
      </c>
      <c r="B452" s="521"/>
      <c r="C452" s="549"/>
      <c r="D452" s="550"/>
      <c r="E452" s="549"/>
      <c r="F452" s="549"/>
      <c r="G452" s="550"/>
      <c r="H452" s="551"/>
      <c r="I452" s="552"/>
    </row>
    <row r="453" spans="1:9" ht="15.75" thickBot="1">
      <c r="A453" s="944" t="s">
        <v>775</v>
      </c>
      <c r="B453" s="522"/>
      <c r="C453" s="524" t="s">
        <v>641</v>
      </c>
      <c r="D453" s="525" t="s">
        <v>7</v>
      </c>
      <c r="E453" s="525" t="s">
        <v>92</v>
      </c>
      <c r="F453" s="525" t="s">
        <v>642</v>
      </c>
      <c r="G453" s="525" t="s">
        <v>643</v>
      </c>
      <c r="H453" s="526" t="s">
        <v>636</v>
      </c>
      <c r="I453" s="517"/>
    </row>
    <row r="454" spans="1:9">
      <c r="A454" s="944" t="s">
        <v>775</v>
      </c>
      <c r="B454" s="522"/>
      <c r="C454" s="589"/>
      <c r="D454" s="554"/>
      <c r="E454" s="529"/>
      <c r="F454" s="540"/>
      <c r="G454" s="556"/>
      <c r="H454" s="590"/>
      <c r="I454" s="517"/>
    </row>
    <row r="455" spans="1:9">
      <c r="A455" s="944" t="s">
        <v>775</v>
      </c>
      <c r="B455" s="522"/>
      <c r="C455" s="591"/>
      <c r="D455" s="534"/>
      <c r="E455" s="534"/>
      <c r="F455" s="540"/>
      <c r="G455" s="556"/>
      <c r="H455" s="592"/>
      <c r="I455" s="517"/>
    </row>
    <row r="456" spans="1:9">
      <c r="A456" s="944" t="s">
        <v>775</v>
      </c>
      <c r="B456" s="522"/>
      <c r="C456" s="591"/>
      <c r="D456" s="534"/>
      <c r="E456" s="534"/>
      <c r="F456" s="540"/>
      <c r="G456" s="556"/>
      <c r="H456" s="592"/>
      <c r="I456" s="517"/>
    </row>
    <row r="457" spans="1:9">
      <c r="A457" s="944" t="s">
        <v>775</v>
      </c>
      <c r="B457" s="522"/>
      <c r="C457" s="542"/>
      <c r="D457" s="534"/>
      <c r="E457" s="534"/>
      <c r="F457" s="540"/>
      <c r="G457" s="534"/>
      <c r="H457" s="592"/>
      <c r="I457" s="517"/>
    </row>
    <row r="458" spans="1:9">
      <c r="A458" s="944" t="s">
        <v>775</v>
      </c>
      <c r="B458" s="522"/>
      <c r="C458" s="542"/>
      <c r="D458" s="534"/>
      <c r="E458" s="534"/>
      <c r="F458" s="540"/>
      <c r="G458" s="534"/>
      <c r="H458" s="592"/>
      <c r="I458" s="517"/>
    </row>
    <row r="459" spans="1:9">
      <c r="A459" s="944" t="s">
        <v>775</v>
      </c>
      <c r="B459" s="522"/>
      <c r="C459" s="542"/>
      <c r="D459" s="534"/>
      <c r="E459" s="534"/>
      <c r="F459" s="540"/>
      <c r="G459" s="534"/>
      <c r="H459" s="592"/>
      <c r="I459" s="517"/>
    </row>
    <row r="460" spans="1:9">
      <c r="A460" s="944" t="s">
        <v>775</v>
      </c>
      <c r="B460" s="522"/>
      <c r="C460" s="542"/>
      <c r="D460" s="534"/>
      <c r="E460" s="534"/>
      <c r="F460" s="540"/>
      <c r="G460" s="534"/>
      <c r="H460" s="592"/>
      <c r="I460" s="517"/>
    </row>
    <row r="461" spans="1:9">
      <c r="A461" s="944" t="s">
        <v>775</v>
      </c>
      <c r="B461" s="522"/>
      <c r="C461" s="542"/>
      <c r="D461" s="534"/>
      <c r="E461" s="534"/>
      <c r="F461" s="540"/>
      <c r="G461" s="534"/>
      <c r="H461" s="592"/>
      <c r="I461" s="517"/>
    </row>
    <row r="462" spans="1:9">
      <c r="A462" s="944" t="s">
        <v>775</v>
      </c>
      <c r="B462" s="522"/>
      <c r="C462" s="542"/>
      <c r="D462" s="534"/>
      <c r="E462" s="534"/>
      <c r="F462" s="540"/>
      <c r="G462" s="534"/>
      <c r="H462" s="592"/>
      <c r="I462" s="517"/>
    </row>
    <row r="463" spans="1:9">
      <c r="A463" s="944" t="s">
        <v>775</v>
      </c>
      <c r="B463" s="522"/>
      <c r="C463" s="542"/>
      <c r="D463" s="539"/>
      <c r="E463" s="539"/>
      <c r="F463" s="539"/>
      <c r="G463" s="534"/>
      <c r="H463" s="543"/>
      <c r="I463" s="517"/>
    </row>
    <row r="464" spans="1:9" ht="15.75" thickBot="1">
      <c r="A464" s="944" t="s">
        <v>775</v>
      </c>
      <c r="B464" s="522"/>
      <c r="C464" s="542"/>
      <c r="D464" s="539"/>
      <c r="E464" s="539"/>
      <c r="F464" s="539"/>
      <c r="G464" s="534"/>
      <c r="H464" s="543"/>
      <c r="I464" s="517"/>
    </row>
    <row r="465" spans="1:9" ht="15.75" thickBot="1">
      <c r="A465" s="944" t="s">
        <v>775</v>
      </c>
      <c r="B465" s="522"/>
      <c r="C465" s="544"/>
      <c r="D465" s="546"/>
      <c r="E465" s="546"/>
      <c r="F465" s="546"/>
      <c r="G465" s="545"/>
      <c r="H465" s="547"/>
      <c r="I465" s="548">
        <v>0</v>
      </c>
    </row>
    <row r="466" spans="1:9" ht="15.75" thickBot="1">
      <c r="A466" s="944" t="s">
        <v>775</v>
      </c>
      <c r="B466" s="522"/>
      <c r="C466" s="549"/>
      <c r="D466" s="549"/>
      <c r="E466" s="549"/>
      <c r="F466" s="549"/>
      <c r="G466" s="550"/>
      <c r="H466" s="551"/>
      <c r="I466" s="552"/>
    </row>
    <row r="467" spans="1:9" ht="15.75" thickBot="1">
      <c r="A467" s="944" t="s">
        <v>775</v>
      </c>
      <c r="B467" s="522"/>
      <c r="C467" s="524" t="s">
        <v>645</v>
      </c>
      <c r="D467" s="525" t="s">
        <v>7</v>
      </c>
      <c r="E467" s="525" t="s">
        <v>92</v>
      </c>
      <c r="F467" s="525" t="s">
        <v>642</v>
      </c>
      <c r="G467" s="525" t="s">
        <v>646</v>
      </c>
      <c r="H467" s="526" t="s">
        <v>636</v>
      </c>
      <c r="I467" s="517"/>
    </row>
    <row r="468" spans="1:9">
      <c r="A468" s="944" t="s">
        <v>775</v>
      </c>
      <c r="B468" s="522"/>
      <c r="C468" s="589"/>
      <c r="D468" s="554"/>
      <c r="E468" s="529"/>
      <c r="F468" s="540"/>
      <c r="G468" s="556"/>
      <c r="H468" s="590"/>
      <c r="I468" s="517"/>
    </row>
    <row r="469" spans="1:9">
      <c r="A469" s="944" t="s">
        <v>775</v>
      </c>
      <c r="B469" s="522"/>
      <c r="C469" s="591"/>
      <c r="D469" s="534"/>
      <c r="E469" s="534"/>
      <c r="F469" s="540"/>
      <c r="G469" s="554"/>
      <c r="H469" s="592"/>
      <c r="I469" s="517"/>
    </row>
    <row r="470" spans="1:9">
      <c r="A470" s="944" t="s">
        <v>775</v>
      </c>
      <c r="B470" s="522"/>
      <c r="C470" s="591"/>
      <c r="D470" s="534"/>
      <c r="E470" s="534"/>
      <c r="F470" s="540"/>
      <c r="G470" s="534"/>
      <c r="H470" s="592"/>
      <c r="I470" s="517"/>
    </row>
    <row r="471" spans="1:9">
      <c r="A471" s="944" t="s">
        <v>775</v>
      </c>
      <c r="B471" s="522"/>
      <c r="C471" s="542"/>
      <c r="D471" s="534"/>
      <c r="E471" s="534"/>
      <c r="F471" s="540"/>
      <c r="G471" s="534"/>
      <c r="H471" s="592"/>
      <c r="I471" s="517"/>
    </row>
    <row r="472" spans="1:9">
      <c r="A472" s="944" t="s">
        <v>775</v>
      </c>
      <c r="B472" s="522"/>
      <c r="C472" s="542"/>
      <c r="D472" s="534"/>
      <c r="E472" s="534"/>
      <c r="F472" s="540"/>
      <c r="G472" s="534"/>
      <c r="H472" s="592"/>
      <c r="I472" s="517"/>
    </row>
    <row r="473" spans="1:9" ht="15.75" thickBot="1">
      <c r="A473" s="944" t="s">
        <v>775</v>
      </c>
      <c r="B473" s="522"/>
      <c r="C473" s="542"/>
      <c r="D473" s="534"/>
      <c r="E473" s="534"/>
      <c r="F473" s="540"/>
      <c r="G473" s="534"/>
      <c r="H473" s="592"/>
      <c r="I473" s="517"/>
    </row>
    <row r="474" spans="1:9" ht="15.75" thickBot="1">
      <c r="A474" s="944" t="s">
        <v>775</v>
      </c>
      <c r="B474" s="522"/>
      <c r="C474" s="544"/>
      <c r="D474" s="546"/>
      <c r="E474" s="546"/>
      <c r="F474" s="546"/>
      <c r="G474" s="545"/>
      <c r="H474" s="547"/>
      <c r="I474" s="548">
        <v>0</v>
      </c>
    </row>
    <row r="475" spans="1:9" ht="15.75" thickBot="1">
      <c r="A475" s="944" t="s">
        <v>775</v>
      </c>
      <c r="B475" s="522"/>
      <c r="C475" s="549"/>
      <c r="D475" s="549"/>
      <c r="E475" s="549"/>
      <c r="F475" s="549"/>
      <c r="G475" s="559"/>
      <c r="H475" s="560"/>
      <c r="I475" s="552"/>
    </row>
    <row r="476" spans="1:9" ht="15.75" thickBot="1">
      <c r="A476" s="944" t="s">
        <v>775</v>
      </c>
      <c r="B476" s="522"/>
      <c r="C476" s="524" t="s">
        <v>647</v>
      </c>
      <c r="D476" s="561" t="s">
        <v>648</v>
      </c>
      <c r="E476" s="561" t="s">
        <v>649</v>
      </c>
      <c r="F476" s="525" t="s">
        <v>650</v>
      </c>
      <c r="G476" s="525" t="s">
        <v>635</v>
      </c>
      <c r="H476" s="526" t="s">
        <v>636</v>
      </c>
      <c r="I476" s="517"/>
    </row>
    <row r="477" spans="1:9">
      <c r="A477" s="944" t="s">
        <v>775</v>
      </c>
      <c r="B477" s="522"/>
      <c r="C477" s="562" t="s">
        <v>651</v>
      </c>
      <c r="D477" s="563">
        <v>52046.296296296299</v>
      </c>
      <c r="E477" s="564">
        <v>1.83829076447194</v>
      </c>
      <c r="F477" s="565">
        <v>95676.225806451621</v>
      </c>
      <c r="G477" s="593">
        <v>290.21370189235006</v>
      </c>
      <c r="H477" s="594">
        <v>330</v>
      </c>
      <c r="I477" s="517"/>
    </row>
    <row r="478" spans="1:9">
      <c r="A478" s="944" t="s">
        <v>775</v>
      </c>
      <c r="B478" s="522"/>
      <c r="C478" s="562" t="s">
        <v>652</v>
      </c>
      <c r="D478" s="563">
        <v>41637.037037037036</v>
      </c>
      <c r="E478" s="564">
        <v>1.83829076447194</v>
      </c>
      <c r="F478" s="565">
        <v>76540.980645161297</v>
      </c>
      <c r="G478" s="593">
        <v>60</v>
      </c>
      <c r="H478" s="594">
        <v>1276</v>
      </c>
      <c r="I478" s="517"/>
    </row>
    <row r="479" spans="1:9">
      <c r="A479" s="944" t="s">
        <v>775</v>
      </c>
      <c r="B479" s="522"/>
      <c r="C479" s="568" t="s">
        <v>653</v>
      </c>
      <c r="D479" s="563">
        <v>20818.518518518522</v>
      </c>
      <c r="E479" s="564">
        <v>2.0417646957549742</v>
      </c>
      <c r="F479" s="565">
        <v>42506.516129032265</v>
      </c>
      <c r="G479" s="595">
        <v>60</v>
      </c>
      <c r="H479" s="594">
        <v>708</v>
      </c>
      <c r="I479" s="517"/>
    </row>
    <row r="480" spans="1:9">
      <c r="A480" s="944" t="s">
        <v>775</v>
      </c>
      <c r="B480" s="522"/>
      <c r="C480" s="542"/>
      <c r="D480" s="539"/>
      <c r="E480" s="539"/>
      <c r="F480" s="539"/>
      <c r="G480" s="534"/>
      <c r="H480" s="543"/>
      <c r="I480" s="517"/>
    </row>
    <row r="481" spans="1:10">
      <c r="A481" s="944" t="s">
        <v>775</v>
      </c>
      <c r="B481" s="522"/>
      <c r="C481" s="542"/>
      <c r="D481" s="539"/>
      <c r="E481" s="539"/>
      <c r="F481" s="539"/>
      <c r="G481" s="534"/>
      <c r="H481" s="543"/>
      <c r="I481" s="517"/>
    </row>
    <row r="482" spans="1:10" ht="15.75" thickBot="1">
      <c r="A482" s="944" t="s">
        <v>775</v>
      </c>
      <c r="B482" s="522"/>
      <c r="C482" s="542"/>
      <c r="D482" s="539"/>
      <c r="E482" s="539"/>
      <c r="F482" s="539"/>
      <c r="G482" s="534"/>
      <c r="H482" s="543"/>
      <c r="I482" s="517"/>
    </row>
    <row r="483" spans="1:10" ht="15.75" thickBot="1">
      <c r="A483" s="944" t="s">
        <v>775</v>
      </c>
      <c r="B483" s="522"/>
      <c r="C483" s="570"/>
      <c r="D483" s="571"/>
      <c r="E483" s="571"/>
      <c r="F483" s="571"/>
      <c r="G483" s="572"/>
      <c r="H483" s="573"/>
      <c r="I483" s="548">
        <v>2314</v>
      </c>
    </row>
    <row r="484" spans="1:10" ht="15.75" thickBot="1">
      <c r="A484" s="944" t="s">
        <v>775</v>
      </c>
      <c r="B484" s="522"/>
      <c r="C484" s="596"/>
      <c r="D484" s="596"/>
      <c r="E484" s="596"/>
      <c r="F484" s="596"/>
      <c r="G484" s="597"/>
      <c r="H484" s="552"/>
      <c r="I484" s="552"/>
    </row>
    <row r="485" spans="1:10" ht="15.75" thickBot="1">
      <c r="A485" s="944" t="s">
        <v>775</v>
      </c>
      <c r="B485" s="522"/>
      <c r="C485" s="522"/>
      <c r="D485" s="522"/>
      <c r="E485" s="522"/>
      <c r="F485" s="574" t="s">
        <v>654</v>
      </c>
      <c r="G485" s="521"/>
      <c r="H485" s="517"/>
      <c r="I485" s="548">
        <v>10539</v>
      </c>
      <c r="J485" s="518">
        <v>10539</v>
      </c>
    </row>
    <row r="486" spans="1:10">
      <c r="A486" s="944" t="s">
        <v>775</v>
      </c>
      <c r="B486" s="515"/>
      <c r="C486" s="515"/>
      <c r="D486" s="515"/>
      <c r="E486" s="515"/>
      <c r="F486" s="515"/>
      <c r="G486" s="516"/>
      <c r="H486" s="517"/>
      <c r="I486" s="598"/>
    </row>
    <row r="487" spans="1:10">
      <c r="A487" s="944" t="s">
        <v>775</v>
      </c>
      <c r="B487" s="515"/>
      <c r="C487" s="515"/>
      <c r="D487" s="515"/>
      <c r="E487" s="515"/>
      <c r="F487" s="515"/>
      <c r="G487" s="516"/>
      <c r="H487" s="517"/>
      <c r="I487" s="576"/>
    </row>
    <row r="488" spans="1:10">
      <c r="A488" s="944" t="s">
        <v>775</v>
      </c>
      <c r="B488" s="515"/>
      <c r="C488" s="515"/>
      <c r="D488" s="515"/>
      <c r="E488" s="515"/>
      <c r="F488" s="515"/>
      <c r="G488" s="516"/>
      <c r="H488" s="517"/>
      <c r="I488" s="515"/>
    </row>
    <row r="489" spans="1:10">
      <c r="A489" s="944" t="s">
        <v>5627</v>
      </c>
      <c r="B489" s="515"/>
      <c r="C489" s="515"/>
      <c r="D489" s="515"/>
      <c r="E489" s="515"/>
      <c r="F489" s="515"/>
      <c r="G489" s="516"/>
      <c r="H489" s="517"/>
      <c r="I489" s="515"/>
    </row>
    <row r="490" spans="1:10">
      <c r="A490" s="944" t="s">
        <v>5627</v>
      </c>
      <c r="B490" s="516"/>
      <c r="C490" s="519" t="s">
        <v>631</v>
      </c>
      <c r="D490" s="519"/>
      <c r="E490" s="519"/>
      <c r="F490" s="519"/>
      <c r="G490" s="519"/>
      <c r="H490" s="520"/>
      <c r="I490" s="515"/>
    </row>
    <row r="491" spans="1:10" ht="9" customHeight="1">
      <c r="A491" s="944" t="s">
        <v>5627</v>
      </c>
      <c r="B491" s="516"/>
      <c r="C491" s="515"/>
      <c r="D491" s="515"/>
      <c r="E491" s="515"/>
      <c r="F491" s="515"/>
      <c r="G491" s="516"/>
      <c r="H491" s="517"/>
      <c r="I491" s="515"/>
    </row>
    <row r="492" spans="1:10" ht="9.75" customHeight="1">
      <c r="A492" s="944" t="s">
        <v>5627</v>
      </c>
      <c r="B492" s="516"/>
      <c r="C492" s="515"/>
      <c r="D492" s="515"/>
      <c r="E492" s="515"/>
      <c r="F492" s="515"/>
      <c r="G492" s="516"/>
      <c r="H492" s="517"/>
      <c r="I492" s="515"/>
    </row>
    <row r="493" spans="1:10">
      <c r="A493" s="944" t="s">
        <v>5627</v>
      </c>
      <c r="B493" s="516"/>
      <c r="C493" s="515"/>
      <c r="D493" s="515"/>
      <c r="E493" s="515"/>
      <c r="F493" s="515"/>
      <c r="G493" s="516"/>
      <c r="H493" s="517"/>
      <c r="I493" s="1051" t="s">
        <v>1062</v>
      </c>
    </row>
    <row r="494" spans="1:10" ht="37.5" customHeight="1">
      <c r="A494" s="944" t="s">
        <v>5627</v>
      </c>
      <c r="B494" s="843" t="s">
        <v>568</v>
      </c>
      <c r="C494" s="1096" t="s">
        <v>5627</v>
      </c>
      <c r="D494" s="945" t="s">
        <v>664</v>
      </c>
      <c r="E494" s="945"/>
      <c r="F494" s="945"/>
      <c r="G494" s="843" t="s">
        <v>7</v>
      </c>
      <c r="H494" s="844" t="s">
        <v>662</v>
      </c>
      <c r="I494" s="1093" t="s">
        <v>5628</v>
      </c>
    </row>
    <row r="495" spans="1:10" ht="9" customHeight="1">
      <c r="A495" s="944" t="s">
        <v>5627</v>
      </c>
      <c r="B495" s="521"/>
      <c r="C495" s="522"/>
      <c r="D495" s="522"/>
      <c r="E495" s="522"/>
      <c r="F495" s="522"/>
      <c r="G495" s="521"/>
      <c r="H495" s="517"/>
      <c r="I495" s="517"/>
    </row>
    <row r="496" spans="1:10" ht="10.5" customHeight="1">
      <c r="A496" s="944" t="s">
        <v>5627</v>
      </c>
      <c r="B496" s="521"/>
      <c r="C496" s="522"/>
      <c r="D496" s="522"/>
      <c r="E496" s="522"/>
      <c r="F496" s="522"/>
      <c r="G496" s="521"/>
      <c r="H496" s="523"/>
      <c r="I496" s="517"/>
    </row>
    <row r="497" spans="1:9" ht="15.75" thickBot="1">
      <c r="A497" s="944" t="s">
        <v>5627</v>
      </c>
      <c r="B497" s="521"/>
      <c r="C497" s="522"/>
      <c r="D497" s="522"/>
      <c r="E497" s="522"/>
      <c r="F497" s="522"/>
      <c r="G497" s="521"/>
      <c r="H497" s="517"/>
      <c r="I497" s="517"/>
    </row>
    <row r="498" spans="1:9" ht="15.75" thickBot="1">
      <c r="A498" s="944" t="s">
        <v>5627</v>
      </c>
      <c r="B498" s="521"/>
      <c r="C498" s="524" t="s">
        <v>633</v>
      </c>
      <c r="D498" s="525" t="s">
        <v>7</v>
      </c>
      <c r="E498" s="525" t="s">
        <v>92</v>
      </c>
      <c r="F498" s="525" t="s">
        <v>634</v>
      </c>
      <c r="G498" s="525" t="s">
        <v>635</v>
      </c>
      <c r="H498" s="526" t="s">
        <v>636</v>
      </c>
      <c r="I498" s="517"/>
    </row>
    <row r="499" spans="1:9">
      <c r="A499" s="944" t="s">
        <v>5627</v>
      </c>
      <c r="B499" s="521"/>
      <c r="C499" s="527" t="s">
        <v>637</v>
      </c>
      <c r="D499" s="528" t="s">
        <v>638</v>
      </c>
      <c r="E499" s="529">
        <v>1</v>
      </c>
      <c r="F499" s="530">
        <v>30752</v>
      </c>
      <c r="G499" s="529">
        <v>0.05</v>
      </c>
      <c r="H499" s="567">
        <v>1538</v>
      </c>
      <c r="I499" s="517"/>
    </row>
    <row r="500" spans="1:9">
      <c r="A500" s="944" t="s">
        <v>5627</v>
      </c>
      <c r="B500" s="521"/>
      <c r="C500" s="533" t="s">
        <v>665</v>
      </c>
      <c r="D500" s="534" t="s">
        <v>640</v>
      </c>
      <c r="E500" s="535">
        <v>1</v>
      </c>
      <c r="F500" s="565">
        <v>39449</v>
      </c>
      <c r="G500" s="535">
        <v>2.5</v>
      </c>
      <c r="H500" s="567">
        <v>15779.6</v>
      </c>
      <c r="I500" s="517"/>
    </row>
    <row r="501" spans="1:9">
      <c r="A501" s="944" t="s">
        <v>5627</v>
      </c>
      <c r="B501" s="521"/>
      <c r="C501" s="538"/>
      <c r="D501" s="534"/>
      <c r="E501" s="534"/>
      <c r="F501" s="555"/>
      <c r="G501" s="534"/>
      <c r="H501" s="1381"/>
      <c r="I501" s="517"/>
    </row>
    <row r="502" spans="1:9">
      <c r="A502" s="944" t="s">
        <v>5627</v>
      </c>
      <c r="B502" s="521"/>
      <c r="C502" s="542"/>
      <c r="D502" s="534"/>
      <c r="E502" s="539"/>
      <c r="F502" s="539"/>
      <c r="G502" s="534"/>
      <c r="H502" s="543"/>
      <c r="I502" s="517"/>
    </row>
    <row r="503" spans="1:9">
      <c r="A503" s="944" t="s">
        <v>5627</v>
      </c>
      <c r="B503" s="521"/>
      <c r="C503" s="542"/>
      <c r="D503" s="534"/>
      <c r="E503" s="539"/>
      <c r="F503" s="539"/>
      <c r="G503" s="534"/>
      <c r="H503" s="543"/>
      <c r="I503" s="517"/>
    </row>
    <row r="504" spans="1:9" ht="15.75" thickBot="1">
      <c r="A504" s="944" t="s">
        <v>5627</v>
      </c>
      <c r="B504" s="521"/>
      <c r="C504" s="542"/>
      <c r="D504" s="534"/>
      <c r="E504" s="539"/>
      <c r="F504" s="539"/>
      <c r="G504" s="534"/>
      <c r="H504" s="543"/>
      <c r="I504" s="517"/>
    </row>
    <row r="505" spans="1:9" ht="15.75" thickBot="1">
      <c r="A505" s="944" t="s">
        <v>5627</v>
      </c>
      <c r="B505" s="521"/>
      <c r="C505" s="544"/>
      <c r="D505" s="545"/>
      <c r="E505" s="546"/>
      <c r="F505" s="546"/>
      <c r="G505" s="545"/>
      <c r="H505" s="547"/>
      <c r="I505" s="548">
        <v>17317.599999999999</v>
      </c>
    </row>
    <row r="506" spans="1:9" ht="15.75" thickBot="1">
      <c r="A506" s="944" t="s">
        <v>5627</v>
      </c>
      <c r="B506" s="521"/>
      <c r="C506" s="549"/>
      <c r="D506" s="550"/>
      <c r="E506" s="549"/>
      <c r="F506" s="549"/>
      <c r="G506" s="550"/>
      <c r="H506" s="551"/>
      <c r="I506" s="552"/>
    </row>
    <row r="507" spans="1:9" ht="15.75" thickBot="1">
      <c r="A507" s="944" t="s">
        <v>5627</v>
      </c>
      <c r="B507" s="522"/>
      <c r="C507" s="524" t="s">
        <v>641</v>
      </c>
      <c r="D507" s="525" t="s">
        <v>7</v>
      </c>
      <c r="E507" s="525" t="s">
        <v>92</v>
      </c>
      <c r="F507" s="525" t="s">
        <v>642</v>
      </c>
      <c r="G507" s="525" t="s">
        <v>666</v>
      </c>
      <c r="H507" s="526" t="s">
        <v>636</v>
      </c>
      <c r="I507" s="517"/>
    </row>
    <row r="508" spans="1:9">
      <c r="A508" s="944" t="s">
        <v>5627</v>
      </c>
      <c r="B508" s="522"/>
      <c r="C508" s="589" t="s">
        <v>667</v>
      </c>
      <c r="D508" s="554" t="s">
        <v>668</v>
      </c>
      <c r="E508" s="529">
        <v>1</v>
      </c>
      <c r="F508" s="540">
        <v>30900</v>
      </c>
      <c r="G508" s="556"/>
      <c r="H508" s="590">
        <v>30900</v>
      </c>
      <c r="I508" s="517"/>
    </row>
    <row r="509" spans="1:9">
      <c r="A509" s="944" t="s">
        <v>5627</v>
      </c>
      <c r="B509" s="522"/>
      <c r="C509" s="591"/>
      <c r="D509" s="534"/>
      <c r="E509" s="534"/>
      <c r="F509" s="540"/>
      <c r="G509" s="556"/>
      <c r="H509" s="592"/>
      <c r="I509" s="517"/>
    </row>
    <row r="510" spans="1:9">
      <c r="A510" s="944" t="s">
        <v>5627</v>
      </c>
      <c r="B510" s="522"/>
      <c r="C510" s="591"/>
      <c r="D510" s="534"/>
      <c r="E510" s="534"/>
      <c r="F510" s="540"/>
      <c r="G510" s="556"/>
      <c r="H510" s="592"/>
      <c r="I510" s="517"/>
    </row>
    <row r="511" spans="1:9">
      <c r="A511" s="944" t="s">
        <v>5627</v>
      </c>
      <c r="B511" s="522"/>
      <c r="C511" s="542"/>
      <c r="D511" s="534"/>
      <c r="E511" s="534"/>
      <c r="F511" s="540"/>
      <c r="G511" s="534"/>
      <c r="H511" s="592"/>
      <c r="I511" s="517"/>
    </row>
    <row r="512" spans="1:9">
      <c r="A512" s="944" t="s">
        <v>5627</v>
      </c>
      <c r="B512" s="522"/>
      <c r="C512" s="542"/>
      <c r="D512" s="534"/>
      <c r="E512" s="534"/>
      <c r="F512" s="540"/>
      <c r="G512" s="534"/>
      <c r="H512" s="592"/>
      <c r="I512" s="517"/>
    </row>
    <row r="513" spans="1:9">
      <c r="A513" s="944" t="s">
        <v>5627</v>
      </c>
      <c r="B513" s="522"/>
      <c r="C513" s="542"/>
      <c r="D513" s="534"/>
      <c r="E513" s="534"/>
      <c r="F513" s="540"/>
      <c r="G513" s="534"/>
      <c r="H513" s="592"/>
      <c r="I513" s="517"/>
    </row>
    <row r="514" spans="1:9">
      <c r="A514" s="944" t="s">
        <v>5627</v>
      </c>
      <c r="B514" s="522"/>
      <c r="C514" s="542"/>
      <c r="D514" s="534"/>
      <c r="E514" s="534"/>
      <c r="F514" s="540"/>
      <c r="G514" s="534"/>
      <c r="H514" s="592"/>
      <c r="I514" s="517"/>
    </row>
    <row r="515" spans="1:9">
      <c r="A515" s="944" t="s">
        <v>5627</v>
      </c>
      <c r="B515" s="522"/>
      <c r="C515" s="542"/>
      <c r="D515" s="534"/>
      <c r="E515" s="534"/>
      <c r="F515" s="540"/>
      <c r="G515" s="534"/>
      <c r="H515" s="592"/>
      <c r="I515" s="517"/>
    </row>
    <row r="516" spans="1:9">
      <c r="A516" s="944" t="s">
        <v>5627</v>
      </c>
      <c r="B516" s="522"/>
      <c r="C516" s="542"/>
      <c r="D516" s="534"/>
      <c r="E516" s="534"/>
      <c r="F516" s="540"/>
      <c r="G516" s="534"/>
      <c r="H516" s="592"/>
      <c r="I516" s="517"/>
    </row>
    <row r="517" spans="1:9">
      <c r="A517" s="944" t="s">
        <v>5627</v>
      </c>
      <c r="B517" s="522"/>
      <c r="C517" s="542"/>
      <c r="D517" s="539"/>
      <c r="E517" s="539"/>
      <c r="F517" s="539"/>
      <c r="G517" s="534"/>
      <c r="H517" s="543"/>
      <c r="I517" s="517"/>
    </row>
    <row r="518" spans="1:9" ht="15.75" thickBot="1">
      <c r="A518" s="944" t="s">
        <v>5627</v>
      </c>
      <c r="B518" s="522"/>
      <c r="C518" s="542"/>
      <c r="D518" s="539"/>
      <c r="E518" s="539"/>
      <c r="F518" s="539"/>
      <c r="G518" s="534"/>
      <c r="H518" s="543"/>
      <c r="I518" s="517"/>
    </row>
    <row r="519" spans="1:9" ht="15.75" thickBot="1">
      <c r="A519" s="944" t="s">
        <v>5627</v>
      </c>
      <c r="B519" s="522"/>
      <c r="C519" s="544"/>
      <c r="D519" s="546"/>
      <c r="E519" s="546"/>
      <c r="F519" s="546"/>
      <c r="G519" s="545"/>
      <c r="H519" s="547"/>
      <c r="I519" s="548">
        <v>30900</v>
      </c>
    </row>
    <row r="520" spans="1:9" ht="15.75" thickBot="1">
      <c r="A520" s="944" t="s">
        <v>5627</v>
      </c>
      <c r="B520" s="522"/>
      <c r="C520" s="549"/>
      <c r="D520" s="549"/>
      <c r="E520" s="549"/>
      <c r="F520" s="549"/>
      <c r="G520" s="550"/>
      <c r="H520" s="551"/>
      <c r="I520" s="552"/>
    </row>
    <row r="521" spans="1:9" ht="15.75" thickBot="1">
      <c r="A521" s="944" t="s">
        <v>5627</v>
      </c>
      <c r="B521" s="522"/>
      <c r="C521" s="524" t="s">
        <v>645</v>
      </c>
      <c r="D521" s="525" t="s">
        <v>7</v>
      </c>
      <c r="E521" s="525" t="s">
        <v>92</v>
      </c>
      <c r="F521" s="525" t="s">
        <v>642</v>
      </c>
      <c r="G521" s="525" t="s">
        <v>646</v>
      </c>
      <c r="H521" s="526" t="s">
        <v>636</v>
      </c>
      <c r="I521" s="517"/>
    </row>
    <row r="522" spans="1:9">
      <c r="A522" s="944" t="s">
        <v>5627</v>
      </c>
      <c r="B522" s="522"/>
      <c r="C522" s="589"/>
      <c r="D522" s="554"/>
      <c r="E522" s="529"/>
      <c r="F522" s="540"/>
      <c r="G522" s="556"/>
      <c r="H522" s="590"/>
      <c r="I522" s="517"/>
    </row>
    <row r="523" spans="1:9">
      <c r="A523" s="944" t="s">
        <v>5627</v>
      </c>
      <c r="B523" s="522"/>
      <c r="C523" s="591"/>
      <c r="D523" s="534"/>
      <c r="E523" s="534"/>
      <c r="F523" s="540"/>
      <c r="G523" s="554"/>
      <c r="H523" s="592"/>
      <c r="I523" s="517"/>
    </row>
    <row r="524" spans="1:9">
      <c r="A524" s="944" t="s">
        <v>5627</v>
      </c>
      <c r="B524" s="522"/>
      <c r="C524" s="591"/>
      <c r="D524" s="534"/>
      <c r="E524" s="534"/>
      <c r="F524" s="540"/>
      <c r="G524" s="534"/>
      <c r="H524" s="592"/>
      <c r="I524" s="517"/>
    </row>
    <row r="525" spans="1:9">
      <c r="A525" s="944" t="s">
        <v>5627</v>
      </c>
      <c r="B525" s="522"/>
      <c r="C525" s="542"/>
      <c r="D525" s="534"/>
      <c r="E525" s="534"/>
      <c r="F525" s="540"/>
      <c r="G525" s="534"/>
      <c r="H525" s="592"/>
      <c r="I525" s="517"/>
    </row>
    <row r="526" spans="1:9">
      <c r="A526" s="944" t="s">
        <v>5627</v>
      </c>
      <c r="B526" s="522"/>
      <c r="C526" s="542"/>
      <c r="D526" s="534"/>
      <c r="E526" s="534"/>
      <c r="F526" s="540"/>
      <c r="G526" s="534"/>
      <c r="H526" s="592"/>
      <c r="I526" s="517"/>
    </row>
    <row r="527" spans="1:9" ht="15.75" thickBot="1">
      <c r="A527" s="944" t="s">
        <v>5627</v>
      </c>
      <c r="B527" s="522"/>
      <c r="C527" s="542"/>
      <c r="D527" s="534"/>
      <c r="E527" s="534"/>
      <c r="F527" s="540"/>
      <c r="G527" s="534"/>
      <c r="H527" s="592"/>
      <c r="I527" s="517"/>
    </row>
    <row r="528" spans="1:9" ht="15.75" thickBot="1">
      <c r="A528" s="944" t="s">
        <v>5627</v>
      </c>
      <c r="B528" s="522"/>
      <c r="C528" s="544"/>
      <c r="D528" s="546"/>
      <c r="E528" s="546"/>
      <c r="F528" s="546"/>
      <c r="G528" s="545"/>
      <c r="H528" s="547"/>
      <c r="I528" s="548">
        <v>0</v>
      </c>
    </row>
    <row r="529" spans="1:10" ht="15.75" thickBot="1">
      <c r="A529" s="944" t="s">
        <v>5627</v>
      </c>
      <c r="B529" s="522"/>
      <c r="C529" s="549"/>
      <c r="D529" s="549"/>
      <c r="E529" s="549"/>
      <c r="F529" s="549"/>
      <c r="G529" s="559"/>
      <c r="H529" s="560"/>
      <c r="I529" s="552"/>
    </row>
    <row r="530" spans="1:10" ht="15.75" thickBot="1">
      <c r="A530" s="944" t="s">
        <v>5627</v>
      </c>
      <c r="B530" s="522"/>
      <c r="C530" s="524" t="s">
        <v>647</v>
      </c>
      <c r="D530" s="561" t="s">
        <v>648</v>
      </c>
      <c r="E530" s="561" t="s">
        <v>649</v>
      </c>
      <c r="F530" s="525" t="s">
        <v>650</v>
      </c>
      <c r="G530" s="525" t="s">
        <v>635</v>
      </c>
      <c r="H530" s="526" t="s">
        <v>636</v>
      </c>
      <c r="I530" s="517"/>
    </row>
    <row r="531" spans="1:10">
      <c r="A531" s="944" t="s">
        <v>5627</v>
      </c>
      <c r="B531" s="522"/>
      <c r="C531" s="562" t="s">
        <v>651</v>
      </c>
      <c r="D531" s="563">
        <v>52046.296296296299</v>
      </c>
      <c r="E531" s="564">
        <v>1.83829076447194</v>
      </c>
      <c r="F531" s="565">
        <v>95676.225806451621</v>
      </c>
      <c r="G531" s="601">
        <v>30</v>
      </c>
      <c r="H531" s="594">
        <v>3189</v>
      </c>
      <c r="I531" s="517"/>
    </row>
    <row r="532" spans="1:10">
      <c r="A532" s="944" t="s">
        <v>5627</v>
      </c>
      <c r="B532" s="522"/>
      <c r="C532" s="562" t="s">
        <v>652</v>
      </c>
      <c r="D532" s="563">
        <v>41637.037037037036</v>
      </c>
      <c r="E532" s="564">
        <v>1.83829076447194</v>
      </c>
      <c r="F532" s="565">
        <v>76540.980645161297</v>
      </c>
      <c r="G532" s="599">
        <v>8</v>
      </c>
      <c r="H532" s="594">
        <v>9568</v>
      </c>
      <c r="I532" s="517"/>
    </row>
    <row r="533" spans="1:10">
      <c r="A533" s="944" t="s">
        <v>5627</v>
      </c>
      <c r="B533" s="522"/>
      <c r="C533" s="568" t="s">
        <v>653</v>
      </c>
      <c r="D533" s="563">
        <v>20818.518518518522</v>
      </c>
      <c r="E533" s="564">
        <v>2.0417646957549742</v>
      </c>
      <c r="F533" s="565">
        <v>42506.516129032265</v>
      </c>
      <c r="G533" s="600">
        <v>8</v>
      </c>
      <c r="H533" s="594">
        <v>5313</v>
      </c>
      <c r="I533" s="517"/>
    </row>
    <row r="534" spans="1:10">
      <c r="A534" s="944" t="s">
        <v>5627</v>
      </c>
      <c r="B534" s="522"/>
      <c r="C534" s="568" t="s">
        <v>669</v>
      </c>
      <c r="D534" s="563">
        <v>26023.148148148153</v>
      </c>
      <c r="E534" s="564">
        <v>2.0417646957549742</v>
      </c>
      <c r="F534" s="565">
        <v>53133.145161290333</v>
      </c>
      <c r="G534" s="600">
        <v>4.1897556222069783</v>
      </c>
      <c r="H534" s="594">
        <v>12682</v>
      </c>
      <c r="I534" s="517"/>
    </row>
    <row r="535" spans="1:10">
      <c r="A535" s="944" t="s">
        <v>5627</v>
      </c>
      <c r="B535" s="522"/>
      <c r="C535" s="568"/>
      <c r="D535" s="563"/>
      <c r="E535" s="564"/>
      <c r="F535" s="565"/>
      <c r="G535" s="600"/>
      <c r="H535" s="594"/>
      <c r="I535" s="517"/>
    </row>
    <row r="536" spans="1:10" ht="15.75" thickBot="1">
      <c r="A536" s="944" t="s">
        <v>5627</v>
      </c>
      <c r="B536" s="522"/>
      <c r="C536" s="542"/>
      <c r="D536" s="539"/>
      <c r="E536" s="539"/>
      <c r="F536" s="539"/>
      <c r="G536" s="534"/>
      <c r="H536" s="543"/>
      <c r="I536" s="517"/>
    </row>
    <row r="537" spans="1:10" ht="15.75" thickBot="1">
      <c r="A537" s="944" t="s">
        <v>5627</v>
      </c>
      <c r="B537" s="522"/>
      <c r="C537" s="570"/>
      <c r="D537" s="571"/>
      <c r="E537" s="571"/>
      <c r="F537" s="571"/>
      <c r="G537" s="572"/>
      <c r="H537" s="573"/>
      <c r="I537" s="548">
        <v>30752</v>
      </c>
    </row>
    <row r="538" spans="1:10" ht="15.75" thickBot="1">
      <c r="A538" s="944" t="s">
        <v>5627</v>
      </c>
      <c r="B538" s="522"/>
      <c r="C538" s="596"/>
      <c r="D538" s="596"/>
      <c r="E538" s="596"/>
      <c r="F538" s="596"/>
      <c r="G538" s="597"/>
      <c r="H538" s="552"/>
      <c r="I538" s="552"/>
    </row>
    <row r="539" spans="1:10" ht="15.75" thickBot="1">
      <c r="A539" s="944" t="s">
        <v>5627</v>
      </c>
      <c r="B539" s="522"/>
      <c r="C539" s="522"/>
      <c r="D539" s="522"/>
      <c r="E539" s="522"/>
      <c r="F539" s="574" t="s">
        <v>654</v>
      </c>
      <c r="G539" s="521"/>
      <c r="H539" s="517"/>
      <c r="I539" s="548">
        <v>78970</v>
      </c>
      <c r="J539" s="518">
        <v>78970</v>
      </c>
    </row>
    <row r="540" spans="1:10">
      <c r="A540" s="944" t="s">
        <v>5627</v>
      </c>
      <c r="B540" s="515"/>
      <c r="C540" s="515"/>
      <c r="D540" s="515"/>
      <c r="E540" s="515"/>
      <c r="F540" s="515"/>
      <c r="G540" s="516"/>
      <c r="H540" s="517"/>
      <c r="I540" s="598"/>
    </row>
    <row r="541" spans="1:10">
      <c r="A541" s="944" t="s">
        <v>5627</v>
      </c>
      <c r="B541" s="515"/>
      <c r="C541" s="515"/>
      <c r="D541" s="515"/>
      <c r="E541" s="515"/>
      <c r="F541" s="515"/>
      <c r="G541" s="516"/>
      <c r="H541" s="517"/>
      <c r="I541" s="576"/>
    </row>
    <row r="542" spans="1:10">
      <c r="A542" s="944" t="s">
        <v>5627</v>
      </c>
      <c r="B542" s="515"/>
      <c r="C542" s="515"/>
      <c r="D542" s="515"/>
      <c r="E542" s="515"/>
      <c r="F542" s="515"/>
      <c r="G542" s="516"/>
      <c r="H542" s="517"/>
      <c r="I542" s="515"/>
    </row>
    <row r="543" spans="1:10">
      <c r="A543" s="944" t="s">
        <v>777</v>
      </c>
      <c r="B543" s="515"/>
      <c r="C543" s="515"/>
      <c r="D543" s="515"/>
      <c r="E543" s="515"/>
      <c r="F543" s="515"/>
      <c r="G543" s="516"/>
      <c r="H543" s="517"/>
      <c r="I543" s="515"/>
    </row>
    <row r="544" spans="1:10">
      <c r="A544" s="944" t="s">
        <v>777</v>
      </c>
      <c r="B544" s="516"/>
      <c r="C544" s="519" t="s">
        <v>631</v>
      </c>
      <c r="D544" s="519"/>
      <c r="E544" s="519"/>
      <c r="F544" s="519"/>
      <c r="G544" s="519"/>
      <c r="H544" s="520"/>
      <c r="I544" s="515"/>
    </row>
    <row r="545" spans="1:9">
      <c r="A545" s="944" t="s">
        <v>777</v>
      </c>
      <c r="B545" s="516"/>
      <c r="C545" s="515"/>
      <c r="D545" s="515"/>
      <c r="E545" s="515"/>
      <c r="F545" s="515"/>
      <c r="G545" s="516"/>
      <c r="H545" s="517"/>
      <c r="I545" s="515"/>
    </row>
    <row r="546" spans="1:9">
      <c r="A546" s="944" t="s">
        <v>777</v>
      </c>
      <c r="B546" s="516"/>
      <c r="C546" s="515"/>
      <c r="D546" s="515"/>
      <c r="E546" s="515"/>
      <c r="F546" s="515"/>
      <c r="G546" s="516"/>
      <c r="H546" s="517"/>
      <c r="I546" s="515"/>
    </row>
    <row r="547" spans="1:9">
      <c r="A547" s="944" t="s">
        <v>777</v>
      </c>
      <c r="B547" s="516"/>
      <c r="C547" s="515"/>
      <c r="D547" s="515"/>
      <c r="E547" s="515"/>
      <c r="F547" s="515"/>
      <c r="G547" s="516"/>
      <c r="H547" s="517"/>
      <c r="I547" s="1051" t="s">
        <v>1062</v>
      </c>
    </row>
    <row r="548" spans="1:9" ht="27" customHeight="1">
      <c r="A548" s="944" t="s">
        <v>777</v>
      </c>
      <c r="B548" s="843" t="s">
        <v>568</v>
      </c>
      <c r="C548" s="1094" t="s">
        <v>777</v>
      </c>
      <c r="D548" s="945" t="s">
        <v>778</v>
      </c>
      <c r="E548" s="945"/>
      <c r="F548" s="945"/>
      <c r="G548" s="843" t="s">
        <v>7</v>
      </c>
      <c r="H548" s="844" t="s">
        <v>748</v>
      </c>
      <c r="I548" s="1093">
        <v>104</v>
      </c>
    </row>
    <row r="549" spans="1:9">
      <c r="A549" s="944" t="s">
        <v>777</v>
      </c>
      <c r="B549" s="521"/>
      <c r="C549" s="522"/>
      <c r="D549" s="522"/>
      <c r="E549" s="522"/>
      <c r="F549" s="522"/>
      <c r="G549" s="521"/>
      <c r="H549" s="517"/>
      <c r="I549" s="517"/>
    </row>
    <row r="550" spans="1:9">
      <c r="A550" s="944" t="s">
        <v>777</v>
      </c>
      <c r="B550" s="521"/>
      <c r="C550" s="522"/>
      <c r="D550" s="522"/>
      <c r="E550" s="522"/>
      <c r="F550" s="522"/>
      <c r="G550" s="521"/>
      <c r="H550" s="523"/>
      <c r="I550" s="517"/>
    </row>
    <row r="551" spans="1:9" ht="15.75" thickBot="1">
      <c r="A551" s="944" t="s">
        <v>777</v>
      </c>
      <c r="B551" s="521"/>
      <c r="C551" s="522"/>
      <c r="D551" s="522"/>
      <c r="E551" s="522"/>
      <c r="F551" s="522"/>
      <c r="G551" s="521"/>
      <c r="H551" s="517"/>
      <c r="I551" s="517"/>
    </row>
    <row r="552" spans="1:9" ht="15.75" thickBot="1">
      <c r="A552" s="944" t="s">
        <v>777</v>
      </c>
      <c r="B552" s="521"/>
      <c r="C552" s="524" t="s">
        <v>633</v>
      </c>
      <c r="D552" s="525" t="s">
        <v>7</v>
      </c>
      <c r="E552" s="525" t="s">
        <v>92</v>
      </c>
      <c r="F552" s="525" t="s">
        <v>634</v>
      </c>
      <c r="G552" s="525" t="s">
        <v>635</v>
      </c>
      <c r="H552" s="526" t="s">
        <v>636</v>
      </c>
      <c r="I552" s="517"/>
    </row>
    <row r="553" spans="1:9">
      <c r="A553" s="944" t="s">
        <v>777</v>
      </c>
      <c r="B553" s="521"/>
      <c r="C553" s="527" t="s">
        <v>637</v>
      </c>
      <c r="D553" s="528" t="s">
        <v>638</v>
      </c>
      <c r="E553" s="529">
        <v>1</v>
      </c>
      <c r="F553" s="530">
        <v>6171</v>
      </c>
      <c r="G553" s="529">
        <v>0.12209139307897071</v>
      </c>
      <c r="H553" s="567">
        <v>753</v>
      </c>
      <c r="I553" s="517"/>
    </row>
    <row r="554" spans="1:9">
      <c r="A554" s="944" t="s">
        <v>777</v>
      </c>
      <c r="B554" s="521"/>
      <c r="C554" s="588"/>
      <c r="D554" s="534"/>
      <c r="E554" s="534"/>
      <c r="F554" s="555"/>
      <c r="G554" s="771"/>
      <c r="H554" s="587"/>
      <c r="I554" s="517"/>
    </row>
    <row r="555" spans="1:9">
      <c r="A555" s="944" t="s">
        <v>777</v>
      </c>
      <c r="B555" s="521"/>
      <c r="C555" s="538"/>
      <c r="D555" s="534"/>
      <c r="E555" s="534"/>
      <c r="F555" s="555"/>
      <c r="G555" s="534"/>
      <c r="H555" s="587"/>
      <c r="I555" s="517"/>
    </row>
    <row r="556" spans="1:9">
      <c r="A556" s="944" t="s">
        <v>777</v>
      </c>
      <c r="B556" s="521"/>
      <c r="C556" s="542"/>
      <c r="D556" s="534"/>
      <c r="E556" s="539"/>
      <c r="F556" s="539"/>
      <c r="G556" s="534"/>
      <c r="H556" s="543"/>
      <c r="I556" s="517"/>
    </row>
    <row r="557" spans="1:9">
      <c r="A557" s="944" t="s">
        <v>777</v>
      </c>
      <c r="B557" s="521"/>
      <c r="C557" s="542"/>
      <c r="D557" s="534"/>
      <c r="E557" s="539"/>
      <c r="F557" s="539"/>
      <c r="G557" s="534"/>
      <c r="H557" s="543"/>
      <c r="I557" s="517"/>
    </row>
    <row r="558" spans="1:9" ht="15.75" thickBot="1">
      <c r="A558" s="944" t="s">
        <v>777</v>
      </c>
      <c r="B558" s="521"/>
      <c r="C558" s="542"/>
      <c r="D558" s="534"/>
      <c r="E558" s="539"/>
      <c r="F558" s="539"/>
      <c r="G558" s="534"/>
      <c r="H558" s="543"/>
      <c r="I558" s="517"/>
    </row>
    <row r="559" spans="1:9" ht="15.75" thickBot="1">
      <c r="A559" s="944" t="s">
        <v>777</v>
      </c>
      <c r="B559" s="521"/>
      <c r="C559" s="544"/>
      <c r="D559" s="545"/>
      <c r="E559" s="546"/>
      <c r="F559" s="546"/>
      <c r="G559" s="545"/>
      <c r="H559" s="547"/>
      <c r="I559" s="548">
        <v>753</v>
      </c>
    </row>
    <row r="560" spans="1:9" ht="15.75" thickBot="1">
      <c r="A560" s="944" t="s">
        <v>777</v>
      </c>
      <c r="B560" s="521"/>
      <c r="C560" s="549"/>
      <c r="D560" s="550"/>
      <c r="E560" s="549"/>
      <c r="F560" s="549"/>
      <c r="G560" s="550"/>
      <c r="H560" s="551"/>
      <c r="I560" s="552"/>
    </row>
    <row r="561" spans="1:9" ht="15.75" thickBot="1">
      <c r="A561" s="944" t="s">
        <v>777</v>
      </c>
      <c r="B561" s="522"/>
      <c r="C561" s="524" t="s">
        <v>641</v>
      </c>
      <c r="D561" s="525" t="s">
        <v>7</v>
      </c>
      <c r="E561" s="525" t="s">
        <v>92</v>
      </c>
      <c r="F561" s="525" t="s">
        <v>642</v>
      </c>
      <c r="G561" s="525" t="s">
        <v>643</v>
      </c>
      <c r="H561" s="526" t="s">
        <v>636</v>
      </c>
      <c r="I561" s="517"/>
    </row>
    <row r="562" spans="1:9">
      <c r="A562" s="944" t="s">
        <v>777</v>
      </c>
      <c r="B562" s="522"/>
      <c r="C562" s="562" t="s">
        <v>779</v>
      </c>
      <c r="D562" s="855" t="s">
        <v>77</v>
      </c>
      <c r="E562" s="529">
        <v>3</v>
      </c>
      <c r="F562" s="755">
        <v>3502</v>
      </c>
      <c r="G562" s="556"/>
      <c r="H562" s="756">
        <v>10506</v>
      </c>
      <c r="I562" s="517"/>
    </row>
    <row r="563" spans="1:9">
      <c r="A563" s="944" t="s">
        <v>777</v>
      </c>
      <c r="B563" s="522"/>
      <c r="C563" s="568" t="s">
        <v>780</v>
      </c>
      <c r="D563" s="534" t="s">
        <v>77</v>
      </c>
      <c r="E563" s="535">
        <v>3</v>
      </c>
      <c r="F563" s="565">
        <v>6180</v>
      </c>
      <c r="G563" s="556"/>
      <c r="H563" s="567">
        <v>18540</v>
      </c>
      <c r="I563" s="517"/>
    </row>
    <row r="564" spans="1:9">
      <c r="A564" s="944" t="s">
        <v>777</v>
      </c>
      <c r="B564" s="522"/>
      <c r="C564" s="591"/>
      <c r="D564" s="534"/>
      <c r="E564" s="534"/>
      <c r="F564" s="540"/>
      <c r="G564" s="556"/>
      <c r="H564" s="592"/>
      <c r="I564" s="517"/>
    </row>
    <row r="565" spans="1:9">
      <c r="A565" s="944" t="s">
        <v>777</v>
      </c>
      <c r="B565" s="522"/>
      <c r="C565" s="542"/>
      <c r="D565" s="534"/>
      <c r="E565" s="534"/>
      <c r="F565" s="540"/>
      <c r="G565" s="534"/>
      <c r="H565" s="592"/>
      <c r="I565" s="517"/>
    </row>
    <row r="566" spans="1:9">
      <c r="A566" s="944" t="s">
        <v>777</v>
      </c>
      <c r="B566" s="522"/>
      <c r="C566" s="542"/>
      <c r="D566" s="534"/>
      <c r="E566" s="534"/>
      <c r="F566" s="540"/>
      <c r="G566" s="534"/>
      <c r="H566" s="592"/>
      <c r="I566" s="517"/>
    </row>
    <row r="567" spans="1:9">
      <c r="A567" s="944" t="s">
        <v>777</v>
      </c>
      <c r="B567" s="522"/>
      <c r="C567" s="542"/>
      <c r="D567" s="534"/>
      <c r="E567" s="534"/>
      <c r="F567" s="540"/>
      <c r="G567" s="534"/>
      <c r="H567" s="592"/>
      <c r="I567" s="517"/>
    </row>
    <row r="568" spans="1:9">
      <c r="A568" s="944" t="s">
        <v>777</v>
      </c>
      <c r="B568" s="522"/>
      <c r="C568" s="542"/>
      <c r="D568" s="534"/>
      <c r="E568" s="534"/>
      <c r="F568" s="540"/>
      <c r="G568" s="534"/>
      <c r="H568" s="592"/>
      <c r="I568" s="517"/>
    </row>
    <row r="569" spans="1:9">
      <c r="A569" s="944" t="s">
        <v>777</v>
      </c>
      <c r="B569" s="522"/>
      <c r="C569" s="542"/>
      <c r="D569" s="534"/>
      <c r="E569" s="534"/>
      <c r="F569" s="540"/>
      <c r="G569" s="534"/>
      <c r="H569" s="592"/>
      <c r="I569" s="517"/>
    </row>
    <row r="570" spans="1:9">
      <c r="A570" s="944" t="s">
        <v>777</v>
      </c>
      <c r="B570" s="522"/>
      <c r="C570" s="542"/>
      <c r="D570" s="534"/>
      <c r="E570" s="534"/>
      <c r="F570" s="540"/>
      <c r="G570" s="534"/>
      <c r="H570" s="592"/>
      <c r="I570" s="517"/>
    </row>
    <row r="571" spans="1:9">
      <c r="A571" s="944" t="s">
        <v>777</v>
      </c>
      <c r="B571" s="522"/>
      <c r="C571" s="542"/>
      <c r="D571" s="539"/>
      <c r="E571" s="539"/>
      <c r="F571" s="539"/>
      <c r="G571" s="534"/>
      <c r="H571" s="543"/>
      <c r="I571" s="517"/>
    </row>
    <row r="572" spans="1:9" ht="15.75" thickBot="1">
      <c r="A572" s="944" t="s">
        <v>777</v>
      </c>
      <c r="B572" s="522"/>
      <c r="C572" s="542"/>
      <c r="D572" s="539"/>
      <c r="E572" s="539"/>
      <c r="F572" s="539"/>
      <c r="G572" s="534"/>
      <c r="H572" s="543"/>
      <c r="I572" s="517"/>
    </row>
    <row r="573" spans="1:9" ht="15.75" thickBot="1">
      <c r="A573" s="944" t="s">
        <v>777</v>
      </c>
      <c r="B573" s="522"/>
      <c r="C573" s="544"/>
      <c r="D573" s="546"/>
      <c r="E573" s="546"/>
      <c r="F573" s="546"/>
      <c r="G573" s="545"/>
      <c r="H573" s="547"/>
      <c r="I573" s="773">
        <v>29046</v>
      </c>
    </row>
    <row r="574" spans="1:9" ht="15.75" thickBot="1">
      <c r="A574" s="944" t="s">
        <v>777</v>
      </c>
      <c r="B574" s="522"/>
      <c r="C574" s="549"/>
      <c r="D574" s="549"/>
      <c r="E574" s="549"/>
      <c r="F574" s="549"/>
      <c r="G574" s="550"/>
      <c r="H574" s="551"/>
      <c r="I574" s="552"/>
    </row>
    <row r="575" spans="1:9" ht="15.75" thickBot="1">
      <c r="A575" s="944" t="s">
        <v>777</v>
      </c>
      <c r="B575" s="522"/>
      <c r="C575" s="524" t="s">
        <v>645</v>
      </c>
      <c r="D575" s="525" t="s">
        <v>7</v>
      </c>
      <c r="E575" s="525" t="s">
        <v>92</v>
      </c>
      <c r="F575" s="525" t="s">
        <v>642</v>
      </c>
      <c r="G575" s="525" t="s">
        <v>646</v>
      </c>
      <c r="H575" s="526" t="s">
        <v>636</v>
      </c>
      <c r="I575" s="517"/>
    </row>
    <row r="576" spans="1:9">
      <c r="A576" s="944" t="s">
        <v>777</v>
      </c>
      <c r="B576" s="522"/>
      <c r="C576" s="856"/>
      <c r="D576" s="534"/>
      <c r="E576" s="535"/>
      <c r="F576" s="539"/>
      <c r="G576" s="836"/>
      <c r="H576" s="590"/>
      <c r="I576" s="517"/>
    </row>
    <row r="577" spans="1:9">
      <c r="A577" s="944" t="s">
        <v>777</v>
      </c>
      <c r="B577" s="522"/>
      <c r="C577" s="591"/>
      <c r="D577" s="534"/>
      <c r="E577" s="534"/>
      <c r="F577" s="540"/>
      <c r="G577" s="554"/>
      <c r="H577" s="592"/>
      <c r="I577" s="517"/>
    </row>
    <row r="578" spans="1:9">
      <c r="A578" s="944" t="s">
        <v>777</v>
      </c>
      <c r="B578" s="522"/>
      <c r="C578" s="591"/>
      <c r="D578" s="534"/>
      <c r="E578" s="534"/>
      <c r="F578" s="540"/>
      <c r="G578" s="534"/>
      <c r="H578" s="592"/>
      <c r="I578" s="517"/>
    </row>
    <row r="579" spans="1:9">
      <c r="A579" s="944" t="s">
        <v>777</v>
      </c>
      <c r="B579" s="522"/>
      <c r="C579" s="542"/>
      <c r="D579" s="534"/>
      <c r="E579" s="534"/>
      <c r="F579" s="540"/>
      <c r="G579" s="534"/>
      <c r="H579" s="592"/>
      <c r="I579" s="517"/>
    </row>
    <row r="580" spans="1:9">
      <c r="A580" s="944" t="s">
        <v>777</v>
      </c>
      <c r="B580" s="522"/>
      <c r="C580" s="542"/>
      <c r="D580" s="534"/>
      <c r="E580" s="534"/>
      <c r="F580" s="540"/>
      <c r="G580" s="534"/>
      <c r="H580" s="592"/>
      <c r="I580" s="517"/>
    </row>
    <row r="581" spans="1:9" ht="15.75" thickBot="1">
      <c r="A581" s="944" t="s">
        <v>777</v>
      </c>
      <c r="B581" s="522"/>
      <c r="C581" s="542"/>
      <c r="D581" s="534"/>
      <c r="E581" s="534"/>
      <c r="F581" s="540"/>
      <c r="G581" s="534"/>
      <c r="H581" s="592"/>
      <c r="I581" s="517"/>
    </row>
    <row r="582" spans="1:9" ht="15.75" thickBot="1">
      <c r="A582" s="944" t="s">
        <v>777</v>
      </c>
      <c r="B582" s="522"/>
      <c r="C582" s="544"/>
      <c r="D582" s="546"/>
      <c r="E582" s="546"/>
      <c r="F582" s="546"/>
      <c r="G582" s="545"/>
      <c r="H582" s="547"/>
      <c r="I582" s="548">
        <v>0</v>
      </c>
    </row>
    <row r="583" spans="1:9" ht="15.75" thickBot="1">
      <c r="A583" s="944" t="s">
        <v>777</v>
      </c>
      <c r="B583" s="522"/>
      <c r="C583" s="549"/>
      <c r="D583" s="549"/>
      <c r="E583" s="549"/>
      <c r="F583" s="549"/>
      <c r="G583" s="559"/>
      <c r="H583" s="560"/>
      <c r="I583" s="552"/>
    </row>
    <row r="584" spans="1:9" ht="15.75" thickBot="1">
      <c r="A584" s="944" t="s">
        <v>777</v>
      </c>
      <c r="B584" s="522"/>
      <c r="C584" s="524" t="s">
        <v>647</v>
      </c>
      <c r="D584" s="561" t="s">
        <v>648</v>
      </c>
      <c r="E584" s="561" t="s">
        <v>649</v>
      </c>
      <c r="F584" s="525" t="s">
        <v>650</v>
      </c>
      <c r="G584" s="525" t="s">
        <v>635</v>
      </c>
      <c r="H584" s="526" t="s">
        <v>636</v>
      </c>
      <c r="I584" s="517"/>
    </row>
    <row r="585" spans="1:9">
      <c r="A585" s="944" t="s">
        <v>777</v>
      </c>
      <c r="B585" s="522"/>
      <c r="C585" s="562" t="s">
        <v>651</v>
      </c>
      <c r="D585" s="563">
        <v>52046.296296296299</v>
      </c>
      <c r="E585" s="564">
        <v>1.83829076447194</v>
      </c>
      <c r="F585" s="565">
        <v>95676.225806451621</v>
      </c>
      <c r="G585" s="593">
        <v>43.434730595795344</v>
      </c>
      <c r="H585" s="594">
        <v>2203</v>
      </c>
      <c r="I585" s="517"/>
    </row>
    <row r="586" spans="1:9">
      <c r="A586" s="944" t="s">
        <v>777</v>
      </c>
      <c r="B586" s="522"/>
      <c r="C586" s="562" t="s">
        <v>652</v>
      </c>
      <c r="D586" s="563">
        <v>41637.037037037036</v>
      </c>
      <c r="E586" s="564">
        <v>1.83829076447194</v>
      </c>
      <c r="F586" s="565">
        <v>76540.980645161297</v>
      </c>
      <c r="G586" s="593">
        <v>30</v>
      </c>
      <c r="H586" s="594">
        <v>2551</v>
      </c>
      <c r="I586" s="517"/>
    </row>
    <row r="587" spans="1:9">
      <c r="A587" s="944" t="s">
        <v>777</v>
      </c>
      <c r="B587" s="522"/>
      <c r="C587" s="568" t="s">
        <v>653</v>
      </c>
      <c r="D587" s="563">
        <v>20818.518518518522</v>
      </c>
      <c r="E587" s="564">
        <v>2.0417646957549742</v>
      </c>
      <c r="F587" s="565">
        <v>42506.516129032265</v>
      </c>
      <c r="G587" s="853">
        <v>30</v>
      </c>
      <c r="H587" s="594">
        <v>1417</v>
      </c>
      <c r="I587" s="517"/>
    </row>
    <row r="588" spans="1:9">
      <c r="A588" s="944" t="s">
        <v>777</v>
      </c>
      <c r="B588" s="522"/>
      <c r="C588" s="542"/>
      <c r="D588" s="539"/>
      <c r="E588" s="539"/>
      <c r="F588" s="539"/>
      <c r="G588" s="534"/>
      <c r="H588" s="543"/>
      <c r="I588" s="517"/>
    </row>
    <row r="589" spans="1:9">
      <c r="A589" s="944" t="s">
        <v>777</v>
      </c>
      <c r="B589" s="522"/>
      <c r="C589" s="542"/>
      <c r="D589" s="539"/>
      <c r="E589" s="539"/>
      <c r="F589" s="539"/>
      <c r="G589" s="534"/>
      <c r="H589" s="543"/>
      <c r="I589" s="517"/>
    </row>
    <row r="590" spans="1:9" ht="15.75" thickBot="1">
      <c r="A590" s="944" t="s">
        <v>777</v>
      </c>
      <c r="B590" s="522"/>
      <c r="C590" s="542"/>
      <c r="D590" s="539"/>
      <c r="E590" s="539"/>
      <c r="F590" s="539"/>
      <c r="G590" s="534"/>
      <c r="H590" s="543"/>
      <c r="I590" s="517"/>
    </row>
    <row r="591" spans="1:9" ht="15.75" thickBot="1">
      <c r="A591" s="944" t="s">
        <v>777</v>
      </c>
      <c r="B591" s="522"/>
      <c r="C591" s="570"/>
      <c r="D591" s="571"/>
      <c r="E591" s="571"/>
      <c r="F591" s="571"/>
      <c r="G591" s="572"/>
      <c r="H591" s="573"/>
      <c r="I591" s="548">
        <v>6171</v>
      </c>
    </row>
    <row r="592" spans="1:9" ht="15.75" thickBot="1">
      <c r="A592" s="944" t="s">
        <v>777</v>
      </c>
      <c r="B592" s="522"/>
      <c r="C592" s="596"/>
      <c r="D592" s="596"/>
      <c r="E592" s="596"/>
      <c r="F592" s="596"/>
      <c r="G592" s="597"/>
      <c r="H592" s="552"/>
      <c r="I592" s="552"/>
    </row>
    <row r="593" spans="1:10" ht="15.75" thickBot="1">
      <c r="A593" s="944" t="s">
        <v>777</v>
      </c>
      <c r="B593" s="522"/>
      <c r="C593" s="522"/>
      <c r="D593" s="522"/>
      <c r="E593" s="522"/>
      <c r="F593" s="574" t="s">
        <v>654</v>
      </c>
      <c r="G593" s="521"/>
      <c r="H593" s="517"/>
      <c r="I593" s="773">
        <v>35970</v>
      </c>
      <c r="J593" s="518">
        <v>35970</v>
      </c>
    </row>
    <row r="594" spans="1:10">
      <c r="A594" s="944" t="s">
        <v>777</v>
      </c>
      <c r="B594" s="515"/>
      <c r="C594" s="515"/>
      <c r="D594" s="515"/>
      <c r="E594" s="515"/>
      <c r="F594" s="515"/>
      <c r="G594" s="516"/>
      <c r="H594" s="517"/>
      <c r="I594" s="598"/>
    </row>
    <row r="595" spans="1:10">
      <c r="A595" s="944" t="s">
        <v>777</v>
      </c>
      <c r="B595" s="515"/>
      <c r="C595" s="515"/>
      <c r="D595" s="515"/>
      <c r="E595" s="515"/>
      <c r="F595" s="515"/>
      <c r="G595" s="516"/>
      <c r="H595" s="517"/>
      <c r="I595" s="576"/>
    </row>
    <row r="596" spans="1:10">
      <c r="A596" s="944" t="s">
        <v>777</v>
      </c>
      <c r="B596" s="515"/>
      <c r="C596" s="515"/>
      <c r="D596" s="515"/>
      <c r="E596" s="515"/>
      <c r="F596" s="515"/>
      <c r="G596" s="516"/>
      <c r="H596" s="517"/>
      <c r="I596" s="515"/>
    </row>
    <row r="597" spans="1:10">
      <c r="A597" s="944" t="s">
        <v>781</v>
      </c>
      <c r="B597" s="515"/>
      <c r="C597" s="515"/>
      <c r="D597" s="515"/>
      <c r="E597" s="515"/>
      <c r="F597" s="515"/>
      <c r="G597" s="516"/>
      <c r="H597" s="517"/>
      <c r="I597" s="515"/>
    </row>
    <row r="598" spans="1:10">
      <c r="A598" s="944" t="s">
        <v>781</v>
      </c>
      <c r="B598" s="516"/>
      <c r="C598" s="519" t="s">
        <v>631</v>
      </c>
      <c r="D598" s="519"/>
      <c r="E598" s="519"/>
      <c r="F598" s="519"/>
      <c r="G598" s="519"/>
      <c r="H598" s="520"/>
      <c r="I598" s="515"/>
    </row>
    <row r="599" spans="1:10">
      <c r="A599" s="944" t="s">
        <v>781</v>
      </c>
      <c r="B599" s="516"/>
      <c r="C599" s="515"/>
      <c r="D599" s="515"/>
      <c r="E599" s="515"/>
      <c r="F599" s="515"/>
      <c r="G599" s="516"/>
      <c r="H599" s="517"/>
      <c r="I599" s="515"/>
    </row>
    <row r="600" spans="1:10">
      <c r="A600" s="944" t="s">
        <v>781</v>
      </c>
      <c r="B600" s="516"/>
      <c r="C600" s="515"/>
      <c r="D600" s="515"/>
      <c r="E600" s="515"/>
      <c r="F600" s="515"/>
      <c r="G600" s="516"/>
      <c r="H600" s="517"/>
      <c r="I600" s="515"/>
    </row>
    <row r="601" spans="1:10">
      <c r="A601" s="944" t="s">
        <v>781</v>
      </c>
      <c r="B601" s="516"/>
      <c r="C601" s="515"/>
      <c r="D601" s="515"/>
      <c r="E601" s="515"/>
      <c r="F601" s="515"/>
      <c r="G601" s="516"/>
      <c r="H601" s="517"/>
      <c r="I601" s="1051" t="s">
        <v>1062</v>
      </c>
    </row>
    <row r="602" spans="1:10" ht="27" customHeight="1">
      <c r="A602" s="944" t="s">
        <v>781</v>
      </c>
      <c r="B602" s="843" t="s">
        <v>568</v>
      </c>
      <c r="C602" s="1094" t="s">
        <v>781</v>
      </c>
      <c r="D602" s="945" t="s">
        <v>782</v>
      </c>
      <c r="E602" s="945"/>
      <c r="F602" s="945"/>
      <c r="G602" s="843" t="s">
        <v>7</v>
      </c>
      <c r="H602" s="844" t="s">
        <v>748</v>
      </c>
      <c r="I602" s="1093">
        <v>105</v>
      </c>
    </row>
    <row r="603" spans="1:10">
      <c r="A603" s="944" t="s">
        <v>781</v>
      </c>
      <c r="B603" s="521"/>
      <c r="C603" s="522"/>
      <c r="D603" s="522"/>
      <c r="E603" s="522"/>
      <c r="F603" s="522"/>
      <c r="G603" s="521"/>
      <c r="H603" s="517"/>
      <c r="I603" s="517"/>
    </row>
    <row r="604" spans="1:10">
      <c r="A604" s="944" t="s">
        <v>781</v>
      </c>
      <c r="B604" s="521"/>
      <c r="C604" s="522"/>
      <c r="D604" s="522"/>
      <c r="E604" s="522"/>
      <c r="F604" s="522"/>
      <c r="G604" s="521"/>
      <c r="H604" s="523"/>
      <c r="I604" s="517"/>
    </row>
    <row r="605" spans="1:10" ht="15.75" thickBot="1">
      <c r="A605" s="944" t="s">
        <v>781</v>
      </c>
      <c r="B605" s="521"/>
      <c r="C605" s="522"/>
      <c r="D605" s="522"/>
      <c r="E605" s="522"/>
      <c r="F605" s="522"/>
      <c r="G605" s="521"/>
      <c r="H605" s="517"/>
      <c r="I605" s="517"/>
    </row>
    <row r="606" spans="1:10" ht="15.75" thickBot="1">
      <c r="A606" s="944" t="s">
        <v>781</v>
      </c>
      <c r="B606" s="521"/>
      <c r="C606" s="524" t="s">
        <v>633</v>
      </c>
      <c r="D606" s="525" t="s">
        <v>7</v>
      </c>
      <c r="E606" s="525" t="s">
        <v>92</v>
      </c>
      <c r="F606" s="525" t="s">
        <v>634</v>
      </c>
      <c r="G606" s="525" t="s">
        <v>635</v>
      </c>
      <c r="H606" s="526" t="s">
        <v>636</v>
      </c>
      <c r="I606" s="517"/>
    </row>
    <row r="607" spans="1:10">
      <c r="A607" s="944" t="s">
        <v>781</v>
      </c>
      <c r="B607" s="521"/>
      <c r="C607" s="527" t="s">
        <v>637</v>
      </c>
      <c r="D607" s="528" t="s">
        <v>638</v>
      </c>
      <c r="E607" s="529">
        <v>1</v>
      </c>
      <c r="F607" s="530">
        <v>16130</v>
      </c>
      <c r="G607" s="529">
        <v>0.2</v>
      </c>
      <c r="H607" s="567">
        <v>3226</v>
      </c>
      <c r="I607" s="517"/>
    </row>
    <row r="608" spans="1:10">
      <c r="A608" s="944" t="s">
        <v>781</v>
      </c>
      <c r="B608" s="521"/>
      <c r="C608" s="588"/>
      <c r="D608" s="534"/>
      <c r="E608" s="534"/>
      <c r="F608" s="555"/>
      <c r="G608" s="771"/>
      <c r="H608" s="587"/>
      <c r="I608" s="517"/>
    </row>
    <row r="609" spans="1:9">
      <c r="A609" s="944" t="s">
        <v>781</v>
      </c>
      <c r="B609" s="521"/>
      <c r="C609" s="538"/>
      <c r="D609" s="534"/>
      <c r="E609" s="534"/>
      <c r="F609" s="555"/>
      <c r="G609" s="534"/>
      <c r="H609" s="587"/>
      <c r="I609" s="517"/>
    </row>
    <row r="610" spans="1:9">
      <c r="A610" s="944" t="s">
        <v>781</v>
      </c>
      <c r="B610" s="521"/>
      <c r="C610" s="542"/>
      <c r="D610" s="534"/>
      <c r="E610" s="539"/>
      <c r="F610" s="539"/>
      <c r="G610" s="534"/>
      <c r="H610" s="543"/>
      <c r="I610" s="517"/>
    </row>
    <row r="611" spans="1:9">
      <c r="A611" s="944" t="s">
        <v>781</v>
      </c>
      <c r="B611" s="521"/>
      <c r="C611" s="542"/>
      <c r="D611" s="534"/>
      <c r="E611" s="539"/>
      <c r="F611" s="539"/>
      <c r="G611" s="534"/>
      <c r="H611" s="543"/>
      <c r="I611" s="517"/>
    </row>
    <row r="612" spans="1:9" ht="15.75" thickBot="1">
      <c r="A612" s="944" t="s">
        <v>781</v>
      </c>
      <c r="B612" s="521"/>
      <c r="C612" s="542"/>
      <c r="D612" s="534"/>
      <c r="E612" s="539"/>
      <c r="F612" s="539"/>
      <c r="G612" s="534"/>
      <c r="H612" s="543"/>
      <c r="I612" s="517"/>
    </row>
    <row r="613" spans="1:9" ht="15.75" thickBot="1">
      <c r="A613" s="944" t="s">
        <v>781</v>
      </c>
      <c r="B613" s="521"/>
      <c r="C613" s="544"/>
      <c r="D613" s="545"/>
      <c r="E613" s="546"/>
      <c r="F613" s="546"/>
      <c r="G613" s="545"/>
      <c r="H613" s="547"/>
      <c r="I613" s="548">
        <v>3226</v>
      </c>
    </row>
    <row r="614" spans="1:9" ht="15.75" thickBot="1">
      <c r="A614" s="944" t="s">
        <v>781</v>
      </c>
      <c r="B614" s="521"/>
      <c r="C614" s="549"/>
      <c r="D614" s="550"/>
      <c r="E614" s="549"/>
      <c r="F614" s="549"/>
      <c r="G614" s="550"/>
      <c r="H614" s="551"/>
      <c r="I614" s="552"/>
    </row>
    <row r="615" spans="1:9" ht="15.75" thickBot="1">
      <c r="A615" s="944" t="s">
        <v>781</v>
      </c>
      <c r="B615" s="522"/>
      <c r="C615" s="524" t="s">
        <v>641</v>
      </c>
      <c r="D615" s="525" t="s">
        <v>7</v>
      </c>
      <c r="E615" s="525" t="s">
        <v>92</v>
      </c>
      <c r="F615" s="525" t="s">
        <v>642</v>
      </c>
      <c r="G615" s="525" t="s">
        <v>643</v>
      </c>
      <c r="H615" s="526" t="s">
        <v>636</v>
      </c>
      <c r="I615" s="517"/>
    </row>
    <row r="616" spans="1:9">
      <c r="A616" s="944" t="s">
        <v>781</v>
      </c>
      <c r="B616" s="522"/>
      <c r="C616" s="562" t="s">
        <v>779</v>
      </c>
      <c r="D616" s="528" t="s">
        <v>77</v>
      </c>
      <c r="E616" s="529">
        <v>3</v>
      </c>
      <c r="F616" s="755">
        <v>3502</v>
      </c>
      <c r="G616" s="556"/>
      <c r="H616" s="756">
        <v>10506</v>
      </c>
      <c r="I616" s="517"/>
    </row>
    <row r="617" spans="1:9">
      <c r="A617" s="944" t="s">
        <v>781</v>
      </c>
      <c r="B617" s="522"/>
      <c r="C617" s="568" t="s">
        <v>780</v>
      </c>
      <c r="D617" s="534" t="s">
        <v>77</v>
      </c>
      <c r="E617" s="535">
        <v>3</v>
      </c>
      <c r="F617" s="565">
        <v>6180</v>
      </c>
      <c r="G617" s="556"/>
      <c r="H617" s="567">
        <v>18540</v>
      </c>
      <c r="I617" s="517"/>
    </row>
    <row r="618" spans="1:9">
      <c r="A618" s="944" t="s">
        <v>781</v>
      </c>
      <c r="B618" s="522"/>
      <c r="C618" s="568" t="s">
        <v>783</v>
      </c>
      <c r="D618" s="534" t="s">
        <v>79</v>
      </c>
      <c r="E618" s="535">
        <v>0.3</v>
      </c>
      <c r="F618" s="565">
        <v>4120</v>
      </c>
      <c r="G618" s="556"/>
      <c r="H618" s="567">
        <v>1236</v>
      </c>
      <c r="I618" s="517"/>
    </row>
    <row r="619" spans="1:9">
      <c r="A619" s="944" t="s">
        <v>781</v>
      </c>
      <c r="B619" s="522"/>
      <c r="C619" s="542"/>
      <c r="D619" s="534"/>
      <c r="E619" s="534"/>
      <c r="F619" s="540"/>
      <c r="G619" s="534"/>
      <c r="H619" s="592"/>
      <c r="I619" s="517"/>
    </row>
    <row r="620" spans="1:9">
      <c r="A620" s="944" t="s">
        <v>781</v>
      </c>
      <c r="B620" s="522"/>
      <c r="C620" s="542"/>
      <c r="D620" s="534"/>
      <c r="E620" s="534"/>
      <c r="F620" s="540"/>
      <c r="G620" s="534"/>
      <c r="H620" s="592"/>
      <c r="I620" s="517"/>
    </row>
    <row r="621" spans="1:9">
      <c r="A621" s="944" t="s">
        <v>781</v>
      </c>
      <c r="B621" s="522"/>
      <c r="C621" s="542"/>
      <c r="D621" s="534"/>
      <c r="E621" s="534"/>
      <c r="F621" s="540"/>
      <c r="G621" s="534"/>
      <c r="H621" s="592"/>
      <c r="I621" s="517"/>
    </row>
    <row r="622" spans="1:9">
      <c r="A622" s="944" t="s">
        <v>781</v>
      </c>
      <c r="B622" s="522"/>
      <c r="C622" s="542"/>
      <c r="D622" s="534"/>
      <c r="E622" s="534"/>
      <c r="F622" s="540"/>
      <c r="G622" s="534"/>
      <c r="H622" s="592"/>
      <c r="I622" s="517"/>
    </row>
    <row r="623" spans="1:9">
      <c r="A623" s="944" t="s">
        <v>781</v>
      </c>
      <c r="B623" s="522"/>
      <c r="C623" s="542"/>
      <c r="D623" s="534"/>
      <c r="E623" s="534"/>
      <c r="F623" s="540"/>
      <c r="G623" s="534"/>
      <c r="H623" s="592"/>
      <c r="I623" s="517"/>
    </row>
    <row r="624" spans="1:9">
      <c r="A624" s="944" t="s">
        <v>781</v>
      </c>
      <c r="B624" s="522"/>
      <c r="C624" s="542"/>
      <c r="D624" s="534"/>
      <c r="E624" s="534"/>
      <c r="F624" s="540"/>
      <c r="G624" s="534"/>
      <c r="H624" s="592"/>
      <c r="I624" s="517"/>
    </row>
    <row r="625" spans="1:9">
      <c r="A625" s="944" t="s">
        <v>781</v>
      </c>
      <c r="B625" s="522"/>
      <c r="C625" s="542"/>
      <c r="D625" s="539"/>
      <c r="E625" s="539"/>
      <c r="F625" s="539"/>
      <c r="G625" s="534"/>
      <c r="H625" s="543"/>
      <c r="I625" s="517"/>
    </row>
    <row r="626" spans="1:9" ht="15.75" thickBot="1">
      <c r="A626" s="944" t="s">
        <v>781</v>
      </c>
      <c r="B626" s="522"/>
      <c r="C626" s="542"/>
      <c r="D626" s="539"/>
      <c r="E626" s="539"/>
      <c r="F626" s="539"/>
      <c r="G626" s="534"/>
      <c r="H626" s="543"/>
      <c r="I626" s="517"/>
    </row>
    <row r="627" spans="1:9" ht="15.75" thickBot="1">
      <c r="A627" s="944" t="s">
        <v>781</v>
      </c>
      <c r="B627" s="522"/>
      <c r="C627" s="544"/>
      <c r="D627" s="546"/>
      <c r="E627" s="546"/>
      <c r="F627" s="546"/>
      <c r="G627" s="545"/>
      <c r="H627" s="547"/>
      <c r="I627" s="773">
        <v>30282</v>
      </c>
    </row>
    <row r="628" spans="1:9" ht="15.75" thickBot="1">
      <c r="A628" s="944" t="s">
        <v>781</v>
      </c>
      <c r="B628" s="522"/>
      <c r="C628" s="549"/>
      <c r="D628" s="549"/>
      <c r="E628" s="549"/>
      <c r="F628" s="549"/>
      <c r="G628" s="550"/>
      <c r="H628" s="551"/>
      <c r="I628" s="552"/>
    </row>
    <row r="629" spans="1:9" ht="15.75" thickBot="1">
      <c r="A629" s="944" t="s">
        <v>781</v>
      </c>
      <c r="B629" s="522"/>
      <c r="C629" s="524" t="s">
        <v>645</v>
      </c>
      <c r="D629" s="525" t="s">
        <v>7</v>
      </c>
      <c r="E629" s="525" t="s">
        <v>92</v>
      </c>
      <c r="F629" s="525" t="s">
        <v>642</v>
      </c>
      <c r="G629" s="525" t="s">
        <v>646</v>
      </c>
      <c r="H629" s="526" t="s">
        <v>636</v>
      </c>
      <c r="I629" s="517"/>
    </row>
    <row r="630" spans="1:9">
      <c r="A630" s="944" t="s">
        <v>781</v>
      </c>
      <c r="B630" s="522"/>
      <c r="C630" s="808" t="s">
        <v>784</v>
      </c>
      <c r="D630" s="534" t="s">
        <v>680</v>
      </c>
      <c r="E630" s="535">
        <v>0.05</v>
      </c>
      <c r="F630" s="775">
        <v>41200</v>
      </c>
      <c r="G630" s="535">
        <v>1</v>
      </c>
      <c r="H630" s="567">
        <v>2060</v>
      </c>
      <c r="I630" s="517"/>
    </row>
    <row r="631" spans="1:9">
      <c r="A631" s="944" t="s">
        <v>781</v>
      </c>
      <c r="B631" s="522"/>
      <c r="C631" s="591"/>
      <c r="D631" s="534"/>
      <c r="E631" s="534"/>
      <c r="F631" s="540"/>
      <c r="G631" s="554"/>
      <c r="H631" s="592"/>
      <c r="I631" s="517"/>
    </row>
    <row r="632" spans="1:9">
      <c r="A632" s="944" t="s">
        <v>781</v>
      </c>
      <c r="B632" s="522"/>
      <c r="C632" s="591"/>
      <c r="D632" s="534"/>
      <c r="E632" s="534"/>
      <c r="F632" s="540"/>
      <c r="G632" s="534"/>
      <c r="H632" s="592"/>
      <c r="I632" s="517"/>
    </row>
    <row r="633" spans="1:9">
      <c r="A633" s="944" t="s">
        <v>781</v>
      </c>
      <c r="B633" s="522"/>
      <c r="C633" s="542"/>
      <c r="D633" s="534"/>
      <c r="E633" s="534"/>
      <c r="F633" s="540"/>
      <c r="G633" s="534"/>
      <c r="H633" s="592"/>
      <c r="I633" s="517"/>
    </row>
    <row r="634" spans="1:9">
      <c r="A634" s="944" t="s">
        <v>781</v>
      </c>
      <c r="B634" s="522"/>
      <c r="C634" s="542"/>
      <c r="D634" s="534"/>
      <c r="E634" s="534"/>
      <c r="F634" s="540"/>
      <c r="G634" s="534"/>
      <c r="H634" s="592"/>
      <c r="I634" s="517"/>
    </row>
    <row r="635" spans="1:9" ht="15.75" thickBot="1">
      <c r="A635" s="944" t="s">
        <v>781</v>
      </c>
      <c r="B635" s="522"/>
      <c r="C635" s="542"/>
      <c r="D635" s="534"/>
      <c r="E635" s="534"/>
      <c r="F635" s="540"/>
      <c r="G635" s="534"/>
      <c r="H635" s="592"/>
      <c r="I635" s="517"/>
    </row>
    <row r="636" spans="1:9" ht="15.75" thickBot="1">
      <c r="A636" s="944" t="s">
        <v>781</v>
      </c>
      <c r="B636" s="522"/>
      <c r="C636" s="544"/>
      <c r="D636" s="546"/>
      <c r="E636" s="546"/>
      <c r="F636" s="546"/>
      <c r="G636" s="545"/>
      <c r="H636" s="547"/>
      <c r="I636" s="548">
        <v>2060</v>
      </c>
    </row>
    <row r="637" spans="1:9" ht="15.75" thickBot="1">
      <c r="A637" s="944" t="s">
        <v>781</v>
      </c>
      <c r="B637" s="522"/>
      <c r="C637" s="549"/>
      <c r="D637" s="549"/>
      <c r="E637" s="549"/>
      <c r="F637" s="549"/>
      <c r="G637" s="559"/>
      <c r="H637" s="560"/>
      <c r="I637" s="552"/>
    </row>
    <row r="638" spans="1:9" ht="15.75" thickBot="1">
      <c r="A638" s="944" t="s">
        <v>781</v>
      </c>
      <c r="B638" s="522"/>
      <c r="C638" s="524" t="s">
        <v>647</v>
      </c>
      <c r="D638" s="561" t="s">
        <v>648</v>
      </c>
      <c r="E638" s="561" t="s">
        <v>649</v>
      </c>
      <c r="F638" s="525" t="s">
        <v>650</v>
      </c>
      <c r="G638" s="525" t="s">
        <v>635</v>
      </c>
      <c r="H638" s="526" t="s">
        <v>636</v>
      </c>
      <c r="I638" s="517"/>
    </row>
    <row r="639" spans="1:9">
      <c r="A639" s="944" t="s">
        <v>781</v>
      </c>
      <c r="B639" s="522"/>
      <c r="C639" s="562" t="s">
        <v>651</v>
      </c>
      <c r="D639" s="563">
        <v>52046.296296296299</v>
      </c>
      <c r="E639" s="564">
        <v>1.83829076447194</v>
      </c>
      <c r="F639" s="565">
        <v>95676.225806451621</v>
      </c>
      <c r="G639" s="593">
        <v>41.374295082561162</v>
      </c>
      <c r="H639" s="594">
        <v>2312</v>
      </c>
      <c r="I639" s="517"/>
    </row>
    <row r="640" spans="1:9">
      <c r="A640" s="944" t="s">
        <v>781</v>
      </c>
      <c r="B640" s="522"/>
      <c r="C640" s="562" t="s">
        <v>652</v>
      </c>
      <c r="D640" s="563">
        <v>41637.037037037036</v>
      </c>
      <c r="E640" s="564">
        <v>1.83829076447194</v>
      </c>
      <c r="F640" s="565">
        <v>76540.980645161297</v>
      </c>
      <c r="G640" s="636">
        <v>9</v>
      </c>
      <c r="H640" s="594">
        <v>8505</v>
      </c>
      <c r="I640" s="517"/>
    </row>
    <row r="641" spans="1:10">
      <c r="A641" s="944" t="s">
        <v>781</v>
      </c>
      <c r="B641" s="522"/>
      <c r="C641" s="568" t="s">
        <v>653</v>
      </c>
      <c r="D641" s="563">
        <v>20818.518518518522</v>
      </c>
      <c r="E641" s="564">
        <v>2.0417646957549742</v>
      </c>
      <c r="F641" s="565">
        <v>42506.516129032265</v>
      </c>
      <c r="G641" s="675">
        <v>8</v>
      </c>
      <c r="H641" s="594">
        <v>5313</v>
      </c>
      <c r="I641" s="517"/>
    </row>
    <row r="642" spans="1:10">
      <c r="A642" s="944" t="s">
        <v>781</v>
      </c>
      <c r="B642" s="522"/>
      <c r="C642" s="542"/>
      <c r="D642" s="539"/>
      <c r="E642" s="539"/>
      <c r="F642" s="539"/>
      <c r="G642" s="534"/>
      <c r="H642" s="543"/>
      <c r="I642" s="517"/>
    </row>
    <row r="643" spans="1:10">
      <c r="A643" s="944" t="s">
        <v>781</v>
      </c>
      <c r="B643" s="522"/>
      <c r="C643" s="542"/>
      <c r="D643" s="539"/>
      <c r="E643" s="539"/>
      <c r="F643" s="539"/>
      <c r="G643" s="534"/>
      <c r="H643" s="543"/>
      <c r="I643" s="517"/>
    </row>
    <row r="644" spans="1:10" ht="15.75" thickBot="1">
      <c r="A644" s="944" t="s">
        <v>781</v>
      </c>
      <c r="B644" s="522"/>
      <c r="C644" s="542"/>
      <c r="D644" s="539"/>
      <c r="E644" s="539"/>
      <c r="F644" s="539"/>
      <c r="G644" s="534"/>
      <c r="H644" s="543"/>
      <c r="I644" s="517"/>
    </row>
    <row r="645" spans="1:10" ht="15.75" thickBot="1">
      <c r="A645" s="944" t="s">
        <v>781</v>
      </c>
      <c r="B645" s="522"/>
      <c r="C645" s="570"/>
      <c r="D645" s="571"/>
      <c r="E645" s="571"/>
      <c r="F645" s="571"/>
      <c r="G645" s="572"/>
      <c r="H645" s="573"/>
      <c r="I645" s="548">
        <v>16130</v>
      </c>
    </row>
    <row r="646" spans="1:10" ht="15.75" thickBot="1">
      <c r="A646" s="944" t="s">
        <v>781</v>
      </c>
      <c r="B646" s="522"/>
      <c r="C646" s="596"/>
      <c r="D646" s="596"/>
      <c r="E646" s="596"/>
      <c r="F646" s="596"/>
      <c r="G646" s="597"/>
      <c r="H646" s="552"/>
      <c r="I646" s="552"/>
    </row>
    <row r="647" spans="1:10" ht="15.75" thickBot="1">
      <c r="A647" s="944" t="s">
        <v>781</v>
      </c>
      <c r="B647" s="522"/>
      <c r="C647" s="522"/>
      <c r="D647" s="522"/>
      <c r="E647" s="522"/>
      <c r="F647" s="574" t="s">
        <v>654</v>
      </c>
      <c r="G647" s="521"/>
      <c r="H647" s="517"/>
      <c r="I647" s="773">
        <v>51698</v>
      </c>
      <c r="J647" s="518">
        <v>51698</v>
      </c>
    </row>
    <row r="648" spans="1:10">
      <c r="A648" s="944" t="s">
        <v>781</v>
      </c>
      <c r="B648" s="515"/>
      <c r="C648" s="515"/>
      <c r="D648" s="515"/>
      <c r="E648" s="515"/>
      <c r="F648" s="515"/>
      <c r="G648" s="516"/>
      <c r="H648" s="517"/>
      <c r="I648" s="598"/>
    </row>
    <row r="649" spans="1:10">
      <c r="A649" s="944" t="s">
        <v>781</v>
      </c>
      <c r="B649" s="515"/>
      <c r="C649" s="515"/>
      <c r="D649" s="515"/>
      <c r="E649" s="515"/>
      <c r="F649" s="515"/>
      <c r="G649" s="516"/>
      <c r="H649" s="517"/>
      <c r="I649" s="576"/>
    </row>
    <row r="650" spans="1:10">
      <c r="A650" s="944" t="s">
        <v>781</v>
      </c>
      <c r="B650" s="515"/>
      <c r="C650" s="515"/>
      <c r="D650" s="515"/>
      <c r="E650" s="515"/>
      <c r="F650" s="515"/>
      <c r="G650" s="516"/>
      <c r="H650" s="517"/>
      <c r="I650" s="515"/>
    </row>
    <row r="651" spans="1:10">
      <c r="A651" s="944" t="s">
        <v>785</v>
      </c>
      <c r="B651" s="515"/>
      <c r="C651" s="515"/>
      <c r="D651" s="515"/>
      <c r="E651" s="515"/>
      <c r="F651" s="515"/>
      <c r="G651" s="516"/>
      <c r="H651" s="517"/>
      <c r="I651" s="515"/>
    </row>
    <row r="652" spans="1:10">
      <c r="A652" s="944" t="s">
        <v>785</v>
      </c>
      <c r="B652" s="516"/>
      <c r="C652" s="519" t="s">
        <v>631</v>
      </c>
      <c r="D652" s="519"/>
      <c r="E652" s="519"/>
      <c r="F652" s="519"/>
      <c r="G652" s="519"/>
      <c r="H652" s="520"/>
      <c r="I652" s="515"/>
    </row>
    <row r="653" spans="1:10">
      <c r="A653" s="944" t="s">
        <v>785</v>
      </c>
      <c r="B653" s="516"/>
      <c r="C653" s="515"/>
      <c r="D653" s="515"/>
      <c r="E653" s="515"/>
      <c r="F653" s="515"/>
      <c r="G653" s="516"/>
      <c r="H653" s="517"/>
      <c r="I653" s="515"/>
    </row>
    <row r="654" spans="1:10">
      <c r="A654" s="944" t="s">
        <v>785</v>
      </c>
      <c r="B654" s="516"/>
      <c r="C654" s="515"/>
      <c r="D654" s="515"/>
      <c r="E654" s="515"/>
      <c r="F654" s="515"/>
      <c r="G654" s="516"/>
      <c r="H654" s="517"/>
      <c r="I654" s="515"/>
    </row>
    <row r="655" spans="1:10">
      <c r="A655" s="944" t="s">
        <v>785</v>
      </c>
      <c r="B655" s="516"/>
      <c r="C655" s="515"/>
      <c r="D655" s="515"/>
      <c r="E655" s="515"/>
      <c r="F655" s="515"/>
      <c r="G655" s="516"/>
      <c r="H655" s="517"/>
      <c r="I655" s="1051" t="s">
        <v>1062</v>
      </c>
    </row>
    <row r="656" spans="1:10" ht="27" customHeight="1">
      <c r="A656" s="944" t="s">
        <v>785</v>
      </c>
      <c r="B656" s="843" t="s">
        <v>568</v>
      </c>
      <c r="C656" s="1094" t="s">
        <v>785</v>
      </c>
      <c r="D656" s="945" t="s">
        <v>786</v>
      </c>
      <c r="E656" s="945"/>
      <c r="F656" s="945"/>
      <c r="G656" s="843" t="s">
        <v>7</v>
      </c>
      <c r="H656" s="844" t="s">
        <v>748</v>
      </c>
      <c r="I656" s="1093">
        <v>106</v>
      </c>
    </row>
    <row r="657" spans="1:9">
      <c r="A657" s="944" t="s">
        <v>785</v>
      </c>
      <c r="B657" s="521"/>
      <c r="C657" s="522"/>
      <c r="D657" s="522"/>
      <c r="E657" s="522"/>
      <c r="F657" s="522"/>
      <c r="G657" s="521"/>
      <c r="H657" s="517"/>
      <c r="I657" s="517"/>
    </row>
    <row r="658" spans="1:9">
      <c r="A658" s="944" t="s">
        <v>785</v>
      </c>
      <c r="B658" s="521"/>
      <c r="C658" s="522"/>
      <c r="D658" s="522"/>
      <c r="E658" s="522"/>
      <c r="F658" s="522"/>
      <c r="G658" s="521"/>
      <c r="H658" s="523"/>
      <c r="I658" s="517"/>
    </row>
    <row r="659" spans="1:9" ht="15.75" thickBot="1">
      <c r="A659" s="944" t="s">
        <v>785</v>
      </c>
      <c r="B659" s="521"/>
      <c r="C659" s="522"/>
      <c r="D659" s="522"/>
      <c r="E659" s="522"/>
      <c r="F659" s="522"/>
      <c r="G659" s="521"/>
      <c r="H659" s="517"/>
      <c r="I659" s="517"/>
    </row>
    <row r="660" spans="1:9" ht="15.75" thickBot="1">
      <c r="A660" s="944" t="s">
        <v>785</v>
      </c>
      <c r="B660" s="521"/>
      <c r="C660" s="524" t="s">
        <v>633</v>
      </c>
      <c r="D660" s="525" t="s">
        <v>7</v>
      </c>
      <c r="E660" s="525" t="s">
        <v>92</v>
      </c>
      <c r="F660" s="525" t="s">
        <v>634</v>
      </c>
      <c r="G660" s="525" t="s">
        <v>635</v>
      </c>
      <c r="H660" s="526" t="s">
        <v>636</v>
      </c>
      <c r="I660" s="517"/>
    </row>
    <row r="661" spans="1:9">
      <c r="A661" s="944" t="s">
        <v>785</v>
      </c>
      <c r="B661" s="521"/>
      <c r="C661" s="527" t="s">
        <v>637</v>
      </c>
      <c r="D661" s="528" t="s">
        <v>638</v>
      </c>
      <c r="E661" s="529">
        <v>1</v>
      </c>
      <c r="F661" s="530">
        <v>21607</v>
      </c>
      <c r="G661" s="529">
        <v>0.1</v>
      </c>
      <c r="H661" s="567">
        <v>2161</v>
      </c>
      <c r="I661" s="517"/>
    </row>
    <row r="662" spans="1:9">
      <c r="A662" s="944" t="s">
        <v>785</v>
      </c>
      <c r="B662" s="521"/>
      <c r="C662" s="588"/>
      <c r="D662" s="534"/>
      <c r="E662" s="534"/>
      <c r="F662" s="555"/>
      <c r="G662" s="771"/>
      <c r="H662" s="587"/>
      <c r="I662" s="517"/>
    </row>
    <row r="663" spans="1:9">
      <c r="A663" s="944" t="s">
        <v>785</v>
      </c>
      <c r="B663" s="521"/>
      <c r="C663" s="538"/>
      <c r="D663" s="534"/>
      <c r="E663" s="534"/>
      <c r="F663" s="555"/>
      <c r="G663" s="534"/>
      <c r="H663" s="587"/>
      <c r="I663" s="517"/>
    </row>
    <row r="664" spans="1:9">
      <c r="A664" s="944" t="s">
        <v>785</v>
      </c>
      <c r="B664" s="521"/>
      <c r="C664" s="542"/>
      <c r="D664" s="534"/>
      <c r="E664" s="539"/>
      <c r="F664" s="539"/>
      <c r="G664" s="534"/>
      <c r="H664" s="543"/>
      <c r="I664" s="517"/>
    </row>
    <row r="665" spans="1:9">
      <c r="A665" s="944" t="s">
        <v>785</v>
      </c>
      <c r="B665" s="521"/>
      <c r="C665" s="542"/>
      <c r="D665" s="534"/>
      <c r="E665" s="539"/>
      <c r="F665" s="539"/>
      <c r="G665" s="534"/>
      <c r="H665" s="543"/>
      <c r="I665" s="517"/>
    </row>
    <row r="666" spans="1:9" ht="15.75" thickBot="1">
      <c r="A666" s="944" t="s">
        <v>785</v>
      </c>
      <c r="B666" s="521"/>
      <c r="C666" s="542"/>
      <c r="D666" s="534"/>
      <c r="E666" s="539"/>
      <c r="F666" s="539"/>
      <c r="G666" s="534"/>
      <c r="H666" s="543"/>
      <c r="I666" s="517"/>
    </row>
    <row r="667" spans="1:9" ht="15.75" thickBot="1">
      <c r="A667" s="944" t="s">
        <v>785</v>
      </c>
      <c r="B667" s="521"/>
      <c r="C667" s="544"/>
      <c r="D667" s="545"/>
      <c r="E667" s="546"/>
      <c r="F667" s="546"/>
      <c r="G667" s="545"/>
      <c r="H667" s="547"/>
      <c r="I667" s="548">
        <v>2161</v>
      </c>
    </row>
    <row r="668" spans="1:9" ht="15.75" thickBot="1">
      <c r="A668" s="944" t="s">
        <v>785</v>
      </c>
      <c r="B668" s="521"/>
      <c r="C668" s="549"/>
      <c r="D668" s="550"/>
      <c r="E668" s="549"/>
      <c r="F668" s="549"/>
      <c r="G668" s="550"/>
      <c r="H668" s="551"/>
      <c r="I668" s="552"/>
    </row>
    <row r="669" spans="1:9" ht="15.75" thickBot="1">
      <c r="A669" s="944" t="s">
        <v>785</v>
      </c>
      <c r="B669" s="522"/>
      <c r="C669" s="524" t="s">
        <v>641</v>
      </c>
      <c r="D669" s="525" t="s">
        <v>7</v>
      </c>
      <c r="E669" s="525" t="s">
        <v>92</v>
      </c>
      <c r="F669" s="525" t="s">
        <v>642</v>
      </c>
      <c r="G669" s="525" t="s">
        <v>643</v>
      </c>
      <c r="H669" s="526" t="s">
        <v>636</v>
      </c>
      <c r="I669" s="517"/>
    </row>
    <row r="670" spans="1:9">
      <c r="A670" s="944" t="s">
        <v>785</v>
      </c>
      <c r="B670" s="522"/>
      <c r="C670" s="562" t="s">
        <v>779</v>
      </c>
      <c r="D670" s="528" t="s">
        <v>77</v>
      </c>
      <c r="E670" s="529">
        <v>4</v>
      </c>
      <c r="F670" s="755">
        <v>3502</v>
      </c>
      <c r="G670" s="556"/>
      <c r="H670" s="756">
        <v>14008</v>
      </c>
      <c r="I670" s="517"/>
    </row>
    <row r="671" spans="1:9">
      <c r="A671" s="944" t="s">
        <v>785</v>
      </c>
      <c r="B671" s="522"/>
      <c r="C671" s="568" t="s">
        <v>780</v>
      </c>
      <c r="D671" s="534" t="s">
        <v>77</v>
      </c>
      <c r="E671" s="535">
        <v>4</v>
      </c>
      <c r="F671" s="565">
        <v>6180</v>
      </c>
      <c r="G671" s="556"/>
      <c r="H671" s="567">
        <v>24720</v>
      </c>
      <c r="I671" s="517"/>
    </row>
    <row r="672" spans="1:9">
      <c r="A672" s="944" t="s">
        <v>785</v>
      </c>
      <c r="B672" s="522"/>
      <c r="C672" s="568" t="s">
        <v>783</v>
      </c>
      <c r="D672" s="534" t="s">
        <v>79</v>
      </c>
      <c r="E672" s="535">
        <v>0.5</v>
      </c>
      <c r="F672" s="565">
        <v>4120</v>
      </c>
      <c r="G672" s="556"/>
      <c r="H672" s="567">
        <v>2060</v>
      </c>
      <c r="I672" s="517"/>
    </row>
    <row r="673" spans="1:9">
      <c r="A673" s="944" t="s">
        <v>785</v>
      </c>
      <c r="B673" s="522"/>
      <c r="C673" s="542"/>
      <c r="D673" s="534"/>
      <c r="E673" s="534"/>
      <c r="F673" s="540"/>
      <c r="G673" s="534"/>
      <c r="H673" s="592"/>
      <c r="I673" s="517"/>
    </row>
    <row r="674" spans="1:9">
      <c r="A674" s="944" t="s">
        <v>785</v>
      </c>
      <c r="B674" s="522"/>
      <c r="C674" s="542"/>
      <c r="D674" s="534"/>
      <c r="E674" s="534"/>
      <c r="F674" s="540"/>
      <c r="G674" s="534"/>
      <c r="H674" s="592"/>
      <c r="I674" s="517"/>
    </row>
    <row r="675" spans="1:9">
      <c r="A675" s="944" t="s">
        <v>785</v>
      </c>
      <c r="B675" s="522"/>
      <c r="C675" s="542"/>
      <c r="D675" s="534"/>
      <c r="E675" s="534"/>
      <c r="F675" s="540"/>
      <c r="G675" s="534"/>
      <c r="H675" s="592"/>
      <c r="I675" s="517"/>
    </row>
    <row r="676" spans="1:9">
      <c r="A676" s="944" t="s">
        <v>785</v>
      </c>
      <c r="B676" s="522"/>
      <c r="C676" s="542"/>
      <c r="D676" s="534"/>
      <c r="E676" s="534"/>
      <c r="F676" s="540"/>
      <c r="G676" s="534"/>
      <c r="H676" s="592"/>
      <c r="I676" s="517"/>
    </row>
    <row r="677" spans="1:9">
      <c r="A677" s="944" t="s">
        <v>785</v>
      </c>
      <c r="B677" s="522"/>
      <c r="C677" s="542"/>
      <c r="D677" s="534"/>
      <c r="E677" s="534"/>
      <c r="F677" s="540"/>
      <c r="G677" s="534"/>
      <c r="H677" s="592"/>
      <c r="I677" s="517"/>
    </row>
    <row r="678" spans="1:9">
      <c r="A678" s="944" t="s">
        <v>785</v>
      </c>
      <c r="B678" s="522"/>
      <c r="C678" s="542"/>
      <c r="D678" s="534"/>
      <c r="E678" s="534"/>
      <c r="F678" s="540"/>
      <c r="G678" s="534"/>
      <c r="H678" s="592"/>
      <c r="I678" s="517"/>
    </row>
    <row r="679" spans="1:9">
      <c r="A679" s="944" t="s">
        <v>785</v>
      </c>
      <c r="B679" s="522"/>
      <c r="C679" s="542"/>
      <c r="D679" s="539"/>
      <c r="E679" s="539"/>
      <c r="F679" s="539"/>
      <c r="G679" s="534"/>
      <c r="H679" s="543"/>
      <c r="I679" s="517"/>
    </row>
    <row r="680" spans="1:9" ht="15.75" thickBot="1">
      <c r="A680" s="944" t="s">
        <v>785</v>
      </c>
      <c r="B680" s="522"/>
      <c r="C680" s="542"/>
      <c r="D680" s="539"/>
      <c r="E680" s="539"/>
      <c r="F680" s="539"/>
      <c r="G680" s="534"/>
      <c r="H680" s="543"/>
      <c r="I680" s="517"/>
    </row>
    <row r="681" spans="1:9" ht="15.75" thickBot="1">
      <c r="A681" s="944" t="s">
        <v>785</v>
      </c>
      <c r="B681" s="522"/>
      <c r="C681" s="544"/>
      <c r="D681" s="546"/>
      <c r="E681" s="546"/>
      <c r="F681" s="546"/>
      <c r="G681" s="545"/>
      <c r="H681" s="547"/>
      <c r="I681" s="773">
        <v>40788</v>
      </c>
    </row>
    <row r="682" spans="1:9" ht="15.75" thickBot="1">
      <c r="A682" s="944" t="s">
        <v>785</v>
      </c>
      <c r="B682" s="522"/>
      <c r="C682" s="549"/>
      <c r="D682" s="549"/>
      <c r="E682" s="549"/>
      <c r="F682" s="549"/>
      <c r="G682" s="550"/>
      <c r="H682" s="551"/>
      <c r="I682" s="552"/>
    </row>
    <row r="683" spans="1:9" ht="15.75" thickBot="1">
      <c r="A683" s="944" t="s">
        <v>785</v>
      </c>
      <c r="B683" s="522"/>
      <c r="C683" s="524" t="s">
        <v>645</v>
      </c>
      <c r="D683" s="525" t="s">
        <v>7</v>
      </c>
      <c r="E683" s="525" t="s">
        <v>92</v>
      </c>
      <c r="F683" s="525" t="s">
        <v>642</v>
      </c>
      <c r="G683" s="525" t="s">
        <v>646</v>
      </c>
      <c r="H683" s="526" t="s">
        <v>636</v>
      </c>
      <c r="I683" s="517"/>
    </row>
    <row r="684" spans="1:9">
      <c r="A684" s="944" t="s">
        <v>785</v>
      </c>
      <c r="B684" s="522"/>
      <c r="C684" s="774" t="s">
        <v>784</v>
      </c>
      <c r="D684" s="554" t="s">
        <v>680</v>
      </c>
      <c r="E684" s="806">
        <v>1.3749999999999995E-3</v>
      </c>
      <c r="F684" s="775">
        <v>41200</v>
      </c>
      <c r="G684" s="529">
        <v>1</v>
      </c>
      <c r="H684" s="567">
        <v>57</v>
      </c>
      <c r="I684" s="517"/>
    </row>
    <row r="685" spans="1:9">
      <c r="A685" s="944" t="s">
        <v>785</v>
      </c>
      <c r="B685" s="522"/>
      <c r="C685" s="591"/>
      <c r="D685" s="534"/>
      <c r="E685" s="534"/>
      <c r="F685" s="540"/>
      <c r="G685" s="534"/>
      <c r="H685" s="592"/>
      <c r="I685" s="517"/>
    </row>
    <row r="686" spans="1:9">
      <c r="A686" s="944" t="s">
        <v>785</v>
      </c>
      <c r="B686" s="522"/>
      <c r="C686" s="591"/>
      <c r="D686" s="534"/>
      <c r="E686" s="534"/>
      <c r="F686" s="540"/>
      <c r="G686" s="534"/>
      <c r="H686" s="592"/>
      <c r="I686" s="517"/>
    </row>
    <row r="687" spans="1:9">
      <c r="A687" s="944" t="s">
        <v>785</v>
      </c>
      <c r="B687" s="522"/>
      <c r="C687" s="542"/>
      <c r="D687" s="534"/>
      <c r="E687" s="534"/>
      <c r="F687" s="540"/>
      <c r="G687" s="534"/>
      <c r="H687" s="592"/>
      <c r="I687" s="517"/>
    </row>
    <row r="688" spans="1:9">
      <c r="A688" s="944" t="s">
        <v>785</v>
      </c>
      <c r="B688" s="522"/>
      <c r="C688" s="542"/>
      <c r="D688" s="534"/>
      <c r="E688" s="534"/>
      <c r="F688" s="540"/>
      <c r="G688" s="534"/>
      <c r="H688" s="592"/>
      <c r="I688" s="517"/>
    </row>
    <row r="689" spans="1:10" ht="15.75" thickBot="1">
      <c r="A689" s="944" t="s">
        <v>785</v>
      </c>
      <c r="B689" s="522"/>
      <c r="C689" s="542"/>
      <c r="D689" s="534"/>
      <c r="E689" s="534"/>
      <c r="F689" s="540"/>
      <c r="G689" s="534"/>
      <c r="H689" s="592"/>
      <c r="I689" s="517"/>
    </row>
    <row r="690" spans="1:10" ht="15.75" thickBot="1">
      <c r="A690" s="944" t="s">
        <v>785</v>
      </c>
      <c r="B690" s="522"/>
      <c r="C690" s="544"/>
      <c r="D690" s="546"/>
      <c r="E690" s="546"/>
      <c r="F690" s="546"/>
      <c r="G690" s="545"/>
      <c r="H690" s="547"/>
      <c r="I690" s="548">
        <v>57</v>
      </c>
    </row>
    <row r="691" spans="1:10" ht="15.75" thickBot="1">
      <c r="A691" s="944" t="s">
        <v>785</v>
      </c>
      <c r="B691" s="522"/>
      <c r="C691" s="549"/>
      <c r="D691" s="549"/>
      <c r="E691" s="549"/>
      <c r="F691" s="549"/>
      <c r="G691" s="559"/>
      <c r="H691" s="560"/>
      <c r="I691" s="552"/>
    </row>
    <row r="692" spans="1:10" ht="15.75" thickBot="1">
      <c r="A692" s="944" t="s">
        <v>785</v>
      </c>
      <c r="B692" s="522"/>
      <c r="C692" s="524" t="s">
        <v>647</v>
      </c>
      <c r="D692" s="561" t="s">
        <v>648</v>
      </c>
      <c r="E692" s="561" t="s">
        <v>649</v>
      </c>
      <c r="F692" s="525" t="s">
        <v>650</v>
      </c>
      <c r="G692" s="525" t="s">
        <v>635</v>
      </c>
      <c r="H692" s="526" t="s">
        <v>636</v>
      </c>
      <c r="I692" s="517"/>
    </row>
    <row r="693" spans="1:10">
      <c r="A693" s="944" t="s">
        <v>785</v>
      </c>
      <c r="B693" s="522"/>
      <c r="C693" s="562" t="s">
        <v>651</v>
      </c>
      <c r="D693" s="563">
        <v>52046.296296296299</v>
      </c>
      <c r="E693" s="564">
        <v>1.83829076447194</v>
      </c>
      <c r="F693" s="565">
        <v>95676.225806451621</v>
      </c>
      <c r="G693" s="593">
        <v>54.164258181430547</v>
      </c>
      <c r="H693" s="594">
        <v>1766</v>
      </c>
      <c r="I693" s="517"/>
    </row>
    <row r="694" spans="1:10">
      <c r="A694" s="944" t="s">
        <v>785</v>
      </c>
      <c r="B694" s="522"/>
      <c r="C694" s="562" t="s">
        <v>652</v>
      </c>
      <c r="D694" s="563">
        <v>41637.037037037036</v>
      </c>
      <c r="E694" s="564">
        <v>1.83829076447194</v>
      </c>
      <c r="F694" s="565">
        <v>76540.980645161297</v>
      </c>
      <c r="G694" s="601">
        <v>6</v>
      </c>
      <c r="H694" s="594">
        <v>12757</v>
      </c>
      <c r="I694" s="517"/>
    </row>
    <row r="695" spans="1:10">
      <c r="A695" s="944" t="s">
        <v>785</v>
      </c>
      <c r="B695" s="522"/>
      <c r="C695" s="568" t="s">
        <v>653</v>
      </c>
      <c r="D695" s="563">
        <v>20818.518518518522</v>
      </c>
      <c r="E695" s="564">
        <v>2.0417646957549742</v>
      </c>
      <c r="F695" s="565">
        <v>42506.516129032265</v>
      </c>
      <c r="G695" s="595">
        <v>6</v>
      </c>
      <c r="H695" s="594">
        <v>7084</v>
      </c>
      <c r="I695" s="517"/>
    </row>
    <row r="696" spans="1:10">
      <c r="A696" s="944" t="s">
        <v>785</v>
      </c>
      <c r="B696" s="522"/>
      <c r="C696" s="542"/>
      <c r="D696" s="539"/>
      <c r="E696" s="539"/>
      <c r="F696" s="539"/>
      <c r="G696" s="534"/>
      <c r="H696" s="543"/>
      <c r="I696" s="517"/>
    </row>
    <row r="697" spans="1:10">
      <c r="A697" s="944" t="s">
        <v>785</v>
      </c>
      <c r="B697" s="522"/>
      <c r="C697" s="542"/>
      <c r="D697" s="539"/>
      <c r="E697" s="539"/>
      <c r="F697" s="539"/>
      <c r="G697" s="534"/>
      <c r="H697" s="543"/>
      <c r="I697" s="517"/>
    </row>
    <row r="698" spans="1:10" ht="15.75" thickBot="1">
      <c r="A698" s="944" t="s">
        <v>785</v>
      </c>
      <c r="B698" s="522"/>
      <c r="C698" s="542"/>
      <c r="D698" s="539"/>
      <c r="E698" s="539"/>
      <c r="F698" s="539"/>
      <c r="G698" s="534"/>
      <c r="H698" s="543"/>
      <c r="I698" s="517"/>
    </row>
    <row r="699" spans="1:10" ht="15.75" thickBot="1">
      <c r="A699" s="944" t="s">
        <v>785</v>
      </c>
      <c r="B699" s="522"/>
      <c r="C699" s="570"/>
      <c r="D699" s="571"/>
      <c r="E699" s="571"/>
      <c r="F699" s="571"/>
      <c r="G699" s="572"/>
      <c r="H699" s="573"/>
      <c r="I699" s="548">
        <v>21607</v>
      </c>
    </row>
    <row r="700" spans="1:10" ht="15.75" thickBot="1">
      <c r="A700" s="944" t="s">
        <v>785</v>
      </c>
      <c r="B700" s="522"/>
      <c r="C700" s="596"/>
      <c r="D700" s="596"/>
      <c r="E700" s="596"/>
      <c r="F700" s="596"/>
      <c r="G700" s="597"/>
      <c r="H700" s="552"/>
      <c r="I700" s="552"/>
    </row>
    <row r="701" spans="1:10" ht="15.75" thickBot="1">
      <c r="A701" s="944" t="s">
        <v>785</v>
      </c>
      <c r="B701" s="522"/>
      <c r="C701" s="522"/>
      <c r="D701" s="522"/>
      <c r="E701" s="522"/>
      <c r="F701" s="574" t="s">
        <v>654</v>
      </c>
      <c r="G701" s="521"/>
      <c r="H701" s="517"/>
      <c r="I701" s="773">
        <v>64613</v>
      </c>
      <c r="J701" s="518">
        <v>64613</v>
      </c>
    </row>
    <row r="702" spans="1:10">
      <c r="A702" s="944" t="s">
        <v>785</v>
      </c>
      <c r="B702" s="515"/>
      <c r="C702" s="515"/>
      <c r="D702" s="515"/>
      <c r="E702" s="515"/>
      <c r="F702" s="515"/>
      <c r="G702" s="516"/>
      <c r="H702" s="517"/>
      <c r="I702" s="598"/>
    </row>
    <row r="703" spans="1:10">
      <c r="A703" s="944" t="s">
        <v>785</v>
      </c>
      <c r="B703" s="515"/>
      <c r="C703" s="515"/>
      <c r="D703" s="515"/>
      <c r="E703" s="515"/>
      <c r="F703" s="515"/>
      <c r="G703" s="516"/>
      <c r="H703" s="517"/>
      <c r="I703" s="576"/>
    </row>
    <row r="704" spans="1:10">
      <c r="A704" s="944" t="s">
        <v>785</v>
      </c>
      <c r="B704" s="515"/>
      <c r="C704" s="515"/>
      <c r="D704" s="515"/>
      <c r="E704" s="515"/>
      <c r="F704" s="515"/>
      <c r="G704" s="516"/>
      <c r="H704" s="517"/>
      <c r="I704" s="515"/>
    </row>
    <row r="705" spans="1:9">
      <c r="A705" s="944" t="s">
        <v>787</v>
      </c>
      <c r="B705" s="515"/>
      <c r="C705" s="515"/>
      <c r="D705" s="515"/>
      <c r="E705" s="515"/>
      <c r="F705" s="515"/>
      <c r="G705" s="516"/>
      <c r="H705" s="517"/>
      <c r="I705" s="515"/>
    </row>
    <row r="706" spans="1:9">
      <c r="A706" s="944" t="s">
        <v>787</v>
      </c>
      <c r="B706" s="516"/>
      <c r="C706" s="519" t="s">
        <v>631</v>
      </c>
      <c r="D706" s="519"/>
      <c r="E706" s="519"/>
      <c r="F706" s="519"/>
      <c r="G706" s="519"/>
      <c r="H706" s="520"/>
      <c r="I706" s="515"/>
    </row>
    <row r="707" spans="1:9">
      <c r="A707" s="944" t="s">
        <v>787</v>
      </c>
      <c r="B707" s="516"/>
      <c r="C707" s="515"/>
      <c r="D707" s="515"/>
      <c r="E707" s="515"/>
      <c r="F707" s="515"/>
      <c r="G707" s="516"/>
      <c r="H707" s="517"/>
      <c r="I707" s="515"/>
    </row>
    <row r="708" spans="1:9">
      <c r="A708" s="944" t="s">
        <v>787</v>
      </c>
      <c r="B708" s="516"/>
      <c r="C708" s="515"/>
      <c r="D708" s="515"/>
      <c r="E708" s="515"/>
      <c r="F708" s="515"/>
      <c r="G708" s="516"/>
      <c r="H708" s="517"/>
      <c r="I708" s="515"/>
    </row>
    <row r="709" spans="1:9">
      <c r="A709" s="944" t="s">
        <v>787</v>
      </c>
      <c r="B709" s="516"/>
      <c r="C709" s="515"/>
      <c r="D709" s="515"/>
      <c r="E709" s="515"/>
      <c r="F709" s="515"/>
      <c r="G709" s="516"/>
      <c r="H709" s="517"/>
      <c r="I709" s="1051" t="s">
        <v>1062</v>
      </c>
    </row>
    <row r="710" spans="1:9" ht="27" customHeight="1">
      <c r="A710" s="944" t="s">
        <v>787</v>
      </c>
      <c r="B710" s="843" t="s">
        <v>568</v>
      </c>
      <c r="C710" s="1094" t="s">
        <v>787</v>
      </c>
      <c r="D710" s="945" t="s">
        <v>788</v>
      </c>
      <c r="E710" s="945"/>
      <c r="F710" s="945"/>
      <c r="G710" s="843" t="s">
        <v>7</v>
      </c>
      <c r="H710" s="844" t="s">
        <v>748</v>
      </c>
      <c r="I710" s="1093">
        <v>107</v>
      </c>
    </row>
    <row r="711" spans="1:9">
      <c r="A711" s="944" t="s">
        <v>787</v>
      </c>
      <c r="B711" s="521"/>
      <c r="C711" s="522"/>
      <c r="D711" s="522"/>
      <c r="E711" s="522"/>
      <c r="F711" s="522"/>
      <c r="G711" s="521"/>
      <c r="H711" s="517"/>
      <c r="I711" s="517"/>
    </row>
    <row r="712" spans="1:9">
      <c r="A712" s="944" t="s">
        <v>787</v>
      </c>
      <c r="B712" s="521"/>
      <c r="C712" s="522"/>
      <c r="D712" s="522"/>
      <c r="E712" s="522"/>
      <c r="F712" s="522"/>
      <c r="G712" s="521"/>
      <c r="H712" s="523"/>
      <c r="I712" s="517"/>
    </row>
    <row r="713" spans="1:9" ht="15.75" thickBot="1">
      <c r="A713" s="944" t="s">
        <v>787</v>
      </c>
      <c r="B713" s="521"/>
      <c r="C713" s="522"/>
      <c r="D713" s="522"/>
      <c r="E713" s="522"/>
      <c r="F713" s="522"/>
      <c r="G713" s="521"/>
      <c r="H713" s="517"/>
      <c r="I713" s="517"/>
    </row>
    <row r="714" spans="1:9" ht="15.75" thickBot="1">
      <c r="A714" s="944" t="s">
        <v>787</v>
      </c>
      <c r="B714" s="521"/>
      <c r="C714" s="524" t="s">
        <v>633</v>
      </c>
      <c r="D714" s="525" t="s">
        <v>7</v>
      </c>
      <c r="E714" s="525" t="s">
        <v>92</v>
      </c>
      <c r="F714" s="525" t="s">
        <v>634</v>
      </c>
      <c r="G714" s="525" t="s">
        <v>635</v>
      </c>
      <c r="H714" s="526" t="s">
        <v>636</v>
      </c>
      <c r="I714" s="517"/>
    </row>
    <row r="715" spans="1:9">
      <c r="A715" s="944" t="s">
        <v>787</v>
      </c>
      <c r="B715" s="521"/>
      <c r="C715" s="527" t="s">
        <v>637</v>
      </c>
      <c r="D715" s="528" t="s">
        <v>638</v>
      </c>
      <c r="E715" s="529">
        <v>1</v>
      </c>
      <c r="F715" s="530">
        <v>10044</v>
      </c>
      <c r="G715" s="529">
        <v>0.16516058394160585</v>
      </c>
      <c r="H715" s="567">
        <v>1659</v>
      </c>
      <c r="I715" s="517"/>
    </row>
    <row r="716" spans="1:9">
      <c r="A716" s="944" t="s">
        <v>787</v>
      </c>
      <c r="B716" s="521"/>
      <c r="C716" s="533" t="s">
        <v>776</v>
      </c>
      <c r="D716" s="534" t="s">
        <v>640</v>
      </c>
      <c r="E716" s="535">
        <v>1</v>
      </c>
      <c r="F716" s="565">
        <v>135960</v>
      </c>
      <c r="G716" s="535">
        <v>0.03</v>
      </c>
      <c r="H716" s="567">
        <v>4079</v>
      </c>
      <c r="I716" s="517"/>
    </row>
    <row r="717" spans="1:9">
      <c r="A717" s="944" t="s">
        <v>787</v>
      </c>
      <c r="B717" s="521"/>
      <c r="C717" s="538"/>
      <c r="D717" s="534"/>
      <c r="E717" s="534"/>
      <c r="F717" s="555"/>
      <c r="G717" s="534"/>
      <c r="H717" s="587"/>
      <c r="I717" s="517"/>
    </row>
    <row r="718" spans="1:9">
      <c r="A718" s="944" t="s">
        <v>787</v>
      </c>
      <c r="B718" s="521"/>
      <c r="C718" s="542"/>
      <c r="D718" s="534"/>
      <c r="E718" s="539"/>
      <c r="F718" s="539"/>
      <c r="G718" s="534"/>
      <c r="H718" s="543"/>
      <c r="I718" s="517"/>
    </row>
    <row r="719" spans="1:9">
      <c r="A719" s="944" t="s">
        <v>787</v>
      </c>
      <c r="B719" s="521"/>
      <c r="C719" s="542"/>
      <c r="D719" s="534"/>
      <c r="E719" s="539"/>
      <c r="F719" s="539"/>
      <c r="G719" s="534"/>
      <c r="H719" s="543"/>
      <c r="I719" s="517"/>
    </row>
    <row r="720" spans="1:9" ht="15.75" thickBot="1">
      <c r="A720" s="944" t="s">
        <v>787</v>
      </c>
      <c r="B720" s="521"/>
      <c r="C720" s="542"/>
      <c r="D720" s="534"/>
      <c r="E720" s="539"/>
      <c r="F720" s="539"/>
      <c r="G720" s="534"/>
      <c r="H720" s="543"/>
      <c r="I720" s="517"/>
    </row>
    <row r="721" spans="1:9" ht="15.75" thickBot="1">
      <c r="A721" s="944" t="s">
        <v>787</v>
      </c>
      <c r="B721" s="521"/>
      <c r="C721" s="544"/>
      <c r="D721" s="545"/>
      <c r="E721" s="546"/>
      <c r="F721" s="546"/>
      <c r="G721" s="545"/>
      <c r="H721" s="547"/>
      <c r="I721" s="548">
        <v>5738</v>
      </c>
    </row>
    <row r="722" spans="1:9" ht="15.75" thickBot="1">
      <c r="A722" s="944" t="s">
        <v>787</v>
      </c>
      <c r="B722" s="521"/>
      <c r="C722" s="549"/>
      <c r="D722" s="550"/>
      <c r="E722" s="549"/>
      <c r="F722" s="549"/>
      <c r="G722" s="550"/>
      <c r="H722" s="551"/>
      <c r="I722" s="552"/>
    </row>
    <row r="723" spans="1:9" ht="15.75" thickBot="1">
      <c r="A723" s="944" t="s">
        <v>787</v>
      </c>
      <c r="B723" s="522"/>
      <c r="C723" s="524" t="s">
        <v>641</v>
      </c>
      <c r="D723" s="525" t="s">
        <v>7</v>
      </c>
      <c r="E723" s="525" t="s">
        <v>92</v>
      </c>
      <c r="F723" s="525" t="s">
        <v>642</v>
      </c>
      <c r="G723" s="525" t="s">
        <v>643</v>
      </c>
      <c r="H723" s="526" t="s">
        <v>636</v>
      </c>
      <c r="I723" s="517"/>
    </row>
    <row r="724" spans="1:9">
      <c r="A724" s="944" t="s">
        <v>787</v>
      </c>
      <c r="B724" s="522"/>
      <c r="C724" s="562" t="s">
        <v>789</v>
      </c>
      <c r="D724" s="768" t="s">
        <v>80</v>
      </c>
      <c r="E724" s="529">
        <v>0.35</v>
      </c>
      <c r="F724" s="565">
        <v>139050</v>
      </c>
      <c r="G724" s="556"/>
      <c r="H724" s="567">
        <v>48668</v>
      </c>
      <c r="I724" s="517"/>
    </row>
    <row r="725" spans="1:9">
      <c r="A725" s="944" t="s">
        <v>787</v>
      </c>
      <c r="B725" s="522"/>
      <c r="C725" s="568" t="s">
        <v>790</v>
      </c>
      <c r="D725" s="772" t="s">
        <v>77</v>
      </c>
      <c r="E725" s="535">
        <v>0.22</v>
      </c>
      <c r="F725" s="755">
        <v>97335</v>
      </c>
      <c r="G725" s="556"/>
      <c r="H725" s="756">
        <v>21413.7</v>
      </c>
      <c r="I725" s="517"/>
    </row>
    <row r="726" spans="1:9">
      <c r="A726" s="944" t="s">
        <v>787</v>
      </c>
      <c r="B726" s="522"/>
      <c r="C726" s="568" t="s">
        <v>791</v>
      </c>
      <c r="D726" s="772" t="s">
        <v>77</v>
      </c>
      <c r="E726" s="535">
        <v>0.22</v>
      </c>
      <c r="F726" s="755">
        <v>26574</v>
      </c>
      <c r="G726" s="556"/>
      <c r="H726" s="756">
        <v>5846.28</v>
      </c>
      <c r="I726" s="517"/>
    </row>
    <row r="727" spans="1:9">
      <c r="A727" s="944" t="s">
        <v>787</v>
      </c>
      <c r="B727" s="522"/>
      <c r="C727" s="542"/>
      <c r="D727" s="534"/>
      <c r="E727" s="534"/>
      <c r="F727" s="540"/>
      <c r="G727" s="534"/>
      <c r="H727" s="592"/>
      <c r="I727" s="517"/>
    </row>
    <row r="728" spans="1:9">
      <c r="A728" s="944" t="s">
        <v>787</v>
      </c>
      <c r="B728" s="522"/>
      <c r="C728" s="542"/>
      <c r="D728" s="534"/>
      <c r="E728" s="534"/>
      <c r="F728" s="540"/>
      <c r="G728" s="534"/>
      <c r="H728" s="592"/>
      <c r="I728" s="517"/>
    </row>
    <row r="729" spans="1:9">
      <c r="A729" s="944" t="s">
        <v>787</v>
      </c>
      <c r="B729" s="522"/>
      <c r="C729" s="542"/>
      <c r="D729" s="534"/>
      <c r="E729" s="534"/>
      <c r="F729" s="540"/>
      <c r="G729" s="534"/>
      <c r="H729" s="592"/>
      <c r="I729" s="517"/>
    </row>
    <row r="730" spans="1:9">
      <c r="A730" s="944" t="s">
        <v>787</v>
      </c>
      <c r="B730" s="522"/>
      <c r="C730" s="542"/>
      <c r="D730" s="534"/>
      <c r="E730" s="534"/>
      <c r="F730" s="540"/>
      <c r="G730" s="534"/>
      <c r="H730" s="592"/>
      <c r="I730" s="517"/>
    </row>
    <row r="731" spans="1:9">
      <c r="A731" s="944" t="s">
        <v>787</v>
      </c>
      <c r="B731" s="522"/>
      <c r="C731" s="542"/>
      <c r="D731" s="534"/>
      <c r="E731" s="534"/>
      <c r="F731" s="540"/>
      <c r="G731" s="534"/>
      <c r="H731" s="592"/>
      <c r="I731" s="517"/>
    </row>
    <row r="732" spans="1:9">
      <c r="A732" s="944" t="s">
        <v>787</v>
      </c>
      <c r="B732" s="522"/>
      <c r="C732" s="542"/>
      <c r="D732" s="534"/>
      <c r="E732" s="534"/>
      <c r="F732" s="540"/>
      <c r="G732" s="534"/>
      <c r="H732" s="592"/>
      <c r="I732" s="517"/>
    </row>
    <row r="733" spans="1:9">
      <c r="A733" s="944" t="s">
        <v>787</v>
      </c>
      <c r="B733" s="522"/>
      <c r="C733" s="542"/>
      <c r="D733" s="539"/>
      <c r="E733" s="539"/>
      <c r="F733" s="539"/>
      <c r="G733" s="534"/>
      <c r="H733" s="543"/>
      <c r="I733" s="517"/>
    </row>
    <row r="734" spans="1:9" ht="15.75" thickBot="1">
      <c r="A734" s="944" t="s">
        <v>787</v>
      </c>
      <c r="B734" s="522"/>
      <c r="C734" s="542"/>
      <c r="D734" s="539"/>
      <c r="E734" s="539"/>
      <c r="F734" s="539"/>
      <c r="G734" s="534"/>
      <c r="H734" s="543"/>
      <c r="I734" s="517"/>
    </row>
    <row r="735" spans="1:9" ht="15.75" thickBot="1">
      <c r="A735" s="944" t="s">
        <v>787</v>
      </c>
      <c r="B735" s="522"/>
      <c r="C735" s="544"/>
      <c r="D735" s="546"/>
      <c r="E735" s="546"/>
      <c r="F735" s="546"/>
      <c r="G735" s="545"/>
      <c r="H735" s="547"/>
      <c r="I735" s="773">
        <v>75927.98</v>
      </c>
    </row>
    <row r="736" spans="1:9" ht="15.75" thickBot="1">
      <c r="A736" s="944" t="s">
        <v>787</v>
      </c>
      <c r="B736" s="522"/>
      <c r="C736" s="549"/>
      <c r="D736" s="549"/>
      <c r="E736" s="549"/>
      <c r="F736" s="549"/>
      <c r="G736" s="550"/>
      <c r="H736" s="551"/>
      <c r="I736" s="552"/>
    </row>
    <row r="737" spans="1:9" ht="15.75" thickBot="1">
      <c r="A737" s="944" t="s">
        <v>787</v>
      </c>
      <c r="B737" s="522"/>
      <c r="C737" s="524" t="s">
        <v>645</v>
      </c>
      <c r="D737" s="525" t="s">
        <v>7</v>
      </c>
      <c r="E737" s="525" t="s">
        <v>92</v>
      </c>
      <c r="F737" s="525" t="s">
        <v>642</v>
      </c>
      <c r="G737" s="525" t="s">
        <v>646</v>
      </c>
      <c r="H737" s="526" t="s">
        <v>636</v>
      </c>
      <c r="I737" s="517"/>
    </row>
    <row r="738" spans="1:9">
      <c r="A738" s="944" t="s">
        <v>787</v>
      </c>
      <c r="B738" s="522"/>
      <c r="C738" s="774" t="s">
        <v>784</v>
      </c>
      <c r="D738" s="554" t="s">
        <v>680</v>
      </c>
      <c r="E738" s="806">
        <v>2.0825E-2</v>
      </c>
      <c r="F738" s="536">
        <v>41200</v>
      </c>
      <c r="G738" s="529">
        <v>1</v>
      </c>
      <c r="H738" s="567">
        <v>858</v>
      </c>
      <c r="I738" s="517"/>
    </row>
    <row r="739" spans="1:9">
      <c r="A739" s="944" t="s">
        <v>787</v>
      </c>
      <c r="B739" s="522"/>
      <c r="C739" s="591"/>
      <c r="D739" s="534"/>
      <c r="E739" s="655"/>
      <c r="F739" s="555"/>
      <c r="G739" s="529"/>
      <c r="H739" s="592"/>
      <c r="I739" s="517"/>
    </row>
    <row r="740" spans="1:9">
      <c r="A740" s="944" t="s">
        <v>787</v>
      </c>
      <c r="B740" s="522"/>
      <c r="C740" s="591"/>
      <c r="D740" s="534"/>
      <c r="E740" s="534"/>
      <c r="F740" s="540"/>
      <c r="G740" s="534"/>
      <c r="H740" s="592"/>
      <c r="I740" s="517"/>
    </row>
    <row r="741" spans="1:9">
      <c r="A741" s="944" t="s">
        <v>787</v>
      </c>
      <c r="B741" s="522"/>
      <c r="C741" s="542"/>
      <c r="D741" s="534"/>
      <c r="E741" s="534"/>
      <c r="F741" s="540"/>
      <c r="G741" s="534"/>
      <c r="H741" s="592"/>
      <c r="I741" s="517"/>
    </row>
    <row r="742" spans="1:9">
      <c r="A742" s="944" t="s">
        <v>787</v>
      </c>
      <c r="B742" s="522"/>
      <c r="C742" s="542"/>
      <c r="D742" s="534"/>
      <c r="E742" s="534"/>
      <c r="F742" s="540"/>
      <c r="G742" s="534"/>
      <c r="H742" s="592"/>
      <c r="I742" s="517"/>
    </row>
    <row r="743" spans="1:9" ht="15.75" thickBot="1">
      <c r="A743" s="944" t="s">
        <v>787</v>
      </c>
      <c r="B743" s="522"/>
      <c r="C743" s="542"/>
      <c r="D743" s="534"/>
      <c r="E743" s="534"/>
      <c r="F743" s="540"/>
      <c r="G743" s="534"/>
      <c r="H743" s="592"/>
      <c r="I743" s="517"/>
    </row>
    <row r="744" spans="1:9" ht="15.75" thickBot="1">
      <c r="A744" s="944" t="s">
        <v>787</v>
      </c>
      <c r="B744" s="522"/>
      <c r="C744" s="544"/>
      <c r="D744" s="546"/>
      <c r="E744" s="546"/>
      <c r="F744" s="546"/>
      <c r="G744" s="545"/>
      <c r="H744" s="547"/>
      <c r="I744" s="548">
        <v>858</v>
      </c>
    </row>
    <row r="745" spans="1:9" ht="15.75" thickBot="1">
      <c r="A745" s="944" t="s">
        <v>787</v>
      </c>
      <c r="B745" s="522"/>
      <c r="C745" s="549"/>
      <c r="D745" s="549"/>
      <c r="E745" s="549"/>
      <c r="F745" s="549"/>
      <c r="G745" s="559"/>
      <c r="H745" s="560"/>
      <c r="I745" s="552"/>
    </row>
    <row r="746" spans="1:9" ht="15.75" thickBot="1">
      <c r="A746" s="944" t="s">
        <v>787</v>
      </c>
      <c r="B746" s="522"/>
      <c r="C746" s="524" t="s">
        <v>647</v>
      </c>
      <c r="D746" s="561" t="s">
        <v>648</v>
      </c>
      <c r="E746" s="561" t="s">
        <v>649</v>
      </c>
      <c r="F746" s="525" t="s">
        <v>650</v>
      </c>
      <c r="G746" s="525" t="s">
        <v>635</v>
      </c>
      <c r="H746" s="526" t="s">
        <v>636</v>
      </c>
      <c r="I746" s="517"/>
    </row>
    <row r="747" spans="1:9">
      <c r="A747" s="944" t="s">
        <v>787</v>
      </c>
      <c r="B747" s="522"/>
      <c r="C747" s="562" t="s">
        <v>651</v>
      </c>
      <c r="D747" s="563">
        <v>52046.296296296299</v>
      </c>
      <c r="E747" s="564">
        <v>1.83829076447194</v>
      </c>
      <c r="F747" s="565">
        <v>95676.225806451621</v>
      </c>
      <c r="G747" s="601">
        <v>45.411867989154864</v>
      </c>
      <c r="H747" s="594">
        <v>2107</v>
      </c>
      <c r="I747" s="517"/>
    </row>
    <row r="748" spans="1:9">
      <c r="A748" s="944" t="s">
        <v>787</v>
      </c>
      <c r="B748" s="522"/>
      <c r="C748" s="562" t="s">
        <v>652</v>
      </c>
      <c r="D748" s="563">
        <v>41637.037037037036</v>
      </c>
      <c r="E748" s="564">
        <v>1.83829076447194</v>
      </c>
      <c r="F748" s="565">
        <v>76540.980645161297</v>
      </c>
      <c r="G748" s="593">
        <v>15</v>
      </c>
      <c r="H748" s="594">
        <v>5103</v>
      </c>
      <c r="I748" s="517"/>
    </row>
    <row r="749" spans="1:9">
      <c r="A749" s="944" t="s">
        <v>787</v>
      </c>
      <c r="B749" s="522"/>
      <c r="C749" s="568" t="s">
        <v>653</v>
      </c>
      <c r="D749" s="563">
        <v>20818.518518518522</v>
      </c>
      <c r="E749" s="564">
        <v>2.0417646957549742</v>
      </c>
      <c r="F749" s="565">
        <v>42506.516129032265</v>
      </c>
      <c r="G749" s="853">
        <v>15</v>
      </c>
      <c r="H749" s="594">
        <v>2834</v>
      </c>
      <c r="I749" s="517"/>
    </row>
    <row r="750" spans="1:9">
      <c r="A750" s="944" t="s">
        <v>787</v>
      </c>
      <c r="B750" s="522"/>
      <c r="C750" s="542"/>
      <c r="D750" s="539"/>
      <c r="E750" s="539"/>
      <c r="F750" s="539"/>
      <c r="G750" s="534"/>
      <c r="H750" s="543"/>
      <c r="I750" s="517"/>
    </row>
    <row r="751" spans="1:9">
      <c r="A751" s="944" t="s">
        <v>787</v>
      </c>
      <c r="B751" s="522"/>
      <c r="C751" s="542"/>
      <c r="D751" s="539"/>
      <c r="E751" s="539"/>
      <c r="F751" s="539"/>
      <c r="G751" s="534"/>
      <c r="H751" s="543"/>
      <c r="I751" s="517"/>
    </row>
    <row r="752" spans="1:9" ht="15.75" thickBot="1">
      <c r="A752" s="944" t="s">
        <v>787</v>
      </c>
      <c r="B752" s="522"/>
      <c r="C752" s="542"/>
      <c r="D752" s="539"/>
      <c r="E752" s="539"/>
      <c r="F752" s="539"/>
      <c r="G752" s="534"/>
      <c r="H752" s="543"/>
      <c r="I752" s="517"/>
    </row>
    <row r="753" spans="1:10" ht="15.75" thickBot="1">
      <c r="A753" s="944" t="s">
        <v>787</v>
      </c>
      <c r="B753" s="522"/>
      <c r="C753" s="570"/>
      <c r="D753" s="571"/>
      <c r="E753" s="571"/>
      <c r="F753" s="571"/>
      <c r="G753" s="572"/>
      <c r="H753" s="573"/>
      <c r="I753" s="548">
        <v>10044</v>
      </c>
    </row>
    <row r="754" spans="1:10" ht="15.75" thickBot="1">
      <c r="A754" s="944" t="s">
        <v>787</v>
      </c>
      <c r="B754" s="522"/>
      <c r="C754" s="596"/>
      <c r="D754" s="596"/>
      <c r="E754" s="596"/>
      <c r="F754" s="596"/>
      <c r="G754" s="597"/>
      <c r="H754" s="552"/>
      <c r="I754" s="552"/>
    </row>
    <row r="755" spans="1:10" ht="15.75" thickBot="1">
      <c r="A755" s="944" t="s">
        <v>787</v>
      </c>
      <c r="B755" s="522"/>
      <c r="C755" s="522"/>
      <c r="D755" s="522"/>
      <c r="E755" s="522"/>
      <c r="F755" s="574" t="s">
        <v>654</v>
      </c>
      <c r="G755" s="521"/>
      <c r="H755" s="517"/>
      <c r="I755" s="773">
        <v>92568</v>
      </c>
      <c r="J755" s="518">
        <v>92568</v>
      </c>
    </row>
    <row r="756" spans="1:10">
      <c r="A756" s="944" t="s">
        <v>787</v>
      </c>
      <c r="B756" s="515"/>
      <c r="C756" s="515"/>
      <c r="D756" s="515"/>
      <c r="E756" s="515"/>
      <c r="F756" s="515"/>
      <c r="G756" s="516"/>
      <c r="H756" s="517"/>
      <c r="I756" s="598"/>
    </row>
    <row r="757" spans="1:10">
      <c r="A757" s="944" t="s">
        <v>787</v>
      </c>
      <c r="B757" s="515"/>
      <c r="C757" s="515"/>
      <c r="D757" s="515"/>
      <c r="E757" s="515"/>
      <c r="F757" s="515"/>
      <c r="G757" s="516"/>
      <c r="H757" s="517"/>
      <c r="I757" s="576"/>
    </row>
    <row r="758" spans="1:10">
      <c r="A758" s="944" t="s">
        <v>787</v>
      </c>
      <c r="B758" s="515"/>
      <c r="C758" s="515"/>
      <c r="D758" s="515"/>
      <c r="E758" s="515"/>
      <c r="F758" s="515"/>
      <c r="G758" s="516"/>
      <c r="H758" s="517"/>
      <c r="I758" s="515"/>
    </row>
    <row r="759" spans="1:10">
      <c r="A759" s="944" t="s">
        <v>5629</v>
      </c>
      <c r="B759" s="515"/>
      <c r="C759" s="515"/>
      <c r="D759" s="515"/>
      <c r="E759" s="515"/>
      <c r="F759" s="515"/>
      <c r="G759" s="516"/>
      <c r="H759" s="517"/>
      <c r="I759" s="515"/>
    </row>
    <row r="760" spans="1:10">
      <c r="A760" s="944" t="s">
        <v>5629</v>
      </c>
      <c r="B760" s="516"/>
      <c r="C760" s="519" t="s">
        <v>631</v>
      </c>
      <c r="D760" s="519"/>
      <c r="E760" s="519"/>
      <c r="F760" s="519"/>
      <c r="G760" s="519"/>
      <c r="H760" s="520"/>
      <c r="I760" s="515"/>
    </row>
    <row r="761" spans="1:10" ht="10.5" customHeight="1">
      <c r="A761" s="944" t="s">
        <v>5629</v>
      </c>
      <c r="B761" s="516"/>
      <c r="C761" s="515"/>
      <c r="D761" s="515"/>
      <c r="E761" s="515"/>
      <c r="F761" s="515"/>
      <c r="G761" s="516"/>
      <c r="H761" s="517"/>
      <c r="I761" s="515"/>
    </row>
    <row r="762" spans="1:10" ht="11.25" customHeight="1">
      <c r="A762" s="944" t="s">
        <v>5629</v>
      </c>
      <c r="B762" s="516"/>
      <c r="C762" s="515"/>
      <c r="D762" s="515"/>
      <c r="E762" s="515"/>
      <c r="F762" s="515"/>
      <c r="G762" s="516"/>
      <c r="H762" s="517"/>
      <c r="I762" s="515"/>
    </row>
    <row r="763" spans="1:10" ht="9.75" customHeight="1">
      <c r="A763" s="944" t="s">
        <v>5629</v>
      </c>
      <c r="B763" s="516"/>
      <c r="C763" s="515"/>
      <c r="D763" s="515"/>
      <c r="E763" s="515"/>
      <c r="F763" s="515"/>
      <c r="G763" s="516"/>
      <c r="H763" s="517"/>
      <c r="I763" s="1051" t="s">
        <v>1062</v>
      </c>
    </row>
    <row r="764" spans="1:10" ht="45" customHeight="1">
      <c r="A764" s="944" t="s">
        <v>5629</v>
      </c>
      <c r="B764" s="843" t="s">
        <v>568</v>
      </c>
      <c r="C764" s="1095" t="s">
        <v>5629</v>
      </c>
      <c r="D764" s="946" t="s">
        <v>698</v>
      </c>
      <c r="E764" s="945"/>
      <c r="F764" s="945"/>
      <c r="G764" s="843" t="s">
        <v>7</v>
      </c>
      <c r="H764" s="844" t="s">
        <v>662</v>
      </c>
      <c r="I764" s="1093" t="s">
        <v>5630</v>
      </c>
    </row>
    <row r="765" spans="1:10">
      <c r="A765" s="944" t="s">
        <v>5629</v>
      </c>
      <c r="B765" s="521"/>
      <c r="C765" s="522"/>
      <c r="D765" s="522"/>
      <c r="E765" s="522"/>
      <c r="F765" s="522"/>
      <c r="G765" s="521"/>
      <c r="H765" s="517"/>
      <c r="I765" s="517"/>
    </row>
    <row r="766" spans="1:10">
      <c r="A766" s="944" t="s">
        <v>5629</v>
      </c>
      <c r="B766" s="521"/>
      <c r="C766" s="522"/>
      <c r="D766" s="522"/>
      <c r="E766" s="522"/>
      <c r="F766" s="522"/>
      <c r="G766" s="521"/>
      <c r="H766" s="523"/>
      <c r="I766" s="517"/>
    </row>
    <row r="767" spans="1:10" ht="15.75" thickBot="1">
      <c r="A767" s="944" t="s">
        <v>5629</v>
      </c>
      <c r="B767" s="521"/>
      <c r="C767" s="522"/>
      <c r="D767" s="522"/>
      <c r="E767" s="522"/>
      <c r="F767" s="522"/>
      <c r="G767" s="521"/>
      <c r="H767" s="517"/>
      <c r="I767" s="517"/>
    </row>
    <row r="768" spans="1:10" ht="15.75" thickBot="1">
      <c r="A768" s="944" t="s">
        <v>5629</v>
      </c>
      <c r="B768" s="521"/>
      <c r="C768" s="524" t="s">
        <v>633</v>
      </c>
      <c r="D768" s="525" t="s">
        <v>7</v>
      </c>
      <c r="E768" s="525" t="s">
        <v>92</v>
      </c>
      <c r="F768" s="525" t="s">
        <v>634</v>
      </c>
      <c r="G768" s="525" t="s">
        <v>635</v>
      </c>
      <c r="H768" s="526" t="s">
        <v>636</v>
      </c>
      <c r="I768" s="517"/>
    </row>
    <row r="769" spans="1:9">
      <c r="A769" s="944" t="s">
        <v>5629</v>
      </c>
      <c r="B769" s="521"/>
      <c r="C769" s="527" t="s">
        <v>637</v>
      </c>
      <c r="D769" s="528" t="s">
        <v>638</v>
      </c>
      <c r="E769" s="529">
        <v>1</v>
      </c>
      <c r="F769" s="530">
        <v>3989</v>
      </c>
      <c r="G769" s="529">
        <v>0.1</v>
      </c>
      <c r="H769" s="567">
        <v>399</v>
      </c>
      <c r="I769" s="517"/>
    </row>
    <row r="770" spans="1:9">
      <c r="A770" s="944" t="s">
        <v>5629</v>
      </c>
      <c r="B770" s="521"/>
      <c r="C770" s="533" t="s">
        <v>699</v>
      </c>
      <c r="D770" s="534" t="s">
        <v>640</v>
      </c>
      <c r="E770" s="535">
        <v>1</v>
      </c>
      <c r="F770" s="565">
        <v>5665</v>
      </c>
      <c r="G770" s="535">
        <v>1</v>
      </c>
      <c r="H770" s="567">
        <v>5665</v>
      </c>
      <c r="I770" s="517"/>
    </row>
    <row r="771" spans="1:9">
      <c r="A771" s="944" t="s">
        <v>5629</v>
      </c>
      <c r="B771" s="521"/>
      <c r="C771" s="538"/>
      <c r="D771" s="534"/>
      <c r="E771" s="534"/>
      <c r="F771" s="555"/>
      <c r="G771" s="534"/>
      <c r="H771" s="587"/>
      <c r="I771" s="517"/>
    </row>
    <row r="772" spans="1:9">
      <c r="A772" s="944" t="s">
        <v>5629</v>
      </c>
      <c r="B772" s="521"/>
      <c r="C772" s="542"/>
      <c r="D772" s="534"/>
      <c r="E772" s="539"/>
      <c r="F772" s="539"/>
      <c r="G772" s="534"/>
      <c r="H772" s="543"/>
      <c r="I772" s="517"/>
    </row>
    <row r="773" spans="1:9">
      <c r="A773" s="944" t="s">
        <v>5629</v>
      </c>
      <c r="B773" s="521"/>
      <c r="C773" s="542"/>
      <c r="D773" s="534"/>
      <c r="E773" s="539"/>
      <c r="F773" s="539"/>
      <c r="G773" s="534"/>
      <c r="H773" s="543"/>
      <c r="I773" s="517"/>
    </row>
    <row r="774" spans="1:9" ht="15.75" thickBot="1">
      <c r="A774" s="944" t="s">
        <v>5629</v>
      </c>
      <c r="B774" s="521"/>
      <c r="C774" s="542"/>
      <c r="D774" s="534"/>
      <c r="E774" s="539"/>
      <c r="F774" s="539"/>
      <c r="G774" s="534"/>
      <c r="H774" s="543"/>
      <c r="I774" s="517"/>
    </row>
    <row r="775" spans="1:9" ht="15.75" thickBot="1">
      <c r="A775" s="944" t="s">
        <v>5629</v>
      </c>
      <c r="B775" s="521"/>
      <c r="C775" s="544"/>
      <c r="D775" s="545"/>
      <c r="E775" s="546"/>
      <c r="F775" s="546"/>
      <c r="G775" s="545"/>
      <c r="H775" s="547"/>
      <c r="I775" s="548">
        <v>6064</v>
      </c>
    </row>
    <row r="776" spans="1:9" ht="15.75" thickBot="1">
      <c r="A776" s="944" t="s">
        <v>5629</v>
      </c>
      <c r="B776" s="521"/>
      <c r="C776" s="549"/>
      <c r="D776" s="550"/>
      <c r="E776" s="549"/>
      <c r="F776" s="549"/>
      <c r="G776" s="550"/>
      <c r="H776" s="551"/>
      <c r="I776" s="552"/>
    </row>
    <row r="777" spans="1:9" ht="15.75" thickBot="1">
      <c r="A777" s="944" t="s">
        <v>5629</v>
      </c>
      <c r="B777" s="522"/>
      <c r="C777" s="524" t="s">
        <v>641</v>
      </c>
      <c r="D777" s="525" t="s">
        <v>7</v>
      </c>
      <c r="E777" s="525" t="s">
        <v>92</v>
      </c>
      <c r="F777" s="525" t="s">
        <v>642</v>
      </c>
      <c r="G777" s="525" t="s">
        <v>643</v>
      </c>
      <c r="H777" s="526" t="s">
        <v>636</v>
      </c>
      <c r="I777" s="517"/>
    </row>
    <row r="778" spans="1:9">
      <c r="A778" s="944" t="s">
        <v>5629</v>
      </c>
      <c r="B778" s="522"/>
      <c r="C778" s="765"/>
      <c r="D778" s="554"/>
      <c r="E778" s="529"/>
      <c r="F778" s="555"/>
      <c r="G778" s="556"/>
      <c r="H778" s="592"/>
      <c r="I778" s="517"/>
    </row>
    <row r="779" spans="1:9">
      <c r="A779" s="944" t="s">
        <v>5629</v>
      </c>
      <c r="B779" s="522"/>
      <c r="C779" s="591"/>
      <c r="D779" s="534"/>
      <c r="E779" s="534"/>
      <c r="F779" s="555"/>
      <c r="G779" s="556"/>
      <c r="H779" s="592"/>
      <c r="I779" s="517"/>
    </row>
    <row r="780" spans="1:9">
      <c r="A780" s="944" t="s">
        <v>5629</v>
      </c>
      <c r="B780" s="522"/>
      <c r="C780" s="591"/>
      <c r="D780" s="534"/>
      <c r="E780" s="534"/>
      <c r="F780" s="555"/>
      <c r="G780" s="556"/>
      <c r="H780" s="592"/>
      <c r="I780" s="517"/>
    </row>
    <row r="781" spans="1:9">
      <c r="A781" s="944" t="s">
        <v>5629</v>
      </c>
      <c r="B781" s="522"/>
      <c r="C781" s="542"/>
      <c r="D781" s="534"/>
      <c r="E781" s="534"/>
      <c r="F781" s="540"/>
      <c r="G781" s="534"/>
      <c r="H781" s="592"/>
      <c r="I781" s="517"/>
    </row>
    <row r="782" spans="1:9">
      <c r="A782" s="944" t="s">
        <v>5629</v>
      </c>
      <c r="B782" s="522"/>
      <c r="C782" s="542"/>
      <c r="D782" s="534"/>
      <c r="E782" s="534"/>
      <c r="F782" s="540"/>
      <c r="G782" s="534"/>
      <c r="H782" s="592"/>
      <c r="I782" s="517"/>
    </row>
    <row r="783" spans="1:9">
      <c r="A783" s="944" t="s">
        <v>5629</v>
      </c>
      <c r="B783" s="522"/>
      <c r="C783" s="542"/>
      <c r="D783" s="534"/>
      <c r="E783" s="534"/>
      <c r="F783" s="540"/>
      <c r="G783" s="534"/>
      <c r="H783" s="592"/>
      <c r="I783" s="517"/>
    </row>
    <row r="784" spans="1:9">
      <c r="A784" s="944" t="s">
        <v>5629</v>
      </c>
      <c r="B784" s="522"/>
      <c r="C784" s="542"/>
      <c r="D784" s="534"/>
      <c r="E784" s="534"/>
      <c r="F784" s="540"/>
      <c r="G784" s="534"/>
      <c r="H784" s="592"/>
      <c r="I784" s="517"/>
    </row>
    <row r="785" spans="1:9">
      <c r="A785" s="944" t="s">
        <v>5629</v>
      </c>
      <c r="B785" s="522"/>
      <c r="C785" s="542"/>
      <c r="D785" s="534"/>
      <c r="E785" s="534"/>
      <c r="F785" s="540"/>
      <c r="G785" s="534"/>
      <c r="H785" s="592"/>
      <c r="I785" s="517"/>
    </row>
    <row r="786" spans="1:9">
      <c r="A786" s="944" t="s">
        <v>5629</v>
      </c>
      <c r="B786" s="522"/>
      <c r="C786" s="542"/>
      <c r="D786" s="534"/>
      <c r="E786" s="534"/>
      <c r="F786" s="540"/>
      <c r="G786" s="534"/>
      <c r="H786" s="592"/>
      <c r="I786" s="517"/>
    </row>
    <row r="787" spans="1:9">
      <c r="A787" s="944" t="s">
        <v>5629</v>
      </c>
      <c r="B787" s="522"/>
      <c r="C787" s="542"/>
      <c r="D787" s="539"/>
      <c r="E787" s="539"/>
      <c r="F787" s="539"/>
      <c r="G787" s="534"/>
      <c r="H787" s="543"/>
      <c r="I787" s="517"/>
    </row>
    <row r="788" spans="1:9" ht="15.75" thickBot="1">
      <c r="A788" s="944" t="s">
        <v>5629</v>
      </c>
      <c r="B788" s="522"/>
      <c r="C788" s="542"/>
      <c r="D788" s="539"/>
      <c r="E788" s="539"/>
      <c r="F788" s="539"/>
      <c r="G788" s="534"/>
      <c r="H788" s="543"/>
      <c r="I788" s="517"/>
    </row>
    <row r="789" spans="1:9" ht="15.75" thickBot="1">
      <c r="A789" s="944" t="s">
        <v>5629</v>
      </c>
      <c r="B789" s="522"/>
      <c r="C789" s="544"/>
      <c r="D789" s="546"/>
      <c r="E789" s="546"/>
      <c r="F789" s="546"/>
      <c r="G789" s="545"/>
      <c r="H789" s="547"/>
      <c r="I789" s="548">
        <v>0</v>
      </c>
    </row>
    <row r="790" spans="1:9" ht="15.75" thickBot="1">
      <c r="A790" s="944" t="s">
        <v>5629</v>
      </c>
      <c r="B790" s="522"/>
      <c r="C790" s="549"/>
      <c r="D790" s="549"/>
      <c r="E790" s="549"/>
      <c r="F790" s="549"/>
      <c r="G790" s="550"/>
      <c r="H790" s="551"/>
      <c r="I790" s="552"/>
    </row>
    <row r="791" spans="1:9" ht="15.75" thickBot="1">
      <c r="A791" s="944" t="s">
        <v>5629</v>
      </c>
      <c r="B791" s="522"/>
      <c r="C791" s="524" t="s">
        <v>645</v>
      </c>
      <c r="D791" s="525" t="s">
        <v>7</v>
      </c>
      <c r="E791" s="525" t="s">
        <v>92</v>
      </c>
      <c r="F791" s="525" t="s">
        <v>642</v>
      </c>
      <c r="G791" s="525" t="s">
        <v>646</v>
      </c>
      <c r="H791" s="526" t="s">
        <v>636</v>
      </c>
      <c r="I791" s="517"/>
    </row>
    <row r="792" spans="1:9">
      <c r="A792" s="944" t="s">
        <v>5629</v>
      </c>
      <c r="B792" s="522"/>
      <c r="C792" s="765"/>
      <c r="D792" s="554"/>
      <c r="E792" s="529"/>
      <c r="F792" s="766"/>
      <c r="G792" s="556"/>
      <c r="H792" s="592"/>
      <c r="I792" s="517"/>
    </row>
    <row r="793" spans="1:9">
      <c r="A793" s="944" t="s">
        <v>5629</v>
      </c>
      <c r="B793" s="522"/>
      <c r="C793" s="591"/>
      <c r="D793" s="534"/>
      <c r="E793" s="534"/>
      <c r="F793" s="555"/>
      <c r="G793" s="554"/>
      <c r="H793" s="592"/>
      <c r="I793" s="517"/>
    </row>
    <row r="794" spans="1:9">
      <c r="A794" s="944" t="s">
        <v>5629</v>
      </c>
      <c r="B794" s="522"/>
      <c r="C794" s="591"/>
      <c r="D794" s="534"/>
      <c r="E794" s="534"/>
      <c r="F794" s="540"/>
      <c r="G794" s="534"/>
      <c r="H794" s="592"/>
      <c r="I794" s="517"/>
    </row>
    <row r="795" spans="1:9">
      <c r="A795" s="944" t="s">
        <v>5629</v>
      </c>
      <c r="B795" s="522"/>
      <c r="C795" s="542"/>
      <c r="D795" s="534"/>
      <c r="E795" s="534"/>
      <c r="F795" s="540"/>
      <c r="G795" s="534"/>
      <c r="H795" s="592"/>
      <c r="I795" s="517"/>
    </row>
    <row r="796" spans="1:9">
      <c r="A796" s="944" t="s">
        <v>5629</v>
      </c>
      <c r="B796" s="522"/>
      <c r="C796" s="542"/>
      <c r="D796" s="534"/>
      <c r="E796" s="534"/>
      <c r="F796" s="540"/>
      <c r="G796" s="534"/>
      <c r="H796" s="592"/>
      <c r="I796" s="517"/>
    </row>
    <row r="797" spans="1:9" ht="15.75" thickBot="1">
      <c r="A797" s="944" t="s">
        <v>5629</v>
      </c>
      <c r="B797" s="522"/>
      <c r="C797" s="542"/>
      <c r="D797" s="534"/>
      <c r="E797" s="534"/>
      <c r="F797" s="540"/>
      <c r="G797" s="534"/>
      <c r="H797" s="592"/>
      <c r="I797" s="517"/>
    </row>
    <row r="798" spans="1:9" ht="15.75" thickBot="1">
      <c r="A798" s="944" t="s">
        <v>5629</v>
      </c>
      <c r="B798" s="522"/>
      <c r="C798" s="544"/>
      <c r="D798" s="546"/>
      <c r="E798" s="546"/>
      <c r="F798" s="546"/>
      <c r="G798" s="545"/>
      <c r="H798" s="547"/>
      <c r="I798" s="548">
        <v>0</v>
      </c>
    </row>
    <row r="799" spans="1:9" ht="15.75" thickBot="1">
      <c r="A799" s="944" t="s">
        <v>5629</v>
      </c>
      <c r="B799" s="522"/>
      <c r="C799" s="549"/>
      <c r="D799" s="549"/>
      <c r="E799" s="549"/>
      <c r="F799" s="549"/>
      <c r="G799" s="559"/>
      <c r="H799" s="560"/>
      <c r="I799" s="552"/>
    </row>
    <row r="800" spans="1:9" ht="15.75" thickBot="1">
      <c r="A800" s="944" t="s">
        <v>5629</v>
      </c>
      <c r="B800" s="522"/>
      <c r="C800" s="524" t="s">
        <v>647</v>
      </c>
      <c r="D800" s="561" t="s">
        <v>648</v>
      </c>
      <c r="E800" s="561" t="s">
        <v>649</v>
      </c>
      <c r="F800" s="525" t="s">
        <v>650</v>
      </c>
      <c r="G800" s="525" t="s">
        <v>635</v>
      </c>
      <c r="H800" s="526" t="s">
        <v>636</v>
      </c>
      <c r="I800" s="517"/>
    </row>
    <row r="801" spans="1:10">
      <c r="A801" s="944" t="s">
        <v>5629</v>
      </c>
      <c r="B801" s="522"/>
      <c r="C801" s="562" t="s">
        <v>651</v>
      </c>
      <c r="D801" s="563">
        <v>52046.296296296299</v>
      </c>
      <c r="E801" s="564">
        <v>1.83829076447194</v>
      </c>
      <c r="F801" s="565">
        <v>95676.225806451621</v>
      </c>
      <c r="G801" s="529">
        <v>159.46666666666667</v>
      </c>
      <c r="H801" s="594">
        <v>600</v>
      </c>
      <c r="I801" s="517"/>
    </row>
    <row r="802" spans="1:10">
      <c r="A802" s="944" t="s">
        <v>5629</v>
      </c>
      <c r="B802" s="522"/>
      <c r="C802" s="562" t="s">
        <v>652</v>
      </c>
      <c r="D802" s="563">
        <v>41637.037037037036</v>
      </c>
      <c r="E802" s="564">
        <v>1.83829076447194</v>
      </c>
      <c r="F802" s="565">
        <v>76540.980645161297</v>
      </c>
      <c r="G802" s="593">
        <v>35</v>
      </c>
      <c r="H802" s="594">
        <v>2187</v>
      </c>
      <c r="I802" s="517"/>
    </row>
    <row r="803" spans="1:10">
      <c r="A803" s="944" t="s">
        <v>5629</v>
      </c>
      <c r="B803" s="522"/>
      <c r="C803" s="568" t="s">
        <v>653</v>
      </c>
      <c r="D803" s="563">
        <v>20818.518518518522</v>
      </c>
      <c r="E803" s="564">
        <v>2.0417646957549742</v>
      </c>
      <c r="F803" s="565">
        <v>42506.516129032265</v>
      </c>
      <c r="G803" s="595">
        <v>35.35</v>
      </c>
      <c r="H803" s="594">
        <v>1202</v>
      </c>
      <c r="I803" s="517"/>
    </row>
    <row r="804" spans="1:10">
      <c r="A804" s="944" t="s">
        <v>5629</v>
      </c>
      <c r="B804" s="522"/>
      <c r="C804" s="542"/>
      <c r="D804" s="539"/>
      <c r="E804" s="539"/>
      <c r="F804" s="539"/>
      <c r="G804" s="534"/>
      <c r="H804" s="543"/>
      <c r="I804" s="517"/>
    </row>
    <row r="805" spans="1:10">
      <c r="A805" s="944" t="s">
        <v>5629</v>
      </c>
      <c r="B805" s="522"/>
      <c r="C805" s="542"/>
      <c r="D805" s="539"/>
      <c r="E805" s="539"/>
      <c r="F805" s="539"/>
      <c r="G805" s="534"/>
      <c r="H805" s="543"/>
      <c r="I805" s="517"/>
    </row>
    <row r="806" spans="1:10" ht="15.75" thickBot="1">
      <c r="A806" s="944" t="s">
        <v>5629</v>
      </c>
      <c r="B806" s="522"/>
      <c r="C806" s="542"/>
      <c r="D806" s="539"/>
      <c r="E806" s="539"/>
      <c r="F806" s="539"/>
      <c r="G806" s="534"/>
      <c r="H806" s="543"/>
      <c r="I806" s="517"/>
    </row>
    <row r="807" spans="1:10" ht="15.75" thickBot="1">
      <c r="A807" s="944" t="s">
        <v>5629</v>
      </c>
      <c r="B807" s="522"/>
      <c r="C807" s="570"/>
      <c r="D807" s="571"/>
      <c r="E807" s="571"/>
      <c r="F807" s="571"/>
      <c r="G807" s="572"/>
      <c r="H807" s="573"/>
      <c r="I807" s="548">
        <v>3989</v>
      </c>
    </row>
    <row r="808" spans="1:10" ht="15.75" thickBot="1">
      <c r="A808" s="944" t="s">
        <v>5629</v>
      </c>
      <c r="B808" s="522"/>
      <c r="C808" s="596"/>
      <c r="D808" s="596"/>
      <c r="E808" s="596"/>
      <c r="F808" s="596"/>
      <c r="G808" s="597"/>
      <c r="H808" s="552"/>
      <c r="I808" s="552"/>
    </row>
    <row r="809" spans="1:10" ht="15.75" thickBot="1">
      <c r="A809" s="944" t="s">
        <v>5629</v>
      </c>
      <c r="B809" s="522"/>
      <c r="C809" s="522"/>
      <c r="D809" s="522"/>
      <c r="E809" s="522"/>
      <c r="F809" s="574" t="s">
        <v>654</v>
      </c>
      <c r="G809" s="521"/>
      <c r="H809" s="517"/>
      <c r="I809" s="548">
        <v>10053</v>
      </c>
      <c r="J809" s="518">
        <v>10053</v>
      </c>
    </row>
    <row r="810" spans="1:10">
      <c r="A810" s="944" t="s">
        <v>5629</v>
      </c>
      <c r="B810" s="515"/>
      <c r="C810" s="515"/>
      <c r="D810" s="515"/>
      <c r="E810" s="515"/>
      <c r="F810" s="515"/>
      <c r="G810" s="516"/>
      <c r="H810" s="517"/>
      <c r="I810" s="598"/>
    </row>
    <row r="811" spans="1:10">
      <c r="A811" s="944" t="s">
        <v>5629</v>
      </c>
      <c r="B811" s="515"/>
      <c r="C811" s="515"/>
      <c r="D811" s="515"/>
      <c r="E811" s="515"/>
      <c r="F811" s="515"/>
      <c r="G811" s="516"/>
      <c r="H811" s="517"/>
      <c r="I811" s="576"/>
    </row>
    <row r="812" spans="1:10">
      <c r="A812" s="944" t="s">
        <v>5629</v>
      </c>
      <c r="B812" s="515"/>
      <c r="C812" s="515"/>
      <c r="D812" s="515"/>
      <c r="E812" s="515"/>
      <c r="F812" s="515"/>
      <c r="G812" s="516"/>
      <c r="H812" s="517"/>
      <c r="I812" s="515"/>
    </row>
    <row r="813" spans="1:10">
      <c r="A813" s="944" t="s">
        <v>5600</v>
      </c>
      <c r="B813" s="515"/>
      <c r="C813" s="515"/>
      <c r="D813" s="515"/>
      <c r="E813" s="515"/>
      <c r="F813" s="515"/>
      <c r="G813" s="516"/>
      <c r="H813" s="517"/>
      <c r="I813" s="515"/>
    </row>
    <row r="814" spans="1:10">
      <c r="A814" s="944" t="s">
        <v>5600</v>
      </c>
      <c r="B814" s="516"/>
      <c r="C814" s="519" t="s">
        <v>631</v>
      </c>
      <c r="D814" s="519"/>
      <c r="E814" s="519"/>
      <c r="F814" s="519"/>
      <c r="G814" s="519"/>
      <c r="H814" s="520"/>
      <c r="I814" s="515"/>
    </row>
    <row r="815" spans="1:10" ht="9.75" customHeight="1">
      <c r="A815" s="944" t="s">
        <v>5600</v>
      </c>
      <c r="B815" s="516"/>
      <c r="C815" s="515"/>
      <c r="D815" s="515"/>
      <c r="E815" s="515"/>
      <c r="F815" s="515"/>
      <c r="G815" s="516"/>
      <c r="H815" s="517"/>
      <c r="I815" s="515"/>
    </row>
    <row r="816" spans="1:10" ht="6.75" customHeight="1">
      <c r="A816" s="944" t="s">
        <v>5600</v>
      </c>
      <c r="B816" s="516"/>
      <c r="C816" s="515"/>
      <c r="D816" s="515"/>
      <c r="E816" s="515"/>
      <c r="F816" s="515"/>
      <c r="G816" s="516"/>
      <c r="H816" s="517"/>
      <c r="I816" s="515"/>
    </row>
    <row r="817" spans="1:9" ht="10.5" customHeight="1">
      <c r="A817" s="944" t="s">
        <v>5600</v>
      </c>
      <c r="B817" s="516"/>
      <c r="C817" s="515"/>
      <c r="D817" s="515"/>
      <c r="E817" s="515"/>
      <c r="F817" s="515"/>
      <c r="G817" s="516"/>
      <c r="H817" s="517"/>
      <c r="I817" s="1051" t="s">
        <v>1062</v>
      </c>
    </row>
    <row r="818" spans="1:9" ht="55.5" customHeight="1">
      <c r="A818" s="944" t="s">
        <v>5600</v>
      </c>
      <c r="B818" s="843" t="s">
        <v>568</v>
      </c>
      <c r="C818" s="1095" t="s">
        <v>5600</v>
      </c>
      <c r="D818" s="946" t="s">
        <v>5503</v>
      </c>
      <c r="E818" s="945"/>
      <c r="F818" s="945"/>
      <c r="G818" s="843" t="s">
        <v>7</v>
      </c>
      <c r="H818" s="844" t="s">
        <v>662</v>
      </c>
      <c r="I818" s="1093">
        <v>22</v>
      </c>
    </row>
    <row r="819" spans="1:9" ht="9" customHeight="1">
      <c r="A819" s="944" t="s">
        <v>5600</v>
      </c>
      <c r="B819" s="521"/>
      <c r="C819" s="522"/>
      <c r="D819" s="522"/>
      <c r="E819" s="522"/>
      <c r="F819" s="522"/>
      <c r="G819" s="521"/>
      <c r="H819" s="517"/>
      <c r="I819" s="517"/>
    </row>
    <row r="820" spans="1:9" ht="6.75" customHeight="1">
      <c r="A820" s="944" t="s">
        <v>5600</v>
      </c>
      <c r="B820" s="521"/>
      <c r="C820" s="522"/>
      <c r="D820" s="522"/>
      <c r="E820" s="522"/>
      <c r="F820" s="522"/>
      <c r="G820" s="521"/>
      <c r="H820" s="523"/>
      <c r="I820" s="517"/>
    </row>
    <row r="821" spans="1:9" ht="15.75" thickBot="1">
      <c r="A821" s="944" t="s">
        <v>5600</v>
      </c>
      <c r="B821" s="521"/>
      <c r="C821" s="522"/>
      <c r="D821" s="522"/>
      <c r="E821" s="522"/>
      <c r="F821" s="522"/>
      <c r="G821" s="521"/>
      <c r="H821" s="517"/>
      <c r="I821" s="517"/>
    </row>
    <row r="822" spans="1:9" ht="15.75" thickBot="1">
      <c r="A822" s="944" t="s">
        <v>5600</v>
      </c>
      <c r="B822" s="521"/>
      <c r="C822" s="524" t="s">
        <v>633</v>
      </c>
      <c r="D822" s="525" t="s">
        <v>7</v>
      </c>
      <c r="E822" s="525" t="s">
        <v>92</v>
      </c>
      <c r="F822" s="525" t="s">
        <v>634</v>
      </c>
      <c r="G822" s="525" t="s">
        <v>635</v>
      </c>
      <c r="H822" s="526" t="s">
        <v>636</v>
      </c>
      <c r="I822" s="517"/>
    </row>
    <row r="823" spans="1:9">
      <c r="A823" s="944" t="s">
        <v>5600</v>
      </c>
      <c r="B823" s="521"/>
      <c r="C823" s="527" t="s">
        <v>637</v>
      </c>
      <c r="D823" s="528" t="s">
        <v>638</v>
      </c>
      <c r="E823" s="529">
        <v>1</v>
      </c>
      <c r="F823" s="530">
        <v>16689</v>
      </c>
      <c r="G823" s="529">
        <v>0.05</v>
      </c>
      <c r="H823" s="567">
        <v>834</v>
      </c>
      <c r="I823" s="517"/>
    </row>
    <row r="824" spans="1:9">
      <c r="A824" s="944" t="s">
        <v>5600</v>
      </c>
      <c r="B824" s="521"/>
      <c r="C824" s="533" t="s">
        <v>699</v>
      </c>
      <c r="D824" s="534" t="s">
        <v>640</v>
      </c>
      <c r="E824" s="535">
        <v>1</v>
      </c>
      <c r="F824" s="565">
        <v>5665</v>
      </c>
      <c r="G824" s="535">
        <v>0.1718812297734629</v>
      </c>
      <c r="H824" s="567">
        <v>974</v>
      </c>
      <c r="I824" s="517"/>
    </row>
    <row r="825" spans="1:9">
      <c r="A825" s="944" t="s">
        <v>5600</v>
      </c>
      <c r="B825" s="521"/>
      <c r="C825" s="538"/>
      <c r="D825" s="534"/>
      <c r="E825" s="534"/>
      <c r="F825" s="555"/>
      <c r="G825" s="534"/>
      <c r="H825" s="587"/>
      <c r="I825" s="517"/>
    </row>
    <row r="826" spans="1:9">
      <c r="A826" s="944" t="s">
        <v>5600</v>
      </c>
      <c r="B826" s="521"/>
      <c r="C826" s="542"/>
      <c r="D826" s="534"/>
      <c r="E826" s="539"/>
      <c r="F826" s="539"/>
      <c r="G826" s="534"/>
      <c r="H826" s="543"/>
      <c r="I826" s="517"/>
    </row>
    <row r="827" spans="1:9">
      <c r="A827" s="944" t="s">
        <v>5600</v>
      </c>
      <c r="B827" s="521"/>
      <c r="C827" s="542"/>
      <c r="D827" s="534"/>
      <c r="E827" s="539"/>
      <c r="F827" s="539"/>
      <c r="G827" s="534"/>
      <c r="H827" s="543"/>
      <c r="I827" s="517"/>
    </row>
    <row r="828" spans="1:9" ht="15.75" thickBot="1">
      <c r="A828" s="944" t="s">
        <v>5600</v>
      </c>
      <c r="B828" s="521"/>
      <c r="C828" s="542"/>
      <c r="D828" s="534"/>
      <c r="E828" s="539"/>
      <c r="F828" s="539"/>
      <c r="G828" s="534"/>
      <c r="H828" s="543"/>
      <c r="I828" s="517"/>
    </row>
    <row r="829" spans="1:9" ht="15.75" thickBot="1">
      <c r="A829" s="944" t="s">
        <v>5600</v>
      </c>
      <c r="B829" s="521"/>
      <c r="C829" s="544"/>
      <c r="D829" s="545"/>
      <c r="E829" s="546"/>
      <c r="F829" s="546"/>
      <c r="G829" s="545"/>
      <c r="H829" s="547"/>
      <c r="I829" s="548">
        <v>1808</v>
      </c>
    </row>
    <row r="830" spans="1:9" ht="15.75" thickBot="1">
      <c r="A830" s="944" t="s">
        <v>5600</v>
      </c>
      <c r="B830" s="521"/>
      <c r="C830" s="549"/>
      <c r="D830" s="550"/>
      <c r="E830" s="549"/>
      <c r="F830" s="549"/>
      <c r="G830" s="550"/>
      <c r="H830" s="551"/>
      <c r="I830" s="552"/>
    </row>
    <row r="831" spans="1:9" ht="15.75" thickBot="1">
      <c r="A831" s="944" t="s">
        <v>5600</v>
      </c>
      <c r="B831" s="522"/>
      <c r="C831" s="524" t="s">
        <v>641</v>
      </c>
      <c r="D831" s="525" t="s">
        <v>7</v>
      </c>
      <c r="E831" s="525" t="s">
        <v>92</v>
      </c>
      <c r="F831" s="525" t="s">
        <v>642</v>
      </c>
      <c r="G831" s="525" t="s">
        <v>643</v>
      </c>
      <c r="H831" s="526" t="s">
        <v>636</v>
      </c>
      <c r="I831" s="517"/>
    </row>
    <row r="832" spans="1:9">
      <c r="A832" s="944" t="s">
        <v>5600</v>
      </c>
      <c r="B832" s="522"/>
      <c r="C832" s="767" t="s">
        <v>560</v>
      </c>
      <c r="D832" s="768" t="s">
        <v>78</v>
      </c>
      <c r="E832" s="529">
        <v>1.25</v>
      </c>
      <c r="F832" s="565">
        <v>21500</v>
      </c>
      <c r="G832" s="529"/>
      <c r="H832" s="567">
        <v>26875</v>
      </c>
      <c r="I832" s="517"/>
    </row>
    <row r="833" spans="1:9">
      <c r="A833" s="944" t="s">
        <v>5600</v>
      </c>
      <c r="B833" s="522"/>
      <c r="C833" s="591"/>
      <c r="D833" s="534"/>
      <c r="E833" s="534"/>
      <c r="F833" s="555"/>
      <c r="G833" s="556"/>
      <c r="H833" s="592"/>
      <c r="I833" s="517"/>
    </row>
    <row r="834" spans="1:9">
      <c r="A834" s="944" t="s">
        <v>5600</v>
      </c>
      <c r="B834" s="522"/>
      <c r="C834" s="591"/>
      <c r="D834" s="534"/>
      <c r="E834" s="534"/>
      <c r="F834" s="555"/>
      <c r="G834" s="556"/>
      <c r="H834" s="592"/>
      <c r="I834" s="517"/>
    </row>
    <row r="835" spans="1:9">
      <c r="A835" s="944" t="s">
        <v>5600</v>
      </c>
      <c r="B835" s="522"/>
      <c r="C835" s="542"/>
      <c r="D835" s="534"/>
      <c r="E835" s="534"/>
      <c r="F835" s="540"/>
      <c r="G835" s="534"/>
      <c r="H835" s="592"/>
      <c r="I835" s="517"/>
    </row>
    <row r="836" spans="1:9">
      <c r="A836" s="944" t="s">
        <v>5600</v>
      </c>
      <c r="B836" s="522"/>
      <c r="C836" s="542"/>
      <c r="D836" s="534"/>
      <c r="E836" s="534"/>
      <c r="F836" s="540"/>
      <c r="G836" s="534"/>
      <c r="H836" s="592"/>
      <c r="I836" s="517"/>
    </row>
    <row r="837" spans="1:9">
      <c r="A837" s="944" t="s">
        <v>5600</v>
      </c>
      <c r="B837" s="522"/>
      <c r="C837" s="542"/>
      <c r="D837" s="534"/>
      <c r="E837" s="534"/>
      <c r="F837" s="540"/>
      <c r="G837" s="534"/>
      <c r="H837" s="592"/>
      <c r="I837" s="517"/>
    </row>
    <row r="838" spans="1:9">
      <c r="A838" s="944" t="s">
        <v>5600</v>
      </c>
      <c r="B838" s="522"/>
      <c r="C838" s="542"/>
      <c r="D838" s="534"/>
      <c r="E838" s="534"/>
      <c r="F838" s="540"/>
      <c r="G838" s="534"/>
      <c r="H838" s="592"/>
      <c r="I838" s="517"/>
    </row>
    <row r="839" spans="1:9">
      <c r="A839" s="944" t="s">
        <v>5600</v>
      </c>
      <c r="B839" s="522"/>
      <c r="C839" s="542"/>
      <c r="D839" s="534"/>
      <c r="E839" s="534"/>
      <c r="F839" s="540"/>
      <c r="G839" s="534"/>
      <c r="H839" s="592"/>
      <c r="I839" s="517"/>
    </row>
    <row r="840" spans="1:9">
      <c r="A840" s="944" t="s">
        <v>5600</v>
      </c>
      <c r="B840" s="522"/>
      <c r="C840" s="542"/>
      <c r="D840" s="534"/>
      <c r="E840" s="534"/>
      <c r="F840" s="647"/>
      <c r="G840" s="534"/>
      <c r="H840" s="673"/>
      <c r="I840" s="517"/>
    </row>
    <row r="841" spans="1:9">
      <c r="A841" s="944" t="s">
        <v>5600</v>
      </c>
      <c r="B841" s="522"/>
      <c r="C841" s="542"/>
      <c r="D841" s="539"/>
      <c r="E841" s="539"/>
      <c r="F841" s="539"/>
      <c r="G841" s="534"/>
      <c r="H841" s="543"/>
      <c r="I841" s="517"/>
    </row>
    <row r="842" spans="1:9" ht="15.75" thickBot="1">
      <c r="A842" s="944" t="s">
        <v>5600</v>
      </c>
      <c r="B842" s="522"/>
      <c r="C842" s="542"/>
      <c r="D842" s="539"/>
      <c r="E842" s="539"/>
      <c r="F842" s="539"/>
      <c r="G842" s="534"/>
      <c r="H842" s="543"/>
      <c r="I842" s="517"/>
    </row>
    <row r="843" spans="1:9" ht="15.75" thickBot="1">
      <c r="A843" s="944" t="s">
        <v>5600</v>
      </c>
      <c r="B843" s="522"/>
      <c r="C843" s="544"/>
      <c r="D843" s="546"/>
      <c r="E843" s="546"/>
      <c r="F843" s="546"/>
      <c r="G843" s="545"/>
      <c r="H843" s="547"/>
      <c r="I843" s="548">
        <v>26875</v>
      </c>
    </row>
    <row r="844" spans="1:9" ht="15.75" thickBot="1">
      <c r="A844" s="944" t="s">
        <v>5600</v>
      </c>
      <c r="B844" s="522"/>
      <c r="C844" s="549"/>
      <c r="D844" s="549"/>
      <c r="E844" s="549"/>
      <c r="F844" s="549"/>
      <c r="G844" s="550"/>
      <c r="H844" s="551"/>
      <c r="I844" s="552"/>
    </row>
    <row r="845" spans="1:9" ht="15.75" thickBot="1">
      <c r="A845" s="944" t="s">
        <v>5600</v>
      </c>
      <c r="B845" s="522"/>
      <c r="C845" s="524" t="s">
        <v>645</v>
      </c>
      <c r="D845" s="525" t="s">
        <v>7</v>
      </c>
      <c r="E845" s="525" t="s">
        <v>92</v>
      </c>
      <c r="F845" s="525" t="s">
        <v>642</v>
      </c>
      <c r="G845" s="525" t="s">
        <v>646</v>
      </c>
      <c r="H845" s="526" t="s">
        <v>636</v>
      </c>
      <c r="I845" s="517"/>
    </row>
    <row r="846" spans="1:9" ht="30">
      <c r="A846" s="944" t="s">
        <v>5600</v>
      </c>
      <c r="B846" s="522"/>
      <c r="C846" s="767" t="s">
        <v>679</v>
      </c>
      <c r="D846" s="528" t="s">
        <v>680</v>
      </c>
      <c r="E846" s="637">
        <v>2.9734368932038837</v>
      </c>
      <c r="F846" s="769">
        <v>25750</v>
      </c>
      <c r="G846" s="637"/>
      <c r="H846" s="770">
        <v>76566</v>
      </c>
      <c r="I846" s="517"/>
    </row>
    <row r="847" spans="1:9">
      <c r="A847" s="944" t="s">
        <v>5600</v>
      </c>
      <c r="B847" s="522"/>
      <c r="C847" s="591"/>
      <c r="D847" s="534"/>
      <c r="E847" s="534"/>
      <c r="F847" s="555"/>
      <c r="G847" s="554"/>
      <c r="H847" s="592"/>
      <c r="I847" s="517"/>
    </row>
    <row r="848" spans="1:9">
      <c r="A848" s="944" t="s">
        <v>5600</v>
      </c>
      <c r="B848" s="522"/>
      <c r="C848" s="591"/>
      <c r="D848" s="534"/>
      <c r="E848" s="534"/>
      <c r="F848" s="540"/>
      <c r="G848" s="534"/>
      <c r="H848" s="592"/>
      <c r="I848" s="517"/>
    </row>
    <row r="849" spans="1:10">
      <c r="A849" s="944" t="s">
        <v>5600</v>
      </c>
      <c r="B849" s="522"/>
      <c r="C849" s="542"/>
      <c r="D849" s="534"/>
      <c r="E849" s="534"/>
      <c r="F849" s="540"/>
      <c r="G849" s="534"/>
      <c r="H849" s="592"/>
      <c r="I849" s="517"/>
    </row>
    <row r="850" spans="1:10">
      <c r="A850" s="944" t="s">
        <v>5600</v>
      </c>
      <c r="B850" s="522"/>
      <c r="C850" s="542"/>
      <c r="D850" s="534"/>
      <c r="E850" s="534"/>
      <c r="F850" s="540"/>
      <c r="G850" s="534"/>
      <c r="H850" s="592"/>
      <c r="I850" s="517"/>
    </row>
    <row r="851" spans="1:10" ht="15.75" thickBot="1">
      <c r="A851" s="944" t="s">
        <v>5600</v>
      </c>
      <c r="B851" s="522"/>
      <c r="C851" s="542"/>
      <c r="D851" s="534"/>
      <c r="E851" s="534"/>
      <c r="F851" s="540"/>
      <c r="G851" s="534"/>
      <c r="H851" s="592"/>
      <c r="I851" s="517"/>
    </row>
    <row r="852" spans="1:10" ht="15.75" thickBot="1">
      <c r="A852" s="944" t="s">
        <v>5600</v>
      </c>
      <c r="B852" s="522"/>
      <c r="C852" s="544"/>
      <c r="D852" s="546"/>
      <c r="E852" s="546"/>
      <c r="F852" s="546"/>
      <c r="G852" s="545"/>
      <c r="H852" s="547"/>
      <c r="I852" s="548">
        <v>76566</v>
      </c>
    </row>
    <row r="853" spans="1:10" ht="15.75" thickBot="1">
      <c r="A853" s="944" t="s">
        <v>5600</v>
      </c>
      <c r="B853" s="522"/>
      <c r="C853" s="549"/>
      <c r="D853" s="549"/>
      <c r="E853" s="549"/>
      <c r="F853" s="549"/>
      <c r="G853" s="559"/>
      <c r="H853" s="560"/>
      <c r="I853" s="552"/>
    </row>
    <row r="854" spans="1:10" ht="15.75" thickBot="1">
      <c r="A854" s="944" t="s">
        <v>5600</v>
      </c>
      <c r="B854" s="522"/>
      <c r="C854" s="524" t="s">
        <v>647</v>
      </c>
      <c r="D854" s="561" t="s">
        <v>648</v>
      </c>
      <c r="E854" s="561" t="s">
        <v>649</v>
      </c>
      <c r="F854" s="525" t="s">
        <v>650</v>
      </c>
      <c r="G854" s="525" t="s">
        <v>635</v>
      </c>
      <c r="H854" s="526" t="s">
        <v>636</v>
      </c>
      <c r="I854" s="517"/>
    </row>
    <row r="855" spans="1:10">
      <c r="A855" s="944" t="s">
        <v>5600</v>
      </c>
      <c r="B855" s="522"/>
      <c r="C855" s="562" t="s">
        <v>651</v>
      </c>
      <c r="D855" s="563">
        <v>52046.296296296299</v>
      </c>
      <c r="E855" s="564">
        <v>1.83829076447194</v>
      </c>
      <c r="F855" s="565">
        <v>95676.225806451621</v>
      </c>
      <c r="G855" s="593">
        <v>20</v>
      </c>
      <c r="H855" s="594">
        <v>4784</v>
      </c>
      <c r="I855" s="517"/>
    </row>
    <row r="856" spans="1:10">
      <c r="A856" s="944" t="s">
        <v>5600</v>
      </c>
      <c r="B856" s="522"/>
      <c r="C856" s="562" t="s">
        <v>652</v>
      </c>
      <c r="D856" s="563">
        <v>41637.037037037036</v>
      </c>
      <c r="E856" s="564">
        <v>1.83829076447194</v>
      </c>
      <c r="F856" s="565">
        <v>76540.980645161297</v>
      </c>
      <c r="G856" s="593">
        <v>10</v>
      </c>
      <c r="H856" s="594">
        <v>7654</v>
      </c>
      <c r="I856" s="517"/>
    </row>
    <row r="857" spans="1:10">
      <c r="A857" s="944" t="s">
        <v>5600</v>
      </c>
      <c r="B857" s="522"/>
      <c r="C857" s="568" t="s">
        <v>653</v>
      </c>
      <c r="D857" s="563">
        <v>20818.518518518522</v>
      </c>
      <c r="E857" s="564">
        <v>2.0417646957549742</v>
      </c>
      <c r="F857" s="565">
        <v>42506.516129032265</v>
      </c>
      <c r="G857" s="595">
        <v>10</v>
      </c>
      <c r="H857" s="594">
        <v>4251</v>
      </c>
      <c r="I857" s="517"/>
    </row>
    <row r="858" spans="1:10">
      <c r="A858" s="944" t="s">
        <v>5600</v>
      </c>
      <c r="B858" s="522"/>
      <c r="C858" s="542"/>
      <c r="D858" s="539"/>
      <c r="E858" s="539"/>
      <c r="F858" s="539"/>
      <c r="G858" s="534"/>
      <c r="H858" s="543"/>
      <c r="I858" s="517"/>
    </row>
    <row r="859" spans="1:10">
      <c r="A859" s="944" t="s">
        <v>5600</v>
      </c>
      <c r="B859" s="522"/>
      <c r="C859" s="542"/>
      <c r="D859" s="539"/>
      <c r="E859" s="539"/>
      <c r="F859" s="539"/>
      <c r="G859" s="534"/>
      <c r="H859" s="543"/>
      <c r="I859" s="517"/>
    </row>
    <row r="860" spans="1:10" ht="15.75" thickBot="1">
      <c r="A860" s="944" t="s">
        <v>5600</v>
      </c>
      <c r="B860" s="522"/>
      <c r="C860" s="542"/>
      <c r="D860" s="539"/>
      <c r="E860" s="539"/>
      <c r="F860" s="539"/>
      <c r="G860" s="534"/>
      <c r="H860" s="543"/>
      <c r="I860" s="517"/>
    </row>
    <row r="861" spans="1:10" ht="15.75" thickBot="1">
      <c r="A861" s="944" t="s">
        <v>5600</v>
      </c>
      <c r="B861" s="522"/>
      <c r="C861" s="570"/>
      <c r="D861" s="571"/>
      <c r="E861" s="571"/>
      <c r="F861" s="571"/>
      <c r="G861" s="572"/>
      <c r="H861" s="573"/>
      <c r="I861" s="548">
        <v>16689</v>
      </c>
    </row>
    <row r="862" spans="1:10" ht="15.75" thickBot="1">
      <c r="A862" s="944" t="s">
        <v>5600</v>
      </c>
      <c r="B862" s="522"/>
      <c r="C862" s="596"/>
      <c r="D862" s="596"/>
      <c r="E862" s="596"/>
      <c r="F862" s="596"/>
      <c r="G862" s="597"/>
      <c r="H862" s="552"/>
      <c r="I862" s="552"/>
    </row>
    <row r="863" spans="1:10" ht="15.75" thickBot="1">
      <c r="A863" s="944" t="s">
        <v>5600</v>
      </c>
      <c r="B863" s="522"/>
      <c r="C863" s="522"/>
      <c r="D863" s="522"/>
      <c r="E863" s="522"/>
      <c r="F863" s="574" t="s">
        <v>654</v>
      </c>
      <c r="G863" s="521"/>
      <c r="H863" s="517"/>
      <c r="I863" s="548">
        <v>121938</v>
      </c>
      <c r="J863" s="518">
        <v>121938</v>
      </c>
    </row>
    <row r="864" spans="1:10">
      <c r="A864" s="944" t="s">
        <v>5600</v>
      </c>
      <c r="B864" s="515"/>
      <c r="C864" s="515"/>
      <c r="D864" s="515"/>
      <c r="E864" s="515"/>
      <c r="F864" s="515"/>
      <c r="G864" s="516"/>
      <c r="H864" s="517"/>
      <c r="I864" s="598"/>
    </row>
    <row r="865" spans="1:9">
      <c r="A865" s="944" t="s">
        <v>5600</v>
      </c>
      <c r="B865" s="515"/>
      <c r="C865" s="515"/>
      <c r="D865" s="515"/>
      <c r="E865" s="515"/>
      <c r="F865" s="515"/>
      <c r="G865" s="516"/>
      <c r="H865" s="517"/>
      <c r="I865" s="576"/>
    </row>
    <row r="866" spans="1:9">
      <c r="A866" s="944" t="s">
        <v>5600</v>
      </c>
      <c r="B866" s="515"/>
      <c r="C866" s="515"/>
      <c r="D866" s="515"/>
      <c r="E866" s="515"/>
      <c r="F866" s="515"/>
      <c r="G866" s="516"/>
      <c r="H866" s="517"/>
      <c r="I866" s="515"/>
    </row>
    <row r="867" spans="1:9">
      <c r="A867" s="944" t="s">
        <v>792</v>
      </c>
      <c r="B867" s="515"/>
      <c r="C867" s="515"/>
      <c r="D867" s="515"/>
      <c r="E867" s="515"/>
      <c r="F867" s="515"/>
      <c r="G867" s="516"/>
      <c r="H867" s="517"/>
      <c r="I867" s="515"/>
    </row>
    <row r="868" spans="1:9">
      <c r="A868" s="944" t="s">
        <v>792</v>
      </c>
      <c r="B868" s="516"/>
      <c r="C868" s="519" t="s">
        <v>631</v>
      </c>
      <c r="D868" s="519"/>
      <c r="E868" s="519"/>
      <c r="F868" s="519"/>
      <c r="G868" s="519"/>
      <c r="H868" s="520"/>
      <c r="I868" s="515"/>
    </row>
    <row r="869" spans="1:9">
      <c r="A869" s="944" t="s">
        <v>792</v>
      </c>
      <c r="B869" s="516"/>
      <c r="C869" s="515"/>
      <c r="D869" s="515"/>
      <c r="E869" s="515"/>
      <c r="F869" s="515"/>
      <c r="G869" s="516"/>
      <c r="H869" s="517"/>
      <c r="I869" s="515"/>
    </row>
    <row r="870" spans="1:9">
      <c r="A870" s="944" t="s">
        <v>792</v>
      </c>
      <c r="B870" s="516"/>
      <c r="C870" s="515"/>
      <c r="D870" s="515"/>
      <c r="E870" s="515"/>
      <c r="F870" s="515"/>
      <c r="G870" s="516"/>
      <c r="H870" s="517"/>
      <c r="I870" s="515"/>
    </row>
    <row r="871" spans="1:9">
      <c r="A871" s="944" t="s">
        <v>792</v>
      </c>
      <c r="B871" s="516"/>
      <c r="C871" s="515"/>
      <c r="D871" s="515"/>
      <c r="E871" s="515"/>
      <c r="F871" s="515"/>
      <c r="G871" s="516"/>
      <c r="H871" s="517"/>
      <c r="I871" s="1051" t="s">
        <v>1062</v>
      </c>
    </row>
    <row r="872" spans="1:9" ht="27" customHeight="1">
      <c r="A872" s="944" t="s">
        <v>792</v>
      </c>
      <c r="B872" s="843" t="s">
        <v>568</v>
      </c>
      <c r="C872" s="1094" t="s">
        <v>792</v>
      </c>
      <c r="D872" s="945" t="s">
        <v>5631</v>
      </c>
      <c r="E872" s="945"/>
      <c r="F872" s="945"/>
      <c r="G872" s="843" t="s">
        <v>7</v>
      </c>
      <c r="H872" s="844" t="s">
        <v>662</v>
      </c>
      <c r="I872" s="1093">
        <v>110</v>
      </c>
    </row>
    <row r="873" spans="1:9">
      <c r="A873" s="944" t="s">
        <v>792</v>
      </c>
      <c r="B873" s="521"/>
      <c r="C873" s="522"/>
      <c r="D873" s="522"/>
      <c r="E873" s="522"/>
      <c r="F873" s="522"/>
      <c r="G873" s="521"/>
      <c r="H873" s="517"/>
      <c r="I873" s="517"/>
    </row>
    <row r="874" spans="1:9">
      <c r="A874" s="944" t="s">
        <v>792</v>
      </c>
      <c r="B874" s="521"/>
      <c r="C874" s="522"/>
      <c r="D874" s="522"/>
      <c r="E874" s="522"/>
      <c r="F874" s="522"/>
      <c r="G874" s="521"/>
      <c r="H874" s="523"/>
      <c r="I874" s="517"/>
    </row>
    <row r="875" spans="1:9" ht="15.75" thickBot="1">
      <c r="A875" s="944" t="s">
        <v>792</v>
      </c>
      <c r="B875" s="521"/>
      <c r="C875" s="522"/>
      <c r="D875" s="522"/>
      <c r="E875" s="522"/>
      <c r="F875" s="522"/>
      <c r="G875" s="521"/>
      <c r="H875" s="517"/>
      <c r="I875" s="517"/>
    </row>
    <row r="876" spans="1:9" ht="15.75" thickBot="1">
      <c r="A876" s="944" t="s">
        <v>792</v>
      </c>
      <c r="B876" s="521"/>
      <c r="C876" s="524" t="s">
        <v>633</v>
      </c>
      <c r="D876" s="525" t="s">
        <v>7</v>
      </c>
      <c r="E876" s="525" t="s">
        <v>92</v>
      </c>
      <c r="F876" s="525" t="s">
        <v>634</v>
      </c>
      <c r="G876" s="525" t="s">
        <v>635</v>
      </c>
      <c r="H876" s="526" t="s">
        <v>636</v>
      </c>
      <c r="I876" s="517"/>
    </row>
    <row r="877" spans="1:9">
      <c r="A877" s="944" t="s">
        <v>792</v>
      </c>
      <c r="B877" s="521"/>
      <c r="C877" s="527" t="s">
        <v>637</v>
      </c>
      <c r="D877" s="528" t="s">
        <v>638</v>
      </c>
      <c r="E877" s="529">
        <v>1</v>
      </c>
      <c r="F877" s="530">
        <v>19237</v>
      </c>
      <c r="G877" s="529">
        <v>0.05</v>
      </c>
      <c r="H877" s="567">
        <v>962</v>
      </c>
      <c r="I877" s="517"/>
    </row>
    <row r="878" spans="1:9">
      <c r="A878" s="944" t="s">
        <v>792</v>
      </c>
      <c r="B878" s="521"/>
      <c r="C878" s="533" t="s">
        <v>699</v>
      </c>
      <c r="D878" s="534" t="s">
        <v>640</v>
      </c>
      <c r="E878" s="535">
        <v>1</v>
      </c>
      <c r="F878" s="565">
        <v>5665</v>
      </c>
      <c r="G878" s="535">
        <v>0.97507993527508086</v>
      </c>
      <c r="H878" s="567">
        <v>5524</v>
      </c>
      <c r="I878" s="517"/>
    </row>
    <row r="879" spans="1:9">
      <c r="A879" s="944" t="s">
        <v>792</v>
      </c>
      <c r="B879" s="521"/>
      <c r="C879" s="538"/>
      <c r="D879" s="534"/>
      <c r="E879" s="534"/>
      <c r="F879" s="555"/>
      <c r="G879" s="534"/>
      <c r="H879" s="587"/>
      <c r="I879" s="517"/>
    </row>
    <row r="880" spans="1:9">
      <c r="A880" s="944" t="s">
        <v>792</v>
      </c>
      <c r="B880" s="521"/>
      <c r="C880" s="542"/>
      <c r="D880" s="534"/>
      <c r="E880" s="539"/>
      <c r="F880" s="539"/>
      <c r="G880" s="534"/>
      <c r="H880" s="543"/>
      <c r="I880" s="517"/>
    </row>
    <row r="881" spans="1:9">
      <c r="A881" s="944" t="s">
        <v>792</v>
      </c>
      <c r="B881" s="521"/>
      <c r="C881" s="542"/>
      <c r="D881" s="534"/>
      <c r="E881" s="539"/>
      <c r="F881" s="539"/>
      <c r="G881" s="534"/>
      <c r="H881" s="543"/>
      <c r="I881" s="517"/>
    </row>
    <row r="882" spans="1:9" ht="15.75" thickBot="1">
      <c r="A882" s="944" t="s">
        <v>792</v>
      </c>
      <c r="B882" s="521"/>
      <c r="C882" s="542"/>
      <c r="D882" s="534"/>
      <c r="E882" s="539"/>
      <c r="F882" s="539"/>
      <c r="G882" s="534"/>
      <c r="H882" s="543"/>
      <c r="I882" s="517"/>
    </row>
    <row r="883" spans="1:9" ht="15.75" thickBot="1">
      <c r="A883" s="944" t="s">
        <v>792</v>
      </c>
      <c r="B883" s="521"/>
      <c r="C883" s="544"/>
      <c r="D883" s="545"/>
      <c r="E883" s="546"/>
      <c r="F883" s="546"/>
      <c r="G883" s="545"/>
      <c r="H883" s="547"/>
      <c r="I883" s="548">
        <v>6486</v>
      </c>
    </row>
    <row r="884" spans="1:9" ht="15.75" thickBot="1">
      <c r="A884" s="944" t="s">
        <v>792</v>
      </c>
      <c r="B884" s="521"/>
      <c r="C884" s="549"/>
      <c r="D884" s="550"/>
      <c r="E884" s="549"/>
      <c r="F884" s="549"/>
      <c r="G884" s="550"/>
      <c r="H884" s="551"/>
      <c r="I884" s="552"/>
    </row>
    <row r="885" spans="1:9" ht="15.75" thickBot="1">
      <c r="A885" s="944" t="s">
        <v>792</v>
      </c>
      <c r="B885" s="522"/>
      <c r="C885" s="524" t="s">
        <v>641</v>
      </c>
      <c r="D885" s="525" t="s">
        <v>7</v>
      </c>
      <c r="E885" s="525" t="s">
        <v>92</v>
      </c>
      <c r="F885" s="525" t="s">
        <v>642</v>
      </c>
      <c r="G885" s="525" t="s">
        <v>643</v>
      </c>
      <c r="H885" s="526" t="s">
        <v>636</v>
      </c>
      <c r="I885" s="517"/>
    </row>
    <row r="886" spans="1:9" ht="30">
      <c r="A886" s="944" t="s">
        <v>792</v>
      </c>
      <c r="B886" s="522"/>
      <c r="C886" s="767" t="s">
        <v>793</v>
      </c>
      <c r="D886" s="768" t="s">
        <v>78</v>
      </c>
      <c r="E886" s="529">
        <v>1.25</v>
      </c>
      <c r="F886" s="565">
        <v>54000</v>
      </c>
      <c r="G886" s="529"/>
      <c r="H886" s="567">
        <v>67500</v>
      </c>
      <c r="I886" s="517"/>
    </row>
    <row r="887" spans="1:9">
      <c r="A887" s="944" t="s">
        <v>792</v>
      </c>
      <c r="B887" s="522"/>
      <c r="C887" s="591"/>
      <c r="D887" s="534"/>
      <c r="E887" s="534"/>
      <c r="F887" s="555"/>
      <c r="G887" s="556"/>
      <c r="H887" s="592"/>
      <c r="I887" s="517"/>
    </row>
    <row r="888" spans="1:9">
      <c r="A888" s="944" t="s">
        <v>792</v>
      </c>
      <c r="B888" s="522"/>
      <c r="C888" s="591"/>
      <c r="D888" s="534"/>
      <c r="E888" s="534"/>
      <c r="F888" s="555"/>
      <c r="G888" s="556"/>
      <c r="H888" s="592"/>
      <c r="I888" s="517"/>
    </row>
    <row r="889" spans="1:9">
      <c r="A889" s="944" t="s">
        <v>792</v>
      </c>
      <c r="B889" s="522"/>
      <c r="C889" s="542"/>
      <c r="D889" s="534"/>
      <c r="E889" s="534"/>
      <c r="F889" s="540"/>
      <c r="G889" s="534"/>
      <c r="H889" s="592"/>
      <c r="I889" s="517"/>
    </row>
    <row r="890" spans="1:9">
      <c r="A890" s="944" t="s">
        <v>792</v>
      </c>
      <c r="B890" s="522"/>
      <c r="C890" s="542"/>
      <c r="D890" s="534"/>
      <c r="E890" s="534"/>
      <c r="F890" s="540"/>
      <c r="G890" s="534"/>
      <c r="H890" s="592"/>
      <c r="I890" s="517"/>
    </row>
    <row r="891" spans="1:9">
      <c r="A891" s="944" t="s">
        <v>792</v>
      </c>
      <c r="B891" s="522"/>
      <c r="C891" s="542"/>
      <c r="D891" s="534"/>
      <c r="E891" s="534"/>
      <c r="F891" s="540"/>
      <c r="G891" s="534"/>
      <c r="H891" s="592"/>
      <c r="I891" s="517"/>
    </row>
    <row r="892" spans="1:9">
      <c r="A892" s="944" t="s">
        <v>792</v>
      </c>
      <c r="B892" s="522"/>
      <c r="C892" s="542"/>
      <c r="D892" s="534"/>
      <c r="E892" s="534"/>
      <c r="F892" s="540"/>
      <c r="G892" s="534"/>
      <c r="H892" s="592"/>
      <c r="I892" s="517"/>
    </row>
    <row r="893" spans="1:9">
      <c r="A893" s="944" t="s">
        <v>792</v>
      </c>
      <c r="B893" s="522"/>
      <c r="C893" s="542"/>
      <c r="D893" s="534"/>
      <c r="E893" s="534"/>
      <c r="F893" s="647"/>
      <c r="G893" s="534"/>
      <c r="H893" s="673"/>
      <c r="I893" s="517"/>
    </row>
    <row r="894" spans="1:9">
      <c r="A894" s="944" t="s">
        <v>792</v>
      </c>
      <c r="B894" s="522"/>
      <c r="C894" s="542"/>
      <c r="D894" s="534"/>
      <c r="E894" s="534"/>
      <c r="F894" s="540"/>
      <c r="G894" s="534"/>
      <c r="H894" s="592"/>
      <c r="I894" s="517"/>
    </row>
    <row r="895" spans="1:9">
      <c r="A895" s="944" t="s">
        <v>792</v>
      </c>
      <c r="B895" s="522"/>
      <c r="C895" s="542"/>
      <c r="D895" s="539"/>
      <c r="E895" s="539"/>
      <c r="F895" s="540"/>
      <c r="G895" s="534"/>
      <c r="H895" s="541"/>
      <c r="I895" s="517"/>
    </row>
    <row r="896" spans="1:9" ht="15.75" thickBot="1">
      <c r="A896" s="944" t="s">
        <v>792</v>
      </c>
      <c r="B896" s="522"/>
      <c r="C896" s="542"/>
      <c r="D896" s="539"/>
      <c r="E896" s="539"/>
      <c r="F896" s="539"/>
      <c r="G896" s="534"/>
      <c r="H896" s="543"/>
      <c r="I896" s="517"/>
    </row>
    <row r="897" spans="1:9" ht="15.75" thickBot="1">
      <c r="A897" s="944" t="s">
        <v>792</v>
      </c>
      <c r="B897" s="522"/>
      <c r="C897" s="544"/>
      <c r="D897" s="546"/>
      <c r="E897" s="546"/>
      <c r="F897" s="546"/>
      <c r="G897" s="545"/>
      <c r="H897" s="547"/>
      <c r="I897" s="548">
        <v>67500</v>
      </c>
    </row>
    <row r="898" spans="1:9" ht="15.75" thickBot="1">
      <c r="A898" s="944" t="s">
        <v>792</v>
      </c>
      <c r="B898" s="522"/>
      <c r="C898" s="549"/>
      <c r="D898" s="549"/>
      <c r="E898" s="549"/>
      <c r="F898" s="549"/>
      <c r="G898" s="550"/>
      <c r="H898" s="551"/>
      <c r="I898" s="552"/>
    </row>
    <row r="899" spans="1:9" ht="15.75" thickBot="1">
      <c r="A899" s="944" t="s">
        <v>792</v>
      </c>
      <c r="B899" s="522"/>
      <c r="C899" s="524" t="s">
        <v>645</v>
      </c>
      <c r="D899" s="525" t="s">
        <v>7</v>
      </c>
      <c r="E899" s="525" t="s">
        <v>92</v>
      </c>
      <c r="F899" s="525" t="s">
        <v>642</v>
      </c>
      <c r="G899" s="525" t="s">
        <v>646</v>
      </c>
      <c r="H899" s="526" t="s">
        <v>636</v>
      </c>
      <c r="I899" s="517"/>
    </row>
    <row r="900" spans="1:9">
      <c r="A900" s="944" t="s">
        <v>792</v>
      </c>
      <c r="B900" s="522"/>
      <c r="C900" s="767"/>
      <c r="D900" s="528"/>
      <c r="E900" s="637"/>
      <c r="F900" s="769"/>
      <c r="G900" s="637"/>
      <c r="H900" s="770"/>
      <c r="I900" s="517"/>
    </row>
    <row r="901" spans="1:9">
      <c r="A901" s="944" t="s">
        <v>792</v>
      </c>
      <c r="B901" s="522"/>
      <c r="C901" s="591"/>
      <c r="D901" s="534"/>
      <c r="E901" s="534"/>
      <c r="F901" s="555"/>
      <c r="G901" s="554"/>
      <c r="H901" s="592"/>
      <c r="I901" s="517"/>
    </row>
    <row r="902" spans="1:9">
      <c r="A902" s="944" t="s">
        <v>792</v>
      </c>
      <c r="B902" s="522"/>
      <c r="C902" s="591"/>
      <c r="D902" s="534"/>
      <c r="E902" s="534"/>
      <c r="F902" s="540"/>
      <c r="G902" s="534"/>
      <c r="H902" s="592"/>
      <c r="I902" s="517"/>
    </row>
    <row r="903" spans="1:9">
      <c r="A903" s="944" t="s">
        <v>792</v>
      </c>
      <c r="B903" s="522"/>
      <c r="C903" s="542"/>
      <c r="D903" s="534"/>
      <c r="E903" s="534"/>
      <c r="F903" s="540"/>
      <c r="G903" s="534"/>
      <c r="H903" s="592"/>
      <c r="I903" s="517"/>
    </row>
    <row r="904" spans="1:9">
      <c r="A904" s="944" t="s">
        <v>792</v>
      </c>
      <c r="B904" s="522"/>
      <c r="C904" s="542"/>
      <c r="D904" s="534"/>
      <c r="E904" s="534"/>
      <c r="F904" s="540"/>
      <c r="G904" s="534"/>
      <c r="H904" s="592"/>
      <c r="I904" s="517"/>
    </row>
    <row r="905" spans="1:9" ht="15.75" thickBot="1">
      <c r="A905" s="944" t="s">
        <v>792</v>
      </c>
      <c r="B905" s="522"/>
      <c r="C905" s="542"/>
      <c r="D905" s="534"/>
      <c r="E905" s="534"/>
      <c r="F905" s="540"/>
      <c r="G905" s="534"/>
      <c r="H905" s="592"/>
      <c r="I905" s="517"/>
    </row>
    <row r="906" spans="1:9" ht="15.75" thickBot="1">
      <c r="A906" s="944" t="s">
        <v>792</v>
      </c>
      <c r="B906" s="522"/>
      <c r="C906" s="544"/>
      <c r="D906" s="546"/>
      <c r="E906" s="546"/>
      <c r="F906" s="546"/>
      <c r="G906" s="545"/>
      <c r="H906" s="547"/>
      <c r="I906" s="548">
        <v>0</v>
      </c>
    </row>
    <row r="907" spans="1:9" ht="15.75" thickBot="1">
      <c r="A907" s="944" t="s">
        <v>792</v>
      </c>
      <c r="B907" s="522"/>
      <c r="C907" s="549"/>
      <c r="D907" s="549"/>
      <c r="E907" s="549"/>
      <c r="F907" s="549"/>
      <c r="G907" s="559"/>
      <c r="H907" s="560"/>
      <c r="I907" s="552"/>
    </row>
    <row r="908" spans="1:9" ht="15.75" thickBot="1">
      <c r="A908" s="944" t="s">
        <v>792</v>
      </c>
      <c r="B908" s="522"/>
      <c r="C908" s="524" t="s">
        <v>647</v>
      </c>
      <c r="D908" s="561" t="s">
        <v>648</v>
      </c>
      <c r="E908" s="561" t="s">
        <v>649</v>
      </c>
      <c r="F908" s="525" t="s">
        <v>650</v>
      </c>
      <c r="G908" s="525" t="s">
        <v>635</v>
      </c>
      <c r="H908" s="526" t="s">
        <v>636</v>
      </c>
      <c r="I908" s="517"/>
    </row>
    <row r="909" spans="1:9">
      <c r="A909" s="944" t="s">
        <v>792</v>
      </c>
      <c r="B909" s="522"/>
      <c r="C909" s="562" t="s">
        <v>651</v>
      </c>
      <c r="D909" s="563">
        <v>52046.296296296299</v>
      </c>
      <c r="E909" s="564">
        <v>1.83829076447194</v>
      </c>
      <c r="F909" s="565">
        <v>95676.225806451621</v>
      </c>
      <c r="G909" s="780">
        <v>81.948095256240933</v>
      </c>
      <c r="H909" s="594">
        <v>1168</v>
      </c>
      <c r="I909" s="517"/>
    </row>
    <row r="910" spans="1:9">
      <c r="A910" s="944" t="s">
        <v>792</v>
      </c>
      <c r="B910" s="522"/>
      <c r="C910" s="562" t="s">
        <v>652</v>
      </c>
      <c r="D910" s="563">
        <v>41637.037037037036</v>
      </c>
      <c r="E910" s="564">
        <v>1.83829076447194</v>
      </c>
      <c r="F910" s="565">
        <v>76540.980645161297</v>
      </c>
      <c r="G910" s="593">
        <v>8</v>
      </c>
      <c r="H910" s="594">
        <v>9568</v>
      </c>
      <c r="I910" s="517"/>
    </row>
    <row r="911" spans="1:9">
      <c r="A911" s="944" t="s">
        <v>792</v>
      </c>
      <c r="B911" s="522"/>
      <c r="C911" s="568" t="s">
        <v>653</v>
      </c>
      <c r="D911" s="563">
        <v>20818.518518518522</v>
      </c>
      <c r="E911" s="564">
        <v>2.0417646957549742</v>
      </c>
      <c r="F911" s="565">
        <v>42506.516129032265</v>
      </c>
      <c r="G911" s="595">
        <v>5</v>
      </c>
      <c r="H911" s="594">
        <v>8501</v>
      </c>
      <c r="I911" s="517"/>
    </row>
    <row r="912" spans="1:9">
      <c r="A912" s="944" t="s">
        <v>792</v>
      </c>
      <c r="B912" s="522"/>
      <c r="C912" s="542"/>
      <c r="D912" s="539"/>
      <c r="E912" s="539"/>
      <c r="F912" s="539"/>
      <c r="G912" s="534"/>
      <c r="H912" s="543"/>
      <c r="I912" s="517"/>
    </row>
    <row r="913" spans="1:10">
      <c r="A913" s="944" t="s">
        <v>792</v>
      </c>
      <c r="B913" s="522"/>
      <c r="C913" s="542"/>
      <c r="D913" s="539"/>
      <c r="E913" s="539"/>
      <c r="F913" s="539"/>
      <c r="G913" s="534"/>
      <c r="H913" s="543"/>
      <c r="I913" s="517"/>
    </row>
    <row r="914" spans="1:10" ht="15.75" thickBot="1">
      <c r="A914" s="944" t="s">
        <v>792</v>
      </c>
      <c r="B914" s="522"/>
      <c r="C914" s="542"/>
      <c r="D914" s="539"/>
      <c r="E914" s="539"/>
      <c r="F914" s="539"/>
      <c r="G914" s="534"/>
      <c r="H914" s="543"/>
      <c r="I914" s="517"/>
    </row>
    <row r="915" spans="1:10" ht="15.75" thickBot="1">
      <c r="A915" s="944" t="s">
        <v>792</v>
      </c>
      <c r="B915" s="522"/>
      <c r="C915" s="570"/>
      <c r="D915" s="571"/>
      <c r="E915" s="571"/>
      <c r="F915" s="571"/>
      <c r="G915" s="572"/>
      <c r="H915" s="573"/>
      <c r="I915" s="548">
        <v>19237</v>
      </c>
    </row>
    <row r="916" spans="1:10" ht="15.75" thickBot="1">
      <c r="A916" s="944" t="s">
        <v>792</v>
      </c>
      <c r="B916" s="522"/>
      <c r="C916" s="596"/>
      <c r="D916" s="596"/>
      <c r="E916" s="596"/>
      <c r="F916" s="596"/>
      <c r="G916" s="597"/>
      <c r="H916" s="552"/>
      <c r="I916" s="552"/>
    </row>
    <row r="917" spans="1:10" ht="15.75" thickBot="1">
      <c r="A917" s="944" t="s">
        <v>792</v>
      </c>
      <c r="B917" s="522"/>
      <c r="C917" s="522"/>
      <c r="D917" s="522"/>
      <c r="E917" s="522"/>
      <c r="F917" s="574" t="s">
        <v>654</v>
      </c>
      <c r="G917" s="521"/>
      <c r="H917" s="517"/>
      <c r="I917" s="548">
        <v>93223</v>
      </c>
      <c r="J917" s="518">
        <v>93223</v>
      </c>
    </row>
    <row r="918" spans="1:10">
      <c r="A918" s="944" t="s">
        <v>792</v>
      </c>
      <c r="B918" s="515"/>
      <c r="C918" s="515"/>
      <c r="D918" s="515"/>
      <c r="E918" s="515"/>
      <c r="F918" s="515"/>
      <c r="G918" s="516"/>
      <c r="H918" s="517"/>
      <c r="I918" s="598"/>
    </row>
    <row r="919" spans="1:10">
      <c r="A919" s="944" t="s">
        <v>792</v>
      </c>
      <c r="B919" s="515"/>
      <c r="C919" s="515"/>
      <c r="D919" s="515"/>
      <c r="E919" s="515"/>
      <c r="F919" s="515"/>
      <c r="G919" s="516"/>
      <c r="H919" s="517"/>
      <c r="I919" s="576"/>
    </row>
    <row r="920" spans="1:10">
      <c r="A920" s="944" t="s">
        <v>792</v>
      </c>
      <c r="B920" s="515"/>
      <c r="C920" s="515"/>
      <c r="D920" s="515"/>
      <c r="E920" s="515"/>
      <c r="F920" s="515"/>
      <c r="G920" s="516"/>
      <c r="H920" s="517"/>
      <c r="I920" s="515"/>
    </row>
    <row r="921" spans="1:10">
      <c r="A921" s="944" t="s">
        <v>1063</v>
      </c>
      <c r="B921" s="515"/>
      <c r="C921" s="515"/>
      <c r="D921" s="515"/>
      <c r="E921" s="515"/>
      <c r="F921" s="515"/>
      <c r="G921" s="516"/>
      <c r="H921" s="517"/>
      <c r="I921" s="515"/>
    </row>
    <row r="922" spans="1:10">
      <c r="A922" s="944" t="s">
        <v>1063</v>
      </c>
      <c r="B922" s="516"/>
      <c r="C922" s="519" t="s">
        <v>631</v>
      </c>
      <c r="D922" s="519"/>
      <c r="E922" s="519"/>
      <c r="F922" s="519"/>
      <c r="G922" s="519"/>
      <c r="H922" s="520"/>
      <c r="I922" s="515"/>
    </row>
    <row r="923" spans="1:10">
      <c r="A923" s="944" t="s">
        <v>1063</v>
      </c>
      <c r="B923" s="516"/>
      <c r="C923" s="515"/>
      <c r="D923" s="515"/>
      <c r="E923" s="515"/>
      <c r="F923" s="515"/>
      <c r="G923" s="516"/>
      <c r="H923" s="517"/>
      <c r="I923" s="515"/>
    </row>
    <row r="924" spans="1:10">
      <c r="A924" s="944" t="s">
        <v>1063</v>
      </c>
      <c r="B924" s="516"/>
      <c r="C924" s="515"/>
      <c r="D924" s="515"/>
      <c r="E924" s="515"/>
      <c r="F924" s="515"/>
      <c r="G924" s="516"/>
      <c r="H924" s="517"/>
      <c r="I924" s="515"/>
    </row>
    <row r="925" spans="1:10">
      <c r="A925" s="944" t="s">
        <v>1063</v>
      </c>
      <c r="B925" s="516"/>
      <c r="C925" s="515"/>
      <c r="D925" s="515"/>
      <c r="E925" s="515"/>
      <c r="F925" s="515"/>
      <c r="G925" s="516"/>
      <c r="H925" s="517"/>
      <c r="I925" s="1051" t="s">
        <v>1062</v>
      </c>
    </row>
    <row r="926" spans="1:10" ht="27" customHeight="1">
      <c r="A926" s="944" t="s">
        <v>1063</v>
      </c>
      <c r="B926" s="843" t="s">
        <v>568</v>
      </c>
      <c r="C926" s="1094" t="s">
        <v>792</v>
      </c>
      <c r="D926" s="945" t="s">
        <v>5631</v>
      </c>
      <c r="E926" s="945"/>
      <c r="F926" s="945"/>
      <c r="G926" s="843" t="s">
        <v>7</v>
      </c>
      <c r="H926" s="844" t="s">
        <v>240</v>
      </c>
      <c r="I926" s="1093">
        <v>110</v>
      </c>
    </row>
    <row r="927" spans="1:10">
      <c r="A927" s="944" t="s">
        <v>1063</v>
      </c>
      <c r="B927" s="521"/>
      <c r="C927" s="522"/>
      <c r="D927" s="522"/>
      <c r="E927" s="522"/>
      <c r="F927" s="522"/>
      <c r="G927" s="521"/>
      <c r="H927" s="517"/>
      <c r="I927" s="517"/>
    </row>
    <row r="928" spans="1:10">
      <c r="A928" s="944" t="s">
        <v>1063</v>
      </c>
      <c r="B928" s="521"/>
      <c r="C928" s="522"/>
      <c r="D928" s="522"/>
      <c r="E928" s="522"/>
      <c r="F928" s="522"/>
      <c r="G928" s="521"/>
      <c r="H928" s="523"/>
      <c r="I928" s="517"/>
    </row>
    <row r="929" spans="1:9" ht="15.75" thickBot="1">
      <c r="A929" s="944" t="s">
        <v>1063</v>
      </c>
      <c r="B929" s="521"/>
      <c r="C929" s="522"/>
      <c r="D929" s="522"/>
      <c r="E929" s="522"/>
      <c r="F929" s="522"/>
      <c r="G929" s="521"/>
      <c r="H929" s="517"/>
      <c r="I929" s="517"/>
    </row>
    <row r="930" spans="1:9" ht="15.75" thickBot="1">
      <c r="A930" s="944" t="s">
        <v>1063</v>
      </c>
      <c r="B930" s="521"/>
      <c r="C930" s="524" t="s">
        <v>633</v>
      </c>
      <c r="D930" s="525" t="s">
        <v>7</v>
      </c>
      <c r="E930" s="525" t="s">
        <v>92</v>
      </c>
      <c r="F930" s="525" t="s">
        <v>634</v>
      </c>
      <c r="G930" s="525" t="s">
        <v>635</v>
      </c>
      <c r="H930" s="526" t="s">
        <v>636</v>
      </c>
      <c r="I930" s="517"/>
    </row>
    <row r="931" spans="1:9">
      <c r="A931" s="944" t="s">
        <v>1063</v>
      </c>
      <c r="B931" s="521"/>
      <c r="C931" s="527" t="s">
        <v>637</v>
      </c>
      <c r="D931" s="528" t="s">
        <v>638</v>
      </c>
      <c r="E931" s="529">
        <v>1</v>
      </c>
      <c r="F931" s="530">
        <v>19237</v>
      </c>
      <c r="G931" s="529">
        <v>0.05</v>
      </c>
      <c r="H931" s="567">
        <v>962</v>
      </c>
      <c r="I931" s="517"/>
    </row>
    <row r="932" spans="1:9">
      <c r="A932" s="944" t="s">
        <v>1063</v>
      </c>
      <c r="B932" s="521"/>
      <c r="C932" s="533" t="s">
        <v>699</v>
      </c>
      <c r="D932" s="534" t="s">
        <v>640</v>
      </c>
      <c r="E932" s="535">
        <v>1</v>
      </c>
      <c r="F932" s="565">
        <v>5665</v>
      </c>
      <c r="G932" s="535">
        <v>0.97507993527508086</v>
      </c>
      <c r="H932" s="567">
        <v>5524</v>
      </c>
      <c r="I932" s="517"/>
    </row>
    <row r="933" spans="1:9">
      <c r="A933" s="944" t="s">
        <v>1063</v>
      </c>
      <c r="B933" s="521"/>
      <c r="C933" s="538"/>
      <c r="D933" s="534"/>
      <c r="E933" s="534"/>
      <c r="F933" s="555"/>
      <c r="G933" s="534"/>
      <c r="H933" s="587"/>
      <c r="I933" s="517"/>
    </row>
    <row r="934" spans="1:9">
      <c r="A934" s="944" t="s">
        <v>1063</v>
      </c>
      <c r="B934" s="521"/>
      <c r="C934" s="542"/>
      <c r="D934" s="534"/>
      <c r="E934" s="539"/>
      <c r="F934" s="539"/>
      <c r="G934" s="534"/>
      <c r="H934" s="543"/>
      <c r="I934" s="517"/>
    </row>
    <row r="935" spans="1:9">
      <c r="A935" s="944" t="s">
        <v>1063</v>
      </c>
      <c r="B935" s="521"/>
      <c r="C935" s="542"/>
      <c r="D935" s="534"/>
      <c r="E935" s="539"/>
      <c r="F935" s="539"/>
      <c r="G935" s="534"/>
      <c r="H935" s="543"/>
      <c r="I935" s="517"/>
    </row>
    <row r="936" spans="1:9" ht="15.75" thickBot="1">
      <c r="A936" s="944" t="s">
        <v>1063</v>
      </c>
      <c r="B936" s="521"/>
      <c r="C936" s="542"/>
      <c r="D936" s="534"/>
      <c r="E936" s="539"/>
      <c r="F936" s="539"/>
      <c r="G936" s="534"/>
      <c r="H936" s="543"/>
      <c r="I936" s="517"/>
    </row>
    <row r="937" spans="1:9" ht="15.75" thickBot="1">
      <c r="A937" s="944" t="s">
        <v>1063</v>
      </c>
      <c r="B937" s="521"/>
      <c r="C937" s="544"/>
      <c r="D937" s="545"/>
      <c r="E937" s="546"/>
      <c r="F937" s="546"/>
      <c r="G937" s="545"/>
      <c r="H937" s="547"/>
      <c r="I937" s="548">
        <v>6486</v>
      </c>
    </row>
    <row r="938" spans="1:9" ht="15.75" thickBot="1">
      <c r="A938" s="944" t="s">
        <v>1063</v>
      </c>
      <c r="B938" s="521"/>
      <c r="C938" s="549"/>
      <c r="D938" s="550"/>
      <c r="E938" s="549"/>
      <c r="F938" s="549"/>
      <c r="G938" s="550"/>
      <c r="H938" s="551"/>
      <c r="I938" s="552"/>
    </row>
    <row r="939" spans="1:9" ht="15.75" thickBot="1">
      <c r="A939" s="944" t="s">
        <v>1063</v>
      </c>
      <c r="B939" s="522"/>
      <c r="C939" s="524" t="s">
        <v>641</v>
      </c>
      <c r="D939" s="525" t="s">
        <v>7</v>
      </c>
      <c r="E939" s="525" t="s">
        <v>92</v>
      </c>
      <c r="F939" s="525" t="s">
        <v>642</v>
      </c>
      <c r="G939" s="525" t="s">
        <v>643</v>
      </c>
      <c r="H939" s="526" t="s">
        <v>636</v>
      </c>
      <c r="I939" s="517"/>
    </row>
    <row r="940" spans="1:9" ht="30">
      <c r="A940" s="944" t="s">
        <v>1063</v>
      </c>
      <c r="B940" s="522"/>
      <c r="C940" s="767" t="s">
        <v>793</v>
      </c>
      <c r="D940" s="768" t="s">
        <v>78</v>
      </c>
      <c r="E940" s="529">
        <v>1.25</v>
      </c>
      <c r="F940" s="565">
        <v>54000</v>
      </c>
      <c r="G940" s="529"/>
      <c r="H940" s="567">
        <v>67500</v>
      </c>
      <c r="I940" s="517"/>
    </row>
    <row r="941" spans="1:9">
      <c r="A941" s="944" t="s">
        <v>1063</v>
      </c>
      <c r="B941" s="522"/>
      <c r="C941" s="591"/>
      <c r="D941" s="534"/>
      <c r="E941" s="534"/>
      <c r="F941" s="555"/>
      <c r="G941" s="556"/>
      <c r="H941" s="592"/>
      <c r="I941" s="517"/>
    </row>
    <row r="942" spans="1:9">
      <c r="A942" s="944" t="s">
        <v>1063</v>
      </c>
      <c r="B942" s="522"/>
      <c r="C942" s="591"/>
      <c r="D942" s="534"/>
      <c r="E942" s="534"/>
      <c r="F942" s="555"/>
      <c r="G942" s="556"/>
      <c r="H942" s="592"/>
      <c r="I942" s="517"/>
    </row>
    <row r="943" spans="1:9">
      <c r="A943" s="944" t="s">
        <v>1063</v>
      </c>
      <c r="B943" s="522"/>
      <c r="C943" s="542"/>
      <c r="D943" s="534"/>
      <c r="E943" s="534"/>
      <c r="F943" s="540"/>
      <c r="G943" s="534"/>
      <c r="H943" s="592"/>
      <c r="I943" s="517"/>
    </row>
    <row r="944" spans="1:9">
      <c r="A944" s="944" t="s">
        <v>1063</v>
      </c>
      <c r="B944" s="522"/>
      <c r="C944" s="542"/>
      <c r="D944" s="534"/>
      <c r="E944" s="534"/>
      <c r="F944" s="540"/>
      <c r="G944" s="534"/>
      <c r="H944" s="592"/>
      <c r="I944" s="517"/>
    </row>
    <row r="945" spans="1:9">
      <c r="A945" s="944" t="s">
        <v>1063</v>
      </c>
      <c r="B945" s="522"/>
      <c r="C945" s="542"/>
      <c r="D945" s="534"/>
      <c r="E945" s="534"/>
      <c r="F945" s="540"/>
      <c r="G945" s="534"/>
      <c r="H945" s="592"/>
      <c r="I945" s="517"/>
    </row>
    <row r="946" spans="1:9">
      <c r="A946" s="944" t="s">
        <v>1063</v>
      </c>
      <c r="B946" s="522"/>
      <c r="C946" s="542"/>
      <c r="D946" s="534"/>
      <c r="E946" s="534"/>
      <c r="F946" s="540"/>
      <c r="G946" s="534"/>
      <c r="H946" s="592"/>
      <c r="I946" s="517"/>
    </row>
    <row r="947" spans="1:9">
      <c r="A947" s="944" t="s">
        <v>1063</v>
      </c>
      <c r="B947" s="522"/>
      <c r="C947" s="542"/>
      <c r="D947" s="534"/>
      <c r="E947" s="534"/>
      <c r="F947" s="647"/>
      <c r="G947" s="534"/>
      <c r="H947" s="673"/>
      <c r="I947" s="517"/>
    </row>
    <row r="948" spans="1:9">
      <c r="A948" s="944" t="s">
        <v>1063</v>
      </c>
      <c r="B948" s="522"/>
      <c r="C948" s="542"/>
      <c r="D948" s="534"/>
      <c r="E948" s="534"/>
      <c r="F948" s="540"/>
      <c r="G948" s="534"/>
      <c r="H948" s="592"/>
      <c r="I948" s="517"/>
    </row>
    <row r="949" spans="1:9">
      <c r="A949" s="944" t="s">
        <v>1063</v>
      </c>
      <c r="B949" s="522"/>
      <c r="C949" s="542"/>
      <c r="D949" s="534"/>
      <c r="E949" s="534"/>
      <c r="F949" s="539"/>
      <c r="G949" s="534"/>
      <c r="H949" s="947"/>
      <c r="I949" s="517"/>
    </row>
    <row r="950" spans="1:9" ht="15.75" thickBot="1">
      <c r="A950" s="944" t="s">
        <v>1063</v>
      </c>
      <c r="B950" s="522"/>
      <c r="C950" s="542"/>
      <c r="D950" s="539"/>
      <c r="E950" s="539"/>
      <c r="F950" s="539"/>
      <c r="G950" s="534"/>
      <c r="H950" s="543"/>
      <c r="I950" s="517"/>
    </row>
    <row r="951" spans="1:9" ht="15.75" thickBot="1">
      <c r="A951" s="944" t="s">
        <v>1063</v>
      </c>
      <c r="B951" s="522"/>
      <c r="C951" s="544"/>
      <c r="D951" s="546"/>
      <c r="E951" s="546"/>
      <c r="F951" s="546"/>
      <c r="G951" s="545"/>
      <c r="H951" s="547"/>
      <c r="I951" s="548">
        <v>67500</v>
      </c>
    </row>
    <row r="952" spans="1:9" ht="15.75" thickBot="1">
      <c r="A952" s="944" t="s">
        <v>1063</v>
      </c>
      <c r="B952" s="522"/>
      <c r="C952" s="549"/>
      <c r="D952" s="549"/>
      <c r="E952" s="549"/>
      <c r="F952" s="549"/>
      <c r="G952" s="550"/>
      <c r="H952" s="551"/>
      <c r="I952" s="552"/>
    </row>
    <row r="953" spans="1:9" ht="15.75" thickBot="1">
      <c r="A953" s="944" t="s">
        <v>1063</v>
      </c>
      <c r="B953" s="522"/>
      <c r="C953" s="524" t="s">
        <v>645</v>
      </c>
      <c r="D953" s="525" t="s">
        <v>7</v>
      </c>
      <c r="E953" s="525" t="s">
        <v>92</v>
      </c>
      <c r="F953" s="525" t="s">
        <v>642</v>
      </c>
      <c r="G953" s="525" t="s">
        <v>646</v>
      </c>
      <c r="H953" s="526" t="s">
        <v>636</v>
      </c>
      <c r="I953" s="517"/>
    </row>
    <row r="954" spans="1:9">
      <c r="A954" s="944" t="s">
        <v>1063</v>
      </c>
      <c r="B954" s="522"/>
      <c r="C954" s="767"/>
      <c r="D954" s="528"/>
      <c r="E954" s="637"/>
      <c r="F954" s="850"/>
      <c r="G954" s="637"/>
      <c r="H954" s="770"/>
      <c r="I954" s="517"/>
    </row>
    <row r="955" spans="1:9">
      <c r="A955" s="944" t="s">
        <v>1063</v>
      </c>
      <c r="B955" s="522"/>
      <c r="C955" s="591"/>
      <c r="D955" s="534"/>
      <c r="E955" s="534"/>
      <c r="F955" s="555"/>
      <c r="G955" s="554"/>
      <c r="H955" s="592"/>
      <c r="I955" s="517"/>
    </row>
    <row r="956" spans="1:9">
      <c r="A956" s="944" t="s">
        <v>1063</v>
      </c>
      <c r="B956" s="522"/>
      <c r="C956" s="591"/>
      <c r="D956" s="534"/>
      <c r="E956" s="534"/>
      <c r="F956" s="540"/>
      <c r="G956" s="534"/>
      <c r="H956" s="592"/>
      <c r="I956" s="517"/>
    </row>
    <row r="957" spans="1:9">
      <c r="A957" s="944" t="s">
        <v>1063</v>
      </c>
      <c r="B957" s="522"/>
      <c r="C957" s="542"/>
      <c r="D957" s="534"/>
      <c r="E957" s="534"/>
      <c r="F957" s="540"/>
      <c r="G957" s="534"/>
      <c r="H957" s="592"/>
      <c r="I957" s="517"/>
    </row>
    <row r="958" spans="1:9">
      <c r="A958" s="944" t="s">
        <v>1063</v>
      </c>
      <c r="B958" s="522"/>
      <c r="C958" s="542"/>
      <c r="D958" s="534"/>
      <c r="E958" s="534"/>
      <c r="F958" s="540"/>
      <c r="G958" s="534"/>
      <c r="H958" s="592"/>
      <c r="I958" s="517"/>
    </row>
    <row r="959" spans="1:9" ht="15.75" thickBot="1">
      <c r="A959" s="944" t="s">
        <v>1063</v>
      </c>
      <c r="B959" s="522"/>
      <c r="C959" s="542"/>
      <c r="D959" s="534"/>
      <c r="E959" s="534"/>
      <c r="F959" s="540"/>
      <c r="G959" s="534"/>
      <c r="H959" s="592"/>
      <c r="I959" s="517"/>
    </row>
    <row r="960" spans="1:9" ht="15.75" thickBot="1">
      <c r="A960" s="944" t="s">
        <v>1063</v>
      </c>
      <c r="B960" s="522"/>
      <c r="C960" s="544"/>
      <c r="D960" s="546"/>
      <c r="E960" s="546"/>
      <c r="F960" s="546"/>
      <c r="G960" s="545"/>
      <c r="H960" s="547"/>
      <c r="I960" s="548">
        <v>0</v>
      </c>
    </row>
    <row r="961" spans="1:9" ht="15.75" thickBot="1">
      <c r="A961" s="944" t="s">
        <v>1063</v>
      </c>
      <c r="B961" s="522"/>
      <c r="C961" s="549"/>
      <c r="D961" s="549"/>
      <c r="E961" s="549"/>
      <c r="F961" s="549"/>
      <c r="G961" s="559"/>
      <c r="H961" s="560"/>
      <c r="I961" s="552"/>
    </row>
    <row r="962" spans="1:9" ht="15.75" thickBot="1">
      <c r="A962" s="944" t="s">
        <v>1063</v>
      </c>
      <c r="B962" s="522"/>
      <c r="C962" s="524" t="s">
        <v>647</v>
      </c>
      <c r="D962" s="561" t="s">
        <v>648</v>
      </c>
      <c r="E962" s="561" t="s">
        <v>649</v>
      </c>
      <c r="F962" s="525" t="s">
        <v>650</v>
      </c>
      <c r="G962" s="525" t="s">
        <v>635</v>
      </c>
      <c r="H962" s="526" t="s">
        <v>636</v>
      </c>
      <c r="I962" s="517"/>
    </row>
    <row r="963" spans="1:9">
      <c r="A963" s="944" t="s">
        <v>1063</v>
      </c>
      <c r="B963" s="522"/>
      <c r="C963" s="562" t="s">
        <v>651</v>
      </c>
      <c r="D963" s="563">
        <v>52046.296296296299</v>
      </c>
      <c r="E963" s="564">
        <v>1.83829076447194</v>
      </c>
      <c r="F963" s="565">
        <v>95676.225806451621</v>
      </c>
      <c r="G963" s="593">
        <v>81.948095256240933</v>
      </c>
      <c r="H963" s="594">
        <v>1168</v>
      </c>
      <c r="I963" s="517"/>
    </row>
    <row r="964" spans="1:9">
      <c r="A964" s="944" t="s">
        <v>1063</v>
      </c>
      <c r="B964" s="522"/>
      <c r="C964" s="562" t="s">
        <v>652</v>
      </c>
      <c r="D964" s="563">
        <v>41637.037037037036</v>
      </c>
      <c r="E964" s="564">
        <v>1.83829076447194</v>
      </c>
      <c r="F964" s="565">
        <v>76540.980645161297</v>
      </c>
      <c r="G964" s="593">
        <v>8</v>
      </c>
      <c r="H964" s="594">
        <v>9568</v>
      </c>
      <c r="I964" s="517"/>
    </row>
    <row r="965" spans="1:9">
      <c r="A965" s="944" t="s">
        <v>1063</v>
      </c>
      <c r="B965" s="522"/>
      <c r="C965" s="568" t="s">
        <v>653</v>
      </c>
      <c r="D965" s="563">
        <v>20818.518518518522</v>
      </c>
      <c r="E965" s="564">
        <v>2.0417646957549742</v>
      </c>
      <c r="F965" s="565">
        <v>42506.516129032265</v>
      </c>
      <c r="G965" s="595">
        <v>5</v>
      </c>
      <c r="H965" s="594">
        <v>8501</v>
      </c>
      <c r="I965" s="517"/>
    </row>
    <row r="966" spans="1:9">
      <c r="A966" s="944" t="s">
        <v>1063</v>
      </c>
      <c r="B966" s="522"/>
      <c r="C966" s="542"/>
      <c r="D966" s="539"/>
      <c r="E966" s="539"/>
      <c r="F966" s="539"/>
      <c r="G966" s="534"/>
      <c r="H966" s="543"/>
      <c r="I966" s="517"/>
    </row>
    <row r="967" spans="1:9">
      <c r="A967" s="944" t="s">
        <v>1063</v>
      </c>
      <c r="B967" s="522"/>
      <c r="C967" s="542"/>
      <c r="D967" s="539"/>
      <c r="E967" s="539"/>
      <c r="F967" s="539"/>
      <c r="G967" s="534"/>
      <c r="H967" s="543"/>
      <c r="I967" s="517"/>
    </row>
    <row r="968" spans="1:9" ht="15.75" thickBot="1">
      <c r="A968" s="944" t="s">
        <v>1063</v>
      </c>
      <c r="B968" s="522"/>
      <c r="C968" s="542"/>
      <c r="D968" s="539"/>
      <c r="E968" s="539"/>
      <c r="F968" s="539"/>
      <c r="G968" s="534"/>
      <c r="H968" s="543"/>
      <c r="I968" s="517"/>
    </row>
    <row r="969" spans="1:9" ht="15.75" thickBot="1">
      <c r="A969" s="944" t="s">
        <v>1063</v>
      </c>
      <c r="B969" s="522"/>
      <c r="C969" s="570"/>
      <c r="D969" s="571"/>
      <c r="E969" s="571"/>
      <c r="F969" s="571"/>
      <c r="G969" s="572"/>
      <c r="H969" s="573"/>
      <c r="I969" s="548">
        <v>19237</v>
      </c>
    </row>
    <row r="970" spans="1:9" ht="15.75" thickBot="1">
      <c r="A970" s="944" t="s">
        <v>1063</v>
      </c>
      <c r="B970" s="522"/>
      <c r="C970" s="596"/>
      <c r="D970" s="596"/>
      <c r="E970" s="596"/>
      <c r="F970" s="596"/>
      <c r="G970" s="597"/>
      <c r="H970" s="552"/>
      <c r="I970" s="552"/>
    </row>
    <row r="971" spans="1:9" ht="15.75" thickBot="1">
      <c r="A971" s="944" t="s">
        <v>1063</v>
      </c>
      <c r="B971" s="522"/>
      <c r="C971" s="522"/>
      <c r="D971" s="522"/>
      <c r="E971" s="522"/>
      <c r="F971" s="574" t="s">
        <v>654</v>
      </c>
      <c r="G971" s="521"/>
      <c r="H971" s="517"/>
      <c r="I971" s="548">
        <v>93223</v>
      </c>
    </row>
    <row r="972" spans="1:9">
      <c r="A972" s="944" t="s">
        <v>1063</v>
      </c>
      <c r="B972" s="515"/>
      <c r="C972" s="515"/>
      <c r="D972" s="515"/>
      <c r="E972" s="515"/>
      <c r="F972" s="515"/>
      <c r="G972" s="516"/>
      <c r="H972" s="517"/>
      <c r="I972" s="598"/>
    </row>
    <row r="973" spans="1:9">
      <c r="A973" s="944" t="s">
        <v>1063</v>
      </c>
      <c r="B973" s="515"/>
      <c r="C973" s="515"/>
      <c r="D973" s="515"/>
      <c r="E973" s="515"/>
      <c r="F973" s="515"/>
      <c r="G973" s="516"/>
      <c r="H973" s="517"/>
      <c r="I973" s="576"/>
    </row>
    <row r="974" spans="1:9">
      <c r="A974" s="944" t="s">
        <v>1063</v>
      </c>
      <c r="B974" s="515"/>
      <c r="C974" s="515"/>
      <c r="D974" s="515"/>
      <c r="E974" s="515"/>
      <c r="F974" s="515"/>
      <c r="G974" s="516"/>
      <c r="H974" s="517"/>
      <c r="I974" s="515"/>
    </row>
    <row r="975" spans="1:9" ht="9.75" customHeight="1">
      <c r="A975" s="944" t="s">
        <v>517</v>
      </c>
      <c r="B975" s="515"/>
      <c r="C975" s="515"/>
      <c r="D975" s="515"/>
      <c r="E975" s="515"/>
      <c r="F975" s="515"/>
      <c r="G975" s="516"/>
      <c r="H975" s="517"/>
      <c r="I975" s="515"/>
    </row>
    <row r="976" spans="1:9">
      <c r="A976" s="944" t="s">
        <v>517</v>
      </c>
      <c r="B976" s="516"/>
      <c r="C976" s="519" t="s">
        <v>631</v>
      </c>
      <c r="D976" s="519"/>
      <c r="E976" s="519"/>
      <c r="F976" s="519"/>
      <c r="G976" s="519"/>
      <c r="H976" s="520"/>
      <c r="I976" s="515"/>
    </row>
    <row r="977" spans="1:9" ht="10.5" customHeight="1">
      <c r="A977" s="944" t="s">
        <v>517</v>
      </c>
      <c r="B977" s="516"/>
      <c r="C977" s="515"/>
      <c r="D977" s="515"/>
      <c r="E977" s="515"/>
      <c r="F977" s="515"/>
      <c r="G977" s="516"/>
      <c r="H977" s="517"/>
      <c r="I977" s="515"/>
    </row>
    <row r="978" spans="1:9" ht="9" customHeight="1">
      <c r="A978" s="944" t="s">
        <v>517</v>
      </c>
      <c r="B978" s="516"/>
      <c r="C978" s="515"/>
      <c r="D978" s="515"/>
      <c r="E978" s="515"/>
      <c r="F978" s="515"/>
      <c r="G978" s="516"/>
      <c r="H978" s="517"/>
      <c r="I978" s="515"/>
    </row>
    <row r="979" spans="1:9" ht="10.5" customHeight="1">
      <c r="A979" s="944" t="s">
        <v>517</v>
      </c>
      <c r="B979" s="516"/>
      <c r="C979" s="515"/>
      <c r="D979" s="515"/>
      <c r="E979" s="515"/>
      <c r="F979" s="515"/>
      <c r="G979" s="516"/>
      <c r="H979" s="517"/>
      <c r="I979" s="1051" t="s">
        <v>1062</v>
      </c>
    </row>
    <row r="980" spans="1:9" ht="49.5" customHeight="1">
      <c r="A980" s="944" t="s">
        <v>517</v>
      </c>
      <c r="B980" s="843" t="s">
        <v>568</v>
      </c>
      <c r="C980" s="1094" t="s">
        <v>517</v>
      </c>
      <c r="D980" s="946" t="s">
        <v>5504</v>
      </c>
      <c r="E980" s="945"/>
      <c r="F980" s="945"/>
      <c r="G980" s="843" t="s">
        <v>7</v>
      </c>
      <c r="H980" s="844" t="s">
        <v>662</v>
      </c>
      <c r="I980" s="1093">
        <v>23</v>
      </c>
    </row>
    <row r="981" spans="1:9" ht="9.75" customHeight="1">
      <c r="A981" s="944" t="s">
        <v>517</v>
      </c>
      <c r="B981" s="521"/>
      <c r="C981" s="522"/>
      <c r="D981" s="522"/>
      <c r="E981" s="522"/>
      <c r="F981" s="522"/>
      <c r="G981" s="521"/>
      <c r="H981" s="517"/>
      <c r="I981" s="517"/>
    </row>
    <row r="982" spans="1:9" ht="6" customHeight="1">
      <c r="A982" s="944" t="s">
        <v>517</v>
      </c>
      <c r="B982" s="521"/>
      <c r="C982" s="522"/>
      <c r="D982" s="522"/>
      <c r="E982" s="522"/>
      <c r="F982" s="522"/>
      <c r="G982" s="521"/>
      <c r="H982" s="523"/>
      <c r="I982" s="517"/>
    </row>
    <row r="983" spans="1:9" ht="9" customHeight="1" thickBot="1">
      <c r="A983" s="944" t="s">
        <v>517</v>
      </c>
      <c r="B983" s="521"/>
      <c r="C983" s="522"/>
      <c r="D983" s="522"/>
      <c r="E983" s="522"/>
      <c r="F983" s="522"/>
      <c r="G983" s="521"/>
      <c r="H983" s="517"/>
      <c r="I983" s="517"/>
    </row>
    <row r="984" spans="1:9" ht="15.75" thickBot="1">
      <c r="A984" s="944" t="s">
        <v>517</v>
      </c>
      <c r="B984" s="521"/>
      <c r="C984" s="524" t="s">
        <v>633</v>
      </c>
      <c r="D984" s="525" t="s">
        <v>7</v>
      </c>
      <c r="E984" s="525" t="s">
        <v>92</v>
      </c>
      <c r="F984" s="525" t="s">
        <v>634</v>
      </c>
      <c r="G984" s="525" t="s">
        <v>635</v>
      </c>
      <c r="H984" s="526" t="s">
        <v>636</v>
      </c>
      <c r="I984" s="517"/>
    </row>
    <row r="985" spans="1:9">
      <c r="A985" s="944" t="s">
        <v>517</v>
      </c>
      <c r="B985" s="521"/>
      <c r="C985" s="527" t="s">
        <v>637</v>
      </c>
      <c r="D985" s="528" t="s">
        <v>638</v>
      </c>
      <c r="E985" s="529">
        <v>1</v>
      </c>
      <c r="F985" s="530">
        <v>20697</v>
      </c>
      <c r="G985" s="529">
        <v>0.23407547169811321</v>
      </c>
      <c r="H985" s="567">
        <v>4845</v>
      </c>
      <c r="I985" s="517"/>
    </row>
    <row r="986" spans="1:9">
      <c r="A986" s="944" t="s">
        <v>517</v>
      </c>
      <c r="B986" s="521"/>
      <c r="C986" s="588"/>
      <c r="D986" s="534"/>
      <c r="E986" s="534"/>
      <c r="F986" s="555"/>
      <c r="G986" s="771"/>
      <c r="H986" s="587"/>
      <c r="I986" s="517"/>
    </row>
    <row r="987" spans="1:9">
      <c r="A987" s="944" t="s">
        <v>517</v>
      </c>
      <c r="B987" s="521"/>
      <c r="C987" s="538"/>
      <c r="D987" s="534"/>
      <c r="E987" s="534"/>
      <c r="F987" s="555"/>
      <c r="G987" s="534"/>
      <c r="H987" s="587"/>
      <c r="I987" s="517"/>
    </row>
    <row r="988" spans="1:9">
      <c r="A988" s="944" t="s">
        <v>517</v>
      </c>
      <c r="B988" s="521"/>
      <c r="C988" s="542"/>
      <c r="D988" s="534"/>
      <c r="E988" s="539"/>
      <c r="F988" s="539"/>
      <c r="G988" s="534"/>
      <c r="H988" s="543"/>
      <c r="I988" s="517"/>
    </row>
    <row r="989" spans="1:9">
      <c r="A989" s="944" t="s">
        <v>517</v>
      </c>
      <c r="B989" s="521"/>
      <c r="C989" s="542"/>
      <c r="D989" s="534"/>
      <c r="E989" s="539"/>
      <c r="F989" s="539"/>
      <c r="G989" s="534"/>
      <c r="H989" s="543"/>
      <c r="I989" s="517"/>
    </row>
    <row r="990" spans="1:9" ht="15.75" thickBot="1">
      <c r="A990" s="944" t="s">
        <v>517</v>
      </c>
      <c r="B990" s="521"/>
      <c r="C990" s="542"/>
      <c r="D990" s="534"/>
      <c r="E990" s="539"/>
      <c r="F990" s="539"/>
      <c r="G990" s="534"/>
      <c r="H990" s="543"/>
      <c r="I990" s="517"/>
    </row>
    <row r="991" spans="1:9" ht="15.75" thickBot="1">
      <c r="A991" s="944" t="s">
        <v>517</v>
      </c>
      <c r="B991" s="521"/>
      <c r="C991" s="544"/>
      <c r="D991" s="545"/>
      <c r="E991" s="546"/>
      <c r="F991" s="546"/>
      <c r="G991" s="545"/>
      <c r="H991" s="547"/>
      <c r="I991" s="548">
        <v>4845</v>
      </c>
    </row>
    <row r="992" spans="1:9" ht="15.75" thickBot="1">
      <c r="A992" s="944" t="s">
        <v>517</v>
      </c>
      <c r="B992" s="521"/>
      <c r="C992" s="549"/>
      <c r="D992" s="550"/>
      <c r="E992" s="549"/>
      <c r="F992" s="549"/>
      <c r="G992" s="550"/>
      <c r="H992" s="551"/>
      <c r="I992" s="552"/>
    </row>
    <row r="993" spans="1:9" ht="15.75" thickBot="1">
      <c r="A993" s="944" t="s">
        <v>517</v>
      </c>
      <c r="B993" s="522"/>
      <c r="C993" s="524" t="s">
        <v>641</v>
      </c>
      <c r="D993" s="525" t="s">
        <v>7</v>
      </c>
      <c r="E993" s="525" t="s">
        <v>92</v>
      </c>
      <c r="F993" s="525" t="s">
        <v>642</v>
      </c>
      <c r="G993" s="525" t="s">
        <v>643</v>
      </c>
      <c r="H993" s="526" t="s">
        <v>636</v>
      </c>
      <c r="I993" s="517"/>
    </row>
    <row r="994" spans="1:9">
      <c r="A994" s="944" t="s">
        <v>517</v>
      </c>
      <c r="B994" s="522"/>
      <c r="C994" s="767" t="s">
        <v>724</v>
      </c>
      <c r="D994" s="768" t="s">
        <v>78</v>
      </c>
      <c r="E994" s="529">
        <v>0.6</v>
      </c>
      <c r="F994" s="565">
        <v>44800</v>
      </c>
      <c r="G994" s="529"/>
      <c r="H994" s="567">
        <v>26880</v>
      </c>
      <c r="I994" s="517"/>
    </row>
    <row r="995" spans="1:9">
      <c r="A995" s="944" t="s">
        <v>517</v>
      </c>
      <c r="B995" s="522"/>
      <c r="C995" s="591" t="s">
        <v>676</v>
      </c>
      <c r="D995" s="534" t="s">
        <v>78</v>
      </c>
      <c r="E995" s="529">
        <v>0.6</v>
      </c>
      <c r="F995" s="565">
        <v>95000</v>
      </c>
      <c r="G995" s="529"/>
      <c r="H995" s="567">
        <v>57000</v>
      </c>
      <c r="I995" s="517"/>
    </row>
    <row r="996" spans="1:9">
      <c r="A996" s="944" t="s">
        <v>517</v>
      </c>
      <c r="B996" s="522"/>
      <c r="C996" s="591"/>
      <c r="D996" s="534"/>
      <c r="E996" s="534"/>
      <c r="F996" s="555"/>
      <c r="G996" s="556"/>
      <c r="H996" s="592"/>
      <c r="I996" s="517"/>
    </row>
    <row r="997" spans="1:9">
      <c r="A997" s="944" t="s">
        <v>517</v>
      </c>
      <c r="B997" s="522"/>
      <c r="C997" s="542"/>
      <c r="D997" s="534"/>
      <c r="E997" s="534"/>
      <c r="F997" s="540"/>
      <c r="G997" s="534"/>
      <c r="H997" s="592"/>
      <c r="I997" s="517"/>
    </row>
    <row r="998" spans="1:9">
      <c r="A998" s="944" t="s">
        <v>517</v>
      </c>
      <c r="B998" s="522"/>
      <c r="C998" s="542"/>
      <c r="D998" s="534"/>
      <c r="E998" s="534"/>
      <c r="F998" s="540"/>
      <c r="G998" s="534"/>
      <c r="H998" s="592"/>
      <c r="I998" s="517"/>
    </row>
    <row r="999" spans="1:9">
      <c r="A999" s="944" t="s">
        <v>517</v>
      </c>
      <c r="B999" s="522"/>
      <c r="C999" s="542"/>
      <c r="D999" s="534"/>
      <c r="E999" s="534"/>
      <c r="F999" s="540"/>
      <c r="G999" s="534"/>
      <c r="H999" s="592"/>
      <c r="I999" s="517"/>
    </row>
    <row r="1000" spans="1:9">
      <c r="A1000" s="944" t="s">
        <v>517</v>
      </c>
      <c r="B1000" s="522"/>
      <c r="C1000" s="542"/>
      <c r="D1000" s="534"/>
      <c r="E1000" s="534"/>
      <c r="F1000" s="540"/>
      <c r="G1000" s="534"/>
      <c r="H1000" s="592"/>
      <c r="I1000" s="517"/>
    </row>
    <row r="1001" spans="1:9">
      <c r="A1001" s="944" t="s">
        <v>517</v>
      </c>
      <c r="B1001" s="522"/>
      <c r="C1001" s="542"/>
      <c r="D1001" s="534"/>
      <c r="E1001" s="534"/>
      <c r="F1001" s="540"/>
      <c r="G1001" s="534"/>
      <c r="H1001" s="592"/>
      <c r="I1001" s="517"/>
    </row>
    <row r="1002" spans="1:9">
      <c r="A1002" s="944" t="s">
        <v>517</v>
      </c>
      <c r="B1002" s="522"/>
      <c r="C1002" s="542"/>
      <c r="D1002" s="534"/>
      <c r="E1002" s="534"/>
      <c r="F1002" s="647"/>
      <c r="G1002" s="534"/>
      <c r="H1002" s="673"/>
      <c r="I1002" s="517"/>
    </row>
    <row r="1003" spans="1:9">
      <c r="A1003" s="944" t="s">
        <v>517</v>
      </c>
      <c r="B1003" s="522"/>
      <c r="C1003" s="542"/>
      <c r="D1003" s="539"/>
      <c r="E1003" s="539"/>
      <c r="F1003" s="539"/>
      <c r="G1003" s="534"/>
      <c r="H1003" s="543"/>
      <c r="I1003" s="517"/>
    </row>
    <row r="1004" spans="1:9" ht="15.75" thickBot="1">
      <c r="A1004" s="944" t="s">
        <v>517</v>
      </c>
      <c r="B1004" s="522"/>
      <c r="C1004" s="542"/>
      <c r="D1004" s="539"/>
      <c r="E1004" s="539"/>
      <c r="F1004" s="539"/>
      <c r="G1004" s="534"/>
      <c r="H1004" s="543"/>
      <c r="I1004" s="517"/>
    </row>
    <row r="1005" spans="1:9" ht="15.75" thickBot="1">
      <c r="A1005" s="944" t="s">
        <v>517</v>
      </c>
      <c r="B1005" s="522"/>
      <c r="C1005" s="544"/>
      <c r="D1005" s="546"/>
      <c r="E1005" s="546"/>
      <c r="F1005" s="546"/>
      <c r="G1005" s="545"/>
      <c r="H1005" s="547"/>
      <c r="I1005" s="548">
        <v>83880</v>
      </c>
    </row>
    <row r="1006" spans="1:9" ht="15.75" thickBot="1">
      <c r="A1006" s="944" t="s">
        <v>517</v>
      </c>
      <c r="B1006" s="522"/>
      <c r="C1006" s="549"/>
      <c r="D1006" s="549"/>
      <c r="E1006" s="549"/>
      <c r="F1006" s="549"/>
      <c r="G1006" s="550"/>
      <c r="H1006" s="551"/>
      <c r="I1006" s="552"/>
    </row>
    <row r="1007" spans="1:9" ht="15.75" thickBot="1">
      <c r="A1007" s="944" t="s">
        <v>517</v>
      </c>
      <c r="B1007" s="522"/>
      <c r="C1007" s="524" t="s">
        <v>645</v>
      </c>
      <c r="D1007" s="525" t="s">
        <v>7</v>
      </c>
      <c r="E1007" s="525" t="s">
        <v>92</v>
      </c>
      <c r="F1007" s="525" t="s">
        <v>642</v>
      </c>
      <c r="G1007" s="525" t="s">
        <v>646</v>
      </c>
      <c r="H1007" s="526" t="s">
        <v>636</v>
      </c>
      <c r="I1007" s="517"/>
    </row>
    <row r="1008" spans="1:9">
      <c r="A1008" s="944" t="s">
        <v>517</v>
      </c>
      <c r="B1008" s="522"/>
      <c r="C1008" s="765"/>
      <c r="D1008" s="554"/>
      <c r="E1008" s="529"/>
      <c r="F1008" s="766"/>
      <c r="G1008" s="556"/>
      <c r="H1008" s="592"/>
      <c r="I1008" s="517"/>
    </row>
    <row r="1009" spans="1:9">
      <c r="A1009" s="944" t="s">
        <v>517</v>
      </c>
      <c r="B1009" s="522"/>
      <c r="C1009" s="591"/>
      <c r="D1009" s="534"/>
      <c r="E1009" s="534"/>
      <c r="F1009" s="555"/>
      <c r="G1009" s="554"/>
      <c r="H1009" s="592"/>
      <c r="I1009" s="517"/>
    </row>
    <row r="1010" spans="1:9">
      <c r="A1010" s="944" t="s">
        <v>517</v>
      </c>
      <c r="B1010" s="522"/>
      <c r="C1010" s="591"/>
      <c r="D1010" s="534"/>
      <c r="E1010" s="534"/>
      <c r="F1010" s="540"/>
      <c r="G1010" s="534"/>
      <c r="H1010" s="592"/>
      <c r="I1010" s="517"/>
    </row>
    <row r="1011" spans="1:9">
      <c r="A1011" s="944" t="s">
        <v>517</v>
      </c>
      <c r="B1011" s="522"/>
      <c r="C1011" s="542"/>
      <c r="D1011" s="534"/>
      <c r="E1011" s="534"/>
      <c r="F1011" s="540"/>
      <c r="G1011" s="534"/>
      <c r="H1011" s="592"/>
      <c r="I1011" s="517"/>
    </row>
    <row r="1012" spans="1:9">
      <c r="A1012" s="944" t="s">
        <v>517</v>
      </c>
      <c r="B1012" s="522"/>
      <c r="C1012" s="542"/>
      <c r="D1012" s="534"/>
      <c r="E1012" s="534"/>
      <c r="F1012" s="540"/>
      <c r="G1012" s="534"/>
      <c r="H1012" s="592"/>
      <c r="I1012" s="517"/>
    </row>
    <row r="1013" spans="1:9" ht="15.75" thickBot="1">
      <c r="A1013" s="944" t="s">
        <v>517</v>
      </c>
      <c r="B1013" s="522"/>
      <c r="C1013" s="542"/>
      <c r="D1013" s="534"/>
      <c r="E1013" s="534"/>
      <c r="F1013" s="540"/>
      <c r="G1013" s="534"/>
      <c r="H1013" s="592"/>
      <c r="I1013" s="517"/>
    </row>
    <row r="1014" spans="1:9" ht="15.75" thickBot="1">
      <c r="A1014" s="944" t="s">
        <v>517</v>
      </c>
      <c r="B1014" s="522"/>
      <c r="C1014" s="544"/>
      <c r="D1014" s="546"/>
      <c r="E1014" s="546"/>
      <c r="F1014" s="546"/>
      <c r="G1014" s="545"/>
      <c r="H1014" s="547"/>
      <c r="I1014" s="548">
        <v>0</v>
      </c>
    </row>
    <row r="1015" spans="1:9" ht="15.75" thickBot="1">
      <c r="A1015" s="944" t="s">
        <v>517</v>
      </c>
      <c r="B1015" s="522"/>
      <c r="C1015" s="549"/>
      <c r="D1015" s="549"/>
      <c r="E1015" s="549"/>
      <c r="F1015" s="549"/>
      <c r="G1015" s="559"/>
      <c r="H1015" s="560"/>
      <c r="I1015" s="552"/>
    </row>
    <row r="1016" spans="1:9" ht="15.75" thickBot="1">
      <c r="A1016" s="944" t="s">
        <v>517</v>
      </c>
      <c r="B1016" s="522"/>
      <c r="C1016" s="524" t="s">
        <v>647</v>
      </c>
      <c r="D1016" s="561" t="s">
        <v>648</v>
      </c>
      <c r="E1016" s="561" t="s">
        <v>649</v>
      </c>
      <c r="F1016" s="525" t="s">
        <v>650</v>
      </c>
      <c r="G1016" s="525" t="s">
        <v>635</v>
      </c>
      <c r="H1016" s="526" t="s">
        <v>636</v>
      </c>
      <c r="I1016" s="517"/>
    </row>
    <row r="1017" spans="1:9">
      <c r="A1017" s="944" t="s">
        <v>517</v>
      </c>
      <c r="B1017" s="522"/>
      <c r="C1017" s="562" t="s">
        <v>651</v>
      </c>
      <c r="D1017" s="563">
        <v>52046.296296296299</v>
      </c>
      <c r="E1017" s="564">
        <v>1.83829076447194</v>
      </c>
      <c r="F1017" s="565">
        <v>95676.225806451621</v>
      </c>
      <c r="G1017" s="593">
        <v>20</v>
      </c>
      <c r="H1017" s="594">
        <v>4784</v>
      </c>
      <c r="I1017" s="517"/>
    </row>
    <row r="1018" spans="1:9">
      <c r="A1018" s="944" t="s">
        <v>517</v>
      </c>
      <c r="B1018" s="522"/>
      <c r="C1018" s="562" t="s">
        <v>652</v>
      </c>
      <c r="D1018" s="563">
        <v>41637.037037037036</v>
      </c>
      <c r="E1018" s="564">
        <v>1.83829076447194</v>
      </c>
      <c r="F1018" s="565">
        <v>76540.980645161297</v>
      </c>
      <c r="G1018" s="593">
        <v>8</v>
      </c>
      <c r="H1018" s="594">
        <v>9568</v>
      </c>
      <c r="I1018" s="517"/>
    </row>
    <row r="1019" spans="1:9">
      <c r="A1019" s="944" t="s">
        <v>517</v>
      </c>
      <c r="B1019" s="522"/>
      <c r="C1019" s="568" t="s">
        <v>653</v>
      </c>
      <c r="D1019" s="563">
        <v>20818.518518518522</v>
      </c>
      <c r="E1019" s="564">
        <v>2.0417646957549742</v>
      </c>
      <c r="F1019" s="565">
        <v>42506.516129032265</v>
      </c>
      <c r="G1019" s="779">
        <v>6.6996680503797732</v>
      </c>
      <c r="H1019" s="594">
        <v>6345</v>
      </c>
      <c r="I1019" s="517"/>
    </row>
    <row r="1020" spans="1:9">
      <c r="A1020" s="944" t="s">
        <v>517</v>
      </c>
      <c r="B1020" s="522"/>
      <c r="C1020" s="542"/>
      <c r="D1020" s="539"/>
      <c r="E1020" s="539"/>
      <c r="F1020" s="539"/>
      <c r="G1020" s="534"/>
      <c r="H1020" s="543"/>
      <c r="I1020" s="517"/>
    </row>
    <row r="1021" spans="1:9">
      <c r="A1021" s="944" t="s">
        <v>517</v>
      </c>
      <c r="B1021" s="522"/>
      <c r="C1021" s="542"/>
      <c r="D1021" s="539"/>
      <c r="E1021" s="539"/>
      <c r="F1021" s="539"/>
      <c r="G1021" s="534"/>
      <c r="H1021" s="543"/>
      <c r="I1021" s="517"/>
    </row>
    <row r="1022" spans="1:9" ht="15.75" thickBot="1">
      <c r="A1022" s="944" t="s">
        <v>517</v>
      </c>
      <c r="B1022" s="522"/>
      <c r="C1022" s="542"/>
      <c r="D1022" s="539"/>
      <c r="E1022" s="539"/>
      <c r="F1022" s="539"/>
      <c r="G1022" s="534"/>
      <c r="H1022" s="543"/>
      <c r="I1022" s="517"/>
    </row>
    <row r="1023" spans="1:9" ht="15.75" thickBot="1">
      <c r="A1023" s="944" t="s">
        <v>517</v>
      </c>
      <c r="B1023" s="522"/>
      <c r="C1023" s="570"/>
      <c r="D1023" s="571"/>
      <c r="E1023" s="571"/>
      <c r="F1023" s="571"/>
      <c r="G1023" s="572"/>
      <c r="H1023" s="573"/>
      <c r="I1023" s="548">
        <v>20697</v>
      </c>
    </row>
    <row r="1024" spans="1:9" ht="15.75" thickBot="1">
      <c r="A1024" s="944" t="s">
        <v>517</v>
      </c>
      <c r="B1024" s="522"/>
      <c r="C1024" s="596"/>
      <c r="D1024" s="596"/>
      <c r="E1024" s="596"/>
      <c r="F1024" s="596"/>
      <c r="G1024" s="597"/>
      <c r="H1024" s="552"/>
      <c r="I1024" s="552"/>
    </row>
    <row r="1025" spans="1:10" ht="15.75" thickBot="1">
      <c r="A1025" s="944" t="s">
        <v>517</v>
      </c>
      <c r="B1025" s="522"/>
      <c r="C1025" s="522"/>
      <c r="D1025" s="522"/>
      <c r="E1025" s="522"/>
      <c r="F1025" s="574" t="s">
        <v>654</v>
      </c>
      <c r="G1025" s="521"/>
      <c r="H1025" s="517"/>
      <c r="I1025" s="548">
        <v>109422</v>
      </c>
      <c r="J1025" s="518">
        <v>109422</v>
      </c>
    </row>
    <row r="1026" spans="1:10">
      <c r="A1026" s="944" t="s">
        <v>517</v>
      </c>
      <c r="B1026" s="515"/>
      <c r="C1026" s="515"/>
      <c r="D1026" s="515"/>
      <c r="E1026" s="515"/>
      <c r="F1026" s="515"/>
      <c r="G1026" s="516"/>
      <c r="H1026" s="517"/>
      <c r="I1026" s="598"/>
    </row>
    <row r="1027" spans="1:10">
      <c r="A1027" s="944" t="s">
        <v>1064</v>
      </c>
      <c r="B1027" s="515"/>
      <c r="C1027" s="515"/>
      <c r="D1027" s="515"/>
      <c r="E1027" s="515"/>
      <c r="F1027" s="515"/>
      <c r="G1027" s="516"/>
      <c r="H1027" s="517"/>
      <c r="I1027" s="576"/>
    </row>
    <row r="1028" spans="1:10">
      <c r="A1028" s="944" t="s">
        <v>1064</v>
      </c>
      <c r="B1028" s="515"/>
      <c r="C1028" s="515"/>
      <c r="D1028" s="515"/>
      <c r="E1028" s="515"/>
      <c r="F1028" s="515"/>
      <c r="G1028" s="516"/>
      <c r="H1028" s="517"/>
      <c r="I1028" s="515"/>
    </row>
    <row r="1029" spans="1:10">
      <c r="A1029" s="944" t="s">
        <v>794</v>
      </c>
      <c r="B1029" s="515"/>
      <c r="C1029" s="515"/>
      <c r="D1029" s="515"/>
      <c r="E1029" s="515"/>
      <c r="F1029" s="515"/>
      <c r="G1029" s="516"/>
      <c r="H1029" s="517"/>
      <c r="I1029" s="515"/>
    </row>
    <row r="1030" spans="1:10">
      <c r="A1030" s="944" t="s">
        <v>794</v>
      </c>
      <c r="B1030" s="516"/>
      <c r="C1030" s="519" t="s">
        <v>631</v>
      </c>
      <c r="D1030" s="519"/>
      <c r="E1030" s="519"/>
      <c r="F1030" s="519"/>
      <c r="G1030" s="519"/>
      <c r="H1030" s="520"/>
      <c r="I1030" s="515"/>
    </row>
    <row r="1031" spans="1:10">
      <c r="A1031" s="944" t="s">
        <v>794</v>
      </c>
      <c r="B1031" s="516"/>
      <c r="C1031" s="515"/>
      <c r="D1031" s="515"/>
      <c r="E1031" s="515"/>
      <c r="F1031" s="515"/>
      <c r="G1031" s="516"/>
      <c r="H1031" s="517"/>
      <c r="I1031" s="515"/>
    </row>
    <row r="1032" spans="1:10">
      <c r="A1032" s="944" t="s">
        <v>794</v>
      </c>
      <c r="B1032" s="516"/>
      <c r="C1032" s="515"/>
      <c r="D1032" s="515"/>
      <c r="E1032" s="515"/>
      <c r="F1032" s="515"/>
      <c r="G1032" s="516"/>
      <c r="H1032" s="517"/>
      <c r="I1032" s="515"/>
    </row>
    <row r="1033" spans="1:10">
      <c r="A1033" s="944" t="s">
        <v>794</v>
      </c>
      <c r="B1033" s="516"/>
      <c r="C1033" s="515"/>
      <c r="D1033" s="515"/>
      <c r="E1033" s="515"/>
      <c r="F1033" s="515"/>
      <c r="G1033" s="516"/>
      <c r="H1033" s="517"/>
      <c r="I1033" s="1051" t="s">
        <v>1062</v>
      </c>
    </row>
    <row r="1034" spans="1:10" ht="27" customHeight="1">
      <c r="A1034" s="944" t="s">
        <v>794</v>
      </c>
      <c r="B1034" s="843" t="s">
        <v>568</v>
      </c>
      <c r="C1034" s="1094" t="s">
        <v>794</v>
      </c>
      <c r="D1034" s="945" t="s">
        <v>5632</v>
      </c>
      <c r="E1034" s="945"/>
      <c r="F1034" s="945"/>
      <c r="G1034" s="843" t="s">
        <v>7</v>
      </c>
      <c r="H1034" s="844" t="s">
        <v>662</v>
      </c>
      <c r="I1034" s="1093">
        <v>111</v>
      </c>
    </row>
    <row r="1035" spans="1:10">
      <c r="A1035" s="944" t="s">
        <v>794</v>
      </c>
      <c r="B1035" s="521"/>
      <c r="C1035" s="522"/>
      <c r="D1035" s="522"/>
      <c r="E1035" s="522"/>
      <c r="F1035" s="522"/>
      <c r="G1035" s="521"/>
      <c r="H1035" s="517"/>
      <c r="I1035" s="517"/>
    </row>
    <row r="1036" spans="1:10">
      <c r="A1036" s="944" t="s">
        <v>794</v>
      </c>
      <c r="B1036" s="521"/>
      <c r="C1036" s="522"/>
      <c r="D1036" s="522"/>
      <c r="E1036" s="522"/>
      <c r="F1036" s="522"/>
      <c r="G1036" s="521"/>
      <c r="H1036" s="523"/>
      <c r="I1036" s="517"/>
    </row>
    <row r="1037" spans="1:10" ht="15.75" thickBot="1">
      <c r="A1037" s="944" t="s">
        <v>794</v>
      </c>
      <c r="B1037" s="521"/>
      <c r="C1037" s="522"/>
      <c r="D1037" s="522"/>
      <c r="E1037" s="522"/>
      <c r="F1037" s="522"/>
      <c r="G1037" s="521"/>
      <c r="H1037" s="517"/>
      <c r="I1037" s="517"/>
    </row>
    <row r="1038" spans="1:10" ht="15.75" thickBot="1">
      <c r="A1038" s="944" t="s">
        <v>794</v>
      </c>
      <c r="B1038" s="521"/>
      <c r="C1038" s="524" t="s">
        <v>633</v>
      </c>
      <c r="D1038" s="525" t="s">
        <v>7</v>
      </c>
      <c r="E1038" s="525" t="s">
        <v>92</v>
      </c>
      <c r="F1038" s="525" t="s">
        <v>634</v>
      </c>
      <c r="G1038" s="525" t="s">
        <v>635</v>
      </c>
      <c r="H1038" s="526" t="s">
        <v>636</v>
      </c>
      <c r="I1038" s="517"/>
    </row>
    <row r="1039" spans="1:10">
      <c r="A1039" s="944" t="s">
        <v>794</v>
      </c>
      <c r="B1039" s="521"/>
      <c r="C1039" s="527" t="s">
        <v>637</v>
      </c>
      <c r="D1039" s="528" t="s">
        <v>638</v>
      </c>
      <c r="E1039" s="529">
        <v>1</v>
      </c>
      <c r="F1039" s="530">
        <v>5436</v>
      </c>
      <c r="G1039" s="529">
        <v>0.21680152671755726</v>
      </c>
      <c r="H1039" s="567">
        <v>1179</v>
      </c>
      <c r="I1039" s="517"/>
    </row>
    <row r="1040" spans="1:10">
      <c r="A1040" s="944" t="s">
        <v>794</v>
      </c>
      <c r="B1040" s="521"/>
      <c r="C1040" s="588"/>
      <c r="D1040" s="534"/>
      <c r="E1040" s="534"/>
      <c r="F1040" s="555"/>
      <c r="G1040" s="771"/>
      <c r="H1040" s="587"/>
      <c r="I1040" s="517"/>
    </row>
    <row r="1041" spans="1:9">
      <c r="A1041" s="944" t="s">
        <v>794</v>
      </c>
      <c r="B1041" s="521"/>
      <c r="C1041" s="538"/>
      <c r="D1041" s="534"/>
      <c r="E1041" s="534"/>
      <c r="F1041" s="555"/>
      <c r="G1041" s="534"/>
      <c r="H1041" s="587"/>
      <c r="I1041" s="517"/>
    </row>
    <row r="1042" spans="1:9">
      <c r="A1042" s="944" t="s">
        <v>794</v>
      </c>
      <c r="B1042" s="521"/>
      <c r="C1042" s="542"/>
      <c r="D1042" s="534"/>
      <c r="E1042" s="539"/>
      <c r="F1042" s="539"/>
      <c r="G1042" s="534"/>
      <c r="H1042" s="543"/>
      <c r="I1042" s="517"/>
    </row>
    <row r="1043" spans="1:9">
      <c r="A1043" s="944" t="s">
        <v>794</v>
      </c>
      <c r="B1043" s="521"/>
      <c r="C1043" s="542"/>
      <c r="D1043" s="534"/>
      <c r="E1043" s="539"/>
      <c r="F1043" s="539"/>
      <c r="G1043" s="534"/>
      <c r="H1043" s="543"/>
      <c r="I1043" s="517"/>
    </row>
    <row r="1044" spans="1:9" ht="15.75" thickBot="1">
      <c r="A1044" s="944" t="s">
        <v>794</v>
      </c>
      <c r="B1044" s="521"/>
      <c r="C1044" s="542"/>
      <c r="D1044" s="534"/>
      <c r="E1044" s="539"/>
      <c r="F1044" s="539"/>
      <c r="G1044" s="534"/>
      <c r="H1044" s="543"/>
      <c r="I1044" s="517"/>
    </row>
    <row r="1045" spans="1:9" ht="15.75" thickBot="1">
      <c r="A1045" s="944" t="s">
        <v>794</v>
      </c>
      <c r="B1045" s="521"/>
      <c r="C1045" s="544"/>
      <c r="D1045" s="545"/>
      <c r="E1045" s="546"/>
      <c r="F1045" s="546"/>
      <c r="G1045" s="545"/>
      <c r="H1045" s="547"/>
      <c r="I1045" s="548">
        <v>1179</v>
      </c>
    </row>
    <row r="1046" spans="1:9" ht="15.75" thickBot="1">
      <c r="A1046" s="944" t="s">
        <v>794</v>
      </c>
      <c r="B1046" s="521"/>
      <c r="C1046" s="549"/>
      <c r="D1046" s="550"/>
      <c r="E1046" s="549"/>
      <c r="F1046" s="549"/>
      <c r="G1046" s="550"/>
      <c r="H1046" s="551"/>
      <c r="I1046" s="552"/>
    </row>
    <row r="1047" spans="1:9" ht="15.75" thickBot="1">
      <c r="A1047" s="944" t="s">
        <v>794</v>
      </c>
      <c r="B1047" s="522"/>
      <c r="C1047" s="524" t="s">
        <v>641</v>
      </c>
      <c r="D1047" s="525" t="s">
        <v>7</v>
      </c>
      <c r="E1047" s="525" t="s">
        <v>92</v>
      </c>
      <c r="F1047" s="525" t="s">
        <v>642</v>
      </c>
      <c r="G1047" s="525" t="s">
        <v>643</v>
      </c>
      <c r="H1047" s="526" t="s">
        <v>636</v>
      </c>
      <c r="I1047" s="517"/>
    </row>
    <row r="1048" spans="1:9">
      <c r="A1048" s="944" t="s">
        <v>794</v>
      </c>
      <c r="B1048" s="522"/>
      <c r="C1048" s="589"/>
      <c r="D1048" s="554"/>
      <c r="E1048" s="529"/>
      <c r="F1048" s="555"/>
      <c r="G1048" s="556"/>
      <c r="H1048" s="590"/>
      <c r="I1048" s="517"/>
    </row>
    <row r="1049" spans="1:9">
      <c r="A1049" s="944" t="s">
        <v>794</v>
      </c>
      <c r="B1049" s="522"/>
      <c r="C1049" s="591"/>
      <c r="D1049" s="534"/>
      <c r="E1049" s="534"/>
      <c r="F1049" s="555"/>
      <c r="G1049" s="556"/>
      <c r="H1049" s="592"/>
      <c r="I1049" s="517"/>
    </row>
    <row r="1050" spans="1:9">
      <c r="A1050" s="944" t="s">
        <v>794</v>
      </c>
      <c r="B1050" s="522"/>
      <c r="C1050" s="591"/>
      <c r="D1050" s="534"/>
      <c r="E1050" s="534"/>
      <c r="F1050" s="555"/>
      <c r="G1050" s="556"/>
      <c r="H1050" s="592"/>
      <c r="I1050" s="517"/>
    </row>
    <row r="1051" spans="1:9">
      <c r="A1051" s="944" t="s">
        <v>794</v>
      </c>
      <c r="B1051" s="522"/>
      <c r="C1051" s="542"/>
      <c r="D1051" s="534"/>
      <c r="E1051" s="534"/>
      <c r="F1051" s="540"/>
      <c r="G1051" s="534"/>
      <c r="H1051" s="592"/>
      <c r="I1051" s="517"/>
    </row>
    <row r="1052" spans="1:9">
      <c r="A1052" s="944" t="s">
        <v>794</v>
      </c>
      <c r="B1052" s="522"/>
      <c r="C1052" s="542"/>
      <c r="D1052" s="534"/>
      <c r="E1052" s="534"/>
      <c r="F1052" s="540"/>
      <c r="G1052" s="534"/>
      <c r="H1052" s="592"/>
      <c r="I1052" s="517"/>
    </row>
    <row r="1053" spans="1:9">
      <c r="A1053" s="944" t="s">
        <v>794</v>
      </c>
      <c r="B1053" s="522"/>
      <c r="C1053" s="542"/>
      <c r="D1053" s="534"/>
      <c r="E1053" s="534"/>
      <c r="F1053" s="540"/>
      <c r="G1053" s="534"/>
      <c r="H1053" s="592"/>
      <c r="I1053" s="517"/>
    </row>
    <row r="1054" spans="1:9">
      <c r="A1054" s="944" t="s">
        <v>794</v>
      </c>
      <c r="B1054" s="522"/>
      <c r="C1054" s="542"/>
      <c r="D1054" s="534"/>
      <c r="E1054" s="534"/>
      <c r="F1054" s="540"/>
      <c r="G1054" s="534"/>
      <c r="H1054" s="592"/>
      <c r="I1054" s="517"/>
    </row>
    <row r="1055" spans="1:9">
      <c r="A1055" s="944" t="s">
        <v>794</v>
      </c>
      <c r="B1055" s="522"/>
      <c r="C1055" s="542"/>
      <c r="D1055" s="534"/>
      <c r="E1055" s="534"/>
      <c r="F1055" s="540"/>
      <c r="G1055" s="534"/>
      <c r="H1055" s="592"/>
      <c r="I1055" s="517"/>
    </row>
    <row r="1056" spans="1:9">
      <c r="A1056" s="944" t="s">
        <v>794</v>
      </c>
      <c r="B1056" s="522"/>
      <c r="C1056" s="542"/>
      <c r="D1056" s="534"/>
      <c r="E1056" s="534"/>
      <c r="F1056" s="540"/>
      <c r="G1056" s="534"/>
      <c r="H1056" s="592"/>
      <c r="I1056" s="517"/>
    </row>
    <row r="1057" spans="1:9">
      <c r="A1057" s="944" t="s">
        <v>794</v>
      </c>
      <c r="B1057" s="522"/>
      <c r="C1057" s="542"/>
      <c r="D1057" s="539"/>
      <c r="E1057" s="539"/>
      <c r="F1057" s="540"/>
      <c r="G1057" s="534"/>
      <c r="H1057" s="541"/>
      <c r="I1057" s="517"/>
    </row>
    <row r="1058" spans="1:9">
      <c r="A1058" s="944" t="s">
        <v>794</v>
      </c>
      <c r="B1058" s="522"/>
      <c r="C1058" s="542"/>
      <c r="D1058" s="539"/>
      <c r="E1058" s="539"/>
      <c r="F1058" s="539"/>
      <c r="G1058" s="534"/>
      <c r="H1058" s="543"/>
      <c r="I1058" s="517"/>
    </row>
    <row r="1059" spans="1:9" ht="15.75" thickBot="1">
      <c r="A1059" s="944" t="s">
        <v>794</v>
      </c>
      <c r="B1059" s="522"/>
      <c r="C1059" s="542"/>
      <c r="D1059" s="539"/>
      <c r="E1059" s="539"/>
      <c r="F1059" s="539"/>
      <c r="G1059" s="534"/>
      <c r="H1059" s="543"/>
    </row>
    <row r="1060" spans="1:9" ht="15.75" thickBot="1">
      <c r="A1060" s="944" t="s">
        <v>794</v>
      </c>
      <c r="B1060" s="522"/>
      <c r="C1060" s="570"/>
      <c r="D1060" s="571"/>
      <c r="E1060" s="571"/>
      <c r="F1060" s="571"/>
      <c r="G1060" s="572"/>
      <c r="H1060" s="573"/>
      <c r="I1060" s="548">
        <v>0</v>
      </c>
    </row>
    <row r="1061" spans="1:9" ht="15.75" thickBot="1">
      <c r="A1061" s="944" t="s">
        <v>794</v>
      </c>
      <c r="B1061" s="522"/>
      <c r="I1061" s="517"/>
    </row>
    <row r="1062" spans="1:9" ht="15.75" thickBot="1">
      <c r="A1062" s="944" t="s">
        <v>794</v>
      </c>
      <c r="B1062" s="522"/>
      <c r="C1062" s="524" t="s">
        <v>645</v>
      </c>
      <c r="D1062" s="525" t="s">
        <v>7</v>
      </c>
      <c r="E1062" s="525" t="s">
        <v>92</v>
      </c>
      <c r="F1062" s="525" t="s">
        <v>642</v>
      </c>
      <c r="G1062" s="525" t="s">
        <v>646</v>
      </c>
      <c r="H1062" s="526" t="s">
        <v>636</v>
      </c>
      <c r="I1062" s="517"/>
    </row>
    <row r="1063" spans="1:9">
      <c r="A1063" s="944" t="s">
        <v>794</v>
      </c>
      <c r="B1063" s="522"/>
      <c r="C1063" s="562" t="s">
        <v>795</v>
      </c>
      <c r="D1063" s="584" t="s">
        <v>680</v>
      </c>
      <c r="E1063" s="585">
        <v>0.2</v>
      </c>
      <c r="F1063" s="565">
        <v>15450</v>
      </c>
      <c r="G1063" s="529">
        <v>3</v>
      </c>
      <c r="H1063" s="594">
        <v>9270</v>
      </c>
      <c r="I1063" s="517"/>
    </row>
    <row r="1064" spans="1:9">
      <c r="A1064" s="944" t="s">
        <v>794</v>
      </c>
      <c r="B1064" s="522"/>
      <c r="C1064" s="591"/>
      <c r="D1064" s="534"/>
      <c r="E1064" s="534"/>
      <c r="F1064" s="540"/>
      <c r="G1064" s="534"/>
      <c r="H1064" s="592"/>
      <c r="I1064" s="517"/>
    </row>
    <row r="1065" spans="1:9">
      <c r="A1065" s="944" t="s">
        <v>794</v>
      </c>
      <c r="B1065" s="522"/>
      <c r="C1065" s="542"/>
      <c r="D1065" s="534"/>
      <c r="E1065" s="534"/>
      <c r="F1065" s="540"/>
      <c r="G1065" s="534"/>
      <c r="H1065" s="592"/>
      <c r="I1065" s="517"/>
    </row>
    <row r="1066" spans="1:9">
      <c r="A1066" s="944" t="s">
        <v>794</v>
      </c>
      <c r="B1066" s="522"/>
      <c r="C1066" s="542"/>
      <c r="D1066" s="534"/>
      <c r="E1066" s="534"/>
      <c r="F1066" s="647"/>
      <c r="G1066" s="534"/>
      <c r="H1066" s="673"/>
      <c r="I1066" s="517"/>
    </row>
    <row r="1067" spans="1:9" ht="15.75" thickBot="1">
      <c r="A1067" s="944" t="s">
        <v>794</v>
      </c>
      <c r="B1067" s="522"/>
      <c r="C1067" s="542"/>
      <c r="D1067" s="534"/>
      <c r="E1067" s="534"/>
      <c r="F1067" s="540"/>
      <c r="G1067" s="534"/>
      <c r="H1067" s="592"/>
      <c r="I1067" s="517"/>
    </row>
    <row r="1068" spans="1:9" ht="15.75" thickBot="1">
      <c r="A1068" s="944" t="s">
        <v>794</v>
      </c>
      <c r="B1068" s="522"/>
      <c r="C1068" s="544"/>
      <c r="D1068" s="546"/>
      <c r="E1068" s="546"/>
      <c r="F1068" s="546"/>
      <c r="G1068" s="545"/>
      <c r="H1068" s="547"/>
      <c r="I1068" s="548">
        <v>9270</v>
      </c>
    </row>
    <row r="1069" spans="1:9" ht="15.75" thickBot="1">
      <c r="A1069" s="944" t="s">
        <v>794</v>
      </c>
      <c r="B1069" s="522"/>
      <c r="C1069" s="549"/>
      <c r="D1069" s="549"/>
      <c r="E1069" s="549"/>
      <c r="F1069" s="549"/>
      <c r="G1069" s="559"/>
      <c r="H1069" s="560"/>
      <c r="I1069" s="552"/>
    </row>
    <row r="1070" spans="1:9" ht="15.75" thickBot="1">
      <c r="A1070" s="944" t="s">
        <v>794</v>
      </c>
      <c r="B1070" s="522"/>
      <c r="C1070" s="524" t="s">
        <v>647</v>
      </c>
      <c r="D1070" s="561" t="s">
        <v>648</v>
      </c>
      <c r="E1070" s="561" t="s">
        <v>649</v>
      </c>
      <c r="F1070" s="525" t="s">
        <v>650</v>
      </c>
      <c r="G1070" s="525" t="s">
        <v>635</v>
      </c>
      <c r="H1070" s="526" t="s">
        <v>636</v>
      </c>
      <c r="I1070" s="517"/>
    </row>
    <row r="1071" spans="1:9">
      <c r="A1071" s="944" t="s">
        <v>794</v>
      </c>
      <c r="B1071" s="522"/>
      <c r="C1071" s="562" t="s">
        <v>651</v>
      </c>
      <c r="D1071" s="563">
        <v>52046.296296296299</v>
      </c>
      <c r="E1071" s="564">
        <v>1.83829076447194</v>
      </c>
      <c r="F1071" s="565">
        <v>95676.225806451621</v>
      </c>
      <c r="G1071" s="593">
        <v>1000</v>
      </c>
      <c r="H1071" s="594">
        <v>96</v>
      </c>
      <c r="I1071" s="517"/>
    </row>
    <row r="1072" spans="1:9">
      <c r="A1072" s="944" t="s">
        <v>794</v>
      </c>
      <c r="B1072" s="522"/>
      <c r="C1072" s="562" t="s">
        <v>652</v>
      </c>
      <c r="D1072" s="563">
        <v>41637.037037037036</v>
      </c>
      <c r="E1072" s="564">
        <v>1.83829076447194</v>
      </c>
      <c r="F1072" s="565">
        <v>76540.980645161297</v>
      </c>
      <c r="G1072" s="593">
        <v>50</v>
      </c>
      <c r="H1072" s="594">
        <v>1531</v>
      </c>
      <c r="I1072" s="517"/>
    </row>
    <row r="1073" spans="1:10">
      <c r="A1073" s="944" t="s">
        <v>794</v>
      </c>
      <c r="B1073" s="522"/>
      <c r="C1073" s="568" t="s">
        <v>653</v>
      </c>
      <c r="D1073" s="563">
        <v>20818.518518518522</v>
      </c>
      <c r="E1073" s="564">
        <v>2.0417646957549742</v>
      </c>
      <c r="F1073" s="565">
        <v>42506.516129032265</v>
      </c>
      <c r="G1073" s="779">
        <v>11.160598525124328</v>
      </c>
      <c r="H1073" s="594">
        <v>3809</v>
      </c>
      <c r="I1073" s="517"/>
    </row>
    <row r="1074" spans="1:10">
      <c r="A1074" s="944" t="s">
        <v>794</v>
      </c>
      <c r="B1074" s="522"/>
      <c r="C1074" s="542"/>
      <c r="D1074" s="539"/>
      <c r="E1074" s="539"/>
      <c r="F1074" s="539"/>
      <c r="G1074" s="534"/>
      <c r="H1074" s="543"/>
      <c r="I1074" s="517"/>
    </row>
    <row r="1075" spans="1:10">
      <c r="A1075" s="944" t="s">
        <v>794</v>
      </c>
      <c r="B1075" s="522"/>
      <c r="C1075" s="542"/>
      <c r="D1075" s="539"/>
      <c r="E1075" s="539"/>
      <c r="F1075" s="539"/>
      <c r="G1075" s="534"/>
      <c r="H1075" s="543"/>
      <c r="I1075" s="517"/>
    </row>
    <row r="1076" spans="1:10" ht="15.75" thickBot="1">
      <c r="A1076" s="944" t="s">
        <v>794</v>
      </c>
      <c r="B1076" s="522"/>
      <c r="C1076" s="542"/>
      <c r="D1076" s="539"/>
      <c r="E1076" s="539"/>
      <c r="F1076" s="539"/>
      <c r="G1076" s="534"/>
      <c r="H1076" s="543"/>
      <c r="I1076" s="517"/>
    </row>
    <row r="1077" spans="1:10" ht="15.75" thickBot="1">
      <c r="A1077" s="944" t="s">
        <v>794</v>
      </c>
      <c r="B1077" s="522"/>
      <c r="C1077" s="570"/>
      <c r="D1077" s="571"/>
      <c r="E1077" s="571"/>
      <c r="F1077" s="571"/>
      <c r="G1077" s="572"/>
      <c r="H1077" s="573"/>
      <c r="I1077" s="548">
        <v>5436</v>
      </c>
    </row>
    <row r="1078" spans="1:10" ht="15.75" thickBot="1">
      <c r="A1078" s="944" t="s">
        <v>794</v>
      </c>
      <c r="B1078" s="522"/>
      <c r="C1078" s="522"/>
      <c r="D1078" s="522"/>
      <c r="E1078" s="522"/>
      <c r="F1078" s="522"/>
      <c r="G1078" s="521"/>
      <c r="H1078" s="517"/>
      <c r="I1078" s="517"/>
    </row>
    <row r="1079" spans="1:10" ht="15.75" thickBot="1">
      <c r="A1079" s="944" t="s">
        <v>794</v>
      </c>
      <c r="B1079" s="522"/>
      <c r="C1079" s="522"/>
      <c r="D1079" s="522"/>
      <c r="E1079" s="522"/>
      <c r="F1079" s="574" t="s">
        <v>654</v>
      </c>
      <c r="G1079" s="521"/>
      <c r="H1079" s="517"/>
      <c r="I1079" s="548">
        <v>15885</v>
      </c>
      <c r="J1079" s="518">
        <v>15885</v>
      </c>
    </row>
    <row r="1080" spans="1:10">
      <c r="A1080" s="944" t="s">
        <v>794</v>
      </c>
      <c r="B1080" s="515"/>
      <c r="C1080" s="515"/>
      <c r="D1080" s="515"/>
      <c r="E1080" s="515"/>
      <c r="F1080" s="515"/>
      <c r="G1080" s="516"/>
      <c r="H1080" s="517"/>
      <c r="I1080" s="515"/>
    </row>
    <row r="1081" spans="1:10">
      <c r="A1081" s="944" t="s">
        <v>540</v>
      </c>
      <c r="B1081" s="515"/>
      <c r="C1081" s="515"/>
      <c r="D1081" s="515"/>
      <c r="E1081" s="515"/>
      <c r="F1081" s="515"/>
      <c r="G1081" s="516"/>
      <c r="H1081" s="517"/>
      <c r="I1081" s="576"/>
    </row>
    <row r="1082" spans="1:10">
      <c r="A1082" s="944" t="s">
        <v>540</v>
      </c>
      <c r="B1082" s="515"/>
      <c r="C1082" s="515"/>
      <c r="D1082" s="515"/>
      <c r="E1082" s="515"/>
      <c r="F1082" s="515"/>
      <c r="G1082" s="516"/>
      <c r="H1082" s="517"/>
      <c r="I1082" s="515"/>
    </row>
    <row r="1083" spans="1:10">
      <c r="A1083" s="944" t="s">
        <v>132</v>
      </c>
      <c r="B1083" s="515"/>
      <c r="C1083" s="515"/>
      <c r="D1083" s="515"/>
      <c r="E1083" s="515"/>
      <c r="F1083" s="515"/>
      <c r="G1083" s="516"/>
      <c r="H1083" s="517"/>
      <c r="I1083" s="515"/>
    </row>
    <row r="1084" spans="1:10">
      <c r="A1084" s="944" t="s">
        <v>132</v>
      </c>
      <c r="B1084" s="516"/>
      <c r="C1084" s="519" t="s">
        <v>631</v>
      </c>
      <c r="D1084" s="519"/>
      <c r="E1084" s="519"/>
      <c r="F1084" s="519"/>
      <c r="G1084" s="519"/>
      <c r="H1084" s="520"/>
      <c r="I1084" s="515"/>
    </row>
    <row r="1085" spans="1:10" ht="9.75" customHeight="1">
      <c r="A1085" s="944" t="s">
        <v>132</v>
      </c>
      <c r="B1085" s="516"/>
      <c r="C1085" s="515"/>
      <c r="D1085" s="515"/>
      <c r="E1085" s="515"/>
      <c r="F1085" s="515"/>
      <c r="G1085" s="516"/>
      <c r="H1085" s="517"/>
      <c r="I1085" s="515"/>
    </row>
    <row r="1086" spans="1:10" ht="9.75" customHeight="1">
      <c r="A1086" s="944" t="s">
        <v>132</v>
      </c>
      <c r="B1086" s="516"/>
      <c r="C1086" s="515"/>
      <c r="D1086" s="515"/>
      <c r="E1086" s="515"/>
      <c r="F1086" s="515"/>
      <c r="G1086" s="516"/>
      <c r="H1086" s="517"/>
      <c r="I1086" s="515"/>
    </row>
    <row r="1087" spans="1:10" ht="15" customHeight="1">
      <c r="A1087" s="944" t="s">
        <v>132</v>
      </c>
      <c r="B1087" s="516"/>
      <c r="C1087" s="515"/>
      <c r="D1087" s="515"/>
      <c r="E1087" s="515"/>
      <c r="F1087" s="515"/>
      <c r="G1087" s="516"/>
      <c r="H1087" s="517"/>
      <c r="I1087" s="1051" t="s">
        <v>1062</v>
      </c>
    </row>
    <row r="1088" spans="1:10" ht="41.25" customHeight="1">
      <c r="A1088" s="944" t="s">
        <v>132</v>
      </c>
      <c r="B1088" s="843" t="s">
        <v>568</v>
      </c>
      <c r="C1088" s="1094" t="s">
        <v>132</v>
      </c>
      <c r="D1088" s="946" t="s">
        <v>703</v>
      </c>
      <c r="E1088" s="945"/>
      <c r="F1088" s="945"/>
      <c r="G1088" s="843" t="s">
        <v>7</v>
      </c>
      <c r="H1088" s="844" t="s">
        <v>662</v>
      </c>
      <c r="I1088" s="1093">
        <v>16</v>
      </c>
    </row>
    <row r="1089" spans="1:9" ht="8.25" customHeight="1">
      <c r="A1089" s="944" t="s">
        <v>132</v>
      </c>
      <c r="B1089" s="521"/>
      <c r="C1089" s="522"/>
      <c r="D1089" s="522"/>
      <c r="E1089" s="522"/>
      <c r="F1089" s="522"/>
      <c r="G1089" s="521"/>
      <c r="H1089" s="517"/>
      <c r="I1089" s="517"/>
    </row>
    <row r="1090" spans="1:9">
      <c r="A1090" s="944" t="s">
        <v>132</v>
      </c>
      <c r="B1090" s="521"/>
      <c r="C1090" s="522"/>
      <c r="D1090" s="522"/>
      <c r="E1090" s="522"/>
      <c r="F1090" s="522"/>
      <c r="G1090" s="521"/>
      <c r="H1090" s="523"/>
      <c r="I1090" s="517"/>
    </row>
    <row r="1091" spans="1:9" ht="15.75" thickBot="1">
      <c r="A1091" s="944" t="s">
        <v>132</v>
      </c>
      <c r="B1091" s="521"/>
      <c r="C1091" s="522"/>
      <c r="D1091" s="522"/>
      <c r="E1091" s="522"/>
      <c r="F1091" s="522"/>
      <c r="G1091" s="521"/>
      <c r="H1091" s="517"/>
      <c r="I1091" s="517"/>
    </row>
    <row r="1092" spans="1:9" ht="15.75" thickBot="1">
      <c r="A1092" s="944" t="s">
        <v>132</v>
      </c>
      <c r="B1092" s="521"/>
      <c r="C1092" s="524" t="s">
        <v>633</v>
      </c>
      <c r="D1092" s="525" t="s">
        <v>7</v>
      </c>
      <c r="E1092" s="525" t="s">
        <v>92</v>
      </c>
      <c r="F1092" s="525" t="s">
        <v>634</v>
      </c>
      <c r="G1092" s="525" t="s">
        <v>635</v>
      </c>
      <c r="H1092" s="526" t="s">
        <v>636</v>
      </c>
      <c r="I1092" s="517"/>
    </row>
    <row r="1093" spans="1:9">
      <c r="A1093" s="944" t="s">
        <v>132</v>
      </c>
      <c r="B1093" s="521"/>
      <c r="C1093" s="527" t="s">
        <v>637</v>
      </c>
      <c r="D1093" s="528" t="s">
        <v>638</v>
      </c>
      <c r="E1093" s="529">
        <v>1</v>
      </c>
      <c r="F1093" s="530">
        <v>43429</v>
      </c>
      <c r="G1093" s="529">
        <v>0.1</v>
      </c>
      <c r="H1093" s="567">
        <v>4343</v>
      </c>
      <c r="I1093" s="517"/>
    </row>
    <row r="1094" spans="1:9">
      <c r="A1094" s="944" t="s">
        <v>132</v>
      </c>
      <c r="B1094" s="521"/>
      <c r="C1094" s="588"/>
      <c r="D1094" s="534"/>
      <c r="E1094" s="534"/>
      <c r="F1094" s="555"/>
      <c r="G1094" s="771"/>
      <c r="H1094" s="587"/>
      <c r="I1094" s="517"/>
    </row>
    <row r="1095" spans="1:9">
      <c r="A1095" s="944" t="s">
        <v>132</v>
      </c>
      <c r="B1095" s="521"/>
      <c r="C1095" s="538"/>
      <c r="D1095" s="534"/>
      <c r="E1095" s="534"/>
      <c r="F1095" s="555"/>
      <c r="G1095" s="534"/>
      <c r="H1095" s="587"/>
      <c r="I1095" s="517"/>
    </row>
    <row r="1096" spans="1:9">
      <c r="A1096" s="944" t="s">
        <v>132</v>
      </c>
      <c r="B1096" s="521"/>
      <c r="C1096" s="542"/>
      <c r="D1096" s="534"/>
      <c r="E1096" s="539"/>
      <c r="F1096" s="539"/>
      <c r="G1096" s="534"/>
      <c r="H1096" s="543"/>
      <c r="I1096" s="517"/>
    </row>
    <row r="1097" spans="1:9">
      <c r="A1097" s="944" t="s">
        <v>132</v>
      </c>
      <c r="B1097" s="521"/>
      <c r="C1097" s="542"/>
      <c r="D1097" s="534"/>
      <c r="E1097" s="539"/>
      <c r="F1097" s="539"/>
      <c r="G1097" s="534"/>
      <c r="H1097" s="543"/>
      <c r="I1097" s="517"/>
    </row>
    <row r="1098" spans="1:9" ht="15.75" thickBot="1">
      <c r="A1098" s="944" t="s">
        <v>132</v>
      </c>
      <c r="B1098" s="521"/>
      <c r="C1098" s="542"/>
      <c r="D1098" s="534"/>
      <c r="E1098" s="539"/>
      <c r="F1098" s="539"/>
      <c r="G1098" s="534"/>
      <c r="H1098" s="543"/>
      <c r="I1098" s="517"/>
    </row>
    <row r="1099" spans="1:9" ht="15.75" thickBot="1">
      <c r="A1099" s="944" t="s">
        <v>132</v>
      </c>
      <c r="B1099" s="521"/>
      <c r="C1099" s="544"/>
      <c r="D1099" s="545"/>
      <c r="E1099" s="546"/>
      <c r="F1099" s="546"/>
      <c r="G1099" s="545"/>
      <c r="H1099" s="547"/>
      <c r="I1099" s="548">
        <v>4343</v>
      </c>
    </row>
    <row r="1100" spans="1:9" ht="15.75" thickBot="1">
      <c r="A1100" s="944" t="s">
        <v>132</v>
      </c>
      <c r="B1100" s="521"/>
      <c r="C1100" s="549"/>
      <c r="D1100" s="550"/>
      <c r="E1100" s="549"/>
      <c r="F1100" s="549"/>
      <c r="G1100" s="550"/>
      <c r="H1100" s="551"/>
      <c r="I1100" s="552"/>
    </row>
    <row r="1101" spans="1:9" ht="15.75" thickBot="1">
      <c r="A1101" s="944" t="s">
        <v>132</v>
      </c>
      <c r="B1101" s="522"/>
      <c r="C1101" s="524" t="s">
        <v>641</v>
      </c>
      <c r="D1101" s="525" t="s">
        <v>7</v>
      </c>
      <c r="E1101" s="525" t="s">
        <v>92</v>
      </c>
      <c r="F1101" s="525" t="s">
        <v>642</v>
      </c>
      <c r="G1101" s="525" t="s">
        <v>643</v>
      </c>
      <c r="H1101" s="526" t="s">
        <v>636</v>
      </c>
      <c r="I1101" s="517"/>
    </row>
    <row r="1102" spans="1:9">
      <c r="A1102" s="944" t="s">
        <v>132</v>
      </c>
      <c r="B1102" s="522"/>
      <c r="C1102" s="562" t="s">
        <v>704</v>
      </c>
      <c r="D1102" s="768" t="s">
        <v>78</v>
      </c>
      <c r="E1102" s="529">
        <v>1.05</v>
      </c>
      <c r="F1102" s="565">
        <v>23175</v>
      </c>
      <c r="G1102" s="529"/>
      <c r="H1102" s="567">
        <v>24334</v>
      </c>
      <c r="I1102" s="517"/>
    </row>
    <row r="1103" spans="1:9">
      <c r="A1103" s="944" t="s">
        <v>132</v>
      </c>
      <c r="B1103" s="522"/>
      <c r="C1103" s="568" t="s">
        <v>684</v>
      </c>
      <c r="D1103" s="655" t="s">
        <v>78</v>
      </c>
      <c r="E1103" s="535">
        <v>1</v>
      </c>
      <c r="F1103" s="565">
        <v>32136</v>
      </c>
      <c r="G1103" s="529"/>
      <c r="H1103" s="567">
        <v>32136</v>
      </c>
      <c r="I1103" s="517"/>
    </row>
    <row r="1104" spans="1:9">
      <c r="A1104" s="944" t="s">
        <v>132</v>
      </c>
      <c r="B1104" s="522"/>
      <c r="C1104" s="568" t="s">
        <v>705</v>
      </c>
      <c r="D1104" s="534" t="s">
        <v>79</v>
      </c>
      <c r="E1104" s="535">
        <v>2.5</v>
      </c>
      <c r="F1104" s="565">
        <v>3090</v>
      </c>
      <c r="G1104" s="529"/>
      <c r="H1104" s="567">
        <v>7725</v>
      </c>
      <c r="I1104" s="517"/>
    </row>
    <row r="1105" spans="1:9">
      <c r="A1105" s="944" t="s">
        <v>132</v>
      </c>
      <c r="B1105" s="522"/>
      <c r="C1105" s="568"/>
      <c r="D1105" s="772"/>
      <c r="E1105" s="655"/>
      <c r="F1105" s="755"/>
      <c r="G1105" s="535"/>
      <c r="H1105" s="567"/>
      <c r="I1105" s="517"/>
    </row>
    <row r="1106" spans="1:9">
      <c r="A1106" s="944" t="s">
        <v>132</v>
      </c>
      <c r="B1106" s="522"/>
      <c r="C1106" s="542"/>
      <c r="D1106" s="534"/>
      <c r="E1106" s="534"/>
      <c r="F1106" s="540"/>
      <c r="G1106" s="534"/>
      <c r="H1106" s="592"/>
      <c r="I1106" s="517"/>
    </row>
    <row r="1107" spans="1:9">
      <c r="A1107" s="944" t="s">
        <v>132</v>
      </c>
      <c r="B1107" s="522"/>
      <c r="C1107" s="542"/>
      <c r="D1107" s="534"/>
      <c r="E1107" s="534"/>
      <c r="F1107" s="540"/>
      <c r="G1107" s="534"/>
      <c r="H1107" s="592"/>
      <c r="I1107" s="517"/>
    </row>
    <row r="1108" spans="1:9">
      <c r="A1108" s="944" t="s">
        <v>132</v>
      </c>
      <c r="B1108" s="522"/>
      <c r="C1108" s="542"/>
      <c r="D1108" s="534"/>
      <c r="E1108" s="534"/>
      <c r="F1108" s="540"/>
      <c r="G1108" s="534"/>
      <c r="H1108" s="592"/>
      <c r="I1108" s="517"/>
    </row>
    <row r="1109" spans="1:9">
      <c r="A1109" s="944" t="s">
        <v>132</v>
      </c>
      <c r="B1109" s="522"/>
      <c r="C1109" s="542"/>
      <c r="D1109" s="534"/>
      <c r="E1109" s="534"/>
      <c r="F1109" s="540"/>
      <c r="G1109" s="534"/>
      <c r="H1109" s="592"/>
      <c r="I1109" s="517"/>
    </row>
    <row r="1110" spans="1:9">
      <c r="A1110" s="944" t="s">
        <v>132</v>
      </c>
      <c r="B1110" s="522"/>
      <c r="C1110" s="542"/>
      <c r="D1110" s="534"/>
      <c r="E1110" s="534"/>
      <c r="F1110" s="540"/>
      <c r="G1110" s="534"/>
      <c r="H1110" s="592"/>
      <c r="I1110" s="517"/>
    </row>
    <row r="1111" spans="1:9">
      <c r="A1111" s="944" t="s">
        <v>132</v>
      </c>
      <c r="B1111" s="522"/>
      <c r="C1111" s="542"/>
      <c r="D1111" s="539"/>
      <c r="E1111" s="539"/>
      <c r="F1111" s="539"/>
      <c r="G1111" s="534"/>
      <c r="H1111" s="543"/>
      <c r="I1111" s="517"/>
    </row>
    <row r="1112" spans="1:9" ht="15.75" thickBot="1">
      <c r="A1112" s="944" t="s">
        <v>132</v>
      </c>
      <c r="B1112" s="522"/>
      <c r="C1112" s="542"/>
      <c r="D1112" s="539"/>
      <c r="E1112" s="539"/>
      <c r="F1112" s="539"/>
      <c r="G1112" s="534"/>
      <c r="H1112" s="543"/>
      <c r="I1112" s="517"/>
    </row>
    <row r="1113" spans="1:9" ht="15.75" thickBot="1">
      <c r="A1113" s="944" t="s">
        <v>132</v>
      </c>
      <c r="B1113" s="522"/>
      <c r="C1113" s="544"/>
      <c r="D1113" s="546"/>
      <c r="E1113" s="546"/>
      <c r="F1113" s="546"/>
      <c r="G1113" s="545"/>
      <c r="H1113" s="547"/>
      <c r="I1113" s="773">
        <v>64195</v>
      </c>
    </row>
    <row r="1114" spans="1:9" ht="15.75" thickBot="1">
      <c r="A1114" s="944" t="s">
        <v>132</v>
      </c>
      <c r="B1114" s="522"/>
      <c r="C1114" s="549"/>
      <c r="D1114" s="549"/>
      <c r="E1114" s="549"/>
      <c r="F1114" s="549"/>
      <c r="G1114" s="550"/>
      <c r="H1114" s="551"/>
      <c r="I1114" s="552"/>
    </row>
    <row r="1115" spans="1:9" ht="15.75" thickBot="1">
      <c r="A1115" s="944" t="s">
        <v>132</v>
      </c>
      <c r="B1115" s="522"/>
      <c r="C1115" s="524" t="s">
        <v>645</v>
      </c>
      <c r="D1115" s="525" t="s">
        <v>7</v>
      </c>
      <c r="E1115" s="525" t="s">
        <v>92</v>
      </c>
      <c r="F1115" s="525" t="s">
        <v>642</v>
      </c>
      <c r="G1115" s="525" t="s">
        <v>646</v>
      </c>
      <c r="H1115" s="526" t="s">
        <v>636</v>
      </c>
      <c r="I1115" s="517"/>
    </row>
    <row r="1116" spans="1:9">
      <c r="A1116" s="944" t="s">
        <v>132</v>
      </c>
      <c r="B1116" s="522"/>
      <c r="C1116" s="774"/>
      <c r="D1116" s="554"/>
      <c r="E1116" s="529"/>
      <c r="F1116" s="775"/>
      <c r="G1116" s="529"/>
      <c r="H1116" s="567"/>
      <c r="I1116" s="517"/>
    </row>
    <row r="1117" spans="1:9">
      <c r="A1117" s="944" t="s">
        <v>132</v>
      </c>
      <c r="B1117" s="522"/>
      <c r="C1117" s="591"/>
      <c r="D1117" s="534"/>
      <c r="E1117" s="655"/>
      <c r="F1117" s="555"/>
      <c r="G1117" s="529"/>
      <c r="H1117" s="592"/>
      <c r="I1117" s="517"/>
    </row>
    <row r="1118" spans="1:9">
      <c r="A1118" s="944" t="s">
        <v>132</v>
      </c>
      <c r="B1118" s="522"/>
      <c r="C1118" s="591"/>
      <c r="D1118" s="534"/>
      <c r="E1118" s="534"/>
      <c r="F1118" s="540"/>
      <c r="G1118" s="534"/>
      <c r="H1118" s="592"/>
      <c r="I1118" s="517"/>
    </row>
    <row r="1119" spans="1:9">
      <c r="A1119" s="944" t="s">
        <v>132</v>
      </c>
      <c r="B1119" s="522"/>
      <c r="C1119" s="542"/>
      <c r="D1119" s="534"/>
      <c r="E1119" s="534"/>
      <c r="F1119" s="540"/>
      <c r="G1119" s="534"/>
      <c r="H1119" s="592"/>
      <c r="I1119" s="517"/>
    </row>
    <row r="1120" spans="1:9">
      <c r="A1120" s="944" t="s">
        <v>132</v>
      </c>
      <c r="B1120" s="522"/>
      <c r="C1120" s="542"/>
      <c r="D1120" s="534"/>
      <c r="E1120" s="534"/>
      <c r="F1120" s="540"/>
      <c r="G1120" s="534"/>
      <c r="H1120" s="592"/>
      <c r="I1120" s="517"/>
    </row>
    <row r="1121" spans="1:10" ht="15.75" thickBot="1">
      <c r="A1121" s="944" t="s">
        <v>132</v>
      </c>
      <c r="B1121" s="522"/>
      <c r="C1121" s="542"/>
      <c r="D1121" s="534"/>
      <c r="E1121" s="534"/>
      <c r="F1121" s="540"/>
      <c r="G1121" s="534"/>
      <c r="H1121" s="592"/>
      <c r="I1121" s="517"/>
    </row>
    <row r="1122" spans="1:10" ht="15.75" thickBot="1">
      <c r="A1122" s="944" t="s">
        <v>132</v>
      </c>
      <c r="B1122" s="522"/>
      <c r="C1122" s="544"/>
      <c r="D1122" s="546"/>
      <c r="E1122" s="546"/>
      <c r="F1122" s="546"/>
      <c r="G1122" s="545"/>
      <c r="H1122" s="547"/>
      <c r="I1122" s="548">
        <v>0</v>
      </c>
    </row>
    <row r="1123" spans="1:10" ht="15.75" thickBot="1">
      <c r="A1123" s="944" t="s">
        <v>132</v>
      </c>
      <c r="B1123" s="522"/>
      <c r="C1123" s="549"/>
      <c r="D1123" s="549"/>
      <c r="E1123" s="549"/>
      <c r="F1123" s="549"/>
      <c r="G1123" s="559"/>
      <c r="H1123" s="560"/>
      <c r="I1123" s="552"/>
    </row>
    <row r="1124" spans="1:10" ht="15.75" thickBot="1">
      <c r="A1124" s="944" t="s">
        <v>132</v>
      </c>
      <c r="B1124" s="522"/>
      <c r="C1124" s="524" t="s">
        <v>647</v>
      </c>
      <c r="D1124" s="561" t="s">
        <v>648</v>
      </c>
      <c r="E1124" s="561" t="s">
        <v>649</v>
      </c>
      <c r="F1124" s="525" t="s">
        <v>650</v>
      </c>
      <c r="G1124" s="525" t="s">
        <v>635</v>
      </c>
      <c r="H1124" s="526" t="s">
        <v>636</v>
      </c>
      <c r="I1124" s="517"/>
    </row>
    <row r="1125" spans="1:10">
      <c r="A1125" s="944" t="s">
        <v>132</v>
      </c>
      <c r="B1125" s="522"/>
      <c r="C1125" s="562" t="s">
        <v>651</v>
      </c>
      <c r="D1125" s="563">
        <v>52046.296296296299</v>
      </c>
      <c r="E1125" s="564">
        <v>1.83829076447194</v>
      </c>
      <c r="F1125" s="565">
        <v>95676.225806451621</v>
      </c>
      <c r="G1125" s="780">
        <v>10.324684898196642</v>
      </c>
      <c r="H1125" s="594">
        <v>9267</v>
      </c>
      <c r="I1125" s="517"/>
    </row>
    <row r="1126" spans="1:10">
      <c r="A1126" s="944" t="s">
        <v>132</v>
      </c>
      <c r="B1126" s="522"/>
      <c r="C1126" s="562" t="s">
        <v>652</v>
      </c>
      <c r="D1126" s="563">
        <v>41637.037037037036</v>
      </c>
      <c r="E1126" s="564">
        <v>1.83829076447194</v>
      </c>
      <c r="F1126" s="565">
        <v>76540.980645161297</v>
      </c>
      <c r="G1126" s="601">
        <v>4</v>
      </c>
      <c r="H1126" s="594">
        <v>19135</v>
      </c>
      <c r="I1126" s="517"/>
    </row>
    <row r="1127" spans="1:10">
      <c r="A1127" s="944" t="s">
        <v>132</v>
      </c>
      <c r="B1127" s="522"/>
      <c r="C1127" s="568" t="s">
        <v>653</v>
      </c>
      <c r="D1127" s="563">
        <v>20818.518518518522</v>
      </c>
      <c r="E1127" s="564">
        <v>2.0417646957549742</v>
      </c>
      <c r="F1127" s="565">
        <v>42506.516129032265</v>
      </c>
      <c r="G1127" s="595">
        <v>2.8286264008852058</v>
      </c>
      <c r="H1127" s="594">
        <v>15027</v>
      </c>
      <c r="I1127" s="517"/>
    </row>
    <row r="1128" spans="1:10">
      <c r="A1128" s="944" t="s">
        <v>132</v>
      </c>
      <c r="B1128" s="522"/>
      <c r="C1128" s="542"/>
      <c r="D1128" s="539"/>
      <c r="E1128" s="539"/>
      <c r="F1128" s="539"/>
      <c r="G1128" s="534"/>
      <c r="H1128" s="543"/>
      <c r="I1128" s="517"/>
    </row>
    <row r="1129" spans="1:10">
      <c r="A1129" s="944" t="s">
        <v>132</v>
      </c>
      <c r="B1129" s="522"/>
      <c r="C1129" s="542"/>
      <c r="D1129" s="539"/>
      <c r="E1129" s="539"/>
      <c r="F1129" s="539"/>
      <c r="G1129" s="534"/>
      <c r="H1129" s="543"/>
      <c r="I1129" s="517"/>
    </row>
    <row r="1130" spans="1:10" ht="15.75" thickBot="1">
      <c r="A1130" s="944" t="s">
        <v>132</v>
      </c>
      <c r="B1130" s="522"/>
      <c r="C1130" s="542"/>
      <c r="D1130" s="539"/>
      <c r="E1130" s="539"/>
      <c r="F1130" s="539"/>
      <c r="G1130" s="534"/>
      <c r="H1130" s="543"/>
      <c r="I1130" s="517"/>
    </row>
    <row r="1131" spans="1:10" ht="15.75" thickBot="1">
      <c r="A1131" s="944" t="s">
        <v>132</v>
      </c>
      <c r="B1131" s="522"/>
      <c r="C1131" s="570"/>
      <c r="D1131" s="571"/>
      <c r="E1131" s="571"/>
      <c r="F1131" s="571"/>
      <c r="G1131" s="572"/>
      <c r="H1131" s="573"/>
      <c r="I1131" s="548">
        <v>43429</v>
      </c>
    </row>
    <row r="1132" spans="1:10" ht="15.75" thickBot="1">
      <c r="A1132" s="944" t="s">
        <v>132</v>
      </c>
      <c r="B1132" s="522"/>
      <c r="C1132" s="596"/>
      <c r="D1132" s="596"/>
      <c r="E1132" s="596"/>
      <c r="F1132" s="596"/>
      <c r="G1132" s="597"/>
      <c r="H1132" s="552"/>
      <c r="I1132" s="552"/>
    </row>
    <row r="1133" spans="1:10" ht="15.75" thickBot="1">
      <c r="A1133" s="944" t="s">
        <v>132</v>
      </c>
      <c r="B1133" s="522"/>
      <c r="C1133" s="522"/>
      <c r="D1133" s="522"/>
      <c r="E1133" s="522"/>
      <c r="F1133" s="574" t="s">
        <v>654</v>
      </c>
      <c r="G1133" s="521"/>
      <c r="H1133" s="517"/>
      <c r="I1133" s="773">
        <v>111967</v>
      </c>
      <c r="J1133" s="518">
        <v>111967</v>
      </c>
    </row>
    <row r="1134" spans="1:10">
      <c r="A1134" s="944" t="s">
        <v>132</v>
      </c>
      <c r="B1134" s="515"/>
      <c r="C1134" s="515"/>
      <c r="D1134" s="515"/>
      <c r="E1134" s="515"/>
      <c r="F1134" s="515"/>
      <c r="G1134" s="516"/>
      <c r="H1134" s="517"/>
      <c r="I1134" s="598"/>
    </row>
    <row r="1135" spans="1:10">
      <c r="A1135" s="944" t="s">
        <v>1067</v>
      </c>
    </row>
    <row r="1136" spans="1:10">
      <c r="A1136" s="944" t="s">
        <v>1067</v>
      </c>
      <c r="B1136" s="602"/>
    </row>
    <row r="1137" spans="1:9">
      <c r="A1137" s="518" t="s">
        <v>5605</v>
      </c>
      <c r="B1137" s="602"/>
    </row>
    <row r="1138" spans="1:9">
      <c r="A1138" s="944" t="s">
        <v>5605</v>
      </c>
      <c r="B1138" s="516"/>
      <c r="C1138" s="519" t="s">
        <v>631</v>
      </c>
      <c r="D1138" s="519"/>
      <c r="E1138" s="519"/>
      <c r="F1138" s="519"/>
      <c r="G1138" s="519"/>
      <c r="H1138" s="520"/>
      <c r="I1138" s="515"/>
    </row>
    <row r="1139" spans="1:9">
      <c r="A1139" s="944" t="s">
        <v>5605</v>
      </c>
      <c r="B1139" s="516"/>
      <c r="C1139" s="515"/>
      <c r="D1139" s="515"/>
      <c r="E1139" s="515"/>
      <c r="F1139" s="515"/>
      <c r="G1139" s="516"/>
      <c r="H1139" s="575"/>
      <c r="I1139" s="576"/>
    </row>
    <row r="1140" spans="1:9">
      <c r="A1140" s="944" t="s">
        <v>5605</v>
      </c>
      <c r="B1140" s="516"/>
      <c r="C1140" s="515"/>
      <c r="D1140" s="515"/>
      <c r="E1140" s="515"/>
      <c r="F1140" s="515"/>
      <c r="G1140" s="516"/>
      <c r="H1140" s="575"/>
      <c r="I1140" s="576"/>
    </row>
    <row r="1141" spans="1:9">
      <c r="A1141" s="944" t="s">
        <v>5605</v>
      </c>
      <c r="B1141" s="516"/>
      <c r="C1141" s="515"/>
      <c r="D1141" s="515"/>
      <c r="E1141" s="515"/>
      <c r="F1141" s="515"/>
      <c r="G1141" s="516"/>
      <c r="H1141" s="575"/>
      <c r="I1141" s="1051" t="s">
        <v>1062</v>
      </c>
    </row>
    <row r="1142" spans="1:9" ht="27" customHeight="1">
      <c r="A1142" s="944" t="s">
        <v>5605</v>
      </c>
      <c r="B1142" s="828" t="s">
        <v>568</v>
      </c>
      <c r="C1142" s="1097" t="s">
        <v>5605</v>
      </c>
      <c r="D1142" s="829" t="s">
        <v>5604</v>
      </c>
      <c r="E1142" s="829"/>
      <c r="F1142" s="829"/>
      <c r="G1142" s="828" t="s">
        <v>7</v>
      </c>
      <c r="H1142" s="949" t="s">
        <v>77</v>
      </c>
      <c r="I1142" s="1093">
        <v>95</v>
      </c>
    </row>
    <row r="1143" spans="1:9">
      <c r="A1143" s="944" t="s">
        <v>5605</v>
      </c>
      <c r="B1143" s="516"/>
      <c r="C1143" s="515"/>
      <c r="D1143" s="604"/>
      <c r="E1143" s="604"/>
      <c r="F1143" s="604"/>
      <c r="G1143" s="516"/>
      <c r="H1143" s="575"/>
      <c r="I1143" s="576"/>
    </row>
    <row r="1144" spans="1:9">
      <c r="A1144" s="944" t="s">
        <v>5605</v>
      </c>
      <c r="B1144" s="516"/>
      <c r="C1144" s="515"/>
      <c r="D1144" s="515"/>
      <c r="E1144" s="515"/>
      <c r="F1144" s="515"/>
      <c r="G1144" s="515"/>
      <c r="H1144" s="517"/>
      <c r="I1144" s="576"/>
    </row>
    <row r="1145" spans="1:9" ht="15.75" thickBot="1">
      <c r="A1145" s="944" t="s">
        <v>5605</v>
      </c>
      <c r="B1145" s="516"/>
      <c r="C1145" s="515"/>
      <c r="D1145" s="515"/>
      <c r="E1145" s="515"/>
      <c r="F1145" s="515"/>
      <c r="G1145" s="516"/>
      <c r="H1145" s="575"/>
      <c r="I1145" s="576"/>
    </row>
    <row r="1146" spans="1:9" ht="15.75" thickBot="1">
      <c r="A1146" s="944" t="s">
        <v>5605</v>
      </c>
      <c r="B1146" s="516"/>
      <c r="C1146" s="605" t="s">
        <v>633</v>
      </c>
      <c r="D1146" s="561" t="s">
        <v>7</v>
      </c>
      <c r="E1146" s="561" t="s">
        <v>92</v>
      </c>
      <c r="F1146" s="561" t="s">
        <v>672</v>
      </c>
      <c r="G1146" s="561" t="s">
        <v>635</v>
      </c>
      <c r="H1146" s="606" t="s">
        <v>636</v>
      </c>
      <c r="I1146" s="576"/>
    </row>
    <row r="1147" spans="1:9">
      <c r="A1147" s="944" t="s">
        <v>5605</v>
      </c>
      <c r="B1147" s="516"/>
      <c r="C1147" s="568" t="s">
        <v>637</v>
      </c>
      <c r="D1147" s="607" t="s">
        <v>638</v>
      </c>
      <c r="E1147" s="535">
        <v>1</v>
      </c>
      <c r="F1147" s="647">
        <v>3130</v>
      </c>
      <c r="G1147" s="535">
        <v>0.05</v>
      </c>
      <c r="H1147" s="608">
        <v>157</v>
      </c>
      <c r="I1147" s="576"/>
    </row>
    <row r="1148" spans="1:9">
      <c r="A1148" s="944" t="s">
        <v>5605</v>
      </c>
      <c r="B1148" s="516"/>
      <c r="C1148" s="568" t="s">
        <v>717</v>
      </c>
      <c r="D1148" s="610" t="s">
        <v>660</v>
      </c>
      <c r="E1148" s="535">
        <v>1</v>
      </c>
      <c r="F1148" s="536">
        <v>56650</v>
      </c>
      <c r="G1148" s="535">
        <v>8.0000000000000002E-3</v>
      </c>
      <c r="H1148" s="608">
        <v>453</v>
      </c>
      <c r="I1148" s="576"/>
    </row>
    <row r="1149" spans="1:9">
      <c r="A1149" s="944" t="s">
        <v>5605</v>
      </c>
      <c r="B1149" s="516"/>
      <c r="C1149" s="609"/>
      <c r="D1149" s="610"/>
      <c r="E1149" s="610"/>
      <c r="F1149" s="563"/>
      <c r="G1149" s="610"/>
      <c r="H1149" s="613"/>
      <c r="I1149" s="576"/>
    </row>
    <row r="1150" spans="1:9">
      <c r="A1150" s="944" t="s">
        <v>5605</v>
      </c>
      <c r="B1150" s="516"/>
      <c r="C1150" s="609"/>
      <c r="D1150" s="610"/>
      <c r="E1150" s="610"/>
      <c r="F1150" s="558"/>
      <c r="G1150" s="610"/>
      <c r="H1150" s="710"/>
      <c r="I1150" s="576"/>
    </row>
    <row r="1151" spans="1:9">
      <c r="A1151" s="944" t="s">
        <v>5605</v>
      </c>
      <c r="B1151" s="516"/>
      <c r="C1151" s="609"/>
      <c r="D1151" s="610"/>
      <c r="E1151" s="614"/>
      <c r="F1151" s="614"/>
      <c r="G1151" s="610"/>
      <c r="H1151" s="613"/>
      <c r="I1151" s="576"/>
    </row>
    <row r="1152" spans="1:9" ht="15.75" thickBot="1">
      <c r="A1152" s="944" t="s">
        <v>5605</v>
      </c>
      <c r="B1152" s="516"/>
      <c r="C1152" s="609"/>
      <c r="D1152" s="610"/>
      <c r="E1152" s="614"/>
      <c r="F1152" s="614"/>
      <c r="G1152" s="610"/>
      <c r="H1152" s="613"/>
      <c r="I1152" s="576"/>
    </row>
    <row r="1153" spans="1:9" ht="15.75" thickBot="1">
      <c r="A1153" s="944" t="s">
        <v>5605</v>
      </c>
      <c r="B1153" s="516"/>
      <c r="C1153" s="615"/>
      <c r="D1153" s="616"/>
      <c r="E1153" s="616"/>
      <c r="F1153" s="616"/>
      <c r="G1153" s="617"/>
      <c r="H1153" s="618"/>
      <c r="I1153" s="619">
        <v>610</v>
      </c>
    </row>
    <row r="1154" spans="1:9" ht="15.75" thickBot="1">
      <c r="A1154" s="944" t="s">
        <v>5605</v>
      </c>
      <c r="B1154" s="516"/>
      <c r="C1154" s="620"/>
      <c r="D1154" s="620"/>
      <c r="E1154" s="620"/>
      <c r="F1154" s="620"/>
      <c r="G1154" s="621"/>
      <c r="H1154" s="622"/>
      <c r="I1154" s="623"/>
    </row>
    <row r="1155" spans="1:9" ht="15.75" thickBot="1">
      <c r="A1155" s="944" t="s">
        <v>5605</v>
      </c>
      <c r="B1155" s="516"/>
      <c r="C1155" s="605" t="s">
        <v>641</v>
      </c>
      <c r="D1155" s="561" t="s">
        <v>7</v>
      </c>
      <c r="E1155" s="561" t="s">
        <v>92</v>
      </c>
      <c r="F1155" s="561" t="s">
        <v>642</v>
      </c>
      <c r="G1155" s="561" t="s">
        <v>643</v>
      </c>
      <c r="H1155" s="606" t="s">
        <v>636</v>
      </c>
      <c r="I1155" s="576"/>
    </row>
    <row r="1156" spans="1:9">
      <c r="A1156" s="944" t="s">
        <v>5605</v>
      </c>
      <c r="B1156" s="516"/>
      <c r="C1156" s="630" t="s">
        <v>718</v>
      </c>
      <c r="D1156" s="625" t="s">
        <v>668</v>
      </c>
      <c r="E1156" s="625">
        <v>4.3899999999999998E-3</v>
      </c>
      <c r="F1156" s="584">
        <v>14008</v>
      </c>
      <c r="G1156" s="625"/>
      <c r="H1156" s="567">
        <v>61</v>
      </c>
      <c r="I1156" s="576"/>
    </row>
    <row r="1157" spans="1:9">
      <c r="A1157" s="944" t="s">
        <v>5605</v>
      </c>
      <c r="B1157" s="516"/>
      <c r="C1157" s="632" t="s">
        <v>1066</v>
      </c>
      <c r="D1157" s="625" t="s">
        <v>1108</v>
      </c>
      <c r="E1157" s="625">
        <v>100</v>
      </c>
      <c r="F1157" s="647">
        <v>5</v>
      </c>
      <c r="G1157" s="625"/>
      <c r="H1157" s="567">
        <v>500</v>
      </c>
      <c r="I1157" s="576"/>
    </row>
    <row r="1158" spans="1:9">
      <c r="A1158" s="944" t="s">
        <v>5605</v>
      </c>
      <c r="B1158" s="516"/>
      <c r="C1158" s="632" t="s">
        <v>677</v>
      </c>
      <c r="D1158" s="610" t="s">
        <v>678</v>
      </c>
      <c r="E1158" s="610">
        <v>25.34</v>
      </c>
      <c r="F1158" s="824">
        <v>23</v>
      </c>
      <c r="G1158" s="610"/>
      <c r="H1158" s="608">
        <v>583</v>
      </c>
      <c r="I1158" s="576"/>
    </row>
    <row r="1159" spans="1:9">
      <c r="A1159" s="944" t="s">
        <v>5605</v>
      </c>
      <c r="B1159" s="516"/>
      <c r="C1159" s="628"/>
      <c r="D1159" s="610"/>
      <c r="E1159" s="610"/>
      <c r="F1159" s="563"/>
      <c r="G1159" s="556"/>
      <c r="H1159" s="587"/>
      <c r="I1159" s="576"/>
    </row>
    <row r="1160" spans="1:9">
      <c r="A1160" s="944" t="s">
        <v>5605</v>
      </c>
      <c r="B1160" s="516"/>
      <c r="C1160" s="609"/>
      <c r="D1160" s="610"/>
      <c r="E1160" s="610"/>
      <c r="F1160" s="563"/>
      <c r="G1160" s="556"/>
      <c r="H1160" s="587"/>
      <c r="I1160" s="576"/>
    </row>
    <row r="1161" spans="1:9">
      <c r="A1161" s="944" t="s">
        <v>5605</v>
      </c>
      <c r="B1161" s="516"/>
      <c r="C1161" s="628"/>
      <c r="D1161" s="625"/>
      <c r="E1161" s="625"/>
      <c r="F1161" s="563"/>
      <c r="G1161" s="556"/>
      <c r="H1161" s="587"/>
      <c r="I1161" s="576"/>
    </row>
    <row r="1162" spans="1:9">
      <c r="A1162" s="944" t="s">
        <v>5605</v>
      </c>
      <c r="B1162" s="516"/>
      <c r="C1162" s="609"/>
      <c r="D1162" s="610"/>
      <c r="E1162" s="610"/>
      <c r="F1162" s="563"/>
      <c r="G1162" s="556"/>
      <c r="H1162" s="587"/>
      <c r="I1162" s="576"/>
    </row>
    <row r="1163" spans="1:9">
      <c r="A1163" s="944" t="s">
        <v>5605</v>
      </c>
      <c r="B1163" s="516"/>
      <c r="C1163" s="609"/>
      <c r="D1163" s="610"/>
      <c r="E1163" s="610"/>
      <c r="F1163" s="563"/>
      <c r="G1163" s="556"/>
      <c r="H1163" s="587"/>
      <c r="I1163" s="576"/>
    </row>
    <row r="1164" spans="1:9">
      <c r="A1164" s="944" t="s">
        <v>5605</v>
      </c>
      <c r="B1164" s="516"/>
      <c r="C1164" s="609"/>
      <c r="D1164" s="614"/>
      <c r="E1164" s="614"/>
      <c r="F1164" s="614"/>
      <c r="G1164" s="610"/>
      <c r="H1164" s="613"/>
      <c r="I1164" s="576"/>
    </row>
    <row r="1165" spans="1:9">
      <c r="A1165" s="944" t="s">
        <v>5605</v>
      </c>
      <c r="B1165" s="516"/>
      <c r="C1165" s="609"/>
      <c r="D1165" s="614"/>
      <c r="E1165" s="614"/>
      <c r="F1165" s="614"/>
      <c r="G1165" s="610"/>
      <c r="H1165" s="613"/>
      <c r="I1165" s="576"/>
    </row>
    <row r="1166" spans="1:9">
      <c r="A1166" s="944" t="s">
        <v>5605</v>
      </c>
      <c r="B1166" s="516"/>
      <c r="C1166" s="609"/>
      <c r="D1166" s="614"/>
      <c r="E1166" s="614"/>
      <c r="F1166" s="614"/>
      <c r="G1166" s="610"/>
      <c r="H1166" s="613"/>
      <c r="I1166" s="576"/>
    </row>
    <row r="1167" spans="1:9" ht="15.75" thickBot="1">
      <c r="A1167" s="944" t="s">
        <v>5605</v>
      </c>
      <c r="B1167" s="516"/>
      <c r="C1167" s="609"/>
      <c r="D1167" s="614"/>
      <c r="E1167" s="614"/>
      <c r="F1167" s="614"/>
      <c r="G1167" s="610"/>
      <c r="H1167" s="613"/>
      <c r="I1167" s="576"/>
    </row>
    <row r="1168" spans="1:9" ht="15.75" thickBot="1">
      <c r="A1168" s="944" t="s">
        <v>5605</v>
      </c>
      <c r="B1168" s="516"/>
      <c r="C1168" s="615"/>
      <c r="D1168" s="616"/>
      <c r="E1168" s="616"/>
      <c r="F1168" s="616"/>
      <c r="G1168" s="617"/>
      <c r="H1168" s="618"/>
      <c r="I1168" s="679">
        <v>1144</v>
      </c>
    </row>
    <row r="1169" spans="1:9" ht="15.75" thickBot="1">
      <c r="A1169" s="944" t="s">
        <v>5605</v>
      </c>
      <c r="B1169" s="516"/>
      <c r="C1169" s="620"/>
      <c r="D1169" s="620"/>
      <c r="E1169" s="620"/>
      <c r="F1169" s="620"/>
      <c r="G1169" s="621"/>
      <c r="H1169" s="622"/>
      <c r="I1169" s="623"/>
    </row>
    <row r="1170" spans="1:9" ht="15.75" thickBot="1">
      <c r="A1170" s="944" t="s">
        <v>5605</v>
      </c>
      <c r="B1170" s="516"/>
      <c r="C1170" s="605" t="s">
        <v>645</v>
      </c>
      <c r="D1170" s="561" t="s">
        <v>7</v>
      </c>
      <c r="E1170" s="561" t="s">
        <v>92</v>
      </c>
      <c r="F1170" s="561" t="s">
        <v>642</v>
      </c>
      <c r="G1170" s="561" t="s">
        <v>646</v>
      </c>
      <c r="H1170" s="606" t="s">
        <v>636</v>
      </c>
      <c r="I1170" s="576"/>
    </row>
    <row r="1171" spans="1:9">
      <c r="A1171" s="944" t="s">
        <v>5605</v>
      </c>
      <c r="B1171" s="516"/>
      <c r="C1171" s="630"/>
      <c r="D1171" s="625"/>
      <c r="E1171" s="625"/>
      <c r="F1171" s="584"/>
      <c r="G1171" s="625"/>
      <c r="H1171" s="592"/>
      <c r="I1171" s="631"/>
    </row>
    <row r="1172" spans="1:9">
      <c r="A1172" s="944" t="s">
        <v>5605</v>
      </c>
      <c r="B1172" s="516"/>
      <c r="C1172" s="632"/>
      <c r="D1172" s="633"/>
      <c r="E1172" s="633"/>
      <c r="F1172" s="633"/>
      <c r="G1172" s="625"/>
      <c r="H1172" s="587"/>
      <c r="I1172" s="576"/>
    </row>
    <row r="1173" spans="1:9">
      <c r="A1173" s="944" t="s">
        <v>5605</v>
      </c>
      <c r="B1173" s="516"/>
      <c r="C1173" s="632"/>
      <c r="D1173" s="614"/>
      <c r="E1173" s="614"/>
      <c r="F1173" s="614"/>
      <c r="G1173" s="610"/>
      <c r="H1173" s="613"/>
      <c r="I1173" s="576"/>
    </row>
    <row r="1174" spans="1:9">
      <c r="A1174" s="944" t="s">
        <v>5605</v>
      </c>
      <c r="B1174" s="516"/>
      <c r="C1174" s="628"/>
      <c r="D1174" s="614"/>
      <c r="E1174" s="614"/>
      <c r="F1174" s="614"/>
      <c r="G1174" s="610"/>
      <c r="H1174" s="613"/>
      <c r="I1174" s="576"/>
    </row>
    <row r="1175" spans="1:9" ht="15.75" thickBot="1">
      <c r="A1175" s="944" t="s">
        <v>5605</v>
      </c>
      <c r="B1175" s="516"/>
      <c r="C1175" s="609"/>
      <c r="D1175" s="614"/>
      <c r="E1175" s="614"/>
      <c r="F1175" s="614"/>
      <c r="G1175" s="610"/>
      <c r="H1175" s="613"/>
      <c r="I1175" s="576"/>
    </row>
    <row r="1176" spans="1:9" ht="15.75" thickBot="1">
      <c r="A1176" s="944" t="s">
        <v>5605</v>
      </c>
      <c r="B1176" s="516"/>
      <c r="C1176" s="615"/>
      <c r="D1176" s="616"/>
      <c r="E1176" s="616"/>
      <c r="F1176" s="616"/>
      <c r="G1176" s="617"/>
      <c r="H1176" s="618"/>
      <c r="I1176" s="619">
        <v>0</v>
      </c>
    </row>
    <row r="1177" spans="1:9" ht="15.75" thickBot="1">
      <c r="A1177" s="944" t="s">
        <v>5605</v>
      </c>
      <c r="B1177" s="516"/>
      <c r="C1177" s="620"/>
      <c r="D1177" s="620"/>
      <c r="E1177" s="620"/>
      <c r="F1177" s="620"/>
      <c r="G1177" s="634"/>
      <c r="H1177" s="635"/>
      <c r="I1177" s="623"/>
    </row>
    <row r="1178" spans="1:9" ht="15.75" thickBot="1">
      <c r="A1178" s="944" t="s">
        <v>5605</v>
      </c>
      <c r="B1178" s="516"/>
      <c r="C1178" s="605" t="s">
        <v>647</v>
      </c>
      <c r="D1178" s="561" t="s">
        <v>648</v>
      </c>
      <c r="E1178" s="561" t="s">
        <v>649</v>
      </c>
      <c r="F1178" s="561" t="s">
        <v>650</v>
      </c>
      <c r="G1178" s="561" t="s">
        <v>635</v>
      </c>
      <c r="H1178" s="606" t="s">
        <v>636</v>
      </c>
      <c r="I1178" s="576"/>
    </row>
    <row r="1179" spans="1:9">
      <c r="A1179" s="944" t="s">
        <v>5605</v>
      </c>
      <c r="B1179" s="516"/>
      <c r="C1179" s="562" t="s">
        <v>651</v>
      </c>
      <c r="D1179" s="563">
        <v>52046.296296296299</v>
      </c>
      <c r="E1179" s="564">
        <v>1.83829076447194</v>
      </c>
      <c r="F1179" s="565">
        <v>95676.225806451621</v>
      </c>
      <c r="G1179" s="593">
        <v>197.59988785580484</v>
      </c>
      <c r="H1179" s="567">
        <v>484</v>
      </c>
      <c r="I1179" s="576"/>
    </row>
    <row r="1180" spans="1:9">
      <c r="A1180" s="944" t="s">
        <v>5605</v>
      </c>
      <c r="B1180" s="516"/>
      <c r="C1180" s="562" t="s">
        <v>652</v>
      </c>
      <c r="D1180" s="563">
        <v>41637.037037037036</v>
      </c>
      <c r="E1180" s="564">
        <v>1.83829076447194</v>
      </c>
      <c r="F1180" s="565">
        <v>76540.980645161297</v>
      </c>
      <c r="G1180" s="593">
        <v>45</v>
      </c>
      <c r="H1180" s="567">
        <v>1701</v>
      </c>
      <c r="I1180" s="576"/>
    </row>
    <row r="1181" spans="1:9">
      <c r="A1181" s="944" t="s">
        <v>5605</v>
      </c>
      <c r="B1181" s="516"/>
      <c r="C1181" s="568" t="s">
        <v>653</v>
      </c>
      <c r="D1181" s="563">
        <v>20818.518518518522</v>
      </c>
      <c r="E1181" s="564">
        <v>2.0417646957549742</v>
      </c>
      <c r="F1181" s="565">
        <v>42506.516129032265</v>
      </c>
      <c r="G1181" s="595">
        <v>45</v>
      </c>
      <c r="H1181" s="567">
        <v>945</v>
      </c>
      <c r="I1181" s="576"/>
    </row>
    <row r="1182" spans="1:9">
      <c r="A1182" s="944" t="s">
        <v>5605</v>
      </c>
      <c r="B1182" s="516"/>
      <c r="C1182" s="609"/>
      <c r="D1182" s="558"/>
      <c r="E1182" s="563"/>
      <c r="F1182" s="563"/>
      <c r="G1182" s="610"/>
      <c r="H1182" s="587"/>
      <c r="I1182" s="576"/>
    </row>
    <row r="1183" spans="1:9">
      <c r="A1183" s="944" t="s">
        <v>5605</v>
      </c>
      <c r="B1183" s="516"/>
      <c r="C1183" s="609"/>
      <c r="D1183" s="614"/>
      <c r="E1183" s="614"/>
      <c r="F1183" s="614"/>
      <c r="G1183" s="610"/>
      <c r="H1183" s="613"/>
      <c r="I1183" s="576"/>
    </row>
    <row r="1184" spans="1:9" ht="15.75" thickBot="1">
      <c r="A1184" s="944" t="s">
        <v>5605</v>
      </c>
      <c r="B1184" s="516"/>
      <c r="C1184" s="609"/>
      <c r="D1184" s="614"/>
      <c r="E1184" s="614"/>
      <c r="F1184" s="614"/>
      <c r="G1184" s="610"/>
      <c r="H1184" s="613"/>
      <c r="I1184" s="576"/>
    </row>
    <row r="1185" spans="1:10" ht="15.75" thickBot="1">
      <c r="A1185" s="944" t="s">
        <v>5605</v>
      </c>
      <c r="B1185" s="516"/>
      <c r="C1185" s="639"/>
      <c r="D1185" s="640"/>
      <c r="E1185" s="640"/>
      <c r="F1185" s="640"/>
      <c r="G1185" s="641"/>
      <c r="H1185" s="642"/>
      <c r="I1185" s="679">
        <v>3130</v>
      </c>
    </row>
    <row r="1186" spans="1:10" ht="15.75" thickBot="1">
      <c r="A1186" s="944" t="s">
        <v>5605</v>
      </c>
      <c r="B1186" s="516"/>
      <c r="C1186" s="515"/>
      <c r="D1186" s="515"/>
      <c r="E1186" s="515"/>
      <c r="F1186" s="515"/>
      <c r="G1186" s="516"/>
      <c r="H1186" s="575"/>
      <c r="I1186" s="576"/>
    </row>
    <row r="1187" spans="1:10" ht="15.75" thickBot="1">
      <c r="A1187" s="944" t="s">
        <v>5605</v>
      </c>
      <c r="B1187" s="516"/>
      <c r="C1187" s="515"/>
      <c r="D1187" s="515"/>
      <c r="E1187" s="515"/>
      <c r="F1187" s="574" t="s">
        <v>654</v>
      </c>
      <c r="G1187" s="516"/>
      <c r="H1187" s="575"/>
      <c r="I1187" s="619">
        <v>4884</v>
      </c>
      <c r="J1187" s="518">
        <v>4884</v>
      </c>
    </row>
    <row r="1188" spans="1:10">
      <c r="A1188" s="944" t="s">
        <v>5605</v>
      </c>
    </row>
    <row r="1189" spans="1:10">
      <c r="A1189" s="944" t="s">
        <v>1068</v>
      </c>
    </row>
    <row r="1190" spans="1:10">
      <c r="A1190" s="944" t="s">
        <v>1068</v>
      </c>
    </row>
    <row r="1191" spans="1:10">
      <c r="A1191" s="518" t="s">
        <v>184</v>
      </c>
    </row>
    <row r="1192" spans="1:10">
      <c r="A1192" s="944" t="s">
        <v>184</v>
      </c>
      <c r="B1192" s="516"/>
      <c r="C1192" s="519" t="s">
        <v>631</v>
      </c>
      <c r="D1192" s="519"/>
      <c r="E1192" s="519"/>
      <c r="F1192" s="519"/>
      <c r="G1192" s="519"/>
      <c r="H1192" s="520"/>
      <c r="I1192" s="515"/>
    </row>
    <row r="1193" spans="1:10">
      <c r="A1193" s="944" t="s">
        <v>184</v>
      </c>
      <c r="B1193" s="516"/>
      <c r="C1193" s="515"/>
      <c r="D1193" s="515"/>
      <c r="E1193" s="515"/>
      <c r="F1193" s="515"/>
      <c r="G1193" s="516"/>
      <c r="H1193" s="575"/>
      <c r="I1193" s="576"/>
    </row>
    <row r="1194" spans="1:10">
      <c r="A1194" s="944" t="s">
        <v>184</v>
      </c>
      <c r="B1194" s="516"/>
      <c r="C1194" s="515"/>
      <c r="D1194" s="515"/>
      <c r="E1194" s="515"/>
      <c r="F1194" s="515"/>
      <c r="G1194" s="516"/>
      <c r="H1194" s="575"/>
      <c r="I1194" s="576"/>
    </row>
    <row r="1195" spans="1:10">
      <c r="A1195" s="944" t="s">
        <v>184</v>
      </c>
      <c r="B1195" s="516"/>
      <c r="C1195" s="515"/>
      <c r="D1195" s="515"/>
      <c r="E1195" s="515"/>
      <c r="F1195" s="515"/>
      <c r="G1195" s="516"/>
      <c r="H1195" s="575"/>
      <c r="I1195" s="1051" t="s">
        <v>1062</v>
      </c>
    </row>
    <row r="1196" spans="1:10" ht="27" customHeight="1">
      <c r="A1196" s="944" t="s">
        <v>184</v>
      </c>
      <c r="B1196" s="828" t="s">
        <v>568</v>
      </c>
      <c r="C1196" s="1097" t="s">
        <v>184</v>
      </c>
      <c r="D1196" s="829" t="s">
        <v>5510</v>
      </c>
      <c r="E1196" s="829"/>
      <c r="F1196" s="829"/>
      <c r="G1196" s="828" t="s">
        <v>7</v>
      </c>
      <c r="H1196" s="949" t="s">
        <v>77</v>
      </c>
      <c r="I1196" s="1093">
        <v>29</v>
      </c>
    </row>
    <row r="1197" spans="1:10">
      <c r="A1197" s="944" t="s">
        <v>184</v>
      </c>
      <c r="B1197" s="516"/>
      <c r="C1197" s="515"/>
      <c r="D1197" s="604"/>
      <c r="E1197" s="604"/>
      <c r="F1197" s="604"/>
      <c r="G1197" s="516"/>
      <c r="H1197" s="575"/>
      <c r="I1197" s="576"/>
    </row>
    <row r="1198" spans="1:10">
      <c r="A1198" s="944" t="s">
        <v>184</v>
      </c>
      <c r="B1198" s="516"/>
      <c r="C1198" s="515"/>
      <c r="D1198" s="515"/>
      <c r="E1198" s="515"/>
      <c r="F1198" s="515"/>
      <c r="G1198" s="515"/>
      <c r="H1198" s="517"/>
      <c r="I1198" s="576"/>
    </row>
    <row r="1199" spans="1:10" ht="15.75" thickBot="1">
      <c r="A1199" s="944" t="s">
        <v>184</v>
      </c>
      <c r="B1199" s="516"/>
      <c r="C1199" s="515"/>
      <c r="D1199" s="515"/>
      <c r="E1199" s="515"/>
      <c r="F1199" s="515"/>
      <c r="G1199" s="516"/>
      <c r="H1199" s="575"/>
      <c r="I1199" s="576"/>
    </row>
    <row r="1200" spans="1:10" ht="15.75" thickBot="1">
      <c r="A1200" s="944" t="s">
        <v>184</v>
      </c>
      <c r="B1200" s="516"/>
      <c r="C1200" s="605" t="s">
        <v>633</v>
      </c>
      <c r="D1200" s="561" t="s">
        <v>7</v>
      </c>
      <c r="E1200" s="561" t="s">
        <v>92</v>
      </c>
      <c r="F1200" s="561" t="s">
        <v>672</v>
      </c>
      <c r="G1200" s="561" t="s">
        <v>635</v>
      </c>
      <c r="H1200" s="606" t="s">
        <v>636</v>
      </c>
      <c r="I1200" s="576"/>
    </row>
    <row r="1201" spans="1:9">
      <c r="A1201" s="944" t="s">
        <v>184</v>
      </c>
      <c r="B1201" s="516"/>
      <c r="C1201" s="568" t="s">
        <v>637</v>
      </c>
      <c r="D1201" s="607" t="s">
        <v>638</v>
      </c>
      <c r="E1201" s="535">
        <v>1</v>
      </c>
      <c r="F1201" s="647">
        <v>7759</v>
      </c>
      <c r="G1201" s="535">
        <v>0.05</v>
      </c>
      <c r="H1201" s="608">
        <v>388</v>
      </c>
      <c r="I1201" s="576"/>
    </row>
    <row r="1202" spans="1:9">
      <c r="A1202" s="944" t="s">
        <v>184</v>
      </c>
      <c r="B1202" s="516"/>
      <c r="C1202" s="568" t="s">
        <v>717</v>
      </c>
      <c r="D1202" s="610" t="s">
        <v>660</v>
      </c>
      <c r="E1202" s="535">
        <v>1</v>
      </c>
      <c r="F1202" s="536">
        <v>56650</v>
      </c>
      <c r="G1202" s="535">
        <v>0.02</v>
      </c>
      <c r="H1202" s="608">
        <v>1133</v>
      </c>
      <c r="I1202" s="576"/>
    </row>
    <row r="1203" spans="1:9">
      <c r="A1203" s="944" t="s">
        <v>184</v>
      </c>
      <c r="B1203" s="516"/>
      <c r="C1203" s="609"/>
      <c r="D1203" s="610"/>
      <c r="E1203" s="610"/>
      <c r="F1203" s="563"/>
      <c r="G1203" s="610"/>
      <c r="H1203" s="613"/>
      <c r="I1203" s="576"/>
    </row>
    <row r="1204" spans="1:9">
      <c r="A1204" s="944" t="s">
        <v>184</v>
      </c>
      <c r="B1204" s="516"/>
      <c r="C1204" s="609"/>
      <c r="D1204" s="610"/>
      <c r="E1204" s="610"/>
      <c r="F1204" s="558"/>
      <c r="G1204" s="610"/>
      <c r="H1204" s="710"/>
      <c r="I1204" s="576"/>
    </row>
    <row r="1205" spans="1:9">
      <c r="A1205" s="944" t="s">
        <v>184</v>
      </c>
      <c r="B1205" s="516"/>
      <c r="C1205" s="609"/>
      <c r="D1205" s="610"/>
      <c r="E1205" s="614"/>
      <c r="F1205" s="614"/>
      <c r="G1205" s="610"/>
      <c r="H1205" s="613"/>
      <c r="I1205" s="576"/>
    </row>
    <row r="1206" spans="1:9" ht="15.75" thickBot="1">
      <c r="A1206" s="944" t="s">
        <v>184</v>
      </c>
      <c r="B1206" s="516"/>
      <c r="C1206" s="609"/>
      <c r="D1206" s="610"/>
      <c r="E1206" s="614"/>
      <c r="F1206" s="614"/>
      <c r="G1206" s="610"/>
      <c r="H1206" s="613"/>
      <c r="I1206" s="576"/>
    </row>
    <row r="1207" spans="1:9" ht="15.75" thickBot="1">
      <c r="A1207" s="944" t="s">
        <v>184</v>
      </c>
      <c r="B1207" s="516"/>
      <c r="C1207" s="615"/>
      <c r="D1207" s="616"/>
      <c r="E1207" s="616"/>
      <c r="F1207" s="616"/>
      <c r="G1207" s="617"/>
      <c r="H1207" s="618"/>
      <c r="I1207" s="619">
        <v>1521</v>
      </c>
    </row>
    <row r="1208" spans="1:9" ht="15.75" thickBot="1">
      <c r="A1208" s="944" t="s">
        <v>184</v>
      </c>
      <c r="B1208" s="516"/>
      <c r="C1208" s="620"/>
      <c r="D1208" s="620"/>
      <c r="E1208" s="620"/>
      <c r="F1208" s="620"/>
      <c r="G1208" s="621"/>
      <c r="H1208" s="622"/>
      <c r="I1208" s="623"/>
    </row>
    <row r="1209" spans="1:9" ht="15.75" thickBot="1">
      <c r="A1209" s="944" t="s">
        <v>184</v>
      </c>
      <c r="B1209" s="516"/>
      <c r="C1209" s="605" t="s">
        <v>641</v>
      </c>
      <c r="D1209" s="561" t="s">
        <v>7</v>
      </c>
      <c r="E1209" s="561" t="s">
        <v>92</v>
      </c>
      <c r="F1209" s="561" t="s">
        <v>642</v>
      </c>
      <c r="G1209" s="561" t="s">
        <v>643</v>
      </c>
      <c r="H1209" s="606" t="s">
        <v>636</v>
      </c>
      <c r="I1209" s="576"/>
    </row>
    <row r="1210" spans="1:9">
      <c r="A1210" s="944" t="s">
        <v>184</v>
      </c>
      <c r="B1210" s="516"/>
      <c r="C1210" s="568" t="s">
        <v>718</v>
      </c>
      <c r="D1210" s="610" t="s">
        <v>668</v>
      </c>
      <c r="E1210" s="535">
        <v>1.515E-2</v>
      </c>
      <c r="F1210" s="565">
        <v>14008</v>
      </c>
      <c r="G1210" s="529"/>
      <c r="H1210" s="567">
        <v>212</v>
      </c>
      <c r="I1210" s="576"/>
    </row>
    <row r="1211" spans="1:9">
      <c r="A1211" s="944" t="s">
        <v>184</v>
      </c>
      <c r="B1211" s="516"/>
      <c r="C1211" s="568" t="s">
        <v>1066</v>
      </c>
      <c r="D1211" s="610" t="s">
        <v>1108</v>
      </c>
      <c r="E1211" s="535">
        <v>1393.45</v>
      </c>
      <c r="F1211" s="565">
        <v>5</v>
      </c>
      <c r="G1211" s="529"/>
      <c r="H1211" s="567">
        <v>6967</v>
      </c>
      <c r="I1211" s="576"/>
    </row>
    <row r="1212" spans="1:9">
      <c r="A1212" s="944" t="s">
        <v>184</v>
      </c>
      <c r="B1212" s="516"/>
      <c r="C1212" s="568" t="s">
        <v>677</v>
      </c>
      <c r="D1212" s="610" t="s">
        <v>678</v>
      </c>
      <c r="E1212" s="535">
        <v>114.52</v>
      </c>
      <c r="F1212" s="565">
        <v>23</v>
      </c>
      <c r="G1212" s="529"/>
      <c r="H1212" s="567">
        <v>2634</v>
      </c>
      <c r="I1212" s="576"/>
    </row>
    <row r="1213" spans="1:9">
      <c r="A1213" s="944" t="s">
        <v>184</v>
      </c>
      <c r="B1213" s="516"/>
      <c r="C1213" s="609"/>
      <c r="D1213" s="610"/>
      <c r="E1213" s="610"/>
      <c r="F1213" s="563"/>
      <c r="G1213" s="556"/>
      <c r="H1213" s="587"/>
      <c r="I1213" s="576"/>
    </row>
    <row r="1214" spans="1:9">
      <c r="A1214" s="944" t="s">
        <v>184</v>
      </c>
      <c r="B1214" s="516"/>
      <c r="C1214" s="609"/>
      <c r="D1214" s="610"/>
      <c r="E1214" s="610"/>
      <c r="F1214" s="563"/>
      <c r="G1214" s="556"/>
      <c r="H1214" s="587"/>
      <c r="I1214" s="576"/>
    </row>
    <row r="1215" spans="1:9">
      <c r="A1215" s="944" t="s">
        <v>184</v>
      </c>
      <c r="B1215" s="516"/>
      <c r="C1215" s="628"/>
      <c r="D1215" s="625"/>
      <c r="E1215" s="625"/>
      <c r="F1215" s="563"/>
      <c r="G1215" s="556"/>
      <c r="H1215" s="587"/>
      <c r="I1215" s="576"/>
    </row>
    <row r="1216" spans="1:9">
      <c r="A1216" s="944" t="s">
        <v>184</v>
      </c>
      <c r="B1216" s="516"/>
      <c r="C1216" s="609"/>
      <c r="D1216" s="610"/>
      <c r="E1216" s="610"/>
      <c r="F1216" s="563"/>
      <c r="G1216" s="556"/>
      <c r="H1216" s="587"/>
      <c r="I1216" s="576"/>
    </row>
    <row r="1217" spans="1:9">
      <c r="A1217" s="944" t="s">
        <v>184</v>
      </c>
      <c r="B1217" s="516"/>
      <c r="C1217" s="609"/>
      <c r="D1217" s="610"/>
      <c r="E1217" s="610"/>
      <c r="F1217" s="563"/>
      <c r="G1217" s="556"/>
      <c r="H1217" s="587"/>
      <c r="I1217" s="576"/>
    </row>
    <row r="1218" spans="1:9">
      <c r="A1218" s="944" t="s">
        <v>184</v>
      </c>
      <c r="B1218" s="516"/>
      <c r="C1218" s="609"/>
      <c r="D1218" s="614"/>
      <c r="E1218" s="614"/>
      <c r="F1218" s="614"/>
      <c r="G1218" s="610"/>
      <c r="H1218" s="613"/>
      <c r="I1218" s="576"/>
    </row>
    <row r="1219" spans="1:9">
      <c r="A1219" s="944" t="s">
        <v>184</v>
      </c>
      <c r="B1219" s="516"/>
      <c r="C1219" s="609"/>
      <c r="D1219" s="614"/>
      <c r="E1219" s="614"/>
      <c r="F1219" s="614"/>
      <c r="G1219" s="610"/>
      <c r="H1219" s="613"/>
      <c r="I1219" s="576"/>
    </row>
    <row r="1220" spans="1:9">
      <c r="A1220" s="944" t="s">
        <v>184</v>
      </c>
      <c r="B1220" s="516"/>
      <c r="C1220" s="609"/>
      <c r="D1220" s="614"/>
      <c r="E1220" s="614"/>
      <c r="F1220" s="614"/>
      <c r="G1220" s="610"/>
      <c r="H1220" s="613"/>
      <c r="I1220" s="576"/>
    </row>
    <row r="1221" spans="1:9" ht="15.75" thickBot="1">
      <c r="A1221" s="944" t="s">
        <v>184</v>
      </c>
      <c r="B1221" s="516"/>
      <c r="C1221" s="609"/>
      <c r="D1221" s="614"/>
      <c r="E1221" s="614"/>
      <c r="F1221" s="614"/>
      <c r="G1221" s="610"/>
      <c r="H1221" s="613"/>
      <c r="I1221" s="576"/>
    </row>
    <row r="1222" spans="1:9" ht="15.75" thickBot="1">
      <c r="A1222" s="944" t="s">
        <v>184</v>
      </c>
      <c r="B1222" s="516"/>
      <c r="C1222" s="615"/>
      <c r="D1222" s="616"/>
      <c r="E1222" s="616"/>
      <c r="F1222" s="616"/>
      <c r="G1222" s="617"/>
      <c r="H1222" s="618"/>
      <c r="I1222" s="679">
        <v>9813</v>
      </c>
    </row>
    <row r="1223" spans="1:9" ht="15.75" thickBot="1">
      <c r="A1223" s="944" t="s">
        <v>184</v>
      </c>
      <c r="B1223" s="516"/>
      <c r="C1223" s="620"/>
      <c r="D1223" s="620"/>
      <c r="E1223" s="620"/>
      <c r="F1223" s="620"/>
      <c r="G1223" s="621"/>
      <c r="H1223" s="622"/>
      <c r="I1223" s="623"/>
    </row>
    <row r="1224" spans="1:9" ht="15.75" thickBot="1">
      <c r="A1224" s="944" t="s">
        <v>184</v>
      </c>
      <c r="B1224" s="516"/>
      <c r="C1224" s="605" t="s">
        <v>645</v>
      </c>
      <c r="D1224" s="561" t="s">
        <v>7</v>
      </c>
      <c r="E1224" s="561" t="s">
        <v>92</v>
      </c>
      <c r="F1224" s="561" t="s">
        <v>642</v>
      </c>
      <c r="G1224" s="561" t="s">
        <v>646</v>
      </c>
      <c r="H1224" s="606" t="s">
        <v>636</v>
      </c>
      <c r="I1224" s="576"/>
    </row>
    <row r="1225" spans="1:9">
      <c r="A1225" s="944" t="s">
        <v>184</v>
      </c>
      <c r="B1225" s="516"/>
      <c r="C1225" s="630"/>
      <c r="D1225" s="625"/>
      <c r="E1225" s="625"/>
      <c r="F1225" s="584"/>
      <c r="G1225" s="625"/>
      <c r="H1225" s="592"/>
      <c r="I1225" s="631"/>
    </row>
    <row r="1226" spans="1:9">
      <c r="A1226" s="944" t="s">
        <v>184</v>
      </c>
      <c r="B1226" s="516"/>
      <c r="C1226" s="632"/>
      <c r="D1226" s="633"/>
      <c r="E1226" s="633"/>
      <c r="F1226" s="633"/>
      <c r="G1226" s="625"/>
      <c r="H1226" s="587"/>
      <c r="I1226" s="576"/>
    </row>
    <row r="1227" spans="1:9">
      <c r="A1227" s="944" t="s">
        <v>184</v>
      </c>
      <c r="B1227" s="516"/>
      <c r="C1227" s="632"/>
      <c r="D1227" s="614"/>
      <c r="E1227" s="614"/>
      <c r="F1227" s="614"/>
      <c r="G1227" s="610"/>
      <c r="H1227" s="613"/>
      <c r="I1227" s="576"/>
    </row>
    <row r="1228" spans="1:9">
      <c r="A1228" s="944" t="s">
        <v>184</v>
      </c>
      <c r="B1228" s="516"/>
      <c r="C1228" s="628"/>
      <c r="D1228" s="614"/>
      <c r="E1228" s="614"/>
      <c r="F1228" s="614"/>
      <c r="G1228" s="610"/>
      <c r="H1228" s="613"/>
      <c r="I1228" s="576"/>
    </row>
    <row r="1229" spans="1:9" ht="15.75" thickBot="1">
      <c r="A1229" s="944" t="s">
        <v>184</v>
      </c>
      <c r="B1229" s="516"/>
      <c r="C1229" s="609"/>
      <c r="D1229" s="614"/>
      <c r="E1229" s="614"/>
      <c r="F1229" s="614"/>
      <c r="G1229" s="610"/>
      <c r="H1229" s="613"/>
      <c r="I1229" s="576"/>
    </row>
    <row r="1230" spans="1:9" ht="15.75" thickBot="1">
      <c r="A1230" s="944" t="s">
        <v>184</v>
      </c>
      <c r="B1230" s="516"/>
      <c r="C1230" s="615"/>
      <c r="D1230" s="616"/>
      <c r="E1230" s="616"/>
      <c r="F1230" s="616"/>
      <c r="G1230" s="617"/>
      <c r="H1230" s="618"/>
      <c r="I1230" s="619">
        <v>0</v>
      </c>
    </row>
    <row r="1231" spans="1:9" ht="15.75" thickBot="1">
      <c r="A1231" s="944" t="s">
        <v>184</v>
      </c>
      <c r="B1231" s="516"/>
      <c r="C1231" s="620"/>
      <c r="D1231" s="620"/>
      <c r="E1231" s="620"/>
      <c r="F1231" s="620"/>
      <c r="G1231" s="634"/>
      <c r="H1231" s="635"/>
      <c r="I1231" s="623"/>
    </row>
    <row r="1232" spans="1:9" ht="15.75" thickBot="1">
      <c r="A1232" s="944" t="s">
        <v>184</v>
      </c>
      <c r="B1232" s="516"/>
      <c r="C1232" s="605" t="s">
        <v>647</v>
      </c>
      <c r="D1232" s="561" t="s">
        <v>648</v>
      </c>
      <c r="E1232" s="561" t="s">
        <v>649</v>
      </c>
      <c r="F1232" s="561" t="s">
        <v>650</v>
      </c>
      <c r="G1232" s="561" t="s">
        <v>635</v>
      </c>
      <c r="H1232" s="606" t="s">
        <v>636</v>
      </c>
      <c r="I1232" s="576"/>
    </row>
    <row r="1233" spans="1:10">
      <c r="A1233" s="944" t="s">
        <v>184</v>
      </c>
      <c r="B1233" s="516"/>
      <c r="C1233" s="562" t="s">
        <v>651</v>
      </c>
      <c r="D1233" s="563">
        <v>52046.296296296299</v>
      </c>
      <c r="E1233" s="564">
        <v>1.83829076447194</v>
      </c>
      <c r="F1233" s="565">
        <v>95676.225806451621</v>
      </c>
      <c r="G1233" s="593">
        <v>200</v>
      </c>
      <c r="H1233" s="567">
        <v>478</v>
      </c>
      <c r="I1233" s="576"/>
    </row>
    <row r="1234" spans="1:10">
      <c r="A1234" s="944" t="s">
        <v>184</v>
      </c>
      <c r="B1234" s="516"/>
      <c r="C1234" s="562" t="s">
        <v>652</v>
      </c>
      <c r="D1234" s="563">
        <v>41637.037037037036</v>
      </c>
      <c r="E1234" s="564">
        <v>1.83829076447194</v>
      </c>
      <c r="F1234" s="565">
        <v>76540.980645161297</v>
      </c>
      <c r="G1234" s="778">
        <v>15.556104604191209</v>
      </c>
      <c r="H1234" s="567">
        <v>4920</v>
      </c>
      <c r="I1234" s="576"/>
    </row>
    <row r="1235" spans="1:10">
      <c r="A1235" s="944" t="s">
        <v>184</v>
      </c>
      <c r="B1235" s="516"/>
      <c r="C1235" s="568" t="s">
        <v>653</v>
      </c>
      <c r="D1235" s="563">
        <v>20818.518518518522</v>
      </c>
      <c r="E1235" s="564">
        <v>2.0417646957549742</v>
      </c>
      <c r="F1235" s="565">
        <v>42506.516129032265</v>
      </c>
      <c r="G1235" s="595">
        <v>18</v>
      </c>
      <c r="H1235" s="567">
        <v>2361</v>
      </c>
      <c r="I1235" s="576"/>
    </row>
    <row r="1236" spans="1:10">
      <c r="A1236" s="944" t="s">
        <v>184</v>
      </c>
      <c r="B1236" s="516"/>
      <c r="C1236" s="609"/>
      <c r="D1236" s="558"/>
      <c r="E1236" s="563"/>
      <c r="F1236" s="563"/>
      <c r="G1236" s="610"/>
      <c r="H1236" s="587"/>
      <c r="I1236" s="576"/>
    </row>
    <row r="1237" spans="1:10">
      <c r="A1237" s="944" t="s">
        <v>184</v>
      </c>
      <c r="B1237" s="516"/>
      <c r="C1237" s="609"/>
      <c r="D1237" s="614"/>
      <c r="E1237" s="614"/>
      <c r="F1237" s="614"/>
      <c r="G1237" s="610"/>
      <c r="H1237" s="613"/>
      <c r="I1237" s="576"/>
    </row>
    <row r="1238" spans="1:10" ht="15.75" thickBot="1">
      <c r="A1238" s="944" t="s">
        <v>184</v>
      </c>
      <c r="B1238" s="516"/>
      <c r="C1238" s="609"/>
      <c r="D1238" s="614"/>
      <c r="E1238" s="614"/>
      <c r="F1238" s="614"/>
      <c r="G1238" s="610"/>
      <c r="H1238" s="613"/>
      <c r="I1238" s="576"/>
    </row>
    <row r="1239" spans="1:10" ht="15.75" thickBot="1">
      <c r="A1239" s="944" t="s">
        <v>184</v>
      </c>
      <c r="B1239" s="516"/>
      <c r="C1239" s="639"/>
      <c r="D1239" s="640"/>
      <c r="E1239" s="640"/>
      <c r="F1239" s="640"/>
      <c r="G1239" s="641"/>
      <c r="H1239" s="642"/>
      <c r="I1239" s="679">
        <v>7759</v>
      </c>
    </row>
    <row r="1240" spans="1:10" ht="15.75" thickBot="1">
      <c r="A1240" s="944" t="s">
        <v>184</v>
      </c>
      <c r="B1240" s="516"/>
      <c r="C1240" s="515"/>
      <c r="D1240" s="515"/>
      <c r="E1240" s="515"/>
      <c r="F1240" s="515"/>
      <c r="G1240" s="516"/>
      <c r="H1240" s="575"/>
      <c r="I1240" s="576"/>
    </row>
    <row r="1241" spans="1:10" ht="15.75" thickBot="1">
      <c r="A1241" s="944" t="s">
        <v>184</v>
      </c>
      <c r="B1241" s="516"/>
      <c r="C1241" s="515"/>
      <c r="D1241" s="515"/>
      <c r="E1241" s="515"/>
      <c r="F1241" s="574" t="s">
        <v>654</v>
      </c>
      <c r="G1241" s="516"/>
      <c r="H1241" s="575"/>
      <c r="I1241" s="619">
        <v>19093</v>
      </c>
      <c r="J1241" s="518">
        <v>19093</v>
      </c>
    </row>
    <row r="1242" spans="1:10">
      <c r="A1242" s="944" t="s">
        <v>184</v>
      </c>
    </row>
    <row r="1243" spans="1:10">
      <c r="A1243" s="944" t="s">
        <v>1070</v>
      </c>
    </row>
    <row r="1244" spans="1:10">
      <c r="A1244" s="944" t="s">
        <v>1070</v>
      </c>
    </row>
    <row r="1245" spans="1:10">
      <c r="A1245" s="518" t="s">
        <v>104</v>
      </c>
      <c r="B1245" s="602"/>
    </row>
    <row r="1246" spans="1:10">
      <c r="A1246" s="944" t="s">
        <v>104</v>
      </c>
      <c r="B1246" s="516"/>
      <c r="C1246" s="519" t="s">
        <v>631</v>
      </c>
      <c r="D1246" s="519"/>
      <c r="E1246" s="519"/>
      <c r="F1246" s="519"/>
      <c r="G1246" s="519"/>
      <c r="H1246" s="520"/>
      <c r="I1246" s="515"/>
    </row>
    <row r="1247" spans="1:10">
      <c r="A1247" s="944" t="s">
        <v>104</v>
      </c>
      <c r="B1247" s="516"/>
      <c r="C1247" s="515"/>
      <c r="D1247" s="515"/>
      <c r="E1247" s="515"/>
      <c r="F1247" s="515"/>
      <c r="G1247" s="516"/>
      <c r="H1247" s="575"/>
      <c r="I1247" s="576"/>
    </row>
    <row r="1248" spans="1:10">
      <c r="A1248" s="944" t="s">
        <v>104</v>
      </c>
      <c r="B1248" s="516"/>
      <c r="C1248" s="515"/>
      <c r="D1248" s="515"/>
      <c r="E1248" s="515"/>
      <c r="F1248" s="515"/>
      <c r="G1248" s="516"/>
      <c r="H1248" s="575"/>
      <c r="I1248" s="576"/>
    </row>
    <row r="1249" spans="1:9">
      <c r="A1249" s="944" t="s">
        <v>104</v>
      </c>
      <c r="B1249" s="516"/>
      <c r="C1249" s="515"/>
      <c r="D1249" s="515"/>
      <c r="E1249" s="515"/>
      <c r="F1249" s="515"/>
      <c r="G1249" s="516"/>
      <c r="H1249" s="575"/>
      <c r="I1249" s="1051" t="s">
        <v>1062</v>
      </c>
    </row>
    <row r="1250" spans="1:9" ht="30">
      <c r="A1250" s="944" t="s">
        <v>104</v>
      </c>
      <c r="B1250" s="828" t="s">
        <v>568</v>
      </c>
      <c r="C1250" s="1097" t="s">
        <v>104</v>
      </c>
      <c r="D1250" s="829" t="s">
        <v>5528</v>
      </c>
      <c r="E1250" s="829"/>
      <c r="F1250" s="829"/>
      <c r="G1250" s="828" t="s">
        <v>7</v>
      </c>
      <c r="H1250" s="949" t="s">
        <v>77</v>
      </c>
      <c r="I1250" s="1093">
        <v>39</v>
      </c>
    </row>
    <row r="1251" spans="1:9">
      <c r="A1251" s="944" t="s">
        <v>104</v>
      </c>
      <c r="B1251" s="516"/>
      <c r="C1251" s="515"/>
      <c r="D1251" s="604"/>
      <c r="E1251" s="604"/>
      <c r="F1251" s="604"/>
      <c r="G1251" s="516"/>
      <c r="H1251" s="575"/>
      <c r="I1251" s="576"/>
    </row>
    <row r="1252" spans="1:9">
      <c r="A1252" s="944" t="s">
        <v>104</v>
      </c>
      <c r="B1252" s="516"/>
      <c r="C1252" s="515"/>
      <c r="D1252" s="515"/>
      <c r="E1252" s="515"/>
      <c r="F1252" s="515"/>
      <c r="G1252" s="515"/>
      <c r="H1252" s="517"/>
      <c r="I1252" s="576"/>
    </row>
    <row r="1253" spans="1:9" ht="15.75" thickBot="1">
      <c r="A1253" s="944" t="s">
        <v>104</v>
      </c>
      <c r="B1253" s="516"/>
      <c r="C1253" s="515"/>
      <c r="D1253" s="515"/>
      <c r="E1253" s="515"/>
      <c r="F1253" s="515"/>
      <c r="G1253" s="516"/>
      <c r="H1253" s="575"/>
      <c r="I1253" s="576"/>
    </row>
    <row r="1254" spans="1:9" ht="15.75" thickBot="1">
      <c r="A1254" s="944" t="s">
        <v>104</v>
      </c>
      <c r="B1254" s="516"/>
      <c r="C1254" s="605" t="s">
        <v>633</v>
      </c>
      <c r="D1254" s="561" t="s">
        <v>7</v>
      </c>
      <c r="E1254" s="561" t="s">
        <v>92</v>
      </c>
      <c r="F1254" s="561" t="s">
        <v>672</v>
      </c>
      <c r="G1254" s="561" t="s">
        <v>635</v>
      </c>
      <c r="H1254" s="606" t="s">
        <v>636</v>
      </c>
      <c r="I1254" s="576"/>
    </row>
    <row r="1255" spans="1:9">
      <c r="A1255" s="944" t="s">
        <v>104</v>
      </c>
      <c r="B1255" s="516"/>
      <c r="C1255" s="568" t="s">
        <v>637</v>
      </c>
      <c r="D1255" s="607" t="s">
        <v>638</v>
      </c>
      <c r="E1255" s="535">
        <v>1</v>
      </c>
      <c r="F1255" s="647">
        <v>20324</v>
      </c>
      <c r="G1255" s="535">
        <v>0.8</v>
      </c>
      <c r="H1255" s="608">
        <v>16259</v>
      </c>
      <c r="I1255" s="576"/>
    </row>
    <row r="1256" spans="1:9">
      <c r="A1256" s="944" t="s">
        <v>104</v>
      </c>
      <c r="B1256" s="516"/>
      <c r="C1256" s="568" t="s">
        <v>1069</v>
      </c>
      <c r="D1256" s="610" t="s">
        <v>77</v>
      </c>
      <c r="E1256" s="535">
        <v>1</v>
      </c>
      <c r="F1256" s="536">
        <v>169950</v>
      </c>
      <c r="G1256" s="535">
        <v>0.12</v>
      </c>
      <c r="H1256" s="608">
        <v>20394</v>
      </c>
      <c r="I1256" s="576"/>
    </row>
    <row r="1257" spans="1:9">
      <c r="A1257" s="944" t="s">
        <v>104</v>
      </c>
      <c r="B1257" s="516"/>
      <c r="C1257" s="568" t="s">
        <v>776</v>
      </c>
      <c r="D1257" s="607" t="s">
        <v>640</v>
      </c>
      <c r="E1257" s="610">
        <v>1</v>
      </c>
      <c r="F1257" s="793">
        <v>135960</v>
      </c>
      <c r="G1257" s="535">
        <v>0.4</v>
      </c>
      <c r="H1257" s="952">
        <v>54384</v>
      </c>
      <c r="I1257" s="576"/>
    </row>
    <row r="1258" spans="1:9">
      <c r="A1258" s="944" t="s">
        <v>104</v>
      </c>
      <c r="B1258" s="516"/>
      <c r="C1258" s="609"/>
      <c r="D1258" s="610"/>
      <c r="E1258" s="610"/>
      <c r="F1258" s="558"/>
      <c r="G1258" s="610"/>
      <c r="H1258" s="710"/>
      <c r="I1258" s="576"/>
    </row>
    <row r="1259" spans="1:9">
      <c r="A1259" s="944" t="s">
        <v>104</v>
      </c>
      <c r="B1259" s="516"/>
      <c r="C1259" s="609"/>
      <c r="D1259" s="610"/>
      <c r="E1259" s="614"/>
      <c r="F1259" s="614"/>
      <c r="G1259" s="610"/>
      <c r="H1259" s="613"/>
      <c r="I1259" s="576"/>
    </row>
    <row r="1260" spans="1:9" ht="15.75" thickBot="1">
      <c r="A1260" s="944" t="s">
        <v>104</v>
      </c>
      <c r="B1260" s="516"/>
      <c r="C1260" s="609"/>
      <c r="D1260" s="610"/>
      <c r="E1260" s="614"/>
      <c r="F1260" s="614"/>
      <c r="G1260" s="610"/>
      <c r="H1260" s="613"/>
      <c r="I1260" s="576"/>
    </row>
    <row r="1261" spans="1:9" ht="15.75" thickBot="1">
      <c r="A1261" s="944" t="s">
        <v>104</v>
      </c>
      <c r="B1261" s="516"/>
      <c r="C1261" s="615"/>
      <c r="D1261" s="616"/>
      <c r="E1261" s="616"/>
      <c r="F1261" s="616"/>
      <c r="G1261" s="617"/>
      <c r="H1261" s="618"/>
      <c r="I1261" s="649">
        <v>91037</v>
      </c>
    </row>
    <row r="1262" spans="1:9" ht="15.75" thickBot="1">
      <c r="A1262" s="944" t="s">
        <v>104</v>
      </c>
      <c r="B1262" s="516"/>
      <c r="C1262" s="620"/>
      <c r="D1262" s="620"/>
      <c r="E1262" s="620"/>
      <c r="F1262" s="620"/>
      <c r="G1262" s="621"/>
      <c r="H1262" s="622"/>
      <c r="I1262" s="623"/>
    </row>
    <row r="1263" spans="1:9" ht="15.75" thickBot="1">
      <c r="A1263" s="944" t="s">
        <v>104</v>
      </c>
      <c r="B1263" s="516"/>
      <c r="C1263" s="605" t="s">
        <v>641</v>
      </c>
      <c r="D1263" s="561" t="s">
        <v>7</v>
      </c>
      <c r="E1263" s="561" t="s">
        <v>92</v>
      </c>
      <c r="F1263" s="561" t="s">
        <v>642</v>
      </c>
      <c r="G1263" s="561" t="s">
        <v>643</v>
      </c>
      <c r="H1263" s="606" t="s">
        <v>636</v>
      </c>
      <c r="I1263" s="576"/>
    </row>
    <row r="1264" spans="1:9">
      <c r="A1264" s="944" t="s">
        <v>104</v>
      </c>
      <c r="B1264" s="516"/>
      <c r="C1264" s="950" t="s">
        <v>677</v>
      </c>
      <c r="D1264" s="625" t="s">
        <v>678</v>
      </c>
      <c r="E1264" s="535">
        <v>180</v>
      </c>
      <c r="F1264" s="536">
        <v>23</v>
      </c>
      <c r="G1264" s="529"/>
      <c r="H1264" s="567">
        <v>4140</v>
      </c>
      <c r="I1264" s="576"/>
    </row>
    <row r="1265" spans="1:9">
      <c r="A1265" s="944" t="s">
        <v>104</v>
      </c>
      <c r="B1265" s="516"/>
      <c r="C1265" s="834" t="s">
        <v>1066</v>
      </c>
      <c r="D1265" s="625" t="s">
        <v>1108</v>
      </c>
      <c r="E1265" s="529">
        <v>1800</v>
      </c>
      <c r="F1265" s="536">
        <v>5</v>
      </c>
      <c r="G1265" s="529"/>
      <c r="H1265" s="567">
        <v>9000</v>
      </c>
      <c r="I1265" s="576"/>
    </row>
    <row r="1266" spans="1:9">
      <c r="A1266" s="944" t="s">
        <v>104</v>
      </c>
      <c r="B1266" s="516"/>
      <c r="C1266" s="632"/>
      <c r="D1266" s="610"/>
      <c r="E1266" s="610"/>
      <c r="F1266" s="611"/>
      <c r="G1266" s="556"/>
      <c r="H1266" s="587"/>
      <c r="I1266" s="576"/>
    </row>
    <row r="1267" spans="1:9">
      <c r="A1267" s="944" t="s">
        <v>104</v>
      </c>
      <c r="B1267" s="516"/>
      <c r="C1267" s="628"/>
      <c r="D1267" s="610"/>
      <c r="E1267" s="610"/>
      <c r="F1267" s="611"/>
      <c r="G1267" s="556"/>
      <c r="H1267" s="587"/>
      <c r="I1267" s="576"/>
    </row>
    <row r="1268" spans="1:9">
      <c r="A1268" s="944" t="s">
        <v>104</v>
      </c>
      <c r="B1268" s="516"/>
      <c r="C1268" s="609"/>
      <c r="D1268" s="610"/>
      <c r="E1268" s="610"/>
      <c r="F1268" s="563"/>
      <c r="G1268" s="556"/>
      <c r="H1268" s="587"/>
      <c r="I1268" s="576"/>
    </row>
    <row r="1269" spans="1:9">
      <c r="A1269" s="944" t="s">
        <v>104</v>
      </c>
      <c r="B1269" s="516"/>
      <c r="C1269" s="628"/>
      <c r="D1269" s="625"/>
      <c r="E1269" s="625"/>
      <c r="F1269" s="563"/>
      <c r="G1269" s="556"/>
      <c r="H1269" s="587"/>
      <c r="I1269" s="576"/>
    </row>
    <row r="1270" spans="1:9">
      <c r="A1270" s="944" t="s">
        <v>104</v>
      </c>
      <c r="B1270" s="516"/>
      <c r="C1270" s="609"/>
      <c r="D1270" s="610"/>
      <c r="E1270" s="610"/>
      <c r="F1270" s="563"/>
      <c r="G1270" s="556"/>
      <c r="H1270" s="587"/>
      <c r="I1270" s="576"/>
    </row>
    <row r="1271" spans="1:9">
      <c r="A1271" s="944" t="s">
        <v>104</v>
      </c>
      <c r="B1271" s="516"/>
      <c r="C1271" s="609"/>
      <c r="D1271" s="610"/>
      <c r="E1271" s="610"/>
      <c r="F1271" s="563"/>
      <c r="G1271" s="556"/>
      <c r="H1271" s="587"/>
      <c r="I1271" s="576"/>
    </row>
    <row r="1272" spans="1:9">
      <c r="A1272" s="944" t="s">
        <v>104</v>
      </c>
      <c r="B1272" s="516"/>
      <c r="C1272" s="609"/>
      <c r="D1272" s="614"/>
      <c r="E1272" s="614"/>
      <c r="F1272" s="614"/>
      <c r="G1272" s="610"/>
      <c r="H1272" s="613"/>
      <c r="I1272" s="576"/>
    </row>
    <row r="1273" spans="1:9">
      <c r="A1273" s="944" t="s">
        <v>104</v>
      </c>
      <c r="B1273" s="516"/>
      <c r="C1273" s="609"/>
      <c r="D1273" s="614"/>
      <c r="E1273" s="614"/>
      <c r="F1273" s="614"/>
      <c r="G1273" s="610"/>
      <c r="H1273" s="613"/>
      <c r="I1273" s="576"/>
    </row>
    <row r="1274" spans="1:9">
      <c r="A1274" s="944" t="s">
        <v>104</v>
      </c>
      <c r="B1274" s="516"/>
      <c r="C1274" s="609"/>
      <c r="D1274" s="614"/>
      <c r="E1274" s="614"/>
      <c r="F1274" s="614"/>
      <c r="G1274" s="610"/>
      <c r="H1274" s="613"/>
      <c r="I1274" s="576"/>
    </row>
    <row r="1275" spans="1:9" ht="15.75" thickBot="1">
      <c r="A1275" s="944" t="s">
        <v>104</v>
      </c>
      <c r="B1275" s="516"/>
      <c r="C1275" s="609"/>
      <c r="D1275" s="614"/>
      <c r="E1275" s="614"/>
      <c r="F1275" s="614"/>
      <c r="G1275" s="610"/>
      <c r="H1275" s="613"/>
      <c r="I1275" s="576"/>
    </row>
    <row r="1276" spans="1:9" ht="15.75" thickBot="1">
      <c r="A1276" s="944" t="s">
        <v>104</v>
      </c>
      <c r="B1276" s="516"/>
      <c r="C1276" s="615"/>
      <c r="D1276" s="616"/>
      <c r="E1276" s="616"/>
      <c r="F1276" s="616"/>
      <c r="G1276" s="617"/>
      <c r="H1276" s="618"/>
      <c r="I1276" s="679">
        <v>13140</v>
      </c>
    </row>
    <row r="1277" spans="1:9" ht="15.75" thickBot="1">
      <c r="A1277" s="944" t="s">
        <v>104</v>
      </c>
      <c r="B1277" s="516"/>
      <c r="C1277" s="620"/>
      <c r="D1277" s="620"/>
      <c r="E1277" s="620"/>
      <c r="F1277" s="620"/>
      <c r="G1277" s="621"/>
      <c r="H1277" s="622"/>
      <c r="I1277" s="623"/>
    </row>
    <row r="1278" spans="1:9" ht="15.75" thickBot="1">
      <c r="A1278" s="944" t="s">
        <v>104</v>
      </c>
      <c r="B1278" s="516"/>
      <c r="C1278" s="605" t="s">
        <v>645</v>
      </c>
      <c r="D1278" s="561" t="s">
        <v>7</v>
      </c>
      <c r="E1278" s="561" t="s">
        <v>92</v>
      </c>
      <c r="F1278" s="561" t="s">
        <v>642</v>
      </c>
      <c r="G1278" s="561" t="s">
        <v>646</v>
      </c>
      <c r="H1278" s="606" t="s">
        <v>636</v>
      </c>
      <c r="I1278" s="576"/>
    </row>
    <row r="1279" spans="1:9">
      <c r="A1279" s="944" t="s">
        <v>104</v>
      </c>
      <c r="B1279" s="516"/>
      <c r="C1279" s="630"/>
      <c r="D1279" s="625"/>
      <c r="E1279" s="625"/>
      <c r="F1279" s="584"/>
      <c r="G1279" s="625"/>
      <c r="H1279" s="592"/>
      <c r="I1279" s="631"/>
    </row>
    <row r="1280" spans="1:9">
      <c r="A1280" s="944" t="s">
        <v>104</v>
      </c>
      <c r="B1280" s="516"/>
      <c r="C1280" s="632"/>
      <c r="D1280" s="633"/>
      <c r="E1280" s="633"/>
      <c r="F1280" s="633"/>
      <c r="G1280" s="625"/>
      <c r="H1280" s="587"/>
      <c r="I1280" s="576"/>
    </row>
    <row r="1281" spans="1:10">
      <c r="A1281" s="944" t="s">
        <v>104</v>
      </c>
      <c r="B1281" s="516"/>
      <c r="C1281" s="632"/>
      <c r="D1281" s="614"/>
      <c r="E1281" s="614"/>
      <c r="F1281" s="614"/>
      <c r="G1281" s="610"/>
      <c r="H1281" s="613"/>
      <c r="I1281" s="576"/>
    </row>
    <row r="1282" spans="1:10">
      <c r="A1282" s="944" t="s">
        <v>104</v>
      </c>
      <c r="B1282" s="516"/>
      <c r="C1282" s="628"/>
      <c r="D1282" s="614"/>
      <c r="E1282" s="614"/>
      <c r="F1282" s="614"/>
      <c r="G1282" s="610"/>
      <c r="H1282" s="613"/>
      <c r="I1282" s="576"/>
    </row>
    <row r="1283" spans="1:10" ht="15.75" thickBot="1">
      <c r="A1283" s="944" t="s">
        <v>104</v>
      </c>
      <c r="B1283" s="516"/>
      <c r="C1283" s="609"/>
      <c r="D1283" s="614"/>
      <c r="E1283" s="614"/>
      <c r="F1283" s="614"/>
      <c r="G1283" s="610"/>
      <c r="H1283" s="613"/>
      <c r="I1283" s="576"/>
    </row>
    <row r="1284" spans="1:10" ht="15.75" thickBot="1">
      <c r="A1284" s="944" t="s">
        <v>104</v>
      </c>
      <c r="B1284" s="516"/>
      <c r="C1284" s="615"/>
      <c r="D1284" s="616"/>
      <c r="E1284" s="616"/>
      <c r="F1284" s="616"/>
      <c r="G1284" s="617"/>
      <c r="H1284" s="618"/>
      <c r="I1284" s="619">
        <v>0</v>
      </c>
    </row>
    <row r="1285" spans="1:10" ht="15.75" thickBot="1">
      <c r="A1285" s="944" t="s">
        <v>104</v>
      </c>
      <c r="B1285" s="516"/>
      <c r="C1285" s="620"/>
      <c r="D1285" s="620"/>
      <c r="E1285" s="620"/>
      <c r="F1285" s="620"/>
      <c r="G1285" s="634"/>
      <c r="H1285" s="635"/>
      <c r="I1285" s="623"/>
    </row>
    <row r="1286" spans="1:10" ht="15.75" thickBot="1">
      <c r="A1286" s="944" t="s">
        <v>104</v>
      </c>
      <c r="B1286" s="516"/>
      <c r="C1286" s="605" t="s">
        <v>647</v>
      </c>
      <c r="D1286" s="561" t="s">
        <v>648</v>
      </c>
      <c r="E1286" s="561" t="s">
        <v>649</v>
      </c>
      <c r="F1286" s="561" t="s">
        <v>650</v>
      </c>
      <c r="G1286" s="561" t="s">
        <v>635</v>
      </c>
      <c r="H1286" s="606" t="s">
        <v>636</v>
      </c>
      <c r="I1286" s="576"/>
    </row>
    <row r="1287" spans="1:10">
      <c r="A1287" s="944" t="s">
        <v>104</v>
      </c>
      <c r="B1287" s="516"/>
      <c r="C1287" s="562" t="s">
        <v>651</v>
      </c>
      <c r="D1287" s="563">
        <v>52046.296296296299</v>
      </c>
      <c r="E1287" s="564">
        <v>1.83829076447194</v>
      </c>
      <c r="F1287" s="565">
        <v>95676.225806451621</v>
      </c>
      <c r="G1287" s="593">
        <v>18</v>
      </c>
      <c r="H1287" s="567">
        <v>5315</v>
      </c>
      <c r="I1287" s="576"/>
    </row>
    <row r="1288" spans="1:10">
      <c r="A1288" s="944" t="s">
        <v>104</v>
      </c>
      <c r="B1288" s="516"/>
      <c r="C1288" s="562" t="s">
        <v>652</v>
      </c>
      <c r="D1288" s="563">
        <v>41637.037037037036</v>
      </c>
      <c r="E1288" s="564">
        <v>1.83829076447194</v>
      </c>
      <c r="F1288" s="565">
        <v>76540.980645161297</v>
      </c>
      <c r="G1288" s="780">
        <v>7.8940000000000001</v>
      </c>
      <c r="H1288" s="567">
        <v>9696</v>
      </c>
      <c r="I1288" s="576"/>
    </row>
    <row r="1289" spans="1:10">
      <c r="A1289" s="944" t="s">
        <v>104</v>
      </c>
      <c r="B1289" s="516"/>
      <c r="C1289" s="568" t="s">
        <v>653</v>
      </c>
      <c r="D1289" s="563">
        <v>20818.518518518522</v>
      </c>
      <c r="E1289" s="564">
        <v>2.0417646957549742</v>
      </c>
      <c r="F1289" s="565">
        <v>42506.516129032265</v>
      </c>
      <c r="G1289" s="663">
        <v>8</v>
      </c>
      <c r="H1289" s="567">
        <v>5313</v>
      </c>
      <c r="I1289" s="576"/>
    </row>
    <row r="1290" spans="1:10">
      <c r="A1290" s="944" t="s">
        <v>104</v>
      </c>
      <c r="B1290" s="516"/>
      <c r="C1290" s="609"/>
      <c r="D1290" s="558"/>
      <c r="E1290" s="563"/>
      <c r="F1290" s="611"/>
      <c r="G1290" s="610"/>
      <c r="H1290" s="587"/>
      <c r="I1290" s="576"/>
    </row>
    <row r="1291" spans="1:10">
      <c r="A1291" s="944" t="s">
        <v>104</v>
      </c>
      <c r="B1291" s="516"/>
      <c r="C1291" s="609"/>
      <c r="D1291" s="614"/>
      <c r="E1291" s="614"/>
      <c r="F1291" s="614"/>
      <c r="G1291" s="610"/>
      <c r="H1291" s="613"/>
      <c r="I1291" s="576"/>
    </row>
    <row r="1292" spans="1:10" ht="15.75" thickBot="1">
      <c r="A1292" s="944" t="s">
        <v>104</v>
      </c>
      <c r="B1292" s="516"/>
      <c r="C1292" s="609"/>
      <c r="D1292" s="614"/>
      <c r="E1292" s="614"/>
      <c r="F1292" s="614"/>
      <c r="G1292" s="610"/>
      <c r="H1292" s="613"/>
      <c r="I1292" s="576"/>
    </row>
    <row r="1293" spans="1:10" ht="15.75" thickBot="1">
      <c r="A1293" s="944" t="s">
        <v>104</v>
      </c>
      <c r="B1293" s="516"/>
      <c r="C1293" s="639"/>
      <c r="D1293" s="640"/>
      <c r="E1293" s="640"/>
      <c r="F1293" s="640"/>
      <c r="G1293" s="641"/>
      <c r="H1293" s="642"/>
      <c r="I1293" s="679">
        <v>20324</v>
      </c>
    </row>
    <row r="1294" spans="1:10" ht="15.75" thickBot="1">
      <c r="A1294" s="944" t="s">
        <v>104</v>
      </c>
      <c r="B1294" s="516"/>
      <c r="C1294" s="515"/>
      <c r="D1294" s="515"/>
      <c r="E1294" s="515"/>
      <c r="F1294" s="515"/>
      <c r="G1294" s="516"/>
      <c r="H1294" s="575"/>
      <c r="I1294" s="576"/>
    </row>
    <row r="1295" spans="1:10" ht="15.75" thickBot="1">
      <c r="A1295" s="944" t="s">
        <v>104</v>
      </c>
      <c r="B1295" s="516"/>
      <c r="C1295" s="515"/>
      <c r="D1295" s="515"/>
      <c r="E1295" s="515"/>
      <c r="F1295" s="574" t="s">
        <v>654</v>
      </c>
      <c r="G1295" s="516"/>
      <c r="H1295" s="575"/>
      <c r="I1295" s="619">
        <v>124502</v>
      </c>
      <c r="J1295" s="518">
        <v>124502</v>
      </c>
    </row>
    <row r="1296" spans="1:10">
      <c r="A1296" s="944" t="s">
        <v>104</v>
      </c>
    </row>
    <row r="1297" spans="1:9">
      <c r="A1297" s="944" t="s">
        <v>1073</v>
      </c>
      <c r="B1297" s="516"/>
      <c r="C1297" s="515"/>
      <c r="D1297" s="515"/>
      <c r="E1297" s="515"/>
      <c r="F1297" s="604"/>
      <c r="G1297" s="516"/>
      <c r="H1297" s="575"/>
      <c r="I1297" s="854"/>
    </row>
    <row r="1298" spans="1:9">
      <c r="A1298" s="944" t="s">
        <v>1073</v>
      </c>
      <c r="B1298" s="516"/>
      <c r="C1298" s="515"/>
      <c r="D1298" s="515"/>
      <c r="E1298" s="515"/>
      <c r="F1298" s="604"/>
      <c r="G1298" s="516"/>
      <c r="H1298" s="575"/>
      <c r="I1298" s="854"/>
    </row>
    <row r="1299" spans="1:9">
      <c r="A1299" s="518" t="s">
        <v>4692</v>
      </c>
      <c r="B1299" s="515"/>
      <c r="C1299" s="515"/>
      <c r="D1299" s="515"/>
      <c r="E1299" s="515"/>
      <c r="F1299" s="515"/>
      <c r="G1299" s="515"/>
      <c r="H1299" s="517"/>
      <c r="I1299" s="515"/>
    </row>
    <row r="1300" spans="1:9">
      <c r="A1300" s="944" t="s">
        <v>4692</v>
      </c>
      <c r="B1300" s="516"/>
      <c r="C1300" s="519" t="s">
        <v>631</v>
      </c>
      <c r="D1300" s="519"/>
      <c r="E1300" s="519"/>
      <c r="F1300" s="519"/>
      <c r="G1300" s="519"/>
      <c r="H1300" s="520"/>
      <c r="I1300" s="515"/>
    </row>
    <row r="1301" spans="1:9">
      <c r="A1301" s="944" t="s">
        <v>4692</v>
      </c>
      <c r="B1301" s="516"/>
      <c r="C1301" s="515"/>
      <c r="D1301" s="515"/>
      <c r="E1301" s="515"/>
      <c r="F1301" s="515"/>
      <c r="G1301" s="516"/>
      <c r="H1301" s="575"/>
      <c r="I1301" s="576"/>
    </row>
    <row r="1302" spans="1:9">
      <c r="A1302" s="944" t="s">
        <v>4692</v>
      </c>
      <c r="B1302" s="516"/>
      <c r="C1302" s="515"/>
      <c r="D1302" s="515"/>
      <c r="E1302" s="515"/>
      <c r="F1302" s="515"/>
      <c r="G1302" s="516"/>
      <c r="H1302" s="575"/>
      <c r="I1302" s="576"/>
    </row>
    <row r="1303" spans="1:9">
      <c r="A1303" s="944" t="s">
        <v>4692</v>
      </c>
      <c r="B1303" s="516"/>
      <c r="C1303" s="515"/>
      <c r="D1303" s="515"/>
      <c r="E1303" s="515"/>
      <c r="F1303" s="515"/>
      <c r="G1303" s="516"/>
      <c r="H1303" s="575"/>
      <c r="I1303" s="1051" t="s">
        <v>1062</v>
      </c>
    </row>
    <row r="1304" spans="1:9" ht="45">
      <c r="A1304" s="944" t="s">
        <v>4692</v>
      </c>
      <c r="B1304" s="828" t="s">
        <v>568</v>
      </c>
      <c r="C1304" s="1097" t="s">
        <v>4692</v>
      </c>
      <c r="D1304" s="829" t="s">
        <v>769</v>
      </c>
      <c r="E1304" s="829"/>
      <c r="F1304" s="829"/>
      <c r="G1304" s="828" t="s">
        <v>7</v>
      </c>
      <c r="H1304" s="949" t="s">
        <v>80</v>
      </c>
      <c r="I1304" s="1093">
        <v>96</v>
      </c>
    </row>
    <row r="1305" spans="1:9">
      <c r="A1305" s="944" t="s">
        <v>4692</v>
      </c>
      <c r="B1305" s="516"/>
      <c r="C1305" s="598"/>
      <c r="D1305" s="667"/>
      <c r="E1305" s="667"/>
      <c r="F1305" s="667"/>
      <c r="G1305" s="668"/>
      <c r="H1305" s="840"/>
      <c r="I1305" s="576"/>
    </row>
    <row r="1306" spans="1:9">
      <c r="A1306" s="944" t="s">
        <v>4692</v>
      </c>
      <c r="B1306" s="516"/>
      <c r="C1306" s="598"/>
      <c r="D1306" s="598"/>
      <c r="E1306" s="598"/>
      <c r="F1306" s="598"/>
      <c r="G1306" s="598"/>
      <c r="H1306" s="552"/>
      <c r="I1306" s="576"/>
    </row>
    <row r="1307" spans="1:9" ht="15.75" thickBot="1">
      <c r="A1307" s="944" t="s">
        <v>4692</v>
      </c>
      <c r="B1307" s="516"/>
      <c r="C1307" s="598"/>
      <c r="D1307" s="598"/>
      <c r="E1307" s="598"/>
      <c r="F1307" s="598"/>
      <c r="G1307" s="668"/>
      <c r="H1307" s="840"/>
      <c r="I1307" s="576"/>
    </row>
    <row r="1308" spans="1:9" ht="15.75" thickBot="1">
      <c r="A1308" s="944" t="s">
        <v>4692</v>
      </c>
      <c r="B1308" s="516"/>
      <c r="C1308" s="605" t="s">
        <v>633</v>
      </c>
      <c r="D1308" s="561" t="s">
        <v>7</v>
      </c>
      <c r="E1308" s="561" t="s">
        <v>92</v>
      </c>
      <c r="F1308" s="561" t="s">
        <v>672</v>
      </c>
      <c r="G1308" s="561" t="s">
        <v>635</v>
      </c>
      <c r="H1308" s="606" t="s">
        <v>636</v>
      </c>
      <c r="I1308" s="576"/>
    </row>
    <row r="1309" spans="1:9">
      <c r="A1309" s="944" t="s">
        <v>4692</v>
      </c>
      <c r="B1309" s="516"/>
      <c r="C1309" s="851" t="s">
        <v>637</v>
      </c>
      <c r="D1309" s="838" t="s">
        <v>638</v>
      </c>
      <c r="E1309" s="529">
        <v>1</v>
      </c>
      <c r="F1309" s="647">
        <v>47118</v>
      </c>
      <c r="G1309" s="529">
        <v>0.1115181347150259</v>
      </c>
      <c r="H1309" s="567">
        <v>5255</v>
      </c>
      <c r="I1309" s="576"/>
    </row>
    <row r="1310" spans="1:9">
      <c r="A1310" s="944" t="s">
        <v>4692</v>
      </c>
      <c r="B1310" s="516"/>
      <c r="C1310" s="832"/>
      <c r="D1310" s="610"/>
      <c r="E1310" s="610"/>
      <c r="F1310" s="611"/>
      <c r="G1310" s="610"/>
      <c r="H1310" s="587"/>
      <c r="I1310" s="576"/>
    </row>
    <row r="1311" spans="1:9">
      <c r="A1311" s="944" t="s">
        <v>4692</v>
      </c>
      <c r="B1311" s="516"/>
      <c r="C1311" s="832"/>
      <c r="D1311" s="610"/>
      <c r="E1311" s="610"/>
      <c r="F1311" s="563"/>
      <c r="G1311" s="610"/>
      <c r="H1311" s="587"/>
      <c r="I1311" s="576"/>
    </row>
    <row r="1312" spans="1:9">
      <c r="A1312" s="944" t="s">
        <v>4692</v>
      </c>
      <c r="B1312" s="516"/>
      <c r="C1312" s="609"/>
      <c r="D1312" s="610"/>
      <c r="E1312" s="610"/>
      <c r="F1312" s="558"/>
      <c r="G1312" s="610"/>
      <c r="H1312" s="613"/>
      <c r="I1312" s="623"/>
    </row>
    <row r="1313" spans="1:9">
      <c r="A1313" s="944" t="s">
        <v>4692</v>
      </c>
      <c r="B1313" s="516"/>
      <c r="C1313" s="609"/>
      <c r="D1313" s="610"/>
      <c r="E1313" s="614"/>
      <c r="F1313" s="614"/>
      <c r="G1313" s="610"/>
      <c r="H1313" s="613"/>
      <c r="I1313" s="576"/>
    </row>
    <row r="1314" spans="1:9" ht="15.75" thickBot="1">
      <c r="A1314" s="944" t="s">
        <v>4692</v>
      </c>
      <c r="B1314" s="516"/>
      <c r="C1314" s="609"/>
      <c r="D1314" s="610"/>
      <c r="E1314" s="614"/>
      <c r="F1314" s="614"/>
      <c r="G1314" s="610"/>
      <c r="H1314" s="613"/>
      <c r="I1314" s="576"/>
    </row>
    <row r="1315" spans="1:9" ht="15.75" thickBot="1">
      <c r="A1315" s="944" t="s">
        <v>4692</v>
      </c>
      <c r="B1315" s="516"/>
      <c r="C1315" s="615"/>
      <c r="D1315" s="616"/>
      <c r="E1315" s="616"/>
      <c r="F1315" s="616"/>
      <c r="G1315" s="617"/>
      <c r="H1315" s="618"/>
      <c r="I1315" s="619">
        <v>5255</v>
      </c>
    </row>
    <row r="1316" spans="1:9" ht="15.75" thickBot="1">
      <c r="A1316" s="944" t="s">
        <v>4692</v>
      </c>
      <c r="B1316" s="516"/>
      <c r="C1316" s="620"/>
      <c r="D1316" s="620"/>
      <c r="E1316" s="620"/>
      <c r="F1316" s="620"/>
      <c r="G1316" s="621"/>
      <c r="H1316" s="622"/>
      <c r="I1316" s="623"/>
    </row>
    <row r="1317" spans="1:9" ht="15.75" thickBot="1">
      <c r="A1317" s="944" t="s">
        <v>4692</v>
      </c>
      <c r="B1317" s="516"/>
      <c r="C1317" s="605" t="s">
        <v>641</v>
      </c>
      <c r="D1317" s="561" t="s">
        <v>7</v>
      </c>
      <c r="E1317" s="561" t="s">
        <v>92</v>
      </c>
      <c r="F1317" s="561" t="s">
        <v>642</v>
      </c>
      <c r="G1317" s="561" t="s">
        <v>643</v>
      </c>
      <c r="H1317" s="606" t="s">
        <v>636</v>
      </c>
      <c r="I1317" s="576"/>
    </row>
    <row r="1318" spans="1:9" ht="30">
      <c r="A1318" s="944" t="s">
        <v>4692</v>
      </c>
      <c r="B1318" s="516"/>
      <c r="C1318" s="846" t="s">
        <v>770</v>
      </c>
      <c r="D1318" s="768" t="s">
        <v>80</v>
      </c>
      <c r="E1318" s="529">
        <v>1</v>
      </c>
      <c r="F1318" s="536">
        <v>11491</v>
      </c>
      <c r="G1318" s="529"/>
      <c r="H1318" s="567">
        <v>11491</v>
      </c>
      <c r="I1318" s="576"/>
    </row>
    <row r="1319" spans="1:9">
      <c r="A1319" s="944" t="s">
        <v>4692</v>
      </c>
      <c r="B1319" s="516"/>
      <c r="C1319" s="846" t="s">
        <v>760</v>
      </c>
      <c r="D1319" s="610" t="s">
        <v>80</v>
      </c>
      <c r="E1319" s="535">
        <v>1</v>
      </c>
      <c r="F1319" s="536">
        <v>16995</v>
      </c>
      <c r="G1319" s="529"/>
      <c r="H1319" s="567">
        <v>16995</v>
      </c>
      <c r="I1319" s="576"/>
    </row>
    <row r="1320" spans="1:9">
      <c r="A1320" s="944" t="s">
        <v>4692</v>
      </c>
      <c r="B1320" s="516"/>
      <c r="C1320" s="846" t="s">
        <v>761</v>
      </c>
      <c r="D1320" s="655" t="s">
        <v>80</v>
      </c>
      <c r="E1320" s="535">
        <v>2</v>
      </c>
      <c r="F1320" s="536">
        <v>1385</v>
      </c>
      <c r="G1320" s="529"/>
      <c r="H1320" s="567">
        <v>2770</v>
      </c>
      <c r="I1320" s="576"/>
    </row>
    <row r="1321" spans="1:9">
      <c r="A1321" s="944" t="s">
        <v>4692</v>
      </c>
      <c r="B1321" s="516"/>
      <c r="C1321" s="808" t="s">
        <v>762</v>
      </c>
      <c r="D1321" s="610" t="s">
        <v>77</v>
      </c>
      <c r="E1321" s="535">
        <v>6</v>
      </c>
      <c r="F1321" s="775">
        <v>1406</v>
      </c>
      <c r="G1321" s="535"/>
      <c r="H1321" s="608">
        <v>8436</v>
      </c>
      <c r="I1321" s="576"/>
    </row>
    <row r="1322" spans="1:9">
      <c r="A1322" s="944" t="s">
        <v>4692</v>
      </c>
      <c r="B1322" s="516"/>
      <c r="C1322" s="846" t="s">
        <v>763</v>
      </c>
      <c r="D1322" s="655" t="s">
        <v>80</v>
      </c>
      <c r="E1322" s="535">
        <v>2</v>
      </c>
      <c r="F1322" s="775">
        <v>2575</v>
      </c>
      <c r="G1322" s="535"/>
      <c r="H1322" s="608">
        <v>5150</v>
      </c>
      <c r="I1322" s="576"/>
    </row>
    <row r="1323" spans="1:9">
      <c r="A1323" s="944" t="s">
        <v>4692</v>
      </c>
      <c r="B1323" s="516"/>
      <c r="C1323" s="609" t="s">
        <v>764</v>
      </c>
      <c r="D1323" s="655" t="s">
        <v>80</v>
      </c>
      <c r="E1323" s="535">
        <v>1</v>
      </c>
      <c r="F1323" s="775">
        <v>12875</v>
      </c>
      <c r="G1323" s="535"/>
      <c r="H1323" s="608">
        <v>12875</v>
      </c>
      <c r="I1323" s="576"/>
    </row>
    <row r="1324" spans="1:9">
      <c r="A1324" s="944" t="s">
        <v>4692</v>
      </c>
      <c r="B1324" s="516"/>
      <c r="C1324" s="609" t="s">
        <v>765</v>
      </c>
      <c r="D1324" s="655" t="s">
        <v>80</v>
      </c>
      <c r="E1324" s="535">
        <v>1</v>
      </c>
      <c r="F1324" s="775">
        <v>11814</v>
      </c>
      <c r="G1324" s="535"/>
      <c r="H1324" s="608">
        <v>11814</v>
      </c>
      <c r="I1324" s="576"/>
    </row>
    <row r="1325" spans="1:9">
      <c r="A1325" s="944" t="s">
        <v>4692</v>
      </c>
      <c r="B1325" s="516"/>
      <c r="C1325" s="609" t="s">
        <v>766</v>
      </c>
      <c r="D1325" s="655" t="s">
        <v>80</v>
      </c>
      <c r="E1325" s="535">
        <v>1</v>
      </c>
      <c r="F1325" s="775">
        <v>78795</v>
      </c>
      <c r="G1325" s="535"/>
      <c r="H1325" s="608">
        <v>78795</v>
      </c>
      <c r="I1325" s="576"/>
    </row>
    <row r="1326" spans="1:9">
      <c r="A1326" s="944" t="s">
        <v>4692</v>
      </c>
      <c r="B1326" s="516"/>
      <c r="C1326" s="609" t="s">
        <v>767</v>
      </c>
      <c r="D1326" s="655" t="s">
        <v>80</v>
      </c>
      <c r="E1326" s="535">
        <v>1</v>
      </c>
      <c r="F1326" s="775">
        <v>43775</v>
      </c>
      <c r="G1326" s="535"/>
      <c r="H1326" s="608">
        <v>43775</v>
      </c>
      <c r="I1326" s="576"/>
    </row>
    <row r="1327" spans="1:9">
      <c r="A1327" s="944" t="s">
        <v>4692</v>
      </c>
      <c r="B1327" s="516"/>
      <c r="C1327" s="609" t="s">
        <v>768</v>
      </c>
      <c r="D1327" s="655" t="s">
        <v>77</v>
      </c>
      <c r="E1327" s="535">
        <v>2</v>
      </c>
      <c r="F1327" s="775">
        <v>103</v>
      </c>
      <c r="G1327" s="535"/>
      <c r="H1327" s="608">
        <v>206</v>
      </c>
      <c r="I1327" s="623"/>
    </row>
    <row r="1328" spans="1:9">
      <c r="A1328" s="944" t="s">
        <v>4692</v>
      </c>
      <c r="B1328" s="516"/>
      <c r="C1328" s="609"/>
      <c r="D1328" s="614"/>
      <c r="E1328" s="614"/>
      <c r="F1328" s="614"/>
      <c r="G1328" s="610"/>
      <c r="H1328" s="613"/>
      <c r="I1328" s="576"/>
    </row>
    <row r="1329" spans="1:9" ht="15.75" thickBot="1">
      <c r="A1329" s="944" t="s">
        <v>4692</v>
      </c>
      <c r="B1329" s="516"/>
      <c r="C1329" s="609"/>
      <c r="D1329" s="614"/>
      <c r="E1329" s="614"/>
      <c r="F1329" s="614"/>
      <c r="G1329" s="610"/>
      <c r="H1329" s="613"/>
      <c r="I1329" s="576"/>
    </row>
    <row r="1330" spans="1:9" ht="15.75" thickBot="1">
      <c r="A1330" s="944" t="s">
        <v>4692</v>
      </c>
      <c r="B1330" s="516"/>
      <c r="C1330" s="615"/>
      <c r="D1330" s="616"/>
      <c r="E1330" s="616"/>
      <c r="F1330" s="616"/>
      <c r="G1330" s="617"/>
      <c r="H1330" s="618"/>
      <c r="I1330" s="679">
        <v>192307</v>
      </c>
    </row>
    <row r="1331" spans="1:9" ht="15.75" thickBot="1">
      <c r="A1331" s="944" t="s">
        <v>4692</v>
      </c>
      <c r="B1331" s="516"/>
      <c r="C1331" s="620"/>
      <c r="D1331" s="620"/>
      <c r="E1331" s="620"/>
      <c r="F1331" s="620"/>
      <c r="G1331" s="621"/>
      <c r="H1331" s="622"/>
      <c r="I1331" s="623"/>
    </row>
    <row r="1332" spans="1:9" ht="15.75" thickBot="1">
      <c r="A1332" s="944" t="s">
        <v>4692</v>
      </c>
      <c r="B1332" s="516"/>
      <c r="C1332" s="605" t="s">
        <v>645</v>
      </c>
      <c r="D1332" s="561" t="s">
        <v>7</v>
      </c>
      <c r="E1332" s="561" t="s">
        <v>92</v>
      </c>
      <c r="F1332" s="561" t="s">
        <v>642</v>
      </c>
      <c r="G1332" s="561" t="s">
        <v>646</v>
      </c>
      <c r="H1332" s="606" t="s">
        <v>636</v>
      </c>
      <c r="I1332" s="576"/>
    </row>
    <row r="1333" spans="1:9">
      <c r="A1333" s="944" t="s">
        <v>4692</v>
      </c>
      <c r="B1333" s="516"/>
      <c r="C1333" s="852"/>
      <c r="D1333" s="625"/>
      <c r="E1333" s="625"/>
      <c r="F1333" s="584"/>
      <c r="G1333" s="625"/>
      <c r="H1333" s="592"/>
      <c r="I1333" s="631"/>
    </row>
    <row r="1334" spans="1:9">
      <c r="A1334" s="944" t="s">
        <v>4692</v>
      </c>
      <c r="B1334" s="516"/>
      <c r="C1334" s="852"/>
      <c r="D1334" s="633"/>
      <c r="E1334" s="633"/>
      <c r="F1334" s="633"/>
      <c r="G1334" s="625"/>
      <c r="H1334" s="587"/>
      <c r="I1334" s="576"/>
    </row>
    <row r="1335" spans="1:9">
      <c r="A1335" s="944" t="s">
        <v>4692</v>
      </c>
      <c r="B1335" s="516"/>
      <c r="C1335" s="678"/>
      <c r="D1335" s="614"/>
      <c r="E1335" s="614"/>
      <c r="F1335" s="614"/>
      <c r="G1335" s="610"/>
      <c r="H1335" s="613"/>
      <c r="I1335" s="576"/>
    </row>
    <row r="1336" spans="1:9">
      <c r="A1336" s="944" t="s">
        <v>4692</v>
      </c>
      <c r="B1336" s="516"/>
      <c r="C1336" s="609"/>
      <c r="D1336" s="614"/>
      <c r="E1336" s="614"/>
      <c r="F1336" s="614"/>
      <c r="G1336" s="610"/>
      <c r="H1336" s="613"/>
      <c r="I1336" s="576"/>
    </row>
    <row r="1337" spans="1:9" ht="15.75" thickBot="1">
      <c r="A1337" s="944" t="s">
        <v>4692</v>
      </c>
      <c r="B1337" s="516"/>
      <c r="C1337" s="609"/>
      <c r="D1337" s="614"/>
      <c r="E1337" s="614"/>
      <c r="F1337" s="614"/>
      <c r="G1337" s="610"/>
      <c r="H1337" s="613"/>
      <c r="I1337" s="576"/>
    </row>
    <row r="1338" spans="1:9" ht="15.75" thickBot="1">
      <c r="A1338" s="944" t="s">
        <v>4692</v>
      </c>
      <c r="B1338" s="516"/>
      <c r="C1338" s="615"/>
      <c r="D1338" s="616"/>
      <c r="E1338" s="616"/>
      <c r="F1338" s="616"/>
      <c r="G1338" s="617"/>
      <c r="H1338" s="618"/>
      <c r="I1338" s="619">
        <v>0</v>
      </c>
    </row>
    <row r="1339" spans="1:9" ht="15.75" thickBot="1">
      <c r="A1339" s="944" t="s">
        <v>4692</v>
      </c>
      <c r="B1339" s="516"/>
      <c r="C1339" s="620"/>
      <c r="D1339" s="620"/>
      <c r="E1339" s="620"/>
      <c r="F1339" s="620"/>
      <c r="G1339" s="634"/>
      <c r="H1339" s="635"/>
      <c r="I1339" s="623"/>
    </row>
    <row r="1340" spans="1:9" ht="15.75" thickBot="1">
      <c r="A1340" s="944" t="s">
        <v>4692</v>
      </c>
      <c r="B1340" s="516"/>
      <c r="C1340" s="605" t="s">
        <v>647</v>
      </c>
      <c r="D1340" s="561" t="s">
        <v>648</v>
      </c>
      <c r="E1340" s="561" t="s">
        <v>649</v>
      </c>
      <c r="F1340" s="561" t="s">
        <v>650</v>
      </c>
      <c r="G1340" s="561" t="s">
        <v>635</v>
      </c>
      <c r="H1340" s="606" t="s">
        <v>636</v>
      </c>
      <c r="I1340" s="576"/>
    </row>
    <row r="1341" spans="1:9">
      <c r="A1341" s="944" t="s">
        <v>4692</v>
      </c>
      <c r="B1341" s="516"/>
      <c r="C1341" s="562" t="s">
        <v>651</v>
      </c>
      <c r="D1341" s="563">
        <v>52046.296296296299</v>
      </c>
      <c r="E1341" s="564">
        <v>1.83829076447194</v>
      </c>
      <c r="F1341" s="565">
        <v>95676.225806451621</v>
      </c>
      <c r="G1341" s="853">
        <v>12.868308854192501</v>
      </c>
      <c r="H1341" s="567">
        <v>7435</v>
      </c>
      <c r="I1341" s="576"/>
    </row>
    <row r="1342" spans="1:9">
      <c r="A1342" s="944" t="s">
        <v>4692</v>
      </c>
      <c r="B1342" s="516"/>
      <c r="C1342" s="562" t="s">
        <v>652</v>
      </c>
      <c r="D1342" s="563">
        <v>41637.037037037036</v>
      </c>
      <c r="E1342" s="564">
        <v>1.83829076447194</v>
      </c>
      <c r="F1342" s="565">
        <v>76540.980645161297</v>
      </c>
      <c r="G1342" s="600">
        <v>3</v>
      </c>
      <c r="H1342" s="567">
        <v>25514</v>
      </c>
      <c r="I1342" s="576"/>
    </row>
    <row r="1343" spans="1:9">
      <c r="A1343" s="944" t="s">
        <v>4692</v>
      </c>
      <c r="B1343" s="516"/>
      <c r="C1343" s="568" t="s">
        <v>653</v>
      </c>
      <c r="D1343" s="563">
        <v>20818.518518518522</v>
      </c>
      <c r="E1343" s="564">
        <v>2.0417646957549742</v>
      </c>
      <c r="F1343" s="565">
        <v>42506.516129032265</v>
      </c>
      <c r="G1343" s="600">
        <v>3</v>
      </c>
      <c r="H1343" s="567">
        <v>14169</v>
      </c>
      <c r="I1343" s="576"/>
    </row>
    <row r="1344" spans="1:9">
      <c r="A1344" s="944" t="s">
        <v>4692</v>
      </c>
      <c r="B1344" s="516"/>
      <c r="C1344" s="609"/>
      <c r="D1344" s="558"/>
      <c r="E1344" s="558"/>
      <c r="F1344" s="558"/>
      <c r="G1344" s="610"/>
      <c r="H1344" s="613"/>
      <c r="I1344" s="623"/>
    </row>
    <row r="1345" spans="1:10">
      <c r="A1345" s="944" t="s">
        <v>4692</v>
      </c>
      <c r="B1345" s="516"/>
      <c r="C1345" s="609"/>
      <c r="D1345" s="614"/>
      <c r="E1345" s="614"/>
      <c r="F1345" s="614"/>
      <c r="G1345" s="610"/>
      <c r="H1345" s="613"/>
      <c r="I1345" s="576"/>
    </row>
    <row r="1346" spans="1:10" ht="15.75" thickBot="1">
      <c r="A1346" s="944" t="s">
        <v>4692</v>
      </c>
      <c r="B1346" s="516"/>
      <c r="C1346" s="609"/>
      <c r="D1346" s="614"/>
      <c r="E1346" s="614"/>
      <c r="F1346" s="614"/>
      <c r="G1346" s="610"/>
      <c r="H1346" s="613"/>
      <c r="I1346" s="623"/>
    </row>
    <row r="1347" spans="1:10" ht="15.75" thickBot="1">
      <c r="A1347" s="944" t="s">
        <v>4692</v>
      </c>
      <c r="B1347" s="516"/>
      <c r="C1347" s="639"/>
      <c r="D1347" s="640"/>
      <c r="E1347" s="640"/>
      <c r="F1347" s="640"/>
      <c r="G1347" s="641"/>
      <c r="H1347" s="642"/>
      <c r="I1347" s="679">
        <v>47118</v>
      </c>
    </row>
    <row r="1348" spans="1:10" ht="15.75" thickBot="1">
      <c r="A1348" s="944" t="s">
        <v>4692</v>
      </c>
      <c r="B1348" s="516"/>
      <c r="C1348" s="515"/>
      <c r="D1348" s="515"/>
      <c r="E1348" s="515"/>
      <c r="F1348" s="515"/>
      <c r="G1348" s="516"/>
      <c r="H1348" s="575"/>
      <c r="I1348" s="576"/>
    </row>
    <row r="1349" spans="1:10" ht="15.75" thickBot="1">
      <c r="A1349" s="944" t="s">
        <v>4692</v>
      </c>
      <c r="B1349" s="516"/>
      <c r="C1349" s="515"/>
      <c r="D1349" s="515"/>
      <c r="E1349" s="515"/>
      <c r="F1349" s="574" t="s">
        <v>654</v>
      </c>
      <c r="G1349" s="516"/>
      <c r="H1349" s="575"/>
      <c r="I1349" s="619">
        <v>244680</v>
      </c>
      <c r="J1349" s="518">
        <v>244680</v>
      </c>
    </row>
    <row r="1350" spans="1:10">
      <c r="A1350" s="944" t="s">
        <v>4692</v>
      </c>
      <c r="B1350" s="516"/>
      <c r="C1350" s="515"/>
      <c r="D1350" s="515"/>
      <c r="E1350" s="515"/>
      <c r="F1350" s="604"/>
      <c r="G1350" s="516"/>
      <c r="H1350" s="575"/>
      <c r="I1350" s="854"/>
    </row>
    <row r="1351" spans="1:10">
      <c r="A1351" s="944" t="s">
        <v>4692</v>
      </c>
      <c r="B1351" s="516"/>
      <c r="C1351" s="515"/>
      <c r="D1351" s="515"/>
      <c r="E1351" s="515"/>
      <c r="F1351" s="604"/>
      <c r="G1351" s="516"/>
      <c r="H1351" s="575"/>
      <c r="I1351" s="854"/>
    </row>
    <row r="1352" spans="1:10">
      <c r="A1352" s="944" t="s">
        <v>4692</v>
      </c>
      <c r="B1352" s="516"/>
      <c r="C1352" s="515"/>
      <c r="D1352" s="515"/>
      <c r="E1352" s="515"/>
      <c r="F1352" s="604"/>
      <c r="G1352" s="516"/>
      <c r="H1352" s="575"/>
      <c r="I1352" s="854"/>
    </row>
    <row r="1353" spans="1:10">
      <c r="A1353" s="518" t="s">
        <v>249</v>
      </c>
      <c r="B1353" s="515"/>
      <c r="C1353" s="515"/>
      <c r="D1353" s="515"/>
      <c r="E1353" s="515"/>
      <c r="F1353" s="515"/>
      <c r="G1353" s="515"/>
      <c r="H1353" s="517"/>
      <c r="I1353" s="515"/>
    </row>
    <row r="1354" spans="1:10">
      <c r="A1354" s="944" t="s">
        <v>249</v>
      </c>
      <c r="B1354" s="516"/>
      <c r="C1354" s="519" t="s">
        <v>631</v>
      </c>
      <c r="D1354" s="519"/>
      <c r="E1354" s="519"/>
      <c r="F1354" s="519"/>
      <c r="G1354" s="519"/>
      <c r="H1354" s="520"/>
      <c r="I1354" s="515"/>
    </row>
    <row r="1355" spans="1:10">
      <c r="A1355" s="944" t="s">
        <v>249</v>
      </c>
      <c r="B1355" s="516"/>
      <c r="C1355" s="515"/>
      <c r="D1355" s="515"/>
      <c r="E1355" s="515"/>
      <c r="F1355" s="515"/>
      <c r="G1355" s="516"/>
      <c r="H1355" s="575"/>
      <c r="I1355" s="576"/>
    </row>
    <row r="1356" spans="1:10">
      <c r="A1356" s="944" t="s">
        <v>249</v>
      </c>
      <c r="B1356" s="516"/>
      <c r="C1356" s="515"/>
      <c r="D1356" s="515"/>
      <c r="E1356" s="515"/>
      <c r="F1356" s="515"/>
      <c r="G1356" s="516"/>
      <c r="H1356" s="575"/>
      <c r="I1356" s="576"/>
    </row>
    <row r="1357" spans="1:10">
      <c r="A1357" s="944" t="s">
        <v>249</v>
      </c>
      <c r="B1357" s="516"/>
      <c r="C1357" s="515"/>
      <c r="D1357" s="515"/>
      <c r="E1357" s="515"/>
      <c r="F1357" s="515"/>
      <c r="G1357" s="516"/>
      <c r="H1357" s="575"/>
      <c r="I1357" s="1051" t="s">
        <v>1062</v>
      </c>
    </row>
    <row r="1358" spans="1:10" ht="45">
      <c r="A1358" s="944" t="s">
        <v>249</v>
      </c>
      <c r="B1358" s="828" t="s">
        <v>568</v>
      </c>
      <c r="C1358" s="1097" t="s">
        <v>249</v>
      </c>
      <c r="D1358" s="829" t="s">
        <v>771</v>
      </c>
      <c r="E1358" s="829"/>
      <c r="F1358" s="829"/>
      <c r="G1358" s="828" t="s">
        <v>7</v>
      </c>
      <c r="H1358" s="949" t="s">
        <v>80</v>
      </c>
      <c r="I1358" s="1093">
        <v>97</v>
      </c>
    </row>
    <row r="1359" spans="1:10">
      <c r="A1359" s="944" t="s">
        <v>249</v>
      </c>
      <c r="B1359" s="516"/>
      <c r="C1359" s="598"/>
      <c r="D1359" s="667"/>
      <c r="E1359" s="667"/>
      <c r="F1359" s="667"/>
      <c r="G1359" s="668"/>
      <c r="H1359" s="840"/>
      <c r="I1359" s="576"/>
    </row>
    <row r="1360" spans="1:10">
      <c r="A1360" s="944" t="s">
        <v>249</v>
      </c>
      <c r="B1360" s="516"/>
      <c r="C1360" s="598"/>
      <c r="D1360" s="598"/>
      <c r="E1360" s="598"/>
      <c r="F1360" s="598"/>
      <c r="G1360" s="598"/>
      <c r="H1360" s="552"/>
      <c r="I1360" s="576"/>
    </row>
    <row r="1361" spans="1:9" ht="15.75" thickBot="1">
      <c r="A1361" s="944" t="s">
        <v>249</v>
      </c>
      <c r="B1361" s="516"/>
      <c r="C1361" s="598"/>
      <c r="D1361" s="598"/>
      <c r="E1361" s="598"/>
      <c r="F1361" s="598"/>
      <c r="G1361" s="668"/>
      <c r="H1361" s="840"/>
      <c r="I1361" s="576"/>
    </row>
    <row r="1362" spans="1:9" ht="15.75" thickBot="1">
      <c r="A1362" s="944" t="s">
        <v>249</v>
      </c>
      <c r="B1362" s="516"/>
      <c r="C1362" s="605" t="s">
        <v>633</v>
      </c>
      <c r="D1362" s="561" t="s">
        <v>7</v>
      </c>
      <c r="E1362" s="561" t="s">
        <v>92</v>
      </c>
      <c r="F1362" s="561" t="s">
        <v>672</v>
      </c>
      <c r="G1362" s="561" t="s">
        <v>635</v>
      </c>
      <c r="H1362" s="606" t="s">
        <v>636</v>
      </c>
      <c r="I1362" s="576"/>
    </row>
    <row r="1363" spans="1:9">
      <c r="A1363" s="944" t="s">
        <v>249</v>
      </c>
      <c r="B1363" s="516"/>
      <c r="C1363" s="851" t="s">
        <v>637</v>
      </c>
      <c r="D1363" s="838" t="s">
        <v>638</v>
      </c>
      <c r="E1363" s="529">
        <v>1</v>
      </c>
      <c r="F1363" s="647">
        <v>47216</v>
      </c>
      <c r="G1363" s="529">
        <v>0.10877000777000778</v>
      </c>
      <c r="H1363" s="567">
        <v>5136</v>
      </c>
      <c r="I1363" s="576"/>
    </row>
    <row r="1364" spans="1:9">
      <c r="A1364" s="944" t="s">
        <v>249</v>
      </c>
      <c r="B1364" s="516"/>
      <c r="C1364" s="832"/>
      <c r="D1364" s="610"/>
      <c r="E1364" s="610"/>
      <c r="F1364" s="611"/>
      <c r="G1364" s="610"/>
      <c r="H1364" s="587"/>
      <c r="I1364" s="576"/>
    </row>
    <row r="1365" spans="1:9">
      <c r="A1365" s="944" t="s">
        <v>249</v>
      </c>
      <c r="B1365" s="516"/>
      <c r="C1365" s="832"/>
      <c r="D1365" s="610"/>
      <c r="E1365" s="610"/>
      <c r="F1365" s="563"/>
      <c r="G1365" s="610"/>
      <c r="H1365" s="587"/>
      <c r="I1365" s="576"/>
    </row>
    <row r="1366" spans="1:9">
      <c r="A1366" s="944" t="s">
        <v>249</v>
      </c>
      <c r="B1366" s="516"/>
      <c r="C1366" s="609"/>
      <c r="D1366" s="610"/>
      <c r="E1366" s="610"/>
      <c r="F1366" s="558"/>
      <c r="G1366" s="610"/>
      <c r="H1366" s="613"/>
      <c r="I1366" s="623"/>
    </row>
    <row r="1367" spans="1:9">
      <c r="A1367" s="944" t="s">
        <v>249</v>
      </c>
      <c r="B1367" s="516"/>
      <c r="C1367" s="609"/>
      <c r="D1367" s="610"/>
      <c r="E1367" s="614"/>
      <c r="F1367" s="614"/>
      <c r="G1367" s="610"/>
      <c r="H1367" s="613"/>
      <c r="I1367" s="576"/>
    </row>
    <row r="1368" spans="1:9" ht="15.75" thickBot="1">
      <c r="A1368" s="944" t="s">
        <v>249</v>
      </c>
      <c r="B1368" s="516"/>
      <c r="C1368" s="609"/>
      <c r="D1368" s="610"/>
      <c r="E1368" s="614"/>
      <c r="F1368" s="614"/>
      <c r="G1368" s="610"/>
      <c r="H1368" s="613"/>
      <c r="I1368" s="576"/>
    </row>
    <row r="1369" spans="1:9" ht="15.75" thickBot="1">
      <c r="A1369" s="944" t="s">
        <v>249</v>
      </c>
      <c r="B1369" s="516"/>
      <c r="C1369" s="615"/>
      <c r="D1369" s="616"/>
      <c r="E1369" s="616"/>
      <c r="F1369" s="616"/>
      <c r="G1369" s="617"/>
      <c r="H1369" s="618"/>
      <c r="I1369" s="619">
        <v>5136</v>
      </c>
    </row>
    <row r="1370" spans="1:9" ht="15.75" thickBot="1">
      <c r="A1370" s="944" t="s">
        <v>249</v>
      </c>
      <c r="B1370" s="516"/>
      <c r="C1370" s="620"/>
      <c r="D1370" s="620"/>
      <c r="E1370" s="620"/>
      <c r="F1370" s="620"/>
      <c r="G1370" s="621"/>
      <c r="H1370" s="622"/>
      <c r="I1370" s="623"/>
    </row>
    <row r="1371" spans="1:9" ht="15.75" thickBot="1">
      <c r="A1371" s="944" t="s">
        <v>249</v>
      </c>
      <c r="B1371" s="516"/>
      <c r="C1371" s="605" t="s">
        <v>641</v>
      </c>
      <c r="D1371" s="561" t="s">
        <v>7</v>
      </c>
      <c r="E1371" s="561" t="s">
        <v>92</v>
      </c>
      <c r="F1371" s="561" t="s">
        <v>642</v>
      </c>
      <c r="G1371" s="561" t="s">
        <v>643</v>
      </c>
      <c r="H1371" s="606" t="s">
        <v>636</v>
      </c>
      <c r="I1371" s="576"/>
    </row>
    <row r="1372" spans="1:9" ht="30">
      <c r="A1372" s="944" t="s">
        <v>249</v>
      </c>
      <c r="B1372" s="516"/>
      <c r="C1372" s="846" t="s">
        <v>772</v>
      </c>
      <c r="D1372" s="768" t="s">
        <v>80</v>
      </c>
      <c r="E1372" s="529">
        <v>1</v>
      </c>
      <c r="F1372" s="536">
        <v>13050</v>
      </c>
      <c r="G1372" s="529"/>
      <c r="H1372" s="567">
        <v>13050</v>
      </c>
      <c r="I1372" s="576"/>
    </row>
    <row r="1373" spans="1:9">
      <c r="A1373" s="944" t="s">
        <v>249</v>
      </c>
      <c r="B1373" s="516"/>
      <c r="C1373" s="846" t="s">
        <v>760</v>
      </c>
      <c r="D1373" s="610" t="s">
        <v>80</v>
      </c>
      <c r="E1373" s="535">
        <v>1</v>
      </c>
      <c r="F1373" s="536">
        <v>16995</v>
      </c>
      <c r="G1373" s="529"/>
      <c r="H1373" s="567">
        <v>16995</v>
      </c>
      <c r="I1373" s="576"/>
    </row>
    <row r="1374" spans="1:9">
      <c r="A1374" s="944" t="s">
        <v>249</v>
      </c>
      <c r="B1374" s="516"/>
      <c r="C1374" s="846" t="s">
        <v>761</v>
      </c>
      <c r="D1374" s="655" t="s">
        <v>80</v>
      </c>
      <c r="E1374" s="535">
        <v>2</v>
      </c>
      <c r="F1374" s="536">
        <v>1385</v>
      </c>
      <c r="G1374" s="529"/>
      <c r="H1374" s="567">
        <v>2770</v>
      </c>
      <c r="I1374" s="576"/>
    </row>
    <row r="1375" spans="1:9">
      <c r="A1375" s="944" t="s">
        <v>249</v>
      </c>
      <c r="B1375" s="516"/>
      <c r="C1375" s="808" t="s">
        <v>762</v>
      </c>
      <c r="D1375" s="610" t="s">
        <v>77</v>
      </c>
      <c r="E1375" s="535">
        <v>6</v>
      </c>
      <c r="F1375" s="775">
        <v>1406</v>
      </c>
      <c r="G1375" s="535"/>
      <c r="H1375" s="608">
        <v>8436</v>
      </c>
      <c r="I1375" s="576"/>
    </row>
    <row r="1376" spans="1:9">
      <c r="A1376" s="944" t="s">
        <v>249</v>
      </c>
      <c r="B1376" s="516"/>
      <c r="C1376" s="846" t="s">
        <v>763</v>
      </c>
      <c r="D1376" s="655" t="s">
        <v>80</v>
      </c>
      <c r="E1376" s="535">
        <v>2</v>
      </c>
      <c r="F1376" s="775">
        <v>2575</v>
      </c>
      <c r="G1376" s="535"/>
      <c r="H1376" s="608">
        <v>5150</v>
      </c>
      <c r="I1376" s="576"/>
    </row>
    <row r="1377" spans="1:9">
      <c r="A1377" s="944" t="s">
        <v>249</v>
      </c>
      <c r="B1377" s="516"/>
      <c r="C1377" s="609" t="s">
        <v>764</v>
      </c>
      <c r="D1377" s="655" t="s">
        <v>80</v>
      </c>
      <c r="E1377" s="535">
        <v>1</v>
      </c>
      <c r="F1377" s="775">
        <v>12875</v>
      </c>
      <c r="G1377" s="535"/>
      <c r="H1377" s="608">
        <v>12875</v>
      </c>
      <c r="I1377" s="576"/>
    </row>
    <row r="1378" spans="1:9">
      <c r="A1378" s="944" t="s">
        <v>249</v>
      </c>
      <c r="B1378" s="516"/>
      <c r="C1378" s="609" t="s">
        <v>765</v>
      </c>
      <c r="D1378" s="655" t="s">
        <v>80</v>
      </c>
      <c r="E1378" s="535">
        <v>1</v>
      </c>
      <c r="F1378" s="775">
        <v>11814</v>
      </c>
      <c r="G1378" s="535"/>
      <c r="H1378" s="608">
        <v>11814</v>
      </c>
      <c r="I1378" s="576"/>
    </row>
    <row r="1379" spans="1:9">
      <c r="A1379" s="944" t="s">
        <v>249</v>
      </c>
      <c r="B1379" s="516"/>
      <c r="C1379" s="609" t="s">
        <v>766</v>
      </c>
      <c r="D1379" s="655" t="s">
        <v>80</v>
      </c>
      <c r="E1379" s="535">
        <v>1</v>
      </c>
      <c r="F1379" s="775">
        <v>78795</v>
      </c>
      <c r="G1379" s="535"/>
      <c r="H1379" s="608">
        <v>78795</v>
      </c>
      <c r="I1379" s="576"/>
    </row>
    <row r="1380" spans="1:9">
      <c r="A1380" s="944" t="s">
        <v>249</v>
      </c>
      <c r="B1380" s="516"/>
      <c r="C1380" s="609" t="s">
        <v>767</v>
      </c>
      <c r="D1380" s="655" t="s">
        <v>80</v>
      </c>
      <c r="E1380" s="535">
        <v>1</v>
      </c>
      <c r="F1380" s="775">
        <v>43775</v>
      </c>
      <c r="G1380" s="535"/>
      <c r="H1380" s="608">
        <v>43775</v>
      </c>
      <c r="I1380" s="576"/>
    </row>
    <row r="1381" spans="1:9">
      <c r="A1381" s="944" t="s">
        <v>249</v>
      </c>
      <c r="B1381" s="516"/>
      <c r="C1381" s="609" t="s">
        <v>768</v>
      </c>
      <c r="D1381" s="655" t="s">
        <v>77</v>
      </c>
      <c r="E1381" s="535">
        <v>2</v>
      </c>
      <c r="F1381" s="775">
        <v>103</v>
      </c>
      <c r="G1381" s="535"/>
      <c r="H1381" s="608">
        <v>206</v>
      </c>
      <c r="I1381" s="623"/>
    </row>
    <row r="1382" spans="1:9">
      <c r="A1382" s="944" t="s">
        <v>249</v>
      </c>
      <c r="B1382" s="516"/>
      <c r="C1382" s="609"/>
      <c r="D1382" s="614"/>
      <c r="E1382" s="614"/>
      <c r="F1382" s="614"/>
      <c r="G1382" s="610"/>
      <c r="H1382" s="613"/>
      <c r="I1382" s="576"/>
    </row>
    <row r="1383" spans="1:9" ht="15.75" thickBot="1">
      <c r="A1383" s="944" t="s">
        <v>249</v>
      </c>
      <c r="B1383" s="516"/>
      <c r="C1383" s="609"/>
      <c r="D1383" s="614"/>
      <c r="E1383" s="614"/>
      <c r="F1383" s="614"/>
      <c r="G1383" s="610"/>
      <c r="H1383" s="613"/>
      <c r="I1383" s="576"/>
    </row>
    <row r="1384" spans="1:9" ht="15.75" thickBot="1">
      <c r="A1384" s="944" t="s">
        <v>249</v>
      </c>
      <c r="B1384" s="516"/>
      <c r="C1384" s="615"/>
      <c r="D1384" s="616"/>
      <c r="E1384" s="616"/>
      <c r="F1384" s="616"/>
      <c r="G1384" s="617"/>
      <c r="H1384" s="618"/>
      <c r="I1384" s="679">
        <v>193866</v>
      </c>
    </row>
    <row r="1385" spans="1:9" ht="15.75" thickBot="1">
      <c r="A1385" s="944" t="s">
        <v>249</v>
      </c>
      <c r="B1385" s="516"/>
      <c r="C1385" s="620"/>
      <c r="D1385" s="620"/>
      <c r="E1385" s="620"/>
      <c r="F1385" s="620"/>
      <c r="G1385" s="621"/>
      <c r="H1385" s="622"/>
      <c r="I1385" s="623"/>
    </row>
    <row r="1386" spans="1:9" ht="15.75" thickBot="1">
      <c r="A1386" s="944" t="s">
        <v>249</v>
      </c>
      <c r="B1386" s="516"/>
      <c r="C1386" s="605" t="s">
        <v>645</v>
      </c>
      <c r="D1386" s="561" t="s">
        <v>7</v>
      </c>
      <c r="E1386" s="561" t="s">
        <v>92</v>
      </c>
      <c r="F1386" s="561" t="s">
        <v>642</v>
      </c>
      <c r="G1386" s="561" t="s">
        <v>646</v>
      </c>
      <c r="H1386" s="606" t="s">
        <v>636</v>
      </c>
      <c r="I1386" s="576"/>
    </row>
    <row r="1387" spans="1:9">
      <c r="A1387" s="944" t="s">
        <v>249</v>
      </c>
      <c r="B1387" s="516"/>
      <c r="C1387" s="852"/>
      <c r="D1387" s="625"/>
      <c r="E1387" s="625"/>
      <c r="F1387" s="584"/>
      <c r="G1387" s="625"/>
      <c r="H1387" s="592"/>
      <c r="I1387" s="631"/>
    </row>
    <row r="1388" spans="1:9">
      <c r="A1388" s="944" t="s">
        <v>249</v>
      </c>
      <c r="B1388" s="516"/>
      <c r="C1388" s="852"/>
      <c r="D1388" s="633"/>
      <c r="E1388" s="633"/>
      <c r="F1388" s="633"/>
      <c r="G1388" s="625"/>
      <c r="H1388" s="587"/>
      <c r="I1388" s="576"/>
    </row>
    <row r="1389" spans="1:9">
      <c r="A1389" s="944" t="s">
        <v>249</v>
      </c>
      <c r="B1389" s="516"/>
      <c r="C1389" s="678"/>
      <c r="D1389" s="614"/>
      <c r="E1389" s="614"/>
      <c r="F1389" s="614"/>
      <c r="G1389" s="610"/>
      <c r="H1389" s="613"/>
      <c r="I1389" s="576"/>
    </row>
    <row r="1390" spans="1:9">
      <c r="A1390" s="944" t="s">
        <v>249</v>
      </c>
      <c r="B1390" s="516"/>
      <c r="C1390" s="609"/>
      <c r="D1390" s="614"/>
      <c r="E1390" s="614"/>
      <c r="F1390" s="614"/>
      <c r="G1390" s="610"/>
      <c r="H1390" s="613"/>
      <c r="I1390" s="576"/>
    </row>
    <row r="1391" spans="1:9" ht="15.75" thickBot="1">
      <c r="A1391" s="944" t="s">
        <v>249</v>
      </c>
      <c r="B1391" s="516"/>
      <c r="C1391" s="609"/>
      <c r="D1391" s="614"/>
      <c r="E1391" s="614"/>
      <c r="F1391" s="614"/>
      <c r="G1391" s="610"/>
      <c r="H1391" s="613"/>
      <c r="I1391" s="576"/>
    </row>
    <row r="1392" spans="1:9" ht="15.75" thickBot="1">
      <c r="A1392" s="944" t="s">
        <v>249</v>
      </c>
      <c r="B1392" s="516"/>
      <c r="C1392" s="615"/>
      <c r="D1392" s="616"/>
      <c r="E1392" s="616"/>
      <c r="F1392" s="616"/>
      <c r="G1392" s="617"/>
      <c r="H1392" s="618"/>
      <c r="I1392" s="619">
        <v>0</v>
      </c>
    </row>
    <row r="1393" spans="1:10" ht="15.75" thickBot="1">
      <c r="A1393" s="944" t="s">
        <v>249</v>
      </c>
      <c r="B1393" s="516"/>
      <c r="C1393" s="620"/>
      <c r="D1393" s="620"/>
      <c r="E1393" s="620"/>
      <c r="F1393" s="620"/>
      <c r="G1393" s="634"/>
      <c r="H1393" s="635"/>
      <c r="I1393" s="623"/>
    </row>
    <row r="1394" spans="1:10" ht="15.75" thickBot="1">
      <c r="A1394" s="944" t="s">
        <v>249</v>
      </c>
      <c r="B1394" s="516"/>
      <c r="C1394" s="605" t="s">
        <v>647</v>
      </c>
      <c r="D1394" s="561" t="s">
        <v>648</v>
      </c>
      <c r="E1394" s="561" t="s">
        <v>649</v>
      </c>
      <c r="F1394" s="561" t="s">
        <v>650</v>
      </c>
      <c r="G1394" s="561" t="s">
        <v>635</v>
      </c>
      <c r="H1394" s="606" t="s">
        <v>636</v>
      </c>
      <c r="I1394" s="576"/>
    </row>
    <row r="1395" spans="1:10">
      <c r="A1395" s="944" t="s">
        <v>249</v>
      </c>
      <c r="B1395" s="516"/>
      <c r="C1395" s="562" t="s">
        <v>651</v>
      </c>
      <c r="D1395" s="563">
        <v>52046.296296296299</v>
      </c>
      <c r="E1395" s="564">
        <v>1.83829076447194</v>
      </c>
      <c r="F1395" s="565">
        <v>95676.225806451621</v>
      </c>
      <c r="G1395" s="853">
        <v>12.701374725660152</v>
      </c>
      <c r="H1395" s="567">
        <v>7533</v>
      </c>
      <c r="I1395" s="576"/>
    </row>
    <row r="1396" spans="1:10">
      <c r="A1396" s="944" t="s">
        <v>249</v>
      </c>
      <c r="B1396" s="516"/>
      <c r="C1396" s="562" t="s">
        <v>652</v>
      </c>
      <c r="D1396" s="563">
        <v>41637.037037037036</v>
      </c>
      <c r="E1396" s="564">
        <v>1.83829076447194</v>
      </c>
      <c r="F1396" s="565">
        <v>76540.980645161297</v>
      </c>
      <c r="G1396" s="600">
        <v>3</v>
      </c>
      <c r="H1396" s="567">
        <v>25514</v>
      </c>
      <c r="I1396" s="576"/>
    </row>
    <row r="1397" spans="1:10">
      <c r="A1397" s="944" t="s">
        <v>249</v>
      </c>
      <c r="B1397" s="516"/>
      <c r="C1397" s="568" t="s">
        <v>653</v>
      </c>
      <c r="D1397" s="563">
        <v>20818.518518518522</v>
      </c>
      <c r="E1397" s="564">
        <v>2.0417646957549742</v>
      </c>
      <c r="F1397" s="565">
        <v>42506.516129032265</v>
      </c>
      <c r="G1397" s="600">
        <v>3</v>
      </c>
      <c r="H1397" s="567">
        <v>14169</v>
      </c>
      <c r="I1397" s="576"/>
    </row>
    <row r="1398" spans="1:10">
      <c r="A1398" s="944" t="s">
        <v>249</v>
      </c>
      <c r="B1398" s="516"/>
      <c r="C1398" s="609"/>
      <c r="D1398" s="558"/>
      <c r="E1398" s="558"/>
      <c r="F1398" s="558"/>
      <c r="G1398" s="610"/>
      <c r="H1398" s="613"/>
      <c r="I1398" s="623"/>
    </row>
    <row r="1399" spans="1:10">
      <c r="A1399" s="944" t="s">
        <v>249</v>
      </c>
      <c r="B1399" s="516"/>
      <c r="C1399" s="609"/>
      <c r="D1399" s="614"/>
      <c r="E1399" s="614"/>
      <c r="F1399" s="614"/>
      <c r="G1399" s="610"/>
      <c r="H1399" s="613"/>
      <c r="I1399" s="576"/>
    </row>
    <row r="1400" spans="1:10" ht="15.75" thickBot="1">
      <c r="A1400" s="944" t="s">
        <v>249</v>
      </c>
      <c r="B1400" s="516"/>
      <c r="C1400" s="609"/>
      <c r="D1400" s="614"/>
      <c r="E1400" s="614"/>
      <c r="F1400" s="614"/>
      <c r="G1400" s="610"/>
      <c r="H1400" s="613"/>
      <c r="I1400" s="623"/>
    </row>
    <row r="1401" spans="1:10" ht="15.75" thickBot="1">
      <c r="A1401" s="944" t="s">
        <v>249</v>
      </c>
      <c r="B1401" s="516"/>
      <c r="C1401" s="639"/>
      <c r="D1401" s="640"/>
      <c r="E1401" s="640"/>
      <c r="F1401" s="640"/>
      <c r="G1401" s="641"/>
      <c r="H1401" s="642"/>
      <c r="I1401" s="679">
        <v>47216</v>
      </c>
    </row>
    <row r="1402" spans="1:10" ht="15.75" thickBot="1">
      <c r="A1402" s="944" t="s">
        <v>249</v>
      </c>
      <c r="B1402" s="516"/>
      <c r="C1402" s="515"/>
      <c r="D1402" s="515"/>
      <c r="E1402" s="515"/>
      <c r="F1402" s="515"/>
      <c r="G1402" s="516"/>
      <c r="H1402" s="575"/>
      <c r="I1402" s="576"/>
    </row>
    <row r="1403" spans="1:10" ht="15.75" thickBot="1">
      <c r="A1403" s="944" t="s">
        <v>249</v>
      </c>
      <c r="B1403" s="516"/>
      <c r="C1403" s="515"/>
      <c r="D1403" s="515"/>
      <c r="E1403" s="515"/>
      <c r="F1403" s="574" t="s">
        <v>654</v>
      </c>
      <c r="G1403" s="516"/>
      <c r="H1403" s="575"/>
      <c r="I1403" s="619">
        <v>246218</v>
      </c>
      <c r="J1403" s="518">
        <v>246218</v>
      </c>
    </row>
    <row r="1404" spans="1:10">
      <c r="A1404" s="944" t="s">
        <v>249</v>
      </c>
      <c r="B1404" s="516"/>
      <c r="C1404" s="515"/>
      <c r="D1404" s="515"/>
      <c r="E1404" s="515"/>
      <c r="F1404" s="604"/>
      <c r="G1404" s="516"/>
      <c r="H1404" s="575"/>
      <c r="I1404" s="854"/>
    </row>
    <row r="1405" spans="1:10">
      <c r="A1405" s="944" t="s">
        <v>249</v>
      </c>
      <c r="B1405" s="516"/>
      <c r="C1405" s="515"/>
      <c r="D1405" s="515"/>
      <c r="E1405" s="515"/>
      <c r="F1405" s="604"/>
      <c r="G1405" s="516"/>
      <c r="H1405" s="575"/>
      <c r="I1405" s="854"/>
    </row>
    <row r="1406" spans="1:10">
      <c r="A1406" s="944" t="s">
        <v>249</v>
      </c>
      <c r="B1406" s="516"/>
      <c r="C1406" s="515"/>
      <c r="D1406" s="515"/>
      <c r="E1406" s="515"/>
      <c r="F1406" s="604"/>
      <c r="G1406" s="516"/>
      <c r="H1406" s="575"/>
      <c r="I1406" s="854"/>
    </row>
    <row r="1407" spans="1:10">
      <c r="A1407" s="518" t="s">
        <v>4694</v>
      </c>
      <c r="B1407" s="515"/>
      <c r="C1407" s="515"/>
      <c r="D1407" s="515"/>
      <c r="E1407" s="515"/>
      <c r="F1407" s="515"/>
      <c r="G1407" s="515"/>
      <c r="H1407" s="517"/>
      <c r="I1407" s="515"/>
    </row>
    <row r="1408" spans="1:10">
      <c r="A1408" s="944" t="s">
        <v>4694</v>
      </c>
      <c r="B1408" s="516"/>
      <c r="C1408" s="519" t="s">
        <v>631</v>
      </c>
      <c r="D1408" s="519"/>
      <c r="E1408" s="519"/>
      <c r="F1408" s="519"/>
      <c r="G1408" s="519"/>
      <c r="H1408" s="520"/>
      <c r="I1408" s="515"/>
    </row>
    <row r="1409" spans="1:9">
      <c r="A1409" s="944" t="s">
        <v>4694</v>
      </c>
      <c r="B1409" s="516"/>
      <c r="C1409" s="515"/>
      <c r="D1409" s="515"/>
      <c r="E1409" s="515"/>
      <c r="F1409" s="515"/>
      <c r="G1409" s="516"/>
      <c r="H1409" s="575"/>
      <c r="I1409" s="576"/>
    </row>
    <row r="1410" spans="1:9">
      <c r="A1410" s="944" t="s">
        <v>4694</v>
      </c>
      <c r="B1410" s="516"/>
      <c r="C1410" s="515"/>
      <c r="D1410" s="515"/>
      <c r="E1410" s="515"/>
      <c r="F1410" s="515"/>
      <c r="G1410" s="516"/>
      <c r="H1410" s="575"/>
      <c r="I1410" s="576"/>
    </row>
    <row r="1411" spans="1:9">
      <c r="A1411" s="944" t="s">
        <v>4694</v>
      </c>
      <c r="B1411" s="516"/>
      <c r="C1411" s="515"/>
      <c r="D1411" s="515"/>
      <c r="E1411" s="515"/>
      <c r="F1411" s="515"/>
      <c r="G1411" s="516"/>
      <c r="H1411" s="575"/>
      <c r="I1411" s="1051" t="s">
        <v>1062</v>
      </c>
    </row>
    <row r="1412" spans="1:9" ht="45">
      <c r="A1412" s="944" t="s">
        <v>4694</v>
      </c>
      <c r="B1412" s="828" t="s">
        <v>568</v>
      </c>
      <c r="C1412" s="1097" t="s">
        <v>4694</v>
      </c>
      <c r="D1412" s="829" t="s">
        <v>773</v>
      </c>
      <c r="E1412" s="829"/>
      <c r="F1412" s="829"/>
      <c r="G1412" s="828" t="s">
        <v>7</v>
      </c>
      <c r="H1412" s="949" t="s">
        <v>80</v>
      </c>
      <c r="I1412" s="1093">
        <v>98</v>
      </c>
    </row>
    <row r="1413" spans="1:9">
      <c r="A1413" s="944" t="s">
        <v>4694</v>
      </c>
      <c r="B1413" s="516"/>
      <c r="C1413" s="598"/>
      <c r="D1413" s="667"/>
      <c r="E1413" s="667"/>
      <c r="F1413" s="667"/>
      <c r="G1413" s="668"/>
      <c r="H1413" s="840"/>
      <c r="I1413" s="576"/>
    </row>
    <row r="1414" spans="1:9">
      <c r="A1414" s="944" t="s">
        <v>4694</v>
      </c>
      <c r="B1414" s="516"/>
      <c r="C1414" s="598"/>
      <c r="D1414" s="598"/>
      <c r="E1414" s="598"/>
      <c r="F1414" s="598"/>
      <c r="G1414" s="598"/>
      <c r="H1414" s="552"/>
      <c r="I1414" s="576"/>
    </row>
    <row r="1415" spans="1:9" ht="15.75" thickBot="1">
      <c r="A1415" s="944" t="s">
        <v>4694</v>
      </c>
      <c r="B1415" s="516"/>
      <c r="C1415" s="598"/>
      <c r="D1415" s="598"/>
      <c r="E1415" s="598"/>
      <c r="F1415" s="598"/>
      <c r="G1415" s="668"/>
      <c r="H1415" s="840"/>
      <c r="I1415" s="576"/>
    </row>
    <row r="1416" spans="1:9" ht="15.75" thickBot="1">
      <c r="A1416" s="944" t="s">
        <v>4694</v>
      </c>
      <c r="B1416" s="516"/>
      <c r="C1416" s="605" t="s">
        <v>633</v>
      </c>
      <c r="D1416" s="561" t="s">
        <v>7</v>
      </c>
      <c r="E1416" s="561" t="s">
        <v>92</v>
      </c>
      <c r="F1416" s="561" t="s">
        <v>672</v>
      </c>
      <c r="G1416" s="561" t="s">
        <v>635</v>
      </c>
      <c r="H1416" s="606" t="s">
        <v>636</v>
      </c>
      <c r="I1416" s="576"/>
    </row>
    <row r="1417" spans="1:9">
      <c r="A1417" s="944" t="s">
        <v>4694</v>
      </c>
      <c r="B1417" s="516"/>
      <c r="C1417" s="851" t="s">
        <v>637</v>
      </c>
      <c r="D1417" s="838" t="s">
        <v>638</v>
      </c>
      <c r="E1417" s="529">
        <v>1</v>
      </c>
      <c r="F1417" s="647">
        <v>47435</v>
      </c>
      <c r="G1417" s="529">
        <v>0.10264143920595534</v>
      </c>
      <c r="H1417" s="567">
        <v>4869</v>
      </c>
      <c r="I1417" s="576"/>
    </row>
    <row r="1418" spans="1:9">
      <c r="A1418" s="944" t="s">
        <v>4694</v>
      </c>
      <c r="B1418" s="516"/>
      <c r="C1418" s="832"/>
      <c r="D1418" s="610"/>
      <c r="E1418" s="610"/>
      <c r="F1418" s="611"/>
      <c r="G1418" s="610"/>
      <c r="H1418" s="587"/>
      <c r="I1418" s="576"/>
    </row>
    <row r="1419" spans="1:9">
      <c r="A1419" s="944" t="s">
        <v>4694</v>
      </c>
      <c r="B1419" s="516"/>
      <c r="C1419" s="832"/>
      <c r="D1419" s="610"/>
      <c r="E1419" s="610"/>
      <c r="F1419" s="563"/>
      <c r="G1419" s="610"/>
      <c r="H1419" s="587"/>
      <c r="I1419" s="576"/>
    </row>
    <row r="1420" spans="1:9">
      <c r="A1420" s="944" t="s">
        <v>4694</v>
      </c>
      <c r="B1420" s="516"/>
      <c r="C1420" s="609"/>
      <c r="D1420" s="610"/>
      <c r="E1420" s="610"/>
      <c r="F1420" s="558"/>
      <c r="G1420" s="610"/>
      <c r="H1420" s="613"/>
      <c r="I1420" s="623"/>
    </row>
    <row r="1421" spans="1:9">
      <c r="A1421" s="944" t="s">
        <v>4694</v>
      </c>
      <c r="B1421" s="516"/>
      <c r="C1421" s="609"/>
      <c r="D1421" s="610"/>
      <c r="E1421" s="614"/>
      <c r="F1421" s="614"/>
      <c r="G1421" s="610"/>
      <c r="H1421" s="613"/>
      <c r="I1421" s="576"/>
    </row>
    <row r="1422" spans="1:9" ht="15.75" thickBot="1">
      <c r="A1422" s="944" t="s">
        <v>4694</v>
      </c>
      <c r="B1422" s="516"/>
      <c r="C1422" s="609"/>
      <c r="D1422" s="610"/>
      <c r="E1422" s="614"/>
      <c r="F1422" s="614"/>
      <c r="G1422" s="610"/>
      <c r="H1422" s="613"/>
      <c r="I1422" s="576"/>
    </row>
    <row r="1423" spans="1:9" ht="15.75" thickBot="1">
      <c r="A1423" s="944" t="s">
        <v>4694</v>
      </c>
      <c r="B1423" s="516"/>
      <c r="C1423" s="615"/>
      <c r="D1423" s="616"/>
      <c r="E1423" s="616"/>
      <c r="F1423" s="616"/>
      <c r="G1423" s="617"/>
      <c r="H1423" s="618"/>
      <c r="I1423" s="619">
        <v>4869</v>
      </c>
    </row>
    <row r="1424" spans="1:9" ht="15.75" thickBot="1">
      <c r="A1424" s="944" t="s">
        <v>4694</v>
      </c>
      <c r="B1424" s="516"/>
      <c r="C1424" s="620"/>
      <c r="D1424" s="620"/>
      <c r="E1424" s="620"/>
      <c r="F1424" s="620"/>
      <c r="G1424" s="621"/>
      <c r="H1424" s="622"/>
      <c r="I1424" s="623"/>
    </row>
    <row r="1425" spans="1:9" ht="15.75" thickBot="1">
      <c r="A1425" s="944" t="s">
        <v>4694</v>
      </c>
      <c r="B1425" s="516"/>
      <c r="C1425" s="605" t="s">
        <v>641</v>
      </c>
      <c r="D1425" s="561" t="s">
        <v>7</v>
      </c>
      <c r="E1425" s="561" t="s">
        <v>92</v>
      </c>
      <c r="F1425" s="561" t="s">
        <v>642</v>
      </c>
      <c r="G1425" s="561" t="s">
        <v>643</v>
      </c>
      <c r="H1425" s="606" t="s">
        <v>636</v>
      </c>
      <c r="I1425" s="576"/>
    </row>
    <row r="1426" spans="1:9" ht="30">
      <c r="A1426" s="944" t="s">
        <v>4694</v>
      </c>
      <c r="B1426" s="516"/>
      <c r="C1426" s="846" t="s">
        <v>774</v>
      </c>
      <c r="D1426" s="768" t="s">
        <v>80</v>
      </c>
      <c r="E1426" s="529">
        <v>1</v>
      </c>
      <c r="F1426" s="536">
        <v>16588</v>
      </c>
      <c r="G1426" s="529"/>
      <c r="H1426" s="567">
        <v>16588</v>
      </c>
      <c r="I1426" s="576"/>
    </row>
    <row r="1427" spans="1:9">
      <c r="A1427" s="944" t="s">
        <v>4694</v>
      </c>
      <c r="B1427" s="516"/>
      <c r="C1427" s="846" t="s">
        <v>760</v>
      </c>
      <c r="D1427" s="610" t="s">
        <v>80</v>
      </c>
      <c r="E1427" s="535">
        <v>1</v>
      </c>
      <c r="F1427" s="536">
        <v>16995</v>
      </c>
      <c r="G1427" s="529"/>
      <c r="H1427" s="567">
        <v>16995</v>
      </c>
      <c r="I1427" s="576"/>
    </row>
    <row r="1428" spans="1:9">
      <c r="A1428" s="944" t="s">
        <v>4694</v>
      </c>
      <c r="B1428" s="516"/>
      <c r="C1428" s="846" t="s">
        <v>761</v>
      </c>
      <c r="D1428" s="655" t="s">
        <v>80</v>
      </c>
      <c r="E1428" s="535">
        <v>2</v>
      </c>
      <c r="F1428" s="536">
        <v>1385</v>
      </c>
      <c r="G1428" s="529"/>
      <c r="H1428" s="567">
        <v>2770</v>
      </c>
      <c r="I1428" s="576"/>
    </row>
    <row r="1429" spans="1:9">
      <c r="A1429" s="944" t="s">
        <v>4694</v>
      </c>
      <c r="B1429" s="516"/>
      <c r="C1429" s="808" t="s">
        <v>762</v>
      </c>
      <c r="D1429" s="610" t="s">
        <v>77</v>
      </c>
      <c r="E1429" s="535">
        <v>6</v>
      </c>
      <c r="F1429" s="775">
        <v>1406</v>
      </c>
      <c r="G1429" s="535"/>
      <c r="H1429" s="608">
        <v>8436</v>
      </c>
      <c r="I1429" s="576"/>
    </row>
    <row r="1430" spans="1:9">
      <c r="A1430" s="944" t="s">
        <v>4694</v>
      </c>
      <c r="B1430" s="516"/>
      <c r="C1430" s="846" t="s">
        <v>763</v>
      </c>
      <c r="D1430" s="655" t="s">
        <v>80</v>
      </c>
      <c r="E1430" s="535">
        <v>2</v>
      </c>
      <c r="F1430" s="775">
        <v>2575</v>
      </c>
      <c r="G1430" s="535"/>
      <c r="H1430" s="608">
        <v>5150</v>
      </c>
      <c r="I1430" s="576"/>
    </row>
    <row r="1431" spans="1:9">
      <c r="A1431" s="944" t="s">
        <v>4694</v>
      </c>
      <c r="B1431" s="516"/>
      <c r="C1431" s="609" t="s">
        <v>764</v>
      </c>
      <c r="D1431" s="655" t="s">
        <v>80</v>
      </c>
      <c r="E1431" s="535">
        <v>1</v>
      </c>
      <c r="F1431" s="775">
        <v>12875</v>
      </c>
      <c r="G1431" s="535"/>
      <c r="H1431" s="608">
        <v>12875</v>
      </c>
      <c r="I1431" s="576"/>
    </row>
    <row r="1432" spans="1:9">
      <c r="A1432" s="944" t="s">
        <v>4694</v>
      </c>
      <c r="B1432" s="516"/>
      <c r="C1432" s="609" t="s">
        <v>765</v>
      </c>
      <c r="D1432" s="655" t="s">
        <v>80</v>
      </c>
      <c r="E1432" s="535">
        <v>1</v>
      </c>
      <c r="F1432" s="775">
        <v>11814</v>
      </c>
      <c r="G1432" s="535"/>
      <c r="H1432" s="608">
        <v>11814</v>
      </c>
      <c r="I1432" s="576"/>
    </row>
    <row r="1433" spans="1:9">
      <c r="A1433" s="944" t="s">
        <v>4694</v>
      </c>
      <c r="B1433" s="516"/>
      <c r="C1433" s="609" t="s">
        <v>766</v>
      </c>
      <c r="D1433" s="655" t="s">
        <v>80</v>
      </c>
      <c r="E1433" s="535">
        <v>1</v>
      </c>
      <c r="F1433" s="775">
        <v>78795</v>
      </c>
      <c r="G1433" s="535"/>
      <c r="H1433" s="608">
        <v>78795</v>
      </c>
      <c r="I1433" s="576"/>
    </row>
    <row r="1434" spans="1:9">
      <c r="A1434" s="944" t="s">
        <v>4694</v>
      </c>
      <c r="B1434" s="516"/>
      <c r="C1434" s="609" t="s">
        <v>767</v>
      </c>
      <c r="D1434" s="655" t="s">
        <v>80</v>
      </c>
      <c r="E1434" s="535">
        <v>1</v>
      </c>
      <c r="F1434" s="775">
        <v>43775</v>
      </c>
      <c r="G1434" s="535"/>
      <c r="H1434" s="608">
        <v>43775</v>
      </c>
      <c r="I1434" s="576"/>
    </row>
    <row r="1435" spans="1:9">
      <c r="A1435" s="944" t="s">
        <v>4694</v>
      </c>
      <c r="B1435" s="516"/>
      <c r="C1435" s="609" t="s">
        <v>768</v>
      </c>
      <c r="D1435" s="655" t="s">
        <v>77</v>
      </c>
      <c r="E1435" s="535">
        <v>2</v>
      </c>
      <c r="F1435" s="775">
        <v>103</v>
      </c>
      <c r="G1435" s="535"/>
      <c r="H1435" s="608">
        <v>206</v>
      </c>
      <c r="I1435" s="623"/>
    </row>
    <row r="1436" spans="1:9">
      <c r="A1436" s="944" t="s">
        <v>4694</v>
      </c>
      <c r="B1436" s="516"/>
      <c r="C1436" s="609"/>
      <c r="D1436" s="614"/>
      <c r="E1436" s="614"/>
      <c r="F1436" s="614"/>
      <c r="G1436" s="610"/>
      <c r="H1436" s="613"/>
      <c r="I1436" s="576"/>
    </row>
    <row r="1437" spans="1:9" ht="15.75" thickBot="1">
      <c r="A1437" s="944" t="s">
        <v>4694</v>
      </c>
      <c r="B1437" s="516"/>
      <c r="C1437" s="609"/>
      <c r="D1437" s="614"/>
      <c r="E1437" s="614"/>
      <c r="F1437" s="614"/>
      <c r="G1437" s="610"/>
      <c r="H1437" s="613"/>
      <c r="I1437" s="576"/>
    </row>
    <row r="1438" spans="1:9" ht="15.75" thickBot="1">
      <c r="A1438" s="944" t="s">
        <v>4694</v>
      </c>
      <c r="B1438" s="516"/>
      <c r="C1438" s="615"/>
      <c r="D1438" s="616"/>
      <c r="E1438" s="616"/>
      <c r="F1438" s="616"/>
      <c r="G1438" s="617"/>
      <c r="H1438" s="618"/>
      <c r="I1438" s="679">
        <v>197404</v>
      </c>
    </row>
    <row r="1439" spans="1:9" ht="15.75" thickBot="1">
      <c r="A1439" s="944" t="s">
        <v>4694</v>
      </c>
      <c r="B1439" s="516"/>
      <c r="C1439" s="620"/>
      <c r="D1439" s="620"/>
      <c r="E1439" s="620"/>
      <c r="F1439" s="620"/>
      <c r="G1439" s="621"/>
      <c r="H1439" s="622"/>
      <c r="I1439" s="623"/>
    </row>
    <row r="1440" spans="1:9" ht="15.75" thickBot="1">
      <c r="A1440" s="944" t="s">
        <v>4694</v>
      </c>
      <c r="B1440" s="516"/>
      <c r="C1440" s="605" t="s">
        <v>645</v>
      </c>
      <c r="D1440" s="561" t="s">
        <v>7</v>
      </c>
      <c r="E1440" s="561" t="s">
        <v>92</v>
      </c>
      <c r="F1440" s="561" t="s">
        <v>642</v>
      </c>
      <c r="G1440" s="561" t="s">
        <v>646</v>
      </c>
      <c r="H1440" s="606" t="s">
        <v>636</v>
      </c>
      <c r="I1440" s="576"/>
    </row>
    <row r="1441" spans="1:9">
      <c r="A1441" s="944" t="s">
        <v>4694</v>
      </c>
      <c r="B1441" s="516"/>
      <c r="C1441" s="852"/>
      <c r="D1441" s="625"/>
      <c r="E1441" s="625"/>
      <c r="F1441" s="584"/>
      <c r="G1441" s="625"/>
      <c r="H1441" s="592"/>
      <c r="I1441" s="631"/>
    </row>
    <row r="1442" spans="1:9">
      <c r="A1442" s="944" t="s">
        <v>4694</v>
      </c>
      <c r="B1442" s="516"/>
      <c r="C1442" s="852"/>
      <c r="D1442" s="633"/>
      <c r="E1442" s="633"/>
      <c r="F1442" s="633"/>
      <c r="G1442" s="625"/>
      <c r="H1442" s="587"/>
      <c r="I1442" s="576"/>
    </row>
    <row r="1443" spans="1:9">
      <c r="A1443" s="944" t="s">
        <v>4694</v>
      </c>
      <c r="B1443" s="516"/>
      <c r="C1443" s="678"/>
      <c r="D1443" s="614"/>
      <c r="E1443" s="614"/>
      <c r="F1443" s="614"/>
      <c r="G1443" s="610"/>
      <c r="H1443" s="613"/>
      <c r="I1443" s="576"/>
    </row>
    <row r="1444" spans="1:9">
      <c r="A1444" s="944" t="s">
        <v>4694</v>
      </c>
      <c r="B1444" s="516"/>
      <c r="C1444" s="609"/>
      <c r="D1444" s="614"/>
      <c r="E1444" s="614"/>
      <c r="F1444" s="614"/>
      <c r="G1444" s="610"/>
      <c r="H1444" s="613"/>
      <c r="I1444" s="576"/>
    </row>
    <row r="1445" spans="1:9" ht="15.75" thickBot="1">
      <c r="A1445" s="944" t="s">
        <v>4694</v>
      </c>
      <c r="B1445" s="516"/>
      <c r="C1445" s="609"/>
      <c r="D1445" s="614"/>
      <c r="E1445" s="614"/>
      <c r="F1445" s="614"/>
      <c r="G1445" s="610"/>
      <c r="H1445" s="613"/>
      <c r="I1445" s="576"/>
    </row>
    <row r="1446" spans="1:9" ht="15.75" thickBot="1">
      <c r="A1446" s="944" t="s">
        <v>4694</v>
      </c>
      <c r="B1446" s="516"/>
      <c r="C1446" s="615"/>
      <c r="D1446" s="616"/>
      <c r="E1446" s="616"/>
      <c r="F1446" s="616"/>
      <c r="G1446" s="617"/>
      <c r="H1446" s="618"/>
      <c r="I1446" s="619">
        <v>0</v>
      </c>
    </row>
    <row r="1447" spans="1:9" ht="15.75" thickBot="1">
      <c r="A1447" s="944" t="s">
        <v>4694</v>
      </c>
      <c r="B1447" s="516"/>
      <c r="C1447" s="620"/>
      <c r="D1447" s="620"/>
      <c r="E1447" s="620"/>
      <c r="F1447" s="620"/>
      <c r="G1447" s="634"/>
      <c r="H1447" s="635"/>
      <c r="I1447" s="623"/>
    </row>
    <row r="1448" spans="1:9" ht="15.75" thickBot="1">
      <c r="A1448" s="944" t="s">
        <v>4694</v>
      </c>
      <c r="B1448" s="516"/>
      <c r="C1448" s="605" t="s">
        <v>647</v>
      </c>
      <c r="D1448" s="561" t="s">
        <v>648</v>
      </c>
      <c r="E1448" s="561" t="s">
        <v>649</v>
      </c>
      <c r="F1448" s="561" t="s">
        <v>650</v>
      </c>
      <c r="G1448" s="561" t="s">
        <v>635</v>
      </c>
      <c r="H1448" s="606" t="s">
        <v>636</v>
      </c>
      <c r="I1448" s="576"/>
    </row>
    <row r="1449" spans="1:9">
      <c r="A1449" s="944" t="s">
        <v>4694</v>
      </c>
      <c r="B1449" s="516"/>
      <c r="C1449" s="562" t="s">
        <v>651</v>
      </c>
      <c r="D1449" s="563">
        <v>52046.296296296299</v>
      </c>
      <c r="E1449" s="564">
        <v>1.83829076447194</v>
      </c>
      <c r="F1449" s="565">
        <v>95676.225806451621</v>
      </c>
      <c r="G1449" s="853">
        <v>19.453189538934598</v>
      </c>
      <c r="H1449" s="567">
        <v>4918</v>
      </c>
      <c r="I1449" s="576"/>
    </row>
    <row r="1450" spans="1:9">
      <c r="A1450" s="944" t="s">
        <v>4694</v>
      </c>
      <c r="B1450" s="516"/>
      <c r="C1450" s="562" t="s">
        <v>652</v>
      </c>
      <c r="D1450" s="563">
        <v>41637.037037037036</v>
      </c>
      <c r="E1450" s="564">
        <v>1.83829076447194</v>
      </c>
      <c r="F1450" s="565">
        <v>76540.980645161297</v>
      </c>
      <c r="G1450" s="600">
        <v>2.8</v>
      </c>
      <c r="H1450" s="567">
        <v>27336</v>
      </c>
      <c r="I1450" s="576"/>
    </row>
    <row r="1451" spans="1:9">
      <c r="A1451" s="944" t="s">
        <v>4694</v>
      </c>
      <c r="B1451" s="516"/>
      <c r="C1451" s="568" t="s">
        <v>653</v>
      </c>
      <c r="D1451" s="563">
        <v>20818.518518518522</v>
      </c>
      <c r="E1451" s="564">
        <v>2.0417646957549742</v>
      </c>
      <c r="F1451" s="565">
        <v>42506.516129032265</v>
      </c>
      <c r="G1451" s="600">
        <v>2.8</v>
      </c>
      <c r="H1451" s="567">
        <v>15181</v>
      </c>
      <c r="I1451" s="576"/>
    </row>
    <row r="1452" spans="1:9">
      <c r="A1452" s="944" t="s">
        <v>4694</v>
      </c>
      <c r="B1452" s="516"/>
      <c r="C1452" s="609"/>
      <c r="D1452" s="558"/>
      <c r="E1452" s="558"/>
      <c r="F1452" s="558"/>
      <c r="G1452" s="610"/>
      <c r="H1452" s="613"/>
      <c r="I1452" s="623"/>
    </row>
    <row r="1453" spans="1:9">
      <c r="A1453" s="944" t="s">
        <v>4694</v>
      </c>
      <c r="B1453" s="516"/>
      <c r="C1453" s="609"/>
      <c r="D1453" s="614"/>
      <c r="E1453" s="614"/>
      <c r="F1453" s="614"/>
      <c r="G1453" s="610"/>
      <c r="H1453" s="613"/>
      <c r="I1453" s="576"/>
    </row>
    <row r="1454" spans="1:9" ht="15.75" thickBot="1">
      <c r="A1454" s="944" t="s">
        <v>4694</v>
      </c>
      <c r="B1454" s="516"/>
      <c r="C1454" s="609"/>
      <c r="D1454" s="614"/>
      <c r="E1454" s="614"/>
      <c r="F1454" s="614"/>
      <c r="G1454" s="610"/>
      <c r="H1454" s="613"/>
      <c r="I1454" s="623"/>
    </row>
    <row r="1455" spans="1:9" ht="15.75" thickBot="1">
      <c r="A1455" s="944" t="s">
        <v>4694</v>
      </c>
      <c r="B1455" s="516"/>
      <c r="C1455" s="639"/>
      <c r="D1455" s="640"/>
      <c r="E1455" s="640"/>
      <c r="F1455" s="640"/>
      <c r="G1455" s="641"/>
      <c r="H1455" s="642"/>
      <c r="I1455" s="679">
        <v>47435</v>
      </c>
    </row>
    <row r="1456" spans="1:9" ht="15.75" thickBot="1">
      <c r="A1456" s="944" t="s">
        <v>4694</v>
      </c>
      <c r="B1456" s="516"/>
      <c r="C1456" s="515"/>
      <c r="D1456" s="515"/>
      <c r="E1456" s="515"/>
      <c r="F1456" s="515"/>
      <c r="G1456" s="516"/>
      <c r="H1456" s="575"/>
      <c r="I1456" s="576"/>
    </row>
    <row r="1457" spans="1:10" ht="15.75" thickBot="1">
      <c r="A1457" s="944" t="s">
        <v>4694</v>
      </c>
      <c r="B1457" s="516"/>
      <c r="C1457" s="515"/>
      <c r="D1457" s="515"/>
      <c r="E1457" s="515"/>
      <c r="F1457" s="574" t="s">
        <v>654</v>
      </c>
      <c r="G1457" s="516"/>
      <c r="H1457" s="575"/>
      <c r="I1457" s="619">
        <v>249708</v>
      </c>
      <c r="J1457" s="518">
        <v>249708</v>
      </c>
    </row>
    <row r="1458" spans="1:10">
      <c r="A1458" s="944" t="s">
        <v>4694</v>
      </c>
      <c r="B1458" s="516"/>
      <c r="C1458" s="515"/>
      <c r="D1458" s="515"/>
      <c r="E1458" s="515"/>
      <c r="F1458" s="604"/>
      <c r="G1458" s="516"/>
      <c r="H1458" s="575"/>
      <c r="I1458" s="854"/>
    </row>
    <row r="1459" spans="1:10">
      <c r="A1459" s="944" t="s">
        <v>1075</v>
      </c>
      <c r="B1459" s="516"/>
      <c r="C1459" s="515"/>
      <c r="D1459" s="515"/>
      <c r="E1459" s="515"/>
      <c r="F1459" s="604"/>
      <c r="G1459" s="516"/>
      <c r="H1459" s="575"/>
      <c r="I1459" s="854"/>
    </row>
    <row r="1460" spans="1:10">
      <c r="A1460" s="944" t="s">
        <v>1075</v>
      </c>
      <c r="B1460" s="516"/>
      <c r="C1460" s="515"/>
      <c r="D1460" s="515"/>
      <c r="E1460" s="515"/>
      <c r="F1460" s="604"/>
      <c r="G1460" s="516"/>
      <c r="H1460" s="575"/>
      <c r="I1460" s="854"/>
    </row>
    <row r="1461" spans="1:10">
      <c r="A1461" s="944" t="s">
        <v>796</v>
      </c>
      <c r="B1461" s="516"/>
      <c r="C1461" s="515"/>
      <c r="D1461" s="515"/>
      <c r="E1461" s="515"/>
      <c r="F1461" s="515"/>
      <c r="G1461" s="516"/>
      <c r="H1461" s="517"/>
      <c r="I1461" s="515"/>
    </row>
    <row r="1462" spans="1:10">
      <c r="A1462" s="944" t="s">
        <v>796</v>
      </c>
      <c r="B1462" s="516"/>
      <c r="C1462" s="519" t="s">
        <v>631</v>
      </c>
      <c r="D1462" s="519"/>
      <c r="E1462" s="519"/>
      <c r="F1462" s="519"/>
      <c r="G1462" s="519"/>
      <c r="H1462" s="520"/>
      <c r="I1462" s="515"/>
    </row>
    <row r="1463" spans="1:10">
      <c r="A1463" s="944" t="s">
        <v>796</v>
      </c>
      <c r="B1463" s="516"/>
      <c r="C1463" s="515"/>
      <c r="D1463" s="515"/>
      <c r="E1463" s="515"/>
      <c r="F1463" s="515"/>
      <c r="G1463" s="516"/>
      <c r="H1463" s="517"/>
      <c r="I1463" s="515"/>
    </row>
    <row r="1464" spans="1:10">
      <c r="A1464" s="944" t="s">
        <v>796</v>
      </c>
      <c r="B1464" s="516"/>
      <c r="C1464" s="515"/>
      <c r="D1464" s="515"/>
      <c r="E1464" s="515"/>
      <c r="F1464" s="515"/>
      <c r="G1464" s="516"/>
      <c r="H1464" s="517"/>
      <c r="I1464" s="515"/>
    </row>
    <row r="1465" spans="1:10">
      <c r="A1465" s="944" t="s">
        <v>796</v>
      </c>
      <c r="B1465" s="516"/>
      <c r="C1465" s="515"/>
      <c r="D1465" s="515"/>
      <c r="E1465" s="515"/>
      <c r="F1465" s="515"/>
      <c r="G1465" s="516"/>
      <c r="H1465" s="517"/>
      <c r="I1465" s="1051" t="s">
        <v>1062</v>
      </c>
    </row>
    <row r="1466" spans="1:10" ht="27" customHeight="1">
      <c r="A1466" s="944" t="s">
        <v>796</v>
      </c>
      <c r="B1466" s="843" t="s">
        <v>568</v>
      </c>
      <c r="C1466" s="1094" t="s">
        <v>796</v>
      </c>
      <c r="D1466" s="945" t="s">
        <v>797</v>
      </c>
      <c r="E1466" s="945"/>
      <c r="F1466" s="945"/>
      <c r="G1466" s="843" t="s">
        <v>7</v>
      </c>
      <c r="H1466" s="844" t="s">
        <v>77</v>
      </c>
      <c r="I1466" s="1093">
        <v>114</v>
      </c>
    </row>
    <row r="1467" spans="1:10">
      <c r="A1467" s="944" t="s">
        <v>796</v>
      </c>
      <c r="B1467" s="521"/>
      <c r="C1467" s="522"/>
      <c r="D1467" s="522"/>
      <c r="E1467" s="522"/>
      <c r="F1467" s="522"/>
      <c r="G1467" s="521"/>
      <c r="H1467" s="517"/>
      <c r="I1467" s="517"/>
    </row>
    <row r="1468" spans="1:10">
      <c r="A1468" s="944" t="s">
        <v>796</v>
      </c>
      <c r="B1468" s="521"/>
      <c r="C1468" s="522"/>
      <c r="D1468" s="522"/>
      <c r="E1468" s="522"/>
      <c r="F1468" s="522"/>
      <c r="G1468" s="521"/>
      <c r="H1468" s="523"/>
      <c r="I1468" s="517"/>
    </row>
    <row r="1469" spans="1:10" ht="15.75" thickBot="1">
      <c r="A1469" s="944" t="s">
        <v>796</v>
      </c>
      <c r="B1469" s="521"/>
      <c r="C1469" s="522"/>
      <c r="D1469" s="522"/>
      <c r="E1469" s="522"/>
      <c r="F1469" s="522"/>
      <c r="G1469" s="521"/>
      <c r="H1469" s="517"/>
      <c r="I1469" s="517"/>
    </row>
    <row r="1470" spans="1:10" ht="15.75" thickBot="1">
      <c r="A1470" s="944" t="s">
        <v>796</v>
      </c>
      <c r="B1470" s="521"/>
      <c r="C1470" s="524" t="s">
        <v>633</v>
      </c>
      <c r="D1470" s="525" t="s">
        <v>7</v>
      </c>
      <c r="E1470" s="525" t="s">
        <v>92</v>
      </c>
      <c r="F1470" s="525" t="s">
        <v>634</v>
      </c>
      <c r="G1470" s="525" t="s">
        <v>635</v>
      </c>
      <c r="H1470" s="526" t="s">
        <v>636</v>
      </c>
      <c r="I1470" s="517"/>
    </row>
    <row r="1471" spans="1:10">
      <c r="A1471" s="944" t="s">
        <v>796</v>
      </c>
      <c r="B1471" s="521"/>
      <c r="C1471" s="527" t="s">
        <v>637</v>
      </c>
      <c r="D1471" s="528" t="s">
        <v>638</v>
      </c>
      <c r="E1471" s="529">
        <v>1</v>
      </c>
      <c r="F1471" s="530">
        <v>13319</v>
      </c>
      <c r="G1471" s="531">
        <v>0.05</v>
      </c>
      <c r="H1471" s="532">
        <v>666</v>
      </c>
      <c r="I1471" s="517"/>
    </row>
    <row r="1472" spans="1:10">
      <c r="A1472" s="944" t="s">
        <v>796</v>
      </c>
      <c r="B1472" s="521"/>
      <c r="C1472" s="533" t="s">
        <v>717</v>
      </c>
      <c r="D1472" s="534" t="s">
        <v>660</v>
      </c>
      <c r="E1472" s="535">
        <v>1</v>
      </c>
      <c r="F1472" s="536">
        <v>56650</v>
      </c>
      <c r="G1472" s="857">
        <v>3.3E-3</v>
      </c>
      <c r="H1472" s="532">
        <v>187</v>
      </c>
      <c r="I1472" s="517"/>
    </row>
    <row r="1473" spans="1:9">
      <c r="A1473" s="944" t="s">
        <v>796</v>
      </c>
      <c r="B1473" s="521"/>
      <c r="C1473" s="538"/>
      <c r="D1473" s="534"/>
      <c r="E1473" s="539"/>
      <c r="F1473" s="540"/>
      <c r="G1473" s="845"/>
      <c r="H1473" s="541"/>
      <c r="I1473" s="517"/>
    </row>
    <row r="1474" spans="1:9">
      <c r="A1474" s="944" t="s">
        <v>796</v>
      </c>
      <c r="B1474" s="521"/>
      <c r="C1474" s="542"/>
      <c r="D1474" s="534"/>
      <c r="E1474" s="539"/>
      <c r="F1474" s="539"/>
      <c r="G1474" s="534"/>
      <c r="H1474" s="543"/>
      <c r="I1474" s="517"/>
    </row>
    <row r="1475" spans="1:9">
      <c r="A1475" s="944" t="s">
        <v>796</v>
      </c>
      <c r="B1475" s="521"/>
      <c r="C1475" s="542"/>
      <c r="D1475" s="534"/>
      <c r="E1475" s="539"/>
      <c r="F1475" s="539"/>
      <c r="G1475" s="534"/>
      <c r="H1475" s="543"/>
      <c r="I1475" s="517"/>
    </row>
    <row r="1476" spans="1:9" ht="15.75" thickBot="1">
      <c r="A1476" s="944" t="s">
        <v>796</v>
      </c>
      <c r="B1476" s="521"/>
      <c r="C1476" s="542"/>
      <c r="D1476" s="534"/>
      <c r="E1476" s="539"/>
      <c r="F1476" s="539"/>
      <c r="G1476" s="534"/>
      <c r="H1476" s="543"/>
      <c r="I1476" s="517"/>
    </row>
    <row r="1477" spans="1:9" ht="15.75" thickBot="1">
      <c r="A1477" s="944" t="s">
        <v>796</v>
      </c>
      <c r="B1477" s="521"/>
      <c r="C1477" s="544"/>
      <c r="D1477" s="545"/>
      <c r="E1477" s="546"/>
      <c r="F1477" s="546"/>
      <c r="G1477" s="545"/>
      <c r="H1477" s="547"/>
      <c r="I1477" s="548">
        <v>853</v>
      </c>
    </row>
    <row r="1478" spans="1:9" ht="15.75" thickBot="1">
      <c r="A1478" s="944" t="s">
        <v>796</v>
      </c>
      <c r="B1478" s="521"/>
      <c r="C1478" s="549"/>
      <c r="D1478" s="550"/>
      <c r="E1478" s="549"/>
      <c r="F1478" s="549"/>
      <c r="G1478" s="550"/>
      <c r="H1478" s="551"/>
      <c r="I1478" s="552"/>
    </row>
    <row r="1479" spans="1:9" ht="15.75" thickBot="1">
      <c r="A1479" s="944" t="s">
        <v>796</v>
      </c>
      <c r="B1479" s="522"/>
      <c r="C1479" s="524" t="s">
        <v>641</v>
      </c>
      <c r="D1479" s="525" t="s">
        <v>7</v>
      </c>
      <c r="E1479" s="525" t="s">
        <v>92</v>
      </c>
      <c r="F1479" s="525" t="s">
        <v>642</v>
      </c>
      <c r="G1479" s="525" t="s">
        <v>643</v>
      </c>
      <c r="H1479" s="526" t="s">
        <v>636</v>
      </c>
      <c r="I1479" s="517"/>
    </row>
    <row r="1480" spans="1:9">
      <c r="A1480" s="944" t="s">
        <v>796</v>
      </c>
      <c r="B1480" s="522"/>
      <c r="C1480" s="562" t="s">
        <v>718</v>
      </c>
      <c r="D1480" s="554" t="s">
        <v>668</v>
      </c>
      <c r="E1480" s="529">
        <v>1.6539999999999999E-2</v>
      </c>
      <c r="F1480" s="565">
        <v>14008</v>
      </c>
      <c r="G1480" s="556"/>
      <c r="H1480" s="532">
        <v>232</v>
      </c>
      <c r="I1480" s="517"/>
    </row>
    <row r="1481" spans="1:9">
      <c r="A1481" s="944" t="s">
        <v>796</v>
      </c>
      <c r="B1481" s="522"/>
      <c r="C1481" s="568" t="s">
        <v>677</v>
      </c>
      <c r="D1481" s="534" t="s">
        <v>678</v>
      </c>
      <c r="E1481" s="535">
        <v>10</v>
      </c>
      <c r="F1481" s="565">
        <v>23</v>
      </c>
      <c r="G1481" s="556"/>
      <c r="H1481" s="532">
        <v>230</v>
      </c>
      <c r="I1481" s="517"/>
    </row>
    <row r="1482" spans="1:9">
      <c r="A1482" s="944" t="s">
        <v>796</v>
      </c>
      <c r="B1482" s="522"/>
      <c r="C1482" s="568" t="s">
        <v>798</v>
      </c>
      <c r="D1482" s="534" t="s">
        <v>80</v>
      </c>
      <c r="E1482" s="809">
        <v>1.6999999999999999E-3</v>
      </c>
      <c r="F1482" s="565">
        <v>1205100</v>
      </c>
      <c r="G1482" s="556"/>
      <c r="H1482" s="532">
        <v>2049</v>
      </c>
      <c r="I1482" s="517"/>
    </row>
    <row r="1483" spans="1:9">
      <c r="A1483" s="944" t="s">
        <v>796</v>
      </c>
      <c r="B1483" s="522"/>
      <c r="C1483" s="542"/>
      <c r="D1483" s="539"/>
      <c r="E1483" s="539"/>
      <c r="F1483" s="539"/>
      <c r="G1483" s="534"/>
      <c r="H1483" s="543"/>
      <c r="I1483" s="517"/>
    </row>
    <row r="1484" spans="1:9">
      <c r="A1484" s="944" t="s">
        <v>796</v>
      </c>
      <c r="B1484" s="522"/>
      <c r="C1484" s="542"/>
      <c r="D1484" s="539"/>
      <c r="E1484" s="539"/>
      <c r="F1484" s="539"/>
      <c r="G1484" s="534"/>
      <c r="H1484" s="543"/>
      <c r="I1484" s="517"/>
    </row>
    <row r="1485" spans="1:9">
      <c r="A1485" s="944" t="s">
        <v>796</v>
      </c>
      <c r="B1485" s="522"/>
      <c r="C1485" s="542"/>
      <c r="D1485" s="539"/>
      <c r="E1485" s="539"/>
      <c r="F1485" s="539"/>
      <c r="G1485" s="534"/>
      <c r="H1485" s="543"/>
      <c r="I1485" s="517"/>
    </row>
    <row r="1486" spans="1:9">
      <c r="A1486" s="944" t="s">
        <v>796</v>
      </c>
      <c r="B1486" s="522"/>
      <c r="C1486" s="542"/>
      <c r="D1486" s="539"/>
      <c r="E1486" s="539"/>
      <c r="F1486" s="539"/>
      <c r="G1486" s="534"/>
      <c r="H1486" s="543"/>
      <c r="I1486" s="517"/>
    </row>
    <row r="1487" spans="1:9">
      <c r="A1487" s="944" t="s">
        <v>796</v>
      </c>
      <c r="B1487" s="522"/>
      <c r="C1487" s="542"/>
      <c r="D1487" s="539"/>
      <c r="E1487" s="539"/>
      <c r="F1487" s="539"/>
      <c r="G1487" s="534"/>
      <c r="H1487" s="543"/>
      <c r="I1487" s="517"/>
    </row>
    <row r="1488" spans="1:9">
      <c r="A1488" s="944" t="s">
        <v>796</v>
      </c>
      <c r="B1488" s="522"/>
      <c r="C1488" s="542"/>
      <c r="D1488" s="539"/>
      <c r="E1488" s="539"/>
      <c r="F1488" s="539"/>
      <c r="G1488" s="534"/>
      <c r="H1488" s="543"/>
      <c r="I1488" s="517"/>
    </row>
    <row r="1489" spans="1:9">
      <c r="A1489" s="944" t="s">
        <v>796</v>
      </c>
      <c r="B1489" s="522"/>
      <c r="C1489" s="542"/>
      <c r="D1489" s="539"/>
      <c r="E1489" s="539"/>
      <c r="F1489" s="539"/>
      <c r="G1489" s="534"/>
      <c r="H1489" s="543"/>
      <c r="I1489" s="517"/>
    </row>
    <row r="1490" spans="1:9">
      <c r="A1490" s="944" t="s">
        <v>796</v>
      </c>
      <c r="B1490" s="522"/>
      <c r="C1490" s="542"/>
      <c r="D1490" s="539"/>
      <c r="E1490" s="539"/>
      <c r="F1490" s="539"/>
      <c r="G1490" s="534"/>
      <c r="H1490" s="543"/>
      <c r="I1490" s="517"/>
    </row>
    <row r="1491" spans="1:9" ht="15.75" thickBot="1">
      <c r="A1491" s="944" t="s">
        <v>796</v>
      </c>
      <c r="B1491" s="522"/>
      <c r="C1491" s="542"/>
      <c r="D1491" s="539"/>
      <c r="E1491" s="539"/>
      <c r="F1491" s="539"/>
      <c r="G1491" s="534"/>
      <c r="H1491" s="543"/>
      <c r="I1491" s="517"/>
    </row>
    <row r="1492" spans="1:9" ht="15.75" thickBot="1">
      <c r="A1492" s="944" t="s">
        <v>796</v>
      </c>
      <c r="B1492" s="522"/>
      <c r="C1492" s="544"/>
      <c r="D1492" s="546"/>
      <c r="E1492" s="546"/>
      <c r="F1492" s="546"/>
      <c r="G1492" s="545"/>
      <c r="H1492" s="547"/>
      <c r="I1492" s="548">
        <v>2511</v>
      </c>
    </row>
    <row r="1493" spans="1:9" ht="15.75" thickBot="1">
      <c r="A1493" s="944" t="s">
        <v>796</v>
      </c>
      <c r="B1493" s="522"/>
      <c r="C1493" s="549"/>
      <c r="D1493" s="549"/>
      <c r="E1493" s="549"/>
      <c r="F1493" s="549"/>
      <c r="G1493" s="550"/>
      <c r="H1493" s="551"/>
      <c r="I1493" s="552"/>
    </row>
    <row r="1494" spans="1:9" ht="15.75" thickBot="1">
      <c r="A1494" s="944" t="s">
        <v>796</v>
      </c>
      <c r="B1494" s="522"/>
      <c r="C1494" s="524" t="s">
        <v>645</v>
      </c>
      <c r="D1494" s="525" t="s">
        <v>7</v>
      </c>
      <c r="E1494" s="525" t="s">
        <v>92</v>
      </c>
      <c r="F1494" s="525" t="s">
        <v>642</v>
      </c>
      <c r="G1494" s="525" t="s">
        <v>646</v>
      </c>
      <c r="H1494" s="526" t="s">
        <v>636</v>
      </c>
      <c r="I1494" s="517"/>
    </row>
    <row r="1495" spans="1:9">
      <c r="A1495" s="944" t="s">
        <v>796</v>
      </c>
      <c r="B1495" s="522"/>
      <c r="C1495" s="553"/>
      <c r="D1495" s="540"/>
      <c r="E1495" s="540"/>
      <c r="F1495" s="540"/>
      <c r="G1495" s="554"/>
      <c r="H1495" s="541"/>
      <c r="I1495" s="517"/>
    </row>
    <row r="1496" spans="1:9">
      <c r="A1496" s="944" t="s">
        <v>796</v>
      </c>
      <c r="B1496" s="522"/>
      <c r="C1496" s="553"/>
      <c r="D1496" s="540"/>
      <c r="E1496" s="540"/>
      <c r="F1496" s="540"/>
      <c r="G1496" s="554"/>
      <c r="H1496" s="541"/>
      <c r="I1496" s="517"/>
    </row>
    <row r="1497" spans="1:9">
      <c r="A1497" s="944" t="s">
        <v>796</v>
      </c>
      <c r="B1497" s="522"/>
      <c r="C1497" s="542"/>
      <c r="D1497" s="539"/>
      <c r="E1497" s="539"/>
      <c r="F1497" s="539"/>
      <c r="G1497" s="534"/>
      <c r="H1497" s="543"/>
      <c r="I1497" s="517"/>
    </row>
    <row r="1498" spans="1:9">
      <c r="A1498" s="944" t="s">
        <v>796</v>
      </c>
      <c r="B1498" s="522"/>
      <c r="C1498" s="542"/>
      <c r="D1498" s="539"/>
      <c r="E1498" s="539"/>
      <c r="F1498" s="539"/>
      <c r="G1498" s="534"/>
      <c r="H1498" s="543"/>
      <c r="I1498" s="517"/>
    </row>
    <row r="1499" spans="1:9" ht="15.75" thickBot="1">
      <c r="A1499" s="944" t="s">
        <v>796</v>
      </c>
      <c r="B1499" s="522"/>
      <c r="C1499" s="542"/>
      <c r="D1499" s="539"/>
      <c r="E1499" s="539"/>
      <c r="F1499" s="539"/>
      <c r="G1499" s="534"/>
      <c r="H1499" s="543"/>
      <c r="I1499" s="517"/>
    </row>
    <row r="1500" spans="1:9" ht="15.75" thickBot="1">
      <c r="A1500" s="944" t="s">
        <v>796</v>
      </c>
      <c r="B1500" s="522"/>
      <c r="C1500" s="544"/>
      <c r="D1500" s="546"/>
      <c r="E1500" s="546"/>
      <c r="F1500" s="546"/>
      <c r="G1500" s="545"/>
      <c r="H1500" s="547"/>
      <c r="I1500" s="548">
        <v>0</v>
      </c>
    </row>
    <row r="1501" spans="1:9" ht="15.75" thickBot="1">
      <c r="A1501" s="944" t="s">
        <v>796</v>
      </c>
      <c r="B1501" s="522"/>
      <c r="C1501" s="549"/>
      <c r="D1501" s="549"/>
      <c r="E1501" s="549"/>
      <c r="F1501" s="549"/>
      <c r="G1501" s="559"/>
      <c r="H1501" s="560"/>
      <c r="I1501" s="552"/>
    </row>
    <row r="1502" spans="1:9" ht="15.75" thickBot="1">
      <c r="A1502" s="944" t="s">
        <v>796</v>
      </c>
      <c r="B1502" s="522"/>
      <c r="C1502" s="524" t="s">
        <v>647</v>
      </c>
      <c r="D1502" s="561" t="s">
        <v>648</v>
      </c>
      <c r="E1502" s="561" t="s">
        <v>649</v>
      </c>
      <c r="F1502" s="525" t="s">
        <v>650</v>
      </c>
      <c r="G1502" s="525" t="s">
        <v>635</v>
      </c>
      <c r="H1502" s="526" t="s">
        <v>636</v>
      </c>
      <c r="I1502" s="517"/>
    </row>
    <row r="1503" spans="1:9">
      <c r="A1503" s="944" t="s">
        <v>796</v>
      </c>
      <c r="B1503" s="522"/>
      <c r="C1503" s="562" t="s">
        <v>651</v>
      </c>
      <c r="D1503" s="563">
        <v>52046.296296296299</v>
      </c>
      <c r="E1503" s="564">
        <v>1.83829076447194</v>
      </c>
      <c r="F1503" s="565">
        <v>95676.225806451621</v>
      </c>
      <c r="G1503" s="826">
        <v>45.154644458680337</v>
      </c>
      <c r="H1503" s="567">
        <v>2119</v>
      </c>
      <c r="I1503" s="517"/>
    </row>
    <row r="1504" spans="1:9">
      <c r="A1504" s="944" t="s">
        <v>796</v>
      </c>
      <c r="B1504" s="522"/>
      <c r="C1504" s="562" t="s">
        <v>652</v>
      </c>
      <c r="D1504" s="563">
        <v>41637.037037037036</v>
      </c>
      <c r="E1504" s="564">
        <v>1.83829076447194</v>
      </c>
      <c r="F1504" s="565">
        <v>76540.980645161297</v>
      </c>
      <c r="G1504" s="826">
        <v>11</v>
      </c>
      <c r="H1504" s="567">
        <v>6958</v>
      </c>
      <c r="I1504" s="517"/>
    </row>
    <row r="1505" spans="1:10">
      <c r="A1505" s="944" t="s">
        <v>796</v>
      </c>
      <c r="B1505" s="522"/>
      <c r="C1505" s="568" t="s">
        <v>653</v>
      </c>
      <c r="D1505" s="563">
        <v>20818.518518518522</v>
      </c>
      <c r="E1505" s="564">
        <v>2.0417646957549742</v>
      </c>
      <c r="F1505" s="565">
        <v>42506.516129032265</v>
      </c>
      <c r="G1505" s="826">
        <v>10.021360544217687</v>
      </c>
      <c r="H1505" s="567">
        <v>4242</v>
      </c>
      <c r="I1505" s="517"/>
    </row>
    <row r="1506" spans="1:10">
      <c r="A1506" s="944" t="s">
        <v>796</v>
      </c>
      <c r="B1506" s="522"/>
      <c r="C1506" s="542"/>
      <c r="D1506" s="539"/>
      <c r="E1506" s="539"/>
      <c r="F1506" s="539"/>
      <c r="G1506" s="534"/>
      <c r="H1506" s="543"/>
      <c r="I1506" s="517"/>
    </row>
    <row r="1507" spans="1:10">
      <c r="A1507" s="944" t="s">
        <v>796</v>
      </c>
      <c r="B1507" s="522"/>
      <c r="C1507" s="542"/>
      <c r="D1507" s="539"/>
      <c r="E1507" s="539"/>
      <c r="F1507" s="539"/>
      <c r="G1507" s="534"/>
      <c r="H1507" s="543"/>
      <c r="I1507" s="517"/>
    </row>
    <row r="1508" spans="1:10" ht="15.75" thickBot="1">
      <c r="A1508" s="944" t="s">
        <v>796</v>
      </c>
      <c r="B1508" s="522"/>
      <c r="C1508" s="542"/>
      <c r="D1508" s="539"/>
      <c r="E1508" s="539"/>
      <c r="F1508" s="539"/>
      <c r="G1508" s="534"/>
      <c r="H1508" s="543"/>
      <c r="I1508" s="517"/>
    </row>
    <row r="1509" spans="1:10" ht="15.75" thickBot="1">
      <c r="A1509" s="944" t="s">
        <v>796</v>
      </c>
      <c r="B1509" s="522"/>
      <c r="C1509" s="570"/>
      <c r="D1509" s="571"/>
      <c r="E1509" s="571"/>
      <c r="F1509" s="571"/>
      <c r="G1509" s="572"/>
      <c r="H1509" s="573"/>
      <c r="I1509" s="548">
        <v>13319</v>
      </c>
    </row>
    <row r="1510" spans="1:10" ht="15.75" thickBot="1">
      <c r="A1510" s="944" t="s">
        <v>796</v>
      </c>
      <c r="B1510" s="522"/>
      <c r="C1510" s="522"/>
      <c r="D1510" s="522"/>
      <c r="E1510" s="522"/>
      <c r="F1510" s="522"/>
      <c r="G1510" s="521"/>
      <c r="H1510" s="517"/>
      <c r="I1510" s="517"/>
    </row>
    <row r="1511" spans="1:10" ht="15.75" thickBot="1">
      <c r="A1511" s="944" t="s">
        <v>796</v>
      </c>
      <c r="B1511" s="522"/>
      <c r="C1511" s="522"/>
      <c r="D1511" s="522"/>
      <c r="E1511" s="522"/>
      <c r="F1511" s="574" t="s">
        <v>654</v>
      </c>
      <c r="G1511" s="521"/>
      <c r="H1511" s="517"/>
      <c r="I1511" s="548">
        <v>16683</v>
      </c>
      <c r="J1511" s="518">
        <v>16683</v>
      </c>
    </row>
    <row r="1512" spans="1:10">
      <c r="A1512" s="944" t="s">
        <v>796</v>
      </c>
      <c r="B1512" s="515"/>
      <c r="C1512" s="515"/>
      <c r="D1512" s="515"/>
      <c r="E1512" s="515"/>
      <c r="F1512" s="515"/>
      <c r="G1512" s="516"/>
      <c r="H1512" s="517"/>
      <c r="I1512" s="515"/>
    </row>
    <row r="1513" spans="1:10">
      <c r="A1513" s="944" t="s">
        <v>796</v>
      </c>
      <c r="B1513" s="515"/>
      <c r="C1513" s="515"/>
      <c r="D1513" s="515"/>
      <c r="E1513" s="515"/>
      <c r="F1513" s="515"/>
      <c r="G1513" s="516"/>
      <c r="H1513" s="517"/>
      <c r="I1513" s="821"/>
    </row>
    <row r="1514" spans="1:10">
      <c r="A1514" s="944" t="s">
        <v>796</v>
      </c>
      <c r="B1514" s="515"/>
      <c r="C1514" s="515"/>
      <c r="D1514" s="515"/>
      <c r="E1514" s="515"/>
      <c r="F1514" s="515"/>
      <c r="G1514" s="516"/>
      <c r="H1514" s="517"/>
      <c r="I1514" s="515"/>
    </row>
    <row r="1515" spans="1:10">
      <c r="A1515" s="944" t="s">
        <v>799</v>
      </c>
      <c r="B1515" s="515"/>
      <c r="C1515" s="515"/>
      <c r="D1515" s="515"/>
      <c r="E1515" s="515"/>
      <c r="F1515" s="515"/>
      <c r="G1515" s="516"/>
      <c r="H1515" s="517"/>
      <c r="I1515" s="515"/>
    </row>
    <row r="1516" spans="1:10">
      <c r="A1516" s="944" t="s">
        <v>799</v>
      </c>
      <c r="B1516" s="516"/>
      <c r="C1516" s="519" t="s">
        <v>631</v>
      </c>
      <c r="D1516" s="519"/>
      <c r="E1516" s="519"/>
      <c r="F1516" s="519"/>
      <c r="G1516" s="519"/>
      <c r="H1516" s="520"/>
      <c r="I1516" s="515"/>
    </row>
    <row r="1517" spans="1:10">
      <c r="A1517" s="944" t="s">
        <v>799</v>
      </c>
      <c r="B1517" s="516"/>
      <c r="C1517" s="515"/>
      <c r="D1517" s="515"/>
      <c r="E1517" s="515"/>
      <c r="F1517" s="515"/>
      <c r="G1517" s="516"/>
      <c r="H1517" s="517"/>
      <c r="I1517" s="515"/>
    </row>
    <row r="1518" spans="1:10">
      <c r="A1518" s="944" t="s">
        <v>799</v>
      </c>
      <c r="B1518" s="516"/>
      <c r="C1518" s="515"/>
      <c r="D1518" s="515"/>
      <c r="E1518" s="515"/>
      <c r="F1518" s="515"/>
      <c r="G1518" s="516"/>
      <c r="H1518" s="517"/>
      <c r="I1518" s="515"/>
    </row>
    <row r="1519" spans="1:10">
      <c r="A1519" s="944" t="s">
        <v>799</v>
      </c>
      <c r="B1519" s="516"/>
      <c r="C1519" s="515"/>
      <c r="D1519" s="515"/>
      <c r="E1519" s="515"/>
      <c r="F1519" s="515"/>
      <c r="G1519" s="516"/>
      <c r="H1519" s="517"/>
      <c r="I1519" s="1051" t="s">
        <v>1062</v>
      </c>
    </row>
    <row r="1520" spans="1:10" ht="27" customHeight="1">
      <c r="A1520" s="944" t="s">
        <v>799</v>
      </c>
      <c r="B1520" s="843" t="s">
        <v>568</v>
      </c>
      <c r="C1520" s="1094" t="s">
        <v>799</v>
      </c>
      <c r="D1520" s="945" t="s">
        <v>5633</v>
      </c>
      <c r="E1520" s="945"/>
      <c r="F1520" s="945"/>
      <c r="G1520" s="843" t="s">
        <v>7</v>
      </c>
      <c r="H1520" s="844" t="s">
        <v>77</v>
      </c>
      <c r="I1520" s="1093">
        <v>115</v>
      </c>
    </row>
    <row r="1521" spans="1:9">
      <c r="A1521" s="944" t="s">
        <v>799</v>
      </c>
      <c r="B1521" s="521"/>
      <c r="C1521" s="522"/>
      <c r="D1521" s="522"/>
      <c r="E1521" s="522"/>
      <c r="F1521" s="522"/>
      <c r="G1521" s="521"/>
      <c r="H1521" s="517"/>
      <c r="I1521" s="517"/>
    </row>
    <row r="1522" spans="1:9">
      <c r="A1522" s="944" t="s">
        <v>799</v>
      </c>
      <c r="B1522" s="521"/>
      <c r="C1522" s="522"/>
      <c r="D1522" s="522"/>
      <c r="E1522" s="522"/>
      <c r="F1522" s="522"/>
      <c r="G1522" s="521"/>
      <c r="H1522" s="523"/>
      <c r="I1522" s="517"/>
    </row>
    <row r="1523" spans="1:9" ht="15.75" thickBot="1">
      <c r="A1523" s="944" t="s">
        <v>799</v>
      </c>
      <c r="B1523" s="521"/>
      <c r="C1523" s="522"/>
      <c r="D1523" s="522"/>
      <c r="E1523" s="522"/>
      <c r="F1523" s="522"/>
      <c r="G1523" s="521"/>
      <c r="H1523" s="517"/>
      <c r="I1523" s="517"/>
    </row>
    <row r="1524" spans="1:9" ht="15.75" thickBot="1">
      <c r="A1524" s="944" t="s">
        <v>799</v>
      </c>
      <c r="B1524" s="521"/>
      <c r="C1524" s="524" t="s">
        <v>633</v>
      </c>
      <c r="D1524" s="525" t="s">
        <v>7</v>
      </c>
      <c r="E1524" s="525" t="s">
        <v>92</v>
      </c>
      <c r="F1524" s="525" t="s">
        <v>634</v>
      </c>
      <c r="G1524" s="525" t="s">
        <v>635</v>
      </c>
      <c r="H1524" s="526" t="s">
        <v>636</v>
      </c>
      <c r="I1524" s="517"/>
    </row>
    <row r="1525" spans="1:9">
      <c r="A1525" s="944" t="s">
        <v>799</v>
      </c>
      <c r="B1525" s="521"/>
      <c r="C1525" s="527" t="s">
        <v>637</v>
      </c>
      <c r="D1525" s="528" t="s">
        <v>638</v>
      </c>
      <c r="E1525" s="529">
        <v>1</v>
      </c>
      <c r="F1525" s="530">
        <v>14530</v>
      </c>
      <c r="G1525" s="531">
        <v>0.05</v>
      </c>
      <c r="H1525" s="532">
        <v>727</v>
      </c>
      <c r="I1525" s="517"/>
    </row>
    <row r="1526" spans="1:9">
      <c r="A1526" s="944" t="s">
        <v>799</v>
      </c>
      <c r="B1526" s="521"/>
      <c r="C1526" s="533" t="s">
        <v>717</v>
      </c>
      <c r="D1526" s="534" t="s">
        <v>660</v>
      </c>
      <c r="E1526" s="535">
        <v>1</v>
      </c>
      <c r="F1526" s="536">
        <v>56650</v>
      </c>
      <c r="G1526" s="857">
        <v>3.3E-3</v>
      </c>
      <c r="H1526" s="532">
        <v>187</v>
      </c>
      <c r="I1526" s="517"/>
    </row>
    <row r="1527" spans="1:9">
      <c r="A1527" s="944" t="s">
        <v>799</v>
      </c>
      <c r="B1527" s="521"/>
      <c r="C1527" s="538"/>
      <c r="D1527" s="534"/>
      <c r="E1527" s="539"/>
      <c r="F1527" s="540"/>
      <c r="G1527" s="845"/>
      <c r="H1527" s="541"/>
      <c r="I1527" s="517"/>
    </row>
    <row r="1528" spans="1:9">
      <c r="A1528" s="944" t="s">
        <v>799</v>
      </c>
      <c r="B1528" s="521"/>
      <c r="C1528" s="542"/>
      <c r="D1528" s="534"/>
      <c r="E1528" s="539"/>
      <c r="F1528" s="539"/>
      <c r="G1528" s="534"/>
      <c r="H1528" s="543"/>
      <c r="I1528" s="517"/>
    </row>
    <row r="1529" spans="1:9">
      <c r="A1529" s="944" t="s">
        <v>799</v>
      </c>
      <c r="B1529" s="521"/>
      <c r="C1529" s="542"/>
      <c r="D1529" s="534"/>
      <c r="E1529" s="539"/>
      <c r="F1529" s="539"/>
      <c r="G1529" s="534"/>
      <c r="H1529" s="543"/>
      <c r="I1529" s="517"/>
    </row>
    <row r="1530" spans="1:9" ht="15.75" thickBot="1">
      <c r="A1530" s="944" t="s">
        <v>799</v>
      </c>
      <c r="B1530" s="521"/>
      <c r="C1530" s="542"/>
      <c r="D1530" s="534"/>
      <c r="E1530" s="539"/>
      <c r="F1530" s="539"/>
      <c r="G1530" s="534"/>
      <c r="H1530" s="543"/>
      <c r="I1530" s="517"/>
    </row>
    <row r="1531" spans="1:9" ht="15.75" thickBot="1">
      <c r="A1531" s="944" t="s">
        <v>799</v>
      </c>
      <c r="B1531" s="521"/>
      <c r="C1531" s="544"/>
      <c r="D1531" s="545"/>
      <c r="E1531" s="546"/>
      <c r="F1531" s="546"/>
      <c r="G1531" s="545"/>
      <c r="H1531" s="547"/>
      <c r="I1531" s="548">
        <v>914</v>
      </c>
    </row>
    <row r="1532" spans="1:9" ht="15.75" thickBot="1">
      <c r="A1532" s="944" t="s">
        <v>799</v>
      </c>
      <c r="B1532" s="521"/>
      <c r="C1532" s="549"/>
      <c r="D1532" s="550"/>
      <c r="E1532" s="549"/>
      <c r="F1532" s="549"/>
      <c r="G1532" s="550"/>
      <c r="H1532" s="551"/>
      <c r="I1532" s="552"/>
    </row>
    <row r="1533" spans="1:9" ht="15.75" thickBot="1">
      <c r="A1533" s="944" t="s">
        <v>799</v>
      </c>
      <c r="B1533" s="522"/>
      <c r="C1533" s="524" t="s">
        <v>641</v>
      </c>
      <c r="D1533" s="525" t="s">
        <v>7</v>
      </c>
      <c r="E1533" s="525" t="s">
        <v>92</v>
      </c>
      <c r="F1533" s="525" t="s">
        <v>642</v>
      </c>
      <c r="G1533" s="525" t="s">
        <v>643</v>
      </c>
      <c r="H1533" s="526" t="s">
        <v>636</v>
      </c>
      <c r="I1533" s="517"/>
    </row>
    <row r="1534" spans="1:9">
      <c r="A1534" s="944" t="s">
        <v>799</v>
      </c>
      <c r="B1534" s="522"/>
      <c r="C1534" s="562" t="s">
        <v>718</v>
      </c>
      <c r="D1534" s="554" t="s">
        <v>668</v>
      </c>
      <c r="E1534" s="529">
        <v>1.6539999999999999E-2</v>
      </c>
      <c r="F1534" s="565">
        <v>14008</v>
      </c>
      <c r="G1534" s="556"/>
      <c r="H1534" s="532">
        <v>232</v>
      </c>
      <c r="I1534" s="517"/>
    </row>
    <row r="1535" spans="1:9">
      <c r="A1535" s="944" t="s">
        <v>799</v>
      </c>
      <c r="B1535" s="522"/>
      <c r="C1535" s="568" t="s">
        <v>677</v>
      </c>
      <c r="D1535" s="534" t="s">
        <v>678</v>
      </c>
      <c r="E1535" s="535">
        <v>10</v>
      </c>
      <c r="F1535" s="565">
        <v>23</v>
      </c>
      <c r="G1535" s="556"/>
      <c r="H1535" s="532">
        <v>230</v>
      </c>
      <c r="I1535" s="517"/>
    </row>
    <row r="1536" spans="1:9">
      <c r="A1536" s="944" t="s">
        <v>799</v>
      </c>
      <c r="B1536" s="522"/>
      <c r="C1536" s="568" t="s">
        <v>798</v>
      </c>
      <c r="D1536" s="534" t="s">
        <v>80</v>
      </c>
      <c r="E1536" s="809">
        <v>1.6999999999999999E-3</v>
      </c>
      <c r="F1536" s="565">
        <v>1205100</v>
      </c>
      <c r="G1536" s="556"/>
      <c r="H1536" s="532">
        <v>2049</v>
      </c>
      <c r="I1536" s="517"/>
    </row>
    <row r="1537" spans="1:9">
      <c r="A1537" s="944" t="s">
        <v>799</v>
      </c>
      <c r="B1537" s="522"/>
      <c r="C1537" s="542"/>
      <c r="D1537" s="539"/>
      <c r="E1537" s="539"/>
      <c r="F1537" s="539"/>
      <c r="G1537" s="534"/>
      <c r="H1537" s="543"/>
      <c r="I1537" s="517"/>
    </row>
    <row r="1538" spans="1:9">
      <c r="A1538" s="944" t="s">
        <v>799</v>
      </c>
      <c r="B1538" s="522"/>
      <c r="C1538" s="542"/>
      <c r="D1538" s="539"/>
      <c r="E1538" s="539"/>
      <c r="F1538" s="539"/>
      <c r="G1538" s="534"/>
      <c r="H1538" s="543"/>
      <c r="I1538" s="517"/>
    </row>
    <row r="1539" spans="1:9">
      <c r="A1539" s="944" t="s">
        <v>799</v>
      </c>
      <c r="B1539" s="522"/>
      <c r="C1539" s="542"/>
      <c r="D1539" s="539"/>
      <c r="E1539" s="539"/>
      <c r="F1539" s="539"/>
      <c r="G1539" s="534"/>
      <c r="H1539" s="543"/>
      <c r="I1539" s="517"/>
    </row>
    <row r="1540" spans="1:9">
      <c r="A1540" s="944" t="s">
        <v>799</v>
      </c>
      <c r="B1540" s="522"/>
      <c r="C1540" s="542"/>
      <c r="D1540" s="539"/>
      <c r="E1540" s="539"/>
      <c r="F1540" s="539"/>
      <c r="G1540" s="534"/>
      <c r="H1540" s="543"/>
      <c r="I1540" s="517"/>
    </row>
    <row r="1541" spans="1:9">
      <c r="A1541" s="944" t="s">
        <v>799</v>
      </c>
      <c r="B1541" s="522"/>
      <c r="C1541" s="542"/>
      <c r="D1541" s="539"/>
      <c r="E1541" s="539"/>
      <c r="F1541" s="539"/>
      <c r="G1541" s="534"/>
      <c r="H1541" s="543"/>
      <c r="I1541" s="517"/>
    </row>
    <row r="1542" spans="1:9">
      <c r="A1542" s="944" t="s">
        <v>799</v>
      </c>
      <c r="B1542" s="522"/>
      <c r="C1542" s="542"/>
      <c r="D1542" s="539"/>
      <c r="E1542" s="539"/>
      <c r="F1542" s="539"/>
      <c r="G1542" s="534"/>
      <c r="H1542" s="543"/>
      <c r="I1542" s="517"/>
    </row>
    <row r="1543" spans="1:9">
      <c r="A1543" s="944" t="s">
        <v>799</v>
      </c>
      <c r="B1543" s="522"/>
      <c r="C1543" s="542"/>
      <c r="D1543" s="539"/>
      <c r="E1543" s="539"/>
      <c r="F1543" s="539"/>
      <c r="G1543" s="534"/>
      <c r="H1543" s="543"/>
      <c r="I1543" s="517"/>
    </row>
    <row r="1544" spans="1:9">
      <c r="A1544" s="944" t="s">
        <v>799</v>
      </c>
      <c r="B1544" s="522"/>
      <c r="C1544" s="542"/>
      <c r="D1544" s="539"/>
      <c r="E1544" s="539"/>
      <c r="F1544" s="539"/>
      <c r="G1544" s="534"/>
      <c r="H1544" s="543"/>
      <c r="I1544" s="517"/>
    </row>
    <row r="1545" spans="1:9" ht="15.75" thickBot="1">
      <c r="A1545" s="944" t="s">
        <v>799</v>
      </c>
      <c r="B1545" s="522"/>
      <c r="C1545" s="542"/>
      <c r="D1545" s="539"/>
      <c r="E1545" s="539"/>
      <c r="F1545" s="539"/>
      <c r="G1545" s="534"/>
      <c r="H1545" s="543"/>
      <c r="I1545" s="517"/>
    </row>
    <row r="1546" spans="1:9" ht="15.75" thickBot="1">
      <c r="A1546" s="944" t="s">
        <v>799</v>
      </c>
      <c r="B1546" s="522"/>
      <c r="C1546" s="544"/>
      <c r="D1546" s="546"/>
      <c r="E1546" s="546"/>
      <c r="F1546" s="546"/>
      <c r="G1546" s="545"/>
      <c r="H1546" s="547"/>
      <c r="I1546" s="548">
        <v>2511</v>
      </c>
    </row>
    <row r="1547" spans="1:9" ht="15.75" thickBot="1">
      <c r="A1547" s="944" t="s">
        <v>799</v>
      </c>
      <c r="B1547" s="522"/>
      <c r="C1547" s="549"/>
      <c r="D1547" s="549"/>
      <c r="E1547" s="549"/>
      <c r="F1547" s="549"/>
      <c r="G1547" s="550"/>
      <c r="H1547" s="551"/>
      <c r="I1547" s="552"/>
    </row>
    <row r="1548" spans="1:9" ht="15.75" thickBot="1">
      <c r="A1548" s="944" t="s">
        <v>799</v>
      </c>
      <c r="B1548" s="522"/>
      <c r="C1548" s="524" t="s">
        <v>645</v>
      </c>
      <c r="D1548" s="525" t="s">
        <v>7</v>
      </c>
      <c r="E1548" s="525" t="s">
        <v>92</v>
      </c>
      <c r="F1548" s="525" t="s">
        <v>642</v>
      </c>
      <c r="G1548" s="525" t="s">
        <v>646</v>
      </c>
      <c r="H1548" s="526" t="s">
        <v>636</v>
      </c>
      <c r="I1548" s="517"/>
    </row>
    <row r="1549" spans="1:9">
      <c r="A1549" s="944" t="s">
        <v>799</v>
      </c>
      <c r="B1549" s="522"/>
      <c r="C1549" s="553"/>
      <c r="D1549" s="540"/>
      <c r="E1549" s="540"/>
      <c r="F1549" s="540"/>
      <c r="G1549" s="554"/>
      <c r="H1549" s="541"/>
      <c r="I1549" s="517"/>
    </row>
    <row r="1550" spans="1:9">
      <c r="A1550" s="944" t="s">
        <v>799</v>
      </c>
      <c r="B1550" s="522"/>
      <c r="C1550" s="553"/>
      <c r="D1550" s="540"/>
      <c r="E1550" s="540"/>
      <c r="F1550" s="540"/>
      <c r="G1550" s="554"/>
      <c r="H1550" s="541"/>
      <c r="I1550" s="517"/>
    </row>
    <row r="1551" spans="1:9">
      <c r="A1551" s="944" t="s">
        <v>799</v>
      </c>
      <c r="B1551" s="522"/>
      <c r="C1551" s="542"/>
      <c r="D1551" s="539"/>
      <c r="E1551" s="539"/>
      <c r="F1551" s="539"/>
      <c r="G1551" s="534"/>
      <c r="H1551" s="543"/>
      <c r="I1551" s="517"/>
    </row>
    <row r="1552" spans="1:9">
      <c r="A1552" s="944" t="s">
        <v>799</v>
      </c>
      <c r="B1552" s="522"/>
      <c r="C1552" s="542"/>
      <c r="D1552" s="539"/>
      <c r="E1552" s="539"/>
      <c r="F1552" s="539"/>
      <c r="G1552" s="534"/>
      <c r="H1552" s="543"/>
      <c r="I1552" s="517"/>
    </row>
    <row r="1553" spans="1:10" ht="15.75" thickBot="1">
      <c r="A1553" s="944" t="s">
        <v>799</v>
      </c>
      <c r="B1553" s="522"/>
      <c r="C1553" s="542"/>
      <c r="D1553" s="539"/>
      <c r="E1553" s="539"/>
      <c r="F1553" s="539"/>
      <c r="G1553" s="534"/>
      <c r="H1553" s="543"/>
      <c r="I1553" s="517"/>
    </row>
    <row r="1554" spans="1:10" ht="15.75" thickBot="1">
      <c r="A1554" s="944" t="s">
        <v>799</v>
      </c>
      <c r="B1554" s="522"/>
      <c r="C1554" s="544"/>
      <c r="D1554" s="546"/>
      <c r="E1554" s="546"/>
      <c r="F1554" s="546"/>
      <c r="G1554" s="545"/>
      <c r="H1554" s="547"/>
      <c r="I1554" s="548">
        <v>0</v>
      </c>
    </row>
    <row r="1555" spans="1:10" ht="15.75" thickBot="1">
      <c r="A1555" s="944" t="s">
        <v>799</v>
      </c>
      <c r="B1555" s="522"/>
      <c r="C1555" s="549"/>
      <c r="D1555" s="549"/>
      <c r="E1555" s="549"/>
      <c r="F1555" s="549"/>
      <c r="G1555" s="559"/>
      <c r="H1555" s="560"/>
      <c r="I1555" s="552"/>
    </row>
    <row r="1556" spans="1:10" ht="15.75" thickBot="1">
      <c r="A1556" s="944" t="s">
        <v>799</v>
      </c>
      <c r="B1556" s="522"/>
      <c r="C1556" s="524" t="s">
        <v>647</v>
      </c>
      <c r="D1556" s="561" t="s">
        <v>648</v>
      </c>
      <c r="E1556" s="561" t="s">
        <v>649</v>
      </c>
      <c r="F1556" s="525" t="s">
        <v>650</v>
      </c>
      <c r="G1556" s="525" t="s">
        <v>635</v>
      </c>
      <c r="H1556" s="526" t="s">
        <v>636</v>
      </c>
      <c r="I1556" s="517"/>
    </row>
    <row r="1557" spans="1:10">
      <c r="A1557" s="944" t="s">
        <v>799</v>
      </c>
      <c r="B1557" s="522"/>
      <c r="C1557" s="562" t="s">
        <v>651</v>
      </c>
      <c r="D1557" s="563">
        <v>52046.296296296299</v>
      </c>
      <c r="E1557" s="564">
        <v>1.83829076447194</v>
      </c>
      <c r="F1557" s="565">
        <v>95676.225806451621</v>
      </c>
      <c r="G1557" s="826">
        <v>39.45454545454546</v>
      </c>
      <c r="H1557" s="567">
        <v>2425</v>
      </c>
      <c r="I1557" s="517"/>
    </row>
    <row r="1558" spans="1:10">
      <c r="A1558" s="944" t="s">
        <v>799</v>
      </c>
      <c r="B1558" s="522"/>
      <c r="C1558" s="562" t="s">
        <v>652</v>
      </c>
      <c r="D1558" s="563">
        <v>41637.037037037036</v>
      </c>
      <c r="E1558" s="564">
        <v>1.83829076447194</v>
      </c>
      <c r="F1558" s="565">
        <v>76540.980645161297</v>
      </c>
      <c r="G1558" s="858">
        <v>9.8000000000000007</v>
      </c>
      <c r="H1558" s="567">
        <v>7810</v>
      </c>
      <c r="I1558" s="517"/>
    </row>
    <row r="1559" spans="1:10">
      <c r="A1559" s="944" t="s">
        <v>799</v>
      </c>
      <c r="B1559" s="522"/>
      <c r="C1559" s="568" t="s">
        <v>653</v>
      </c>
      <c r="D1559" s="563">
        <v>20818.518518518522</v>
      </c>
      <c r="E1559" s="564">
        <v>2.0417646957549742</v>
      </c>
      <c r="F1559" s="565">
        <v>42506.516129032265</v>
      </c>
      <c r="G1559" s="858">
        <v>9.8965151515151533</v>
      </c>
      <c r="H1559" s="567">
        <v>4295</v>
      </c>
      <c r="I1559" s="517"/>
    </row>
    <row r="1560" spans="1:10">
      <c r="A1560" s="944" t="s">
        <v>799</v>
      </c>
      <c r="B1560" s="522"/>
      <c r="C1560" s="542"/>
      <c r="D1560" s="539"/>
      <c r="E1560" s="539"/>
      <c r="F1560" s="539"/>
      <c r="G1560" s="534"/>
      <c r="H1560" s="543"/>
      <c r="I1560" s="517"/>
    </row>
    <row r="1561" spans="1:10">
      <c r="A1561" s="944" t="s">
        <v>799</v>
      </c>
      <c r="B1561" s="522"/>
      <c r="C1561" s="542"/>
      <c r="D1561" s="539"/>
      <c r="E1561" s="539"/>
      <c r="F1561" s="539"/>
      <c r="G1561" s="534"/>
      <c r="H1561" s="543"/>
      <c r="I1561" s="517"/>
    </row>
    <row r="1562" spans="1:10" ht="15.75" thickBot="1">
      <c r="A1562" s="944" t="s">
        <v>799</v>
      </c>
      <c r="B1562" s="522"/>
      <c r="C1562" s="542"/>
      <c r="D1562" s="539"/>
      <c r="E1562" s="539"/>
      <c r="F1562" s="539"/>
      <c r="G1562" s="534"/>
      <c r="H1562" s="543"/>
      <c r="I1562" s="517"/>
    </row>
    <row r="1563" spans="1:10" ht="15.75" thickBot="1">
      <c r="A1563" s="944" t="s">
        <v>799</v>
      </c>
      <c r="B1563" s="522"/>
      <c r="C1563" s="570"/>
      <c r="D1563" s="571"/>
      <c r="E1563" s="571"/>
      <c r="F1563" s="571"/>
      <c r="G1563" s="572"/>
      <c r="H1563" s="573"/>
      <c r="I1563" s="548">
        <v>14530</v>
      </c>
    </row>
    <row r="1564" spans="1:10" ht="15.75" thickBot="1">
      <c r="A1564" s="944" t="s">
        <v>799</v>
      </c>
      <c r="B1564" s="522"/>
      <c r="C1564" s="522"/>
      <c r="D1564" s="522"/>
      <c r="E1564" s="522"/>
      <c r="F1564" s="522"/>
      <c r="G1564" s="521"/>
      <c r="H1564" s="517"/>
      <c r="I1564" s="517"/>
    </row>
    <row r="1565" spans="1:10" ht="15.75" thickBot="1">
      <c r="A1565" s="944" t="s">
        <v>799</v>
      </c>
      <c r="B1565" s="522"/>
      <c r="C1565" s="522"/>
      <c r="D1565" s="522"/>
      <c r="E1565" s="522"/>
      <c r="F1565" s="574" t="s">
        <v>654</v>
      </c>
      <c r="G1565" s="521"/>
      <c r="H1565" s="517"/>
      <c r="I1565" s="548">
        <v>17954</v>
      </c>
      <c r="J1565" s="518">
        <v>17954</v>
      </c>
    </row>
    <row r="1566" spans="1:10">
      <c r="A1566" s="944" t="s">
        <v>799</v>
      </c>
      <c r="B1566" s="515"/>
      <c r="C1566" s="515"/>
      <c r="D1566" s="515"/>
      <c r="E1566" s="515"/>
      <c r="F1566" s="515"/>
      <c r="G1566" s="516"/>
      <c r="H1566" s="517"/>
      <c r="I1566" s="515"/>
    </row>
    <row r="1567" spans="1:10">
      <c r="A1567" s="944" t="s">
        <v>799</v>
      </c>
      <c r="B1567" s="515"/>
      <c r="C1567" s="515"/>
      <c r="D1567" s="515"/>
      <c r="E1567" s="515"/>
      <c r="F1567" s="515"/>
      <c r="G1567" s="516"/>
      <c r="H1567" s="517"/>
      <c r="I1567" s="821"/>
    </row>
    <row r="1568" spans="1:10">
      <c r="A1568" s="944" t="s">
        <v>799</v>
      </c>
      <c r="B1568" s="515"/>
      <c r="C1568" s="515"/>
      <c r="D1568" s="515"/>
      <c r="E1568" s="515"/>
      <c r="F1568" s="515"/>
      <c r="G1568" s="516"/>
      <c r="H1568" s="517"/>
      <c r="I1568" s="515"/>
    </row>
    <row r="1569" spans="1:9">
      <c r="A1569" s="944" t="s">
        <v>800</v>
      </c>
      <c r="B1569" s="515"/>
      <c r="C1569" s="515"/>
      <c r="D1569" s="515"/>
      <c r="E1569" s="515"/>
      <c r="F1569" s="515"/>
      <c r="G1569" s="516"/>
      <c r="H1569" s="517"/>
      <c r="I1569" s="515"/>
    </row>
    <row r="1570" spans="1:9">
      <c r="A1570" s="944" t="s">
        <v>800</v>
      </c>
      <c r="B1570" s="516"/>
      <c r="C1570" s="519" t="s">
        <v>631</v>
      </c>
      <c r="D1570" s="519"/>
      <c r="E1570" s="519"/>
      <c r="F1570" s="519"/>
      <c r="G1570" s="519"/>
      <c r="H1570" s="520"/>
      <c r="I1570" s="515"/>
    </row>
    <row r="1571" spans="1:9">
      <c r="A1571" s="944" t="s">
        <v>800</v>
      </c>
      <c r="B1571" s="516"/>
      <c r="C1571" s="515"/>
      <c r="D1571" s="515"/>
      <c r="E1571" s="515"/>
      <c r="F1571" s="515"/>
      <c r="G1571" s="516"/>
      <c r="H1571" s="517"/>
      <c r="I1571" s="515"/>
    </row>
    <row r="1572" spans="1:9">
      <c r="A1572" s="944" t="s">
        <v>800</v>
      </c>
      <c r="B1572" s="516"/>
      <c r="C1572" s="515"/>
      <c r="D1572" s="515"/>
      <c r="E1572" s="515"/>
      <c r="F1572" s="515"/>
      <c r="G1572" s="516"/>
      <c r="H1572" s="517"/>
      <c r="I1572" s="515"/>
    </row>
    <row r="1573" spans="1:9">
      <c r="A1573" s="944" t="s">
        <v>800</v>
      </c>
      <c r="B1573" s="516"/>
      <c r="C1573" s="515"/>
      <c r="D1573" s="515"/>
      <c r="E1573" s="515"/>
      <c r="F1573" s="515"/>
      <c r="G1573" s="516"/>
      <c r="H1573" s="517"/>
      <c r="I1573" s="1051" t="s">
        <v>1062</v>
      </c>
    </row>
    <row r="1574" spans="1:9" ht="27" customHeight="1">
      <c r="A1574" s="944" t="s">
        <v>800</v>
      </c>
      <c r="B1574" s="843" t="s">
        <v>568</v>
      </c>
      <c r="C1574" s="1094" t="s">
        <v>800</v>
      </c>
      <c r="D1574" s="945" t="s">
        <v>801</v>
      </c>
      <c r="E1574" s="945"/>
      <c r="F1574" s="945"/>
      <c r="G1574" s="843" t="s">
        <v>7</v>
      </c>
      <c r="H1574" s="844" t="s">
        <v>77</v>
      </c>
      <c r="I1574" s="1093">
        <v>116</v>
      </c>
    </row>
    <row r="1575" spans="1:9">
      <c r="A1575" s="944" t="s">
        <v>800</v>
      </c>
      <c r="B1575" s="521"/>
      <c r="C1575" s="522"/>
      <c r="D1575" s="522"/>
      <c r="E1575" s="522"/>
      <c r="F1575" s="522"/>
      <c r="G1575" s="521"/>
      <c r="H1575" s="517"/>
      <c r="I1575" s="517"/>
    </row>
    <row r="1576" spans="1:9">
      <c r="A1576" s="944" t="s">
        <v>800</v>
      </c>
      <c r="B1576" s="521"/>
      <c r="C1576" s="522"/>
      <c r="D1576" s="522"/>
      <c r="E1576" s="522"/>
      <c r="F1576" s="522"/>
      <c r="G1576" s="521"/>
      <c r="H1576" s="523"/>
      <c r="I1576" s="517"/>
    </row>
    <row r="1577" spans="1:9" ht="15.75" thickBot="1">
      <c r="A1577" s="944" t="s">
        <v>800</v>
      </c>
      <c r="B1577" s="521"/>
      <c r="C1577" s="522"/>
      <c r="D1577" s="522"/>
      <c r="E1577" s="522"/>
      <c r="F1577" s="522"/>
      <c r="G1577" s="521"/>
      <c r="H1577" s="517"/>
      <c r="I1577" s="517"/>
    </row>
    <row r="1578" spans="1:9" ht="15.75" thickBot="1">
      <c r="A1578" s="944" t="s">
        <v>800</v>
      </c>
      <c r="B1578" s="521"/>
      <c r="C1578" s="524" t="s">
        <v>633</v>
      </c>
      <c r="D1578" s="525" t="s">
        <v>7</v>
      </c>
      <c r="E1578" s="525" t="s">
        <v>92</v>
      </c>
      <c r="F1578" s="525" t="s">
        <v>634</v>
      </c>
      <c r="G1578" s="525" t="s">
        <v>635</v>
      </c>
      <c r="H1578" s="526" t="s">
        <v>636</v>
      </c>
      <c r="I1578" s="517"/>
    </row>
    <row r="1579" spans="1:9">
      <c r="A1579" s="944" t="s">
        <v>800</v>
      </c>
      <c r="B1579" s="521"/>
      <c r="C1579" s="527" t="s">
        <v>637</v>
      </c>
      <c r="D1579" s="528" t="s">
        <v>638</v>
      </c>
      <c r="E1579" s="529">
        <v>1</v>
      </c>
      <c r="F1579" s="530">
        <v>15614</v>
      </c>
      <c r="G1579" s="531">
        <v>0.05</v>
      </c>
      <c r="H1579" s="532">
        <v>781</v>
      </c>
      <c r="I1579" s="517"/>
    </row>
    <row r="1580" spans="1:9">
      <c r="A1580" s="944" t="s">
        <v>800</v>
      </c>
      <c r="B1580" s="521"/>
      <c r="C1580" s="533" t="s">
        <v>717</v>
      </c>
      <c r="D1580" s="534" t="s">
        <v>660</v>
      </c>
      <c r="E1580" s="535">
        <v>1</v>
      </c>
      <c r="F1580" s="536">
        <v>56650</v>
      </c>
      <c r="G1580" s="857">
        <v>3.3E-3</v>
      </c>
      <c r="H1580" s="532">
        <v>187</v>
      </c>
      <c r="I1580" s="517"/>
    </row>
    <row r="1581" spans="1:9">
      <c r="A1581" s="944" t="s">
        <v>800</v>
      </c>
      <c r="B1581" s="521"/>
      <c r="C1581" s="538"/>
      <c r="D1581" s="534"/>
      <c r="E1581" s="539"/>
      <c r="F1581" s="540"/>
      <c r="G1581" s="845"/>
      <c r="H1581" s="541"/>
      <c r="I1581" s="517"/>
    </row>
    <row r="1582" spans="1:9">
      <c r="A1582" s="944" t="s">
        <v>800</v>
      </c>
      <c r="B1582" s="521"/>
      <c r="C1582" s="542"/>
      <c r="D1582" s="534"/>
      <c r="E1582" s="539"/>
      <c r="F1582" s="539"/>
      <c r="G1582" s="534"/>
      <c r="H1582" s="543"/>
      <c r="I1582" s="517"/>
    </row>
    <row r="1583" spans="1:9">
      <c r="A1583" s="944" t="s">
        <v>800</v>
      </c>
      <c r="B1583" s="521"/>
      <c r="C1583" s="542"/>
      <c r="D1583" s="534"/>
      <c r="E1583" s="539"/>
      <c r="F1583" s="539"/>
      <c r="G1583" s="534"/>
      <c r="H1583" s="543"/>
      <c r="I1583" s="517"/>
    </row>
    <row r="1584" spans="1:9" ht="15.75" thickBot="1">
      <c r="A1584" s="944" t="s">
        <v>800</v>
      </c>
      <c r="B1584" s="521"/>
      <c r="C1584" s="542"/>
      <c r="D1584" s="534"/>
      <c r="E1584" s="539"/>
      <c r="F1584" s="539"/>
      <c r="G1584" s="534"/>
      <c r="H1584" s="543"/>
      <c r="I1584" s="517"/>
    </row>
    <row r="1585" spans="1:9" ht="15.75" thickBot="1">
      <c r="A1585" s="944" t="s">
        <v>800</v>
      </c>
      <c r="B1585" s="521"/>
      <c r="C1585" s="544"/>
      <c r="D1585" s="545"/>
      <c r="E1585" s="546"/>
      <c r="F1585" s="546"/>
      <c r="G1585" s="545"/>
      <c r="H1585" s="547"/>
      <c r="I1585" s="548">
        <v>968</v>
      </c>
    </row>
    <row r="1586" spans="1:9" ht="15.75" thickBot="1">
      <c r="A1586" s="944" t="s">
        <v>800</v>
      </c>
      <c r="B1586" s="521"/>
      <c r="C1586" s="549"/>
      <c r="D1586" s="550"/>
      <c r="E1586" s="549"/>
      <c r="F1586" s="549"/>
      <c r="G1586" s="550"/>
      <c r="H1586" s="551"/>
      <c r="I1586" s="552"/>
    </row>
    <row r="1587" spans="1:9" ht="15.75" thickBot="1">
      <c r="A1587" s="944" t="s">
        <v>800</v>
      </c>
      <c r="B1587" s="522"/>
      <c r="C1587" s="524" t="s">
        <v>641</v>
      </c>
      <c r="D1587" s="525" t="s">
        <v>7</v>
      </c>
      <c r="E1587" s="525" t="s">
        <v>92</v>
      </c>
      <c r="F1587" s="525" t="s">
        <v>642</v>
      </c>
      <c r="G1587" s="525" t="s">
        <v>643</v>
      </c>
      <c r="H1587" s="526" t="s">
        <v>636</v>
      </c>
      <c r="I1587" s="517"/>
    </row>
    <row r="1588" spans="1:9">
      <c r="A1588" s="944" t="s">
        <v>800</v>
      </c>
      <c r="B1588" s="522"/>
      <c r="C1588" s="562" t="s">
        <v>718</v>
      </c>
      <c r="D1588" s="554" t="s">
        <v>668</v>
      </c>
      <c r="E1588" s="529">
        <v>1.6539999999999999E-2</v>
      </c>
      <c r="F1588" s="565">
        <v>14008</v>
      </c>
      <c r="G1588" s="556"/>
      <c r="H1588" s="532">
        <v>232</v>
      </c>
      <c r="I1588" s="517"/>
    </row>
    <row r="1589" spans="1:9">
      <c r="A1589" s="944" t="s">
        <v>800</v>
      </c>
      <c r="B1589" s="522"/>
      <c r="C1589" s="568" t="s">
        <v>677</v>
      </c>
      <c r="D1589" s="534" t="s">
        <v>678</v>
      </c>
      <c r="E1589" s="535">
        <v>10</v>
      </c>
      <c r="F1589" s="565">
        <v>23</v>
      </c>
      <c r="G1589" s="556"/>
      <c r="H1589" s="532">
        <v>230</v>
      </c>
      <c r="I1589" s="517"/>
    </row>
    <row r="1590" spans="1:9">
      <c r="A1590" s="944" t="s">
        <v>800</v>
      </c>
      <c r="B1590" s="522"/>
      <c r="C1590" s="568" t="s">
        <v>798</v>
      </c>
      <c r="D1590" s="534" t="s">
        <v>80</v>
      </c>
      <c r="E1590" s="809">
        <v>1.6999999999999999E-3</v>
      </c>
      <c r="F1590" s="565">
        <v>1205100</v>
      </c>
      <c r="G1590" s="556"/>
      <c r="H1590" s="532">
        <v>2049</v>
      </c>
      <c r="I1590" s="517"/>
    </row>
    <row r="1591" spans="1:9">
      <c r="A1591" s="944" t="s">
        <v>800</v>
      </c>
      <c r="B1591" s="522"/>
      <c r="C1591" s="542"/>
      <c r="D1591" s="539"/>
      <c r="E1591" s="539"/>
      <c r="F1591" s="539"/>
      <c r="G1591" s="534"/>
      <c r="H1591" s="543"/>
      <c r="I1591" s="517"/>
    </row>
    <row r="1592" spans="1:9">
      <c r="A1592" s="944" t="s">
        <v>800</v>
      </c>
      <c r="B1592" s="522"/>
      <c r="C1592" s="542"/>
      <c r="D1592" s="539"/>
      <c r="E1592" s="539"/>
      <c r="F1592" s="539"/>
      <c r="G1592" s="534"/>
      <c r="H1592" s="543"/>
      <c r="I1592" s="517"/>
    </row>
    <row r="1593" spans="1:9">
      <c r="A1593" s="944" t="s">
        <v>800</v>
      </c>
      <c r="B1593" s="522"/>
      <c r="C1593" s="542"/>
      <c r="D1593" s="539"/>
      <c r="E1593" s="539"/>
      <c r="F1593" s="539"/>
      <c r="G1593" s="534"/>
      <c r="H1593" s="543"/>
      <c r="I1593" s="517"/>
    </row>
    <row r="1594" spans="1:9">
      <c r="A1594" s="944" t="s">
        <v>800</v>
      </c>
      <c r="B1594" s="522"/>
      <c r="C1594" s="542"/>
      <c r="D1594" s="539"/>
      <c r="E1594" s="539"/>
      <c r="F1594" s="539"/>
      <c r="G1594" s="534"/>
      <c r="H1594" s="543"/>
      <c r="I1594" s="517"/>
    </row>
    <row r="1595" spans="1:9">
      <c r="A1595" s="944" t="s">
        <v>800</v>
      </c>
      <c r="B1595" s="522"/>
      <c r="C1595" s="542"/>
      <c r="D1595" s="539"/>
      <c r="E1595" s="539"/>
      <c r="F1595" s="539"/>
      <c r="G1595" s="534"/>
      <c r="H1595" s="543"/>
      <c r="I1595" s="517"/>
    </row>
    <row r="1596" spans="1:9">
      <c r="A1596" s="944" t="s">
        <v>800</v>
      </c>
      <c r="B1596" s="522"/>
      <c r="C1596" s="542"/>
      <c r="D1596" s="539"/>
      <c r="E1596" s="539"/>
      <c r="F1596" s="539"/>
      <c r="G1596" s="534"/>
      <c r="H1596" s="543"/>
      <c r="I1596" s="517"/>
    </row>
    <row r="1597" spans="1:9">
      <c r="A1597" s="944" t="s">
        <v>800</v>
      </c>
      <c r="B1597" s="522"/>
      <c r="C1597" s="542"/>
      <c r="D1597" s="539"/>
      <c r="E1597" s="539"/>
      <c r="F1597" s="539"/>
      <c r="G1597" s="534"/>
      <c r="H1597" s="543"/>
      <c r="I1597" s="517"/>
    </row>
    <row r="1598" spans="1:9">
      <c r="A1598" s="944" t="s">
        <v>800</v>
      </c>
      <c r="B1598" s="522"/>
      <c r="C1598" s="542"/>
      <c r="D1598" s="539"/>
      <c r="E1598" s="539"/>
      <c r="F1598" s="539"/>
      <c r="G1598" s="534"/>
      <c r="H1598" s="543"/>
      <c r="I1598" s="517"/>
    </row>
    <row r="1599" spans="1:9" ht="15.75" thickBot="1">
      <c r="A1599" s="944" t="s">
        <v>800</v>
      </c>
      <c r="B1599" s="522"/>
      <c r="C1599" s="542"/>
      <c r="D1599" s="539"/>
      <c r="E1599" s="539"/>
      <c r="F1599" s="539"/>
      <c r="G1599" s="534"/>
      <c r="H1599" s="543"/>
      <c r="I1599" s="517"/>
    </row>
    <row r="1600" spans="1:9" ht="15.75" thickBot="1">
      <c r="A1600" s="944" t="s">
        <v>800</v>
      </c>
      <c r="B1600" s="522"/>
      <c r="C1600" s="544"/>
      <c r="D1600" s="546"/>
      <c r="E1600" s="546"/>
      <c r="F1600" s="546"/>
      <c r="G1600" s="545"/>
      <c r="H1600" s="547"/>
      <c r="I1600" s="548">
        <v>2511</v>
      </c>
    </row>
    <row r="1601" spans="1:9" ht="15.75" thickBot="1">
      <c r="A1601" s="944" t="s">
        <v>800</v>
      </c>
      <c r="B1601" s="522"/>
      <c r="C1601" s="549"/>
      <c r="D1601" s="549"/>
      <c r="E1601" s="549"/>
      <c r="F1601" s="549"/>
      <c r="G1601" s="550"/>
      <c r="H1601" s="551"/>
      <c r="I1601" s="552"/>
    </row>
    <row r="1602" spans="1:9" ht="15.75" thickBot="1">
      <c r="A1602" s="944" t="s">
        <v>800</v>
      </c>
      <c r="B1602" s="522"/>
      <c r="C1602" s="524" t="s">
        <v>645</v>
      </c>
      <c r="D1602" s="525" t="s">
        <v>7</v>
      </c>
      <c r="E1602" s="525" t="s">
        <v>92</v>
      </c>
      <c r="F1602" s="525" t="s">
        <v>642</v>
      </c>
      <c r="G1602" s="525" t="s">
        <v>646</v>
      </c>
      <c r="H1602" s="526" t="s">
        <v>636</v>
      </c>
      <c r="I1602" s="517"/>
    </row>
    <row r="1603" spans="1:9">
      <c r="A1603" s="944" t="s">
        <v>800</v>
      </c>
      <c r="B1603" s="522"/>
      <c r="C1603" s="553"/>
      <c r="D1603" s="540"/>
      <c r="E1603" s="540"/>
      <c r="F1603" s="540"/>
      <c r="G1603" s="554"/>
      <c r="H1603" s="541"/>
      <c r="I1603" s="517"/>
    </row>
    <row r="1604" spans="1:9">
      <c r="A1604" s="944" t="s">
        <v>800</v>
      </c>
      <c r="B1604" s="522"/>
      <c r="C1604" s="553"/>
      <c r="D1604" s="540"/>
      <c r="E1604" s="540"/>
      <c r="F1604" s="540"/>
      <c r="G1604" s="554"/>
      <c r="H1604" s="541"/>
      <c r="I1604" s="517"/>
    </row>
    <row r="1605" spans="1:9">
      <c r="A1605" s="944" t="s">
        <v>800</v>
      </c>
      <c r="B1605" s="522"/>
      <c r="C1605" s="542"/>
      <c r="D1605" s="539"/>
      <c r="E1605" s="539"/>
      <c r="F1605" s="539"/>
      <c r="G1605" s="534"/>
      <c r="H1605" s="543"/>
      <c r="I1605" s="517"/>
    </row>
    <row r="1606" spans="1:9">
      <c r="A1606" s="944" t="s">
        <v>800</v>
      </c>
      <c r="B1606" s="522"/>
      <c r="C1606" s="542"/>
      <c r="D1606" s="539"/>
      <c r="E1606" s="539"/>
      <c r="F1606" s="539"/>
      <c r="G1606" s="534"/>
      <c r="H1606" s="543"/>
      <c r="I1606" s="517"/>
    </row>
    <row r="1607" spans="1:9" ht="15.75" thickBot="1">
      <c r="A1607" s="944" t="s">
        <v>800</v>
      </c>
      <c r="B1607" s="522"/>
      <c r="C1607" s="542"/>
      <c r="D1607" s="539"/>
      <c r="E1607" s="539"/>
      <c r="F1607" s="539"/>
      <c r="G1607" s="534"/>
      <c r="H1607" s="543"/>
      <c r="I1607" s="517"/>
    </row>
    <row r="1608" spans="1:9" ht="15.75" thickBot="1">
      <c r="A1608" s="944" t="s">
        <v>800</v>
      </c>
      <c r="B1608" s="522"/>
      <c r="C1608" s="544"/>
      <c r="D1608" s="546"/>
      <c r="E1608" s="546"/>
      <c r="F1608" s="546"/>
      <c r="G1608" s="545"/>
      <c r="H1608" s="547"/>
      <c r="I1608" s="548">
        <v>0</v>
      </c>
    </row>
    <row r="1609" spans="1:9" ht="15.75" thickBot="1">
      <c r="A1609" s="944" t="s">
        <v>800</v>
      </c>
      <c r="B1609" s="522"/>
      <c r="C1609" s="549"/>
      <c r="D1609" s="549"/>
      <c r="E1609" s="549"/>
      <c r="F1609" s="549"/>
      <c r="G1609" s="559"/>
      <c r="H1609" s="560"/>
      <c r="I1609" s="552"/>
    </row>
    <row r="1610" spans="1:9" ht="15.75" thickBot="1">
      <c r="A1610" s="944" t="s">
        <v>800</v>
      </c>
      <c r="B1610" s="522"/>
      <c r="C1610" s="524" t="s">
        <v>647</v>
      </c>
      <c r="D1610" s="561" t="s">
        <v>648</v>
      </c>
      <c r="E1610" s="561" t="s">
        <v>649</v>
      </c>
      <c r="F1610" s="525" t="s">
        <v>650</v>
      </c>
      <c r="G1610" s="525" t="s">
        <v>635</v>
      </c>
      <c r="H1610" s="526" t="s">
        <v>636</v>
      </c>
      <c r="I1610" s="517"/>
    </row>
    <row r="1611" spans="1:9">
      <c r="A1611" s="944" t="s">
        <v>800</v>
      </c>
      <c r="B1611" s="522"/>
      <c r="C1611" s="562" t="s">
        <v>651</v>
      </c>
      <c r="D1611" s="563">
        <v>52046.296296296299</v>
      </c>
      <c r="E1611" s="564">
        <v>1.83829076447194</v>
      </c>
      <c r="F1611" s="565">
        <v>95676.225806451621</v>
      </c>
      <c r="G1611" s="826">
        <v>39.96</v>
      </c>
      <c r="H1611" s="567">
        <v>2394</v>
      </c>
      <c r="I1611" s="517"/>
    </row>
    <row r="1612" spans="1:9">
      <c r="A1612" s="944" t="s">
        <v>800</v>
      </c>
      <c r="B1612" s="522"/>
      <c r="C1612" s="562" t="s">
        <v>652</v>
      </c>
      <c r="D1612" s="563">
        <v>41637.037037037036</v>
      </c>
      <c r="E1612" s="564">
        <v>1.83829076447194</v>
      </c>
      <c r="F1612" s="565">
        <v>76540.980645161297</v>
      </c>
      <c r="G1612" s="858">
        <v>9</v>
      </c>
      <c r="H1612" s="567">
        <v>8505</v>
      </c>
      <c r="I1612" s="517"/>
    </row>
    <row r="1613" spans="1:9">
      <c r="A1613" s="944" t="s">
        <v>800</v>
      </c>
      <c r="B1613" s="522"/>
      <c r="C1613" s="568" t="s">
        <v>653</v>
      </c>
      <c r="D1613" s="563">
        <v>20818.518518518522</v>
      </c>
      <c r="E1613" s="564">
        <v>2.0417646957549742</v>
      </c>
      <c r="F1613" s="565">
        <v>42506.516129032265</v>
      </c>
      <c r="G1613" s="858">
        <v>9.015272444213803</v>
      </c>
      <c r="H1613" s="567">
        <v>4715</v>
      </c>
      <c r="I1613" s="517"/>
    </row>
    <row r="1614" spans="1:9">
      <c r="A1614" s="944" t="s">
        <v>800</v>
      </c>
      <c r="B1614" s="522"/>
      <c r="C1614" s="542"/>
      <c r="D1614" s="539"/>
      <c r="E1614" s="539"/>
      <c r="F1614" s="539"/>
      <c r="G1614" s="534"/>
      <c r="H1614" s="543"/>
      <c r="I1614" s="517"/>
    </row>
    <row r="1615" spans="1:9">
      <c r="A1615" s="944" t="s">
        <v>800</v>
      </c>
      <c r="B1615" s="522"/>
      <c r="C1615" s="542"/>
      <c r="D1615" s="539"/>
      <c r="E1615" s="539"/>
      <c r="F1615" s="539"/>
      <c r="G1615" s="534"/>
      <c r="H1615" s="543"/>
      <c r="I1615" s="517"/>
    </row>
    <row r="1616" spans="1:9" ht="15.75" thickBot="1">
      <c r="A1616" s="944" t="s">
        <v>800</v>
      </c>
      <c r="B1616" s="522"/>
      <c r="C1616" s="542"/>
      <c r="D1616" s="539"/>
      <c r="E1616" s="539"/>
      <c r="F1616" s="539"/>
      <c r="G1616" s="534"/>
      <c r="H1616" s="543"/>
      <c r="I1616" s="517"/>
    </row>
    <row r="1617" spans="1:10" ht="15.75" thickBot="1">
      <c r="A1617" s="944" t="s">
        <v>800</v>
      </c>
      <c r="B1617" s="522"/>
      <c r="C1617" s="570"/>
      <c r="D1617" s="571"/>
      <c r="E1617" s="571"/>
      <c r="F1617" s="571"/>
      <c r="G1617" s="572"/>
      <c r="H1617" s="573"/>
      <c r="I1617" s="548">
        <v>15614</v>
      </c>
    </row>
    <row r="1618" spans="1:10" ht="15.75" thickBot="1">
      <c r="A1618" s="944" t="s">
        <v>800</v>
      </c>
      <c r="B1618" s="522"/>
      <c r="C1618" s="522"/>
      <c r="D1618" s="522"/>
      <c r="E1618" s="522"/>
      <c r="F1618" s="522"/>
      <c r="G1618" s="521"/>
      <c r="H1618" s="517"/>
      <c r="I1618" s="517"/>
    </row>
    <row r="1619" spans="1:10" ht="15.75" thickBot="1">
      <c r="A1619" s="944" t="s">
        <v>800</v>
      </c>
      <c r="B1619" s="522"/>
      <c r="C1619" s="522"/>
      <c r="D1619" s="522"/>
      <c r="E1619" s="522"/>
      <c r="F1619" s="574" t="s">
        <v>654</v>
      </c>
      <c r="G1619" s="521"/>
      <c r="H1619" s="517"/>
      <c r="I1619" s="548">
        <v>19093</v>
      </c>
      <c r="J1619" s="518">
        <v>19093</v>
      </c>
    </row>
    <row r="1620" spans="1:10">
      <c r="A1620" s="944" t="s">
        <v>800</v>
      </c>
      <c r="B1620" s="515"/>
      <c r="C1620" s="515"/>
      <c r="D1620" s="515"/>
      <c r="E1620" s="515"/>
      <c r="F1620" s="515"/>
      <c r="G1620" s="516"/>
      <c r="H1620" s="517"/>
      <c r="I1620" s="515"/>
    </row>
    <row r="1621" spans="1:10">
      <c r="A1621" s="944" t="s">
        <v>800</v>
      </c>
      <c r="B1621" s="515"/>
      <c r="C1621" s="515"/>
      <c r="D1621" s="515"/>
      <c r="E1621" s="515"/>
      <c r="F1621" s="515"/>
      <c r="G1621" s="516"/>
      <c r="H1621" s="517"/>
      <c r="I1621" s="821"/>
    </row>
    <row r="1622" spans="1:10">
      <c r="A1622" s="944" t="s">
        <v>800</v>
      </c>
      <c r="B1622" s="515"/>
      <c r="C1622" s="515"/>
      <c r="D1622" s="515"/>
      <c r="E1622" s="515"/>
      <c r="F1622" s="515"/>
      <c r="G1622" s="516"/>
      <c r="H1622" s="517"/>
      <c r="I1622" s="515"/>
    </row>
    <row r="1623" spans="1:10">
      <c r="A1623" s="944" t="s">
        <v>802</v>
      </c>
    </row>
    <row r="1624" spans="1:10">
      <c r="A1624" s="944" t="s">
        <v>802</v>
      </c>
      <c r="B1624" s="516"/>
      <c r="C1624" s="519" t="s">
        <v>631</v>
      </c>
      <c r="D1624" s="519"/>
      <c r="E1624" s="519"/>
      <c r="F1624" s="519"/>
      <c r="G1624" s="519"/>
      <c r="H1624" s="520"/>
      <c r="I1624" s="515"/>
    </row>
    <row r="1625" spans="1:10">
      <c r="A1625" s="944" t="s">
        <v>802</v>
      </c>
      <c r="B1625" s="516"/>
      <c r="C1625" s="515"/>
      <c r="D1625" s="515"/>
      <c r="E1625" s="515"/>
      <c r="F1625" s="515"/>
      <c r="G1625" s="516"/>
      <c r="H1625" s="517"/>
      <c r="I1625" s="515"/>
    </row>
    <row r="1626" spans="1:10">
      <c r="A1626" s="944" t="s">
        <v>802</v>
      </c>
      <c r="B1626" s="516"/>
      <c r="C1626" s="515"/>
      <c r="D1626" s="515"/>
      <c r="E1626" s="515"/>
      <c r="F1626" s="515"/>
      <c r="G1626" s="516"/>
      <c r="H1626" s="517"/>
      <c r="I1626" s="515"/>
    </row>
    <row r="1627" spans="1:10">
      <c r="A1627" s="944" t="s">
        <v>802</v>
      </c>
      <c r="B1627" s="516"/>
      <c r="C1627" s="515"/>
      <c r="D1627" s="515"/>
      <c r="E1627" s="515"/>
      <c r="F1627" s="515"/>
      <c r="G1627" s="516"/>
      <c r="H1627" s="517"/>
      <c r="I1627" s="1051" t="s">
        <v>1062</v>
      </c>
    </row>
    <row r="1628" spans="1:10" ht="27" customHeight="1">
      <c r="A1628" s="944" t="s">
        <v>802</v>
      </c>
      <c r="B1628" s="843" t="s">
        <v>568</v>
      </c>
      <c r="C1628" s="1094" t="s">
        <v>802</v>
      </c>
      <c r="D1628" s="945" t="s">
        <v>5634</v>
      </c>
      <c r="E1628" s="945"/>
      <c r="F1628" s="945"/>
      <c r="G1628" s="843" t="s">
        <v>7</v>
      </c>
      <c r="H1628" s="844" t="s">
        <v>77</v>
      </c>
      <c r="I1628" s="1093">
        <v>117</v>
      </c>
    </row>
    <row r="1629" spans="1:10">
      <c r="A1629" s="944" t="s">
        <v>802</v>
      </c>
      <c r="B1629" s="521"/>
      <c r="C1629" s="522"/>
      <c r="D1629" s="522"/>
      <c r="E1629" s="522"/>
      <c r="F1629" s="522"/>
      <c r="G1629" s="521"/>
      <c r="H1629" s="517"/>
      <c r="I1629" s="517"/>
    </row>
    <row r="1630" spans="1:10">
      <c r="A1630" s="944" t="s">
        <v>802</v>
      </c>
      <c r="B1630" s="521"/>
      <c r="C1630" s="522"/>
      <c r="D1630" s="522"/>
      <c r="E1630" s="522"/>
      <c r="F1630" s="522"/>
      <c r="G1630" s="521"/>
      <c r="H1630" s="523"/>
      <c r="I1630" s="517"/>
    </row>
    <row r="1631" spans="1:10" ht="15.75" thickBot="1">
      <c r="A1631" s="944" t="s">
        <v>802</v>
      </c>
      <c r="B1631" s="521"/>
      <c r="C1631" s="522"/>
      <c r="D1631" s="522"/>
      <c r="E1631" s="522"/>
      <c r="F1631" s="522"/>
      <c r="G1631" s="521"/>
      <c r="H1631" s="517"/>
      <c r="I1631" s="517"/>
    </row>
    <row r="1632" spans="1:10" ht="15.75" thickBot="1">
      <c r="A1632" s="944" t="s">
        <v>802</v>
      </c>
      <c r="B1632" s="521"/>
      <c r="C1632" s="524" t="s">
        <v>633</v>
      </c>
      <c r="D1632" s="525" t="s">
        <v>7</v>
      </c>
      <c r="E1632" s="525" t="s">
        <v>92</v>
      </c>
      <c r="F1632" s="525" t="s">
        <v>634</v>
      </c>
      <c r="G1632" s="525" t="s">
        <v>635</v>
      </c>
      <c r="H1632" s="526" t="s">
        <v>636</v>
      </c>
      <c r="I1632" s="517"/>
    </row>
    <row r="1633" spans="1:9">
      <c r="A1633" s="944" t="s">
        <v>802</v>
      </c>
      <c r="B1633" s="521"/>
      <c r="C1633" s="527" t="s">
        <v>637</v>
      </c>
      <c r="D1633" s="528" t="s">
        <v>638</v>
      </c>
      <c r="E1633" s="529">
        <v>1</v>
      </c>
      <c r="F1633" s="530">
        <v>16670</v>
      </c>
      <c r="G1633" s="531">
        <v>0.05</v>
      </c>
      <c r="H1633" s="532">
        <v>834</v>
      </c>
      <c r="I1633" s="517"/>
    </row>
    <row r="1634" spans="1:9">
      <c r="A1634" s="944" t="s">
        <v>802</v>
      </c>
      <c r="B1634" s="521"/>
      <c r="C1634" s="533" t="s">
        <v>717</v>
      </c>
      <c r="D1634" s="534" t="s">
        <v>660</v>
      </c>
      <c r="E1634" s="535">
        <v>1</v>
      </c>
      <c r="F1634" s="536">
        <v>56650</v>
      </c>
      <c r="G1634" s="857">
        <v>3.3E-3</v>
      </c>
      <c r="H1634" s="532">
        <v>187</v>
      </c>
      <c r="I1634" s="517"/>
    </row>
    <row r="1635" spans="1:9">
      <c r="A1635" s="944" t="s">
        <v>802</v>
      </c>
      <c r="B1635" s="521"/>
      <c r="C1635" s="538"/>
      <c r="D1635" s="534"/>
      <c r="E1635" s="539"/>
      <c r="F1635" s="540"/>
      <c r="G1635" s="845"/>
      <c r="H1635" s="541"/>
      <c r="I1635" s="517"/>
    </row>
    <row r="1636" spans="1:9">
      <c r="A1636" s="944" t="s">
        <v>802</v>
      </c>
      <c r="B1636" s="521"/>
      <c r="C1636" s="542"/>
      <c r="D1636" s="534"/>
      <c r="E1636" s="539"/>
      <c r="F1636" s="539"/>
      <c r="G1636" s="534"/>
      <c r="H1636" s="543"/>
      <c r="I1636" s="517"/>
    </row>
    <row r="1637" spans="1:9">
      <c r="A1637" s="944" t="s">
        <v>802</v>
      </c>
      <c r="B1637" s="521"/>
      <c r="C1637" s="542"/>
      <c r="D1637" s="534"/>
      <c r="E1637" s="539"/>
      <c r="F1637" s="539"/>
      <c r="G1637" s="534"/>
      <c r="H1637" s="543"/>
      <c r="I1637" s="517"/>
    </row>
    <row r="1638" spans="1:9" ht="15.75" thickBot="1">
      <c r="A1638" s="944" t="s">
        <v>802</v>
      </c>
      <c r="B1638" s="521"/>
      <c r="C1638" s="542"/>
      <c r="D1638" s="534"/>
      <c r="E1638" s="539"/>
      <c r="F1638" s="539"/>
      <c r="G1638" s="534"/>
      <c r="H1638" s="543"/>
      <c r="I1638" s="517"/>
    </row>
    <row r="1639" spans="1:9" ht="15.75" thickBot="1">
      <c r="A1639" s="944" t="s">
        <v>802</v>
      </c>
      <c r="B1639" s="521"/>
      <c r="C1639" s="544"/>
      <c r="D1639" s="545"/>
      <c r="E1639" s="546"/>
      <c r="F1639" s="546"/>
      <c r="G1639" s="545"/>
      <c r="H1639" s="547"/>
      <c r="I1639" s="548">
        <v>1021</v>
      </c>
    </row>
    <row r="1640" spans="1:9" ht="15.75" thickBot="1">
      <c r="A1640" s="944" t="s">
        <v>802</v>
      </c>
      <c r="B1640" s="521"/>
      <c r="C1640" s="549"/>
      <c r="D1640" s="550"/>
      <c r="E1640" s="549"/>
      <c r="F1640" s="549"/>
      <c r="G1640" s="550"/>
      <c r="H1640" s="551"/>
      <c r="I1640" s="552"/>
    </row>
    <row r="1641" spans="1:9" ht="15.75" thickBot="1">
      <c r="A1641" s="944" t="s">
        <v>802</v>
      </c>
      <c r="B1641" s="522"/>
      <c r="C1641" s="524" t="s">
        <v>641</v>
      </c>
      <c r="D1641" s="525" t="s">
        <v>7</v>
      </c>
      <c r="E1641" s="525" t="s">
        <v>92</v>
      </c>
      <c r="F1641" s="525" t="s">
        <v>642</v>
      </c>
      <c r="G1641" s="525" t="s">
        <v>643</v>
      </c>
      <c r="H1641" s="526" t="s">
        <v>636</v>
      </c>
      <c r="I1641" s="517"/>
    </row>
    <row r="1642" spans="1:9">
      <c r="A1642" s="944" t="s">
        <v>802</v>
      </c>
      <c r="B1642" s="522"/>
      <c r="C1642" s="562" t="s">
        <v>718</v>
      </c>
      <c r="D1642" s="554" t="s">
        <v>668</v>
      </c>
      <c r="E1642" s="529">
        <v>1.6539999999999999E-2</v>
      </c>
      <c r="F1642" s="565">
        <v>14008</v>
      </c>
      <c r="G1642" s="556"/>
      <c r="H1642" s="532">
        <v>232</v>
      </c>
      <c r="I1642" s="517"/>
    </row>
    <row r="1643" spans="1:9">
      <c r="A1643" s="944" t="s">
        <v>802</v>
      </c>
      <c r="B1643" s="522"/>
      <c r="C1643" s="568" t="s">
        <v>677</v>
      </c>
      <c r="D1643" s="534" t="s">
        <v>678</v>
      </c>
      <c r="E1643" s="535">
        <v>10</v>
      </c>
      <c r="F1643" s="565">
        <v>23</v>
      </c>
      <c r="G1643" s="556"/>
      <c r="H1643" s="532">
        <v>230</v>
      </c>
      <c r="I1643" s="517"/>
    </row>
    <row r="1644" spans="1:9">
      <c r="A1644" s="944" t="s">
        <v>802</v>
      </c>
      <c r="B1644" s="522"/>
      <c r="C1644" s="568" t="s">
        <v>1077</v>
      </c>
      <c r="D1644" s="534" t="s">
        <v>80</v>
      </c>
      <c r="E1644" s="809">
        <v>1.6999999999999999E-3</v>
      </c>
      <c r="F1644" s="565">
        <v>3357800</v>
      </c>
      <c r="G1644" s="556"/>
      <c r="H1644" s="532">
        <v>5708</v>
      </c>
      <c r="I1644" s="517"/>
    </row>
    <row r="1645" spans="1:9">
      <c r="A1645" s="944" t="s">
        <v>802</v>
      </c>
      <c r="B1645" s="522"/>
      <c r="C1645" s="542"/>
      <c r="D1645" s="539"/>
      <c r="E1645" s="539"/>
      <c r="F1645" s="539"/>
      <c r="G1645" s="534"/>
      <c r="H1645" s="543"/>
      <c r="I1645" s="517"/>
    </row>
    <row r="1646" spans="1:9">
      <c r="A1646" s="944" t="s">
        <v>802</v>
      </c>
      <c r="B1646" s="522"/>
      <c r="C1646" s="542"/>
      <c r="D1646" s="539"/>
      <c r="E1646" s="539"/>
      <c r="F1646" s="539"/>
      <c r="G1646" s="534"/>
      <c r="H1646" s="543"/>
      <c r="I1646" s="517"/>
    </row>
    <row r="1647" spans="1:9">
      <c r="A1647" s="944" t="s">
        <v>802</v>
      </c>
      <c r="B1647" s="522"/>
      <c r="C1647" s="542"/>
      <c r="D1647" s="539"/>
      <c r="E1647" s="539"/>
      <c r="F1647" s="539"/>
      <c r="G1647" s="534"/>
      <c r="H1647" s="543"/>
      <c r="I1647" s="517"/>
    </row>
    <row r="1648" spans="1:9">
      <c r="A1648" s="944" t="s">
        <v>802</v>
      </c>
      <c r="B1648" s="522"/>
      <c r="C1648" s="542"/>
      <c r="D1648" s="539"/>
      <c r="E1648" s="539"/>
      <c r="F1648" s="539"/>
      <c r="G1648" s="534"/>
      <c r="H1648" s="543"/>
      <c r="I1648" s="517"/>
    </row>
    <row r="1649" spans="1:9">
      <c r="A1649" s="944" t="s">
        <v>802</v>
      </c>
      <c r="B1649" s="522"/>
      <c r="C1649" s="542"/>
      <c r="D1649" s="539"/>
      <c r="E1649" s="539"/>
      <c r="F1649" s="539"/>
      <c r="G1649" s="534"/>
      <c r="H1649" s="543"/>
      <c r="I1649" s="517"/>
    </row>
    <row r="1650" spans="1:9">
      <c r="A1650" s="944" t="s">
        <v>802</v>
      </c>
      <c r="B1650" s="522"/>
      <c r="C1650" s="542"/>
      <c r="D1650" s="539"/>
      <c r="E1650" s="539"/>
      <c r="F1650" s="539"/>
      <c r="G1650" s="534"/>
      <c r="H1650" s="543"/>
      <c r="I1650" s="517"/>
    </row>
    <row r="1651" spans="1:9">
      <c r="A1651" s="944" t="s">
        <v>802</v>
      </c>
      <c r="B1651" s="522"/>
      <c r="C1651" s="542"/>
      <c r="D1651" s="539"/>
      <c r="E1651" s="539"/>
      <c r="F1651" s="539"/>
      <c r="G1651" s="534"/>
      <c r="H1651" s="543"/>
      <c r="I1651" s="517"/>
    </row>
    <row r="1652" spans="1:9">
      <c r="A1652" s="944" t="s">
        <v>802</v>
      </c>
      <c r="B1652" s="522"/>
      <c r="C1652" s="542"/>
      <c r="D1652" s="539"/>
      <c r="E1652" s="539"/>
      <c r="F1652" s="539"/>
      <c r="G1652" s="534"/>
      <c r="H1652" s="543"/>
      <c r="I1652" s="517"/>
    </row>
    <row r="1653" spans="1:9" ht="15.75" thickBot="1">
      <c r="A1653" s="944" t="s">
        <v>802</v>
      </c>
      <c r="B1653" s="522"/>
      <c r="C1653" s="542"/>
      <c r="D1653" s="539"/>
      <c r="E1653" s="539"/>
      <c r="F1653" s="539"/>
      <c r="G1653" s="534"/>
      <c r="H1653" s="543"/>
      <c r="I1653" s="517"/>
    </row>
    <row r="1654" spans="1:9" ht="15.75" thickBot="1">
      <c r="A1654" s="944" t="s">
        <v>802</v>
      </c>
      <c r="B1654" s="522"/>
      <c r="C1654" s="544"/>
      <c r="D1654" s="546"/>
      <c r="E1654" s="546"/>
      <c r="F1654" s="546"/>
      <c r="G1654" s="545"/>
      <c r="H1654" s="547"/>
      <c r="I1654" s="548">
        <v>6170</v>
      </c>
    </row>
    <row r="1655" spans="1:9" ht="15.75" thickBot="1">
      <c r="A1655" s="944" t="s">
        <v>802</v>
      </c>
      <c r="B1655" s="522"/>
      <c r="C1655" s="549"/>
      <c r="D1655" s="549"/>
      <c r="E1655" s="549"/>
      <c r="F1655" s="549"/>
      <c r="G1655" s="550"/>
      <c r="H1655" s="551"/>
      <c r="I1655" s="552"/>
    </row>
    <row r="1656" spans="1:9" ht="15.75" thickBot="1">
      <c r="A1656" s="944" t="s">
        <v>802</v>
      </c>
      <c r="B1656" s="522"/>
      <c r="C1656" s="524" t="s">
        <v>645</v>
      </c>
      <c r="D1656" s="525" t="s">
        <v>7</v>
      </c>
      <c r="E1656" s="525" t="s">
        <v>92</v>
      </c>
      <c r="F1656" s="525" t="s">
        <v>642</v>
      </c>
      <c r="G1656" s="525" t="s">
        <v>646</v>
      </c>
      <c r="H1656" s="526" t="s">
        <v>636</v>
      </c>
      <c r="I1656" s="517"/>
    </row>
    <row r="1657" spans="1:9">
      <c r="A1657" s="944" t="s">
        <v>802</v>
      </c>
      <c r="B1657" s="522"/>
      <c r="C1657" s="553"/>
      <c r="D1657" s="540"/>
      <c r="E1657" s="540"/>
      <c r="F1657" s="540"/>
      <c r="G1657" s="554"/>
      <c r="H1657" s="541"/>
      <c r="I1657" s="517"/>
    </row>
    <row r="1658" spans="1:9">
      <c r="A1658" s="944" t="s">
        <v>802</v>
      </c>
      <c r="B1658" s="522"/>
      <c r="C1658" s="553"/>
      <c r="D1658" s="540"/>
      <c r="E1658" s="540"/>
      <c r="F1658" s="540"/>
      <c r="G1658" s="554"/>
      <c r="H1658" s="541"/>
      <c r="I1658" s="517"/>
    </row>
    <row r="1659" spans="1:9">
      <c r="A1659" s="944" t="s">
        <v>802</v>
      </c>
      <c r="B1659" s="522"/>
      <c r="C1659" s="542"/>
      <c r="D1659" s="539"/>
      <c r="E1659" s="539"/>
      <c r="F1659" s="539"/>
      <c r="G1659" s="534"/>
      <c r="H1659" s="543"/>
      <c r="I1659" s="517"/>
    </row>
    <row r="1660" spans="1:9">
      <c r="A1660" s="944" t="s">
        <v>802</v>
      </c>
      <c r="B1660" s="522"/>
      <c r="C1660" s="542"/>
      <c r="D1660" s="539"/>
      <c r="E1660" s="539"/>
      <c r="F1660" s="539"/>
      <c r="G1660" s="534"/>
      <c r="H1660" s="543"/>
      <c r="I1660" s="517"/>
    </row>
    <row r="1661" spans="1:9" ht="15.75" thickBot="1">
      <c r="A1661" s="944" t="s">
        <v>802</v>
      </c>
      <c r="B1661" s="522"/>
      <c r="C1661" s="542"/>
      <c r="D1661" s="539"/>
      <c r="E1661" s="539"/>
      <c r="F1661" s="539"/>
      <c r="G1661" s="534"/>
      <c r="H1661" s="543"/>
      <c r="I1661" s="517"/>
    </row>
    <row r="1662" spans="1:9" ht="15.75" thickBot="1">
      <c r="A1662" s="944" t="s">
        <v>802</v>
      </c>
      <c r="B1662" s="522"/>
      <c r="C1662" s="544"/>
      <c r="D1662" s="546"/>
      <c r="E1662" s="546"/>
      <c r="F1662" s="546"/>
      <c r="G1662" s="545"/>
      <c r="H1662" s="547"/>
      <c r="I1662" s="548">
        <v>0</v>
      </c>
    </row>
    <row r="1663" spans="1:9" ht="15.75" thickBot="1">
      <c r="A1663" s="944" t="s">
        <v>802</v>
      </c>
      <c r="B1663" s="522"/>
      <c r="C1663" s="549"/>
      <c r="D1663" s="549"/>
      <c r="E1663" s="549"/>
      <c r="F1663" s="549"/>
      <c r="G1663" s="559"/>
      <c r="H1663" s="560"/>
      <c r="I1663" s="552"/>
    </row>
    <row r="1664" spans="1:9" ht="15.75" thickBot="1">
      <c r="A1664" s="944" t="s">
        <v>802</v>
      </c>
      <c r="B1664" s="522"/>
      <c r="C1664" s="524" t="s">
        <v>647</v>
      </c>
      <c r="D1664" s="561" t="s">
        <v>648</v>
      </c>
      <c r="E1664" s="561" t="s">
        <v>649</v>
      </c>
      <c r="F1664" s="525" t="s">
        <v>650</v>
      </c>
      <c r="G1664" s="525" t="s">
        <v>635</v>
      </c>
      <c r="H1664" s="526" t="s">
        <v>636</v>
      </c>
      <c r="I1664" s="517"/>
    </row>
    <row r="1665" spans="1:10">
      <c r="A1665" s="944" t="s">
        <v>802</v>
      </c>
      <c r="B1665" s="522"/>
      <c r="C1665" s="562" t="s">
        <v>651</v>
      </c>
      <c r="D1665" s="563">
        <v>52046.296296296299</v>
      </c>
      <c r="E1665" s="564">
        <v>1.83829076447194</v>
      </c>
      <c r="F1665" s="565">
        <v>95676.225806451621</v>
      </c>
      <c r="G1665" s="826">
        <v>39.94</v>
      </c>
      <c r="H1665" s="567">
        <v>2395</v>
      </c>
      <c r="I1665" s="517"/>
    </row>
    <row r="1666" spans="1:10">
      <c r="A1666" s="944" t="s">
        <v>802</v>
      </c>
      <c r="B1666" s="522"/>
      <c r="C1666" s="562" t="s">
        <v>652</v>
      </c>
      <c r="D1666" s="563">
        <v>41637.037037037036</v>
      </c>
      <c r="E1666" s="564">
        <v>1.83829076447194</v>
      </c>
      <c r="F1666" s="565">
        <v>76540.980645161297</v>
      </c>
      <c r="G1666" s="858">
        <v>8.3000000000000007</v>
      </c>
      <c r="H1666" s="567">
        <v>9222</v>
      </c>
      <c r="I1666" s="517"/>
    </row>
    <row r="1667" spans="1:10">
      <c r="A1667" s="944" t="s">
        <v>802</v>
      </c>
      <c r="B1667" s="522"/>
      <c r="C1667" s="568" t="s">
        <v>653</v>
      </c>
      <c r="D1667" s="563">
        <v>20818.518518518522</v>
      </c>
      <c r="E1667" s="564">
        <v>2.0417646957549742</v>
      </c>
      <c r="F1667" s="565">
        <v>42506.516129032265</v>
      </c>
      <c r="G1667" s="858">
        <v>8.4114901960784305</v>
      </c>
      <c r="H1667" s="567">
        <v>5053</v>
      </c>
      <c r="I1667" s="517"/>
    </row>
    <row r="1668" spans="1:10">
      <c r="A1668" s="944" t="s">
        <v>802</v>
      </c>
      <c r="B1668" s="522"/>
      <c r="C1668" s="542"/>
      <c r="D1668" s="539"/>
      <c r="E1668" s="539"/>
      <c r="F1668" s="539"/>
      <c r="G1668" s="534"/>
      <c r="H1668" s="543"/>
      <c r="I1668" s="517"/>
    </row>
    <row r="1669" spans="1:10">
      <c r="A1669" s="944" t="s">
        <v>802</v>
      </c>
      <c r="B1669" s="522"/>
      <c r="C1669" s="542"/>
      <c r="D1669" s="539"/>
      <c r="E1669" s="539"/>
      <c r="F1669" s="539"/>
      <c r="G1669" s="534"/>
      <c r="H1669" s="543"/>
      <c r="I1669" s="517"/>
    </row>
    <row r="1670" spans="1:10" ht="15.75" thickBot="1">
      <c r="A1670" s="944" t="s">
        <v>802</v>
      </c>
      <c r="B1670" s="522"/>
      <c r="C1670" s="542"/>
      <c r="D1670" s="539"/>
      <c r="E1670" s="539"/>
      <c r="F1670" s="539"/>
      <c r="G1670" s="534"/>
      <c r="H1670" s="543"/>
      <c r="I1670" s="517"/>
    </row>
    <row r="1671" spans="1:10" ht="15.75" thickBot="1">
      <c r="A1671" s="944" t="s">
        <v>802</v>
      </c>
      <c r="B1671" s="522"/>
      <c r="C1671" s="570"/>
      <c r="D1671" s="571"/>
      <c r="E1671" s="571"/>
      <c r="F1671" s="571"/>
      <c r="G1671" s="572"/>
      <c r="H1671" s="573"/>
      <c r="I1671" s="548">
        <v>16670</v>
      </c>
    </row>
    <row r="1672" spans="1:10" ht="15.75" thickBot="1">
      <c r="A1672" s="944" t="s">
        <v>802</v>
      </c>
      <c r="B1672" s="522"/>
      <c r="C1672" s="522"/>
      <c r="D1672" s="522"/>
      <c r="E1672" s="522"/>
      <c r="F1672" s="522"/>
      <c r="G1672" s="521"/>
      <c r="H1672" s="517"/>
      <c r="I1672" s="517"/>
    </row>
    <row r="1673" spans="1:10" ht="15.75" thickBot="1">
      <c r="A1673" s="944" t="s">
        <v>802</v>
      </c>
      <c r="B1673" s="522"/>
      <c r="C1673" s="522"/>
      <c r="D1673" s="522"/>
      <c r="E1673" s="522"/>
      <c r="F1673" s="574" t="s">
        <v>654</v>
      </c>
      <c r="G1673" s="521"/>
      <c r="H1673" s="517"/>
      <c r="I1673" s="548">
        <v>23861</v>
      </c>
      <c r="J1673" s="518">
        <v>23862</v>
      </c>
    </row>
    <row r="1674" spans="1:10">
      <c r="A1674" s="944" t="s">
        <v>802</v>
      </c>
      <c r="B1674" s="515"/>
      <c r="C1674" s="515"/>
      <c r="D1674" s="515"/>
      <c r="E1674" s="515"/>
      <c r="F1674" s="515"/>
      <c r="G1674" s="516"/>
      <c r="H1674" s="517"/>
      <c r="I1674" s="515"/>
    </row>
    <row r="1675" spans="1:10">
      <c r="A1675" s="944" t="s">
        <v>1076</v>
      </c>
      <c r="B1675" s="515"/>
      <c r="C1675" s="515"/>
      <c r="D1675" s="515"/>
      <c r="E1675" s="515"/>
      <c r="F1675" s="515"/>
      <c r="G1675" s="516"/>
      <c r="H1675" s="517"/>
      <c r="I1675" s="821"/>
    </row>
    <row r="1676" spans="1:10">
      <c r="A1676" s="944" t="s">
        <v>1076</v>
      </c>
      <c r="B1676" s="515"/>
      <c r="C1676" s="515"/>
      <c r="D1676" s="515"/>
      <c r="E1676" s="515"/>
      <c r="F1676" s="515"/>
      <c r="G1676" s="516"/>
      <c r="H1676" s="517"/>
      <c r="I1676" s="515"/>
    </row>
    <row r="1677" spans="1:10">
      <c r="A1677" s="944" t="s">
        <v>5635</v>
      </c>
      <c r="B1677" s="781"/>
      <c r="C1677" s="781"/>
      <c r="D1677" s="781"/>
      <c r="E1677" s="781"/>
      <c r="F1677" s="781"/>
      <c r="G1677" s="781"/>
      <c r="H1677" s="782"/>
      <c r="I1677" s="781"/>
    </row>
    <row r="1678" spans="1:10">
      <c r="A1678" s="944" t="s">
        <v>5635</v>
      </c>
      <c r="B1678" s="665"/>
      <c r="C1678" s="783" t="s">
        <v>631</v>
      </c>
      <c r="D1678" s="783"/>
      <c r="E1678" s="783"/>
      <c r="F1678" s="783"/>
      <c r="G1678" s="783"/>
      <c r="H1678" s="784"/>
      <c r="I1678" s="664"/>
    </row>
    <row r="1679" spans="1:10">
      <c r="A1679" s="944" t="s">
        <v>5635</v>
      </c>
      <c r="B1679" s="665"/>
      <c r="C1679" s="664"/>
      <c r="D1679" s="664"/>
      <c r="E1679" s="664"/>
      <c r="F1679" s="664"/>
      <c r="G1679" s="665"/>
      <c r="H1679" s="666"/>
      <c r="I1679" s="664"/>
    </row>
    <row r="1680" spans="1:10">
      <c r="A1680" s="944" t="s">
        <v>5635</v>
      </c>
      <c r="B1680" s="665"/>
      <c r="C1680" s="664"/>
      <c r="D1680" s="664"/>
      <c r="E1680" s="664"/>
      <c r="F1680" s="664"/>
      <c r="G1680" s="665"/>
      <c r="H1680" s="666"/>
      <c r="I1680" s="664"/>
    </row>
    <row r="1681" spans="1:9">
      <c r="A1681" s="944" t="s">
        <v>5635</v>
      </c>
      <c r="B1681" s="665"/>
      <c r="C1681" s="664"/>
      <c r="D1681" s="664"/>
      <c r="E1681" s="664"/>
      <c r="F1681" s="664"/>
      <c r="G1681" s="665"/>
      <c r="H1681" s="666"/>
      <c r="I1681" s="1051" t="s">
        <v>1062</v>
      </c>
    </row>
    <row r="1682" spans="1:9" ht="27" customHeight="1">
      <c r="A1682" s="944" t="s">
        <v>5635</v>
      </c>
      <c r="B1682" s="843" t="s">
        <v>568</v>
      </c>
      <c r="C1682" s="1094" t="s">
        <v>5635</v>
      </c>
      <c r="D1682" s="945" t="s">
        <v>716</v>
      </c>
      <c r="E1682" s="945"/>
      <c r="F1682" s="945"/>
      <c r="G1682" s="843" t="s">
        <v>7</v>
      </c>
      <c r="H1682" s="844" t="s">
        <v>77</v>
      </c>
      <c r="I1682" s="1093" t="s">
        <v>5636</v>
      </c>
    </row>
    <row r="1683" spans="1:9">
      <c r="A1683" s="944" t="s">
        <v>5635</v>
      </c>
      <c r="B1683" s="785"/>
      <c r="C1683" s="786"/>
      <c r="D1683" s="786"/>
      <c r="E1683" s="786"/>
      <c r="F1683" s="786"/>
      <c r="G1683" s="785"/>
      <c r="H1683" s="666"/>
      <c r="I1683" s="666"/>
    </row>
    <row r="1684" spans="1:9">
      <c r="A1684" s="944" t="s">
        <v>5635</v>
      </c>
      <c r="B1684" s="785"/>
      <c r="C1684" s="786"/>
      <c r="D1684" s="786"/>
      <c r="E1684" s="786"/>
      <c r="F1684" s="786"/>
      <c r="G1684" s="785"/>
      <c r="H1684" s="787"/>
      <c r="I1684" s="666"/>
    </row>
    <row r="1685" spans="1:9" ht="15.75" thickBot="1">
      <c r="A1685" s="944" t="s">
        <v>5635</v>
      </c>
      <c r="B1685" s="785"/>
      <c r="C1685" s="786"/>
      <c r="D1685" s="786"/>
      <c r="E1685" s="786"/>
      <c r="F1685" s="786"/>
      <c r="G1685" s="785"/>
      <c r="H1685" s="666"/>
      <c r="I1685" s="666"/>
    </row>
    <row r="1686" spans="1:9" ht="15.75" thickBot="1">
      <c r="A1686" s="944" t="s">
        <v>5635</v>
      </c>
      <c r="B1686" s="785"/>
      <c r="C1686" s="788" t="s">
        <v>633</v>
      </c>
      <c r="D1686" s="789" t="s">
        <v>7</v>
      </c>
      <c r="E1686" s="789" t="s">
        <v>92</v>
      </c>
      <c r="F1686" s="789" t="s">
        <v>634</v>
      </c>
      <c r="G1686" s="789" t="s">
        <v>635</v>
      </c>
      <c r="H1686" s="790" t="s">
        <v>636</v>
      </c>
      <c r="I1686" s="666"/>
    </row>
    <row r="1687" spans="1:9">
      <c r="A1687" s="944" t="s">
        <v>5635</v>
      </c>
      <c r="B1687" s="785"/>
      <c r="C1687" s="527" t="s">
        <v>637</v>
      </c>
      <c r="D1687" s="528" t="s">
        <v>638</v>
      </c>
      <c r="E1687" s="637">
        <v>1</v>
      </c>
      <c r="F1687" s="530">
        <v>12997</v>
      </c>
      <c r="G1687" s="791">
        <v>0.1</v>
      </c>
      <c r="H1687" s="792">
        <v>1300</v>
      </c>
      <c r="I1687" s="666"/>
    </row>
    <row r="1688" spans="1:9">
      <c r="A1688" s="944" t="s">
        <v>5635</v>
      </c>
      <c r="B1688" s="785"/>
      <c r="C1688" s="533" t="s">
        <v>717</v>
      </c>
      <c r="D1688" s="772" t="s">
        <v>660</v>
      </c>
      <c r="E1688" s="638">
        <v>1</v>
      </c>
      <c r="F1688" s="793">
        <v>56650</v>
      </c>
      <c r="G1688" s="794">
        <v>3.3E-3</v>
      </c>
      <c r="H1688" s="792">
        <v>187</v>
      </c>
      <c r="I1688" s="666"/>
    </row>
    <row r="1689" spans="1:9">
      <c r="A1689" s="944" t="s">
        <v>5635</v>
      </c>
      <c r="B1689" s="785"/>
      <c r="C1689" s="578"/>
      <c r="D1689" s="772"/>
      <c r="E1689" s="638"/>
      <c r="F1689" s="793"/>
      <c r="G1689" s="569"/>
      <c r="H1689" s="792"/>
      <c r="I1689" s="666"/>
    </row>
    <row r="1690" spans="1:9">
      <c r="A1690" s="944" t="s">
        <v>5635</v>
      </c>
      <c r="B1690" s="785"/>
      <c r="C1690" s="795"/>
      <c r="D1690" s="772"/>
      <c r="E1690" s="796"/>
      <c r="F1690" s="796"/>
      <c r="G1690" s="772"/>
      <c r="H1690" s="797"/>
      <c r="I1690" s="666"/>
    </row>
    <row r="1691" spans="1:9">
      <c r="A1691" s="944" t="s">
        <v>5635</v>
      </c>
      <c r="B1691" s="785"/>
      <c r="C1691" s="795"/>
      <c r="D1691" s="772"/>
      <c r="E1691" s="796"/>
      <c r="F1691" s="796"/>
      <c r="G1691" s="772"/>
      <c r="H1691" s="797"/>
      <c r="I1691" s="666"/>
    </row>
    <row r="1692" spans="1:9" ht="15.75" thickBot="1">
      <c r="A1692" s="944" t="s">
        <v>5635</v>
      </c>
      <c r="B1692" s="785"/>
      <c r="C1692" s="795"/>
      <c r="D1692" s="772"/>
      <c r="E1692" s="796"/>
      <c r="F1692" s="796"/>
      <c r="G1692" s="772"/>
      <c r="H1692" s="797"/>
      <c r="I1692" s="666"/>
    </row>
    <row r="1693" spans="1:9" ht="15.75" thickBot="1">
      <c r="A1693" s="944" t="s">
        <v>5635</v>
      </c>
      <c r="B1693" s="785"/>
      <c r="C1693" s="798"/>
      <c r="D1693" s="799"/>
      <c r="E1693" s="800"/>
      <c r="F1693" s="800"/>
      <c r="G1693" s="799"/>
      <c r="H1693" s="801"/>
      <c r="I1693" s="773">
        <v>1487</v>
      </c>
    </row>
    <row r="1694" spans="1:9" ht="15.75" thickBot="1">
      <c r="A1694" s="944" t="s">
        <v>5635</v>
      </c>
      <c r="B1694" s="785"/>
      <c r="C1694" s="802"/>
      <c r="D1694" s="803"/>
      <c r="E1694" s="802"/>
      <c r="F1694" s="802"/>
      <c r="G1694" s="803"/>
      <c r="H1694" s="804"/>
      <c r="I1694" s="805"/>
    </row>
    <row r="1695" spans="1:9" ht="15.75" thickBot="1">
      <c r="A1695" s="944" t="s">
        <v>5635</v>
      </c>
      <c r="B1695" s="786"/>
      <c r="C1695" s="788" t="s">
        <v>641</v>
      </c>
      <c r="D1695" s="789" t="s">
        <v>7</v>
      </c>
      <c r="E1695" s="789" t="s">
        <v>92</v>
      </c>
      <c r="F1695" s="789" t="s">
        <v>642</v>
      </c>
      <c r="G1695" s="789" t="s">
        <v>643</v>
      </c>
      <c r="H1695" s="790" t="s">
        <v>636</v>
      </c>
      <c r="I1695" s="666"/>
    </row>
    <row r="1696" spans="1:9">
      <c r="A1696" s="944" t="s">
        <v>5635</v>
      </c>
      <c r="B1696" s="786"/>
      <c r="C1696" s="774" t="s">
        <v>718</v>
      </c>
      <c r="D1696" s="528" t="s">
        <v>668</v>
      </c>
      <c r="E1696" s="806">
        <v>3.7100000000000002E-3</v>
      </c>
      <c r="F1696" s="755">
        <v>14008</v>
      </c>
      <c r="G1696" s="807"/>
      <c r="H1696" s="792">
        <v>52</v>
      </c>
      <c r="I1696" s="666"/>
    </row>
    <row r="1697" spans="1:9">
      <c r="A1697" s="944" t="s">
        <v>5635</v>
      </c>
      <c r="B1697" s="786"/>
      <c r="C1697" s="808" t="s">
        <v>677</v>
      </c>
      <c r="D1697" s="772" t="s">
        <v>678</v>
      </c>
      <c r="E1697" s="535">
        <v>4</v>
      </c>
      <c r="F1697" s="755">
        <v>23</v>
      </c>
      <c r="G1697" s="807"/>
      <c r="H1697" s="792">
        <v>92</v>
      </c>
      <c r="I1697" s="666"/>
    </row>
    <row r="1698" spans="1:9">
      <c r="A1698" s="944" t="s">
        <v>5635</v>
      </c>
      <c r="B1698" s="786"/>
      <c r="C1698" s="568" t="s">
        <v>719</v>
      </c>
      <c r="D1698" s="772" t="s">
        <v>80</v>
      </c>
      <c r="E1698" s="809">
        <v>1.6999999999999999E-3</v>
      </c>
      <c r="F1698" s="755">
        <v>499550</v>
      </c>
      <c r="G1698" s="807"/>
      <c r="H1698" s="792">
        <v>849</v>
      </c>
      <c r="I1698" s="666"/>
    </row>
    <row r="1699" spans="1:9">
      <c r="A1699" s="944" t="s">
        <v>5635</v>
      </c>
      <c r="B1699" s="786"/>
      <c r="C1699" s="795"/>
      <c r="D1699" s="796"/>
      <c r="E1699" s="796"/>
      <c r="F1699" s="796"/>
      <c r="G1699" s="772"/>
      <c r="H1699" s="797"/>
      <c r="I1699" s="666"/>
    </row>
    <row r="1700" spans="1:9">
      <c r="A1700" s="944" t="s">
        <v>5635</v>
      </c>
      <c r="B1700" s="786"/>
      <c r="C1700" s="795"/>
      <c r="D1700" s="796"/>
      <c r="E1700" s="796"/>
      <c r="F1700" s="796"/>
      <c r="G1700" s="772"/>
      <c r="H1700" s="797"/>
      <c r="I1700" s="666"/>
    </row>
    <row r="1701" spans="1:9">
      <c r="A1701" s="944" t="s">
        <v>5635</v>
      </c>
      <c r="B1701" s="786"/>
      <c r="C1701" s="795"/>
      <c r="D1701" s="796"/>
      <c r="E1701" s="796"/>
      <c r="F1701" s="796"/>
      <c r="G1701" s="772"/>
      <c r="H1701" s="797"/>
      <c r="I1701" s="666"/>
    </row>
    <row r="1702" spans="1:9">
      <c r="A1702" s="944" t="s">
        <v>5635</v>
      </c>
      <c r="B1702" s="786"/>
      <c r="C1702" s="795"/>
      <c r="D1702" s="796"/>
      <c r="E1702" s="796"/>
      <c r="F1702" s="796"/>
      <c r="G1702" s="772"/>
      <c r="H1702" s="797"/>
      <c r="I1702" s="666"/>
    </row>
    <row r="1703" spans="1:9">
      <c r="A1703" s="944" t="s">
        <v>5635</v>
      </c>
      <c r="B1703" s="786"/>
      <c r="C1703" s="795"/>
      <c r="D1703" s="796"/>
      <c r="E1703" s="796"/>
      <c r="F1703" s="796"/>
      <c r="G1703" s="772"/>
      <c r="H1703" s="797"/>
      <c r="I1703" s="666"/>
    </row>
    <row r="1704" spans="1:9">
      <c r="A1704" s="944" t="s">
        <v>5635</v>
      </c>
      <c r="B1704" s="786"/>
      <c r="C1704" s="795"/>
      <c r="D1704" s="796"/>
      <c r="E1704" s="796"/>
      <c r="F1704" s="796"/>
      <c r="G1704" s="772"/>
      <c r="H1704" s="797"/>
      <c r="I1704" s="666"/>
    </row>
    <row r="1705" spans="1:9">
      <c r="A1705" s="944" t="s">
        <v>5635</v>
      </c>
      <c r="B1705" s="786"/>
      <c r="C1705" s="795"/>
      <c r="D1705" s="796"/>
      <c r="E1705" s="796"/>
      <c r="F1705" s="796"/>
      <c r="G1705" s="772"/>
      <c r="H1705" s="797"/>
      <c r="I1705" s="666"/>
    </row>
    <row r="1706" spans="1:9">
      <c r="A1706" s="944" t="s">
        <v>5635</v>
      </c>
      <c r="B1706" s="786"/>
      <c r="C1706" s="795"/>
      <c r="D1706" s="796"/>
      <c r="E1706" s="796"/>
      <c r="F1706" s="796"/>
      <c r="G1706" s="772"/>
      <c r="H1706" s="797"/>
      <c r="I1706" s="666"/>
    </row>
    <row r="1707" spans="1:9" ht="15.75" thickBot="1">
      <c r="A1707" s="944" t="s">
        <v>5635</v>
      </c>
      <c r="B1707" s="786"/>
      <c r="C1707" s="795"/>
      <c r="D1707" s="796"/>
      <c r="E1707" s="796"/>
      <c r="F1707" s="796"/>
      <c r="G1707" s="772"/>
      <c r="H1707" s="797"/>
      <c r="I1707" s="666"/>
    </row>
    <row r="1708" spans="1:9" ht="15.75" thickBot="1">
      <c r="A1708" s="944" t="s">
        <v>5635</v>
      </c>
      <c r="B1708" s="786"/>
      <c r="C1708" s="798"/>
      <c r="D1708" s="800"/>
      <c r="E1708" s="800"/>
      <c r="F1708" s="800"/>
      <c r="G1708" s="799"/>
      <c r="H1708" s="801"/>
      <c r="I1708" s="773">
        <v>993</v>
      </c>
    </row>
    <row r="1709" spans="1:9" ht="15.75" thickBot="1">
      <c r="A1709" s="944" t="s">
        <v>5635</v>
      </c>
      <c r="B1709" s="786"/>
      <c r="C1709" s="802"/>
      <c r="D1709" s="802"/>
      <c r="E1709" s="802"/>
      <c r="F1709" s="802"/>
      <c r="G1709" s="803"/>
      <c r="H1709" s="804"/>
      <c r="I1709" s="805"/>
    </row>
    <row r="1710" spans="1:9" ht="15.75" thickBot="1">
      <c r="A1710" s="944" t="s">
        <v>5635</v>
      </c>
      <c r="B1710" s="786"/>
      <c r="C1710" s="788" t="s">
        <v>645</v>
      </c>
      <c r="D1710" s="789" t="s">
        <v>7</v>
      </c>
      <c r="E1710" s="789" t="s">
        <v>92</v>
      </c>
      <c r="F1710" s="789" t="s">
        <v>642</v>
      </c>
      <c r="G1710" s="789" t="s">
        <v>646</v>
      </c>
      <c r="H1710" s="790" t="s">
        <v>636</v>
      </c>
      <c r="I1710" s="666"/>
    </row>
    <row r="1711" spans="1:9">
      <c r="A1711" s="944" t="s">
        <v>5635</v>
      </c>
      <c r="B1711" s="786"/>
      <c r="C1711" s="810"/>
      <c r="D1711" s="811"/>
      <c r="E1711" s="811"/>
      <c r="F1711" s="811"/>
      <c r="G1711" s="528"/>
      <c r="H1711" s="812"/>
      <c r="I1711" s="666"/>
    </row>
    <row r="1712" spans="1:9">
      <c r="A1712" s="944" t="s">
        <v>5635</v>
      </c>
      <c r="B1712" s="786"/>
      <c r="C1712" s="810"/>
      <c r="D1712" s="811"/>
      <c r="E1712" s="811"/>
      <c r="F1712" s="811"/>
      <c r="G1712" s="528"/>
      <c r="H1712" s="812"/>
      <c r="I1712" s="666"/>
    </row>
    <row r="1713" spans="1:10">
      <c r="A1713" s="944" t="s">
        <v>5635</v>
      </c>
      <c r="B1713" s="786"/>
      <c r="C1713" s="795"/>
      <c r="D1713" s="796"/>
      <c r="E1713" s="796"/>
      <c r="F1713" s="796"/>
      <c r="G1713" s="772"/>
      <c r="H1713" s="797"/>
      <c r="I1713" s="666"/>
    </row>
    <row r="1714" spans="1:10">
      <c r="A1714" s="944" t="s">
        <v>5635</v>
      </c>
      <c r="B1714" s="786"/>
      <c r="C1714" s="795"/>
      <c r="D1714" s="796"/>
      <c r="E1714" s="796"/>
      <c r="F1714" s="796"/>
      <c r="G1714" s="772"/>
      <c r="H1714" s="797"/>
      <c r="I1714" s="666"/>
    </row>
    <row r="1715" spans="1:10" ht="15.75" thickBot="1">
      <c r="A1715" s="944" t="s">
        <v>5635</v>
      </c>
      <c r="B1715" s="786"/>
      <c r="C1715" s="795"/>
      <c r="D1715" s="796"/>
      <c r="E1715" s="796"/>
      <c r="F1715" s="796"/>
      <c r="G1715" s="772"/>
      <c r="H1715" s="797"/>
      <c r="I1715" s="666"/>
    </row>
    <row r="1716" spans="1:10" ht="15.75" thickBot="1">
      <c r="A1716" s="944" t="s">
        <v>5635</v>
      </c>
      <c r="B1716" s="786"/>
      <c r="C1716" s="798"/>
      <c r="D1716" s="800"/>
      <c r="E1716" s="800"/>
      <c r="F1716" s="800"/>
      <c r="G1716" s="799"/>
      <c r="H1716" s="801"/>
      <c r="I1716" s="773">
        <v>0</v>
      </c>
    </row>
    <row r="1717" spans="1:10" ht="15.75" thickBot="1">
      <c r="A1717" s="944" t="s">
        <v>5635</v>
      </c>
      <c r="B1717" s="786"/>
      <c r="C1717" s="802"/>
      <c r="D1717" s="802"/>
      <c r="E1717" s="802"/>
      <c r="F1717" s="802"/>
      <c r="G1717" s="813"/>
      <c r="H1717" s="814"/>
      <c r="I1717" s="805"/>
    </row>
    <row r="1718" spans="1:10" ht="15.75" thickBot="1">
      <c r="A1718" s="944" t="s">
        <v>5635</v>
      </c>
      <c r="B1718" s="786"/>
      <c r="C1718" s="788" t="s">
        <v>647</v>
      </c>
      <c r="D1718" s="561" t="s">
        <v>648</v>
      </c>
      <c r="E1718" s="561" t="s">
        <v>649</v>
      </c>
      <c r="F1718" s="789" t="s">
        <v>650</v>
      </c>
      <c r="G1718" s="789" t="s">
        <v>635</v>
      </c>
      <c r="H1718" s="790" t="s">
        <v>636</v>
      </c>
      <c r="I1718" s="666"/>
    </row>
    <row r="1719" spans="1:10">
      <c r="A1719" s="944" t="s">
        <v>5635</v>
      </c>
      <c r="B1719" s="786"/>
      <c r="C1719" s="774" t="s">
        <v>651</v>
      </c>
      <c r="D1719" s="563">
        <v>52046.296296296299</v>
      </c>
      <c r="E1719" s="564">
        <v>1.83829076447194</v>
      </c>
      <c r="F1719" s="755">
        <v>95676.225806451621</v>
      </c>
      <c r="G1719" s="566">
        <v>31.094217914438506</v>
      </c>
      <c r="H1719" s="815">
        <v>3077</v>
      </c>
      <c r="I1719" s="666"/>
    </row>
    <row r="1720" spans="1:10">
      <c r="A1720" s="944" t="s">
        <v>5635</v>
      </c>
      <c r="B1720" s="786"/>
      <c r="C1720" s="774" t="s">
        <v>652</v>
      </c>
      <c r="D1720" s="563">
        <v>41637.037037037036</v>
      </c>
      <c r="E1720" s="564">
        <v>1.83829076447194</v>
      </c>
      <c r="F1720" s="755">
        <v>76540.980645161297</v>
      </c>
      <c r="G1720" s="566">
        <v>12</v>
      </c>
      <c r="H1720" s="815">
        <v>6378</v>
      </c>
      <c r="I1720" s="666"/>
    </row>
    <row r="1721" spans="1:10">
      <c r="A1721" s="944" t="s">
        <v>5635</v>
      </c>
      <c r="B1721" s="786"/>
      <c r="C1721" s="808" t="s">
        <v>653</v>
      </c>
      <c r="D1721" s="563">
        <v>20818.518518518522</v>
      </c>
      <c r="E1721" s="564">
        <v>2.0417646957549742</v>
      </c>
      <c r="F1721" s="755">
        <v>42506.516129032265</v>
      </c>
      <c r="G1721" s="566">
        <v>12</v>
      </c>
      <c r="H1721" s="815">
        <v>3542</v>
      </c>
      <c r="I1721" s="666"/>
    </row>
    <row r="1722" spans="1:10">
      <c r="A1722" s="944" t="s">
        <v>5635</v>
      </c>
      <c r="B1722" s="786"/>
      <c r="C1722" s="795"/>
      <c r="D1722" s="796"/>
      <c r="E1722" s="796"/>
      <c r="F1722" s="796"/>
      <c r="G1722" s="772"/>
      <c r="H1722" s="797"/>
      <c r="I1722" s="666"/>
    </row>
    <row r="1723" spans="1:10">
      <c r="A1723" s="944" t="s">
        <v>5635</v>
      </c>
      <c r="B1723" s="786"/>
      <c r="C1723" s="795"/>
      <c r="D1723" s="796"/>
      <c r="E1723" s="796"/>
      <c r="F1723" s="796"/>
      <c r="G1723" s="772"/>
      <c r="H1723" s="797"/>
      <c r="I1723" s="666"/>
    </row>
    <row r="1724" spans="1:10" ht="15.75" thickBot="1">
      <c r="A1724" s="944" t="s">
        <v>5635</v>
      </c>
      <c r="B1724" s="786"/>
      <c r="C1724" s="795"/>
      <c r="D1724" s="796"/>
      <c r="E1724" s="796"/>
      <c r="F1724" s="796"/>
      <c r="G1724" s="772"/>
      <c r="H1724" s="797"/>
      <c r="I1724" s="666"/>
    </row>
    <row r="1725" spans="1:10" ht="15.75" thickBot="1">
      <c r="A1725" s="944" t="s">
        <v>5635</v>
      </c>
      <c r="B1725" s="786"/>
      <c r="C1725" s="816"/>
      <c r="D1725" s="817"/>
      <c r="E1725" s="817"/>
      <c r="F1725" s="817"/>
      <c r="G1725" s="818"/>
      <c r="H1725" s="819"/>
      <c r="I1725" s="773">
        <v>12997</v>
      </c>
    </row>
    <row r="1726" spans="1:10" ht="15.75" thickBot="1">
      <c r="A1726" s="944" t="s">
        <v>5635</v>
      </c>
      <c r="B1726" s="786"/>
      <c r="C1726" s="786"/>
      <c r="D1726" s="786"/>
      <c r="E1726" s="786"/>
      <c r="F1726" s="786"/>
      <c r="G1726" s="785"/>
      <c r="H1726" s="666"/>
      <c r="I1726" s="666"/>
    </row>
    <row r="1727" spans="1:10" ht="15.75" thickBot="1">
      <c r="A1727" s="944" t="s">
        <v>5635</v>
      </c>
      <c r="B1727" s="786"/>
      <c r="C1727" s="786"/>
      <c r="D1727" s="786"/>
      <c r="E1727" s="786"/>
      <c r="F1727" s="820" t="s">
        <v>654</v>
      </c>
      <c r="G1727" s="785"/>
      <c r="H1727" s="666"/>
      <c r="I1727" s="773">
        <v>15477</v>
      </c>
      <c r="J1727" s="518">
        <v>15477</v>
      </c>
    </row>
    <row r="1728" spans="1:10">
      <c r="A1728" s="944" t="s">
        <v>5635</v>
      </c>
      <c r="B1728" s="515"/>
      <c r="C1728" s="515"/>
      <c r="D1728" s="515"/>
      <c r="E1728" s="515"/>
      <c r="F1728" s="515"/>
      <c r="G1728" s="516"/>
      <c r="H1728" s="517"/>
      <c r="I1728" s="515"/>
    </row>
    <row r="1729" spans="1:9">
      <c r="A1729" s="944" t="s">
        <v>5635</v>
      </c>
      <c r="B1729" s="515"/>
      <c r="C1729" s="515"/>
      <c r="D1729" s="515"/>
      <c r="E1729" s="515"/>
      <c r="F1729" s="515"/>
      <c r="G1729" s="516"/>
      <c r="H1729" s="517"/>
      <c r="I1729" s="821"/>
    </row>
    <row r="1730" spans="1:9">
      <c r="A1730" s="944" t="s">
        <v>5635</v>
      </c>
      <c r="B1730" s="515"/>
      <c r="C1730" s="515"/>
      <c r="D1730" s="515"/>
      <c r="E1730" s="515"/>
      <c r="F1730" s="515"/>
      <c r="G1730" s="516"/>
      <c r="H1730" s="517"/>
      <c r="I1730" s="515"/>
    </row>
    <row r="1731" spans="1:9">
      <c r="A1731" s="944" t="s">
        <v>5637</v>
      </c>
      <c r="B1731" s="781"/>
      <c r="C1731" s="781"/>
      <c r="D1731" s="781"/>
      <c r="E1731" s="781"/>
      <c r="F1731" s="781"/>
      <c r="G1731" s="781"/>
      <c r="H1731" s="782"/>
      <c r="I1731" s="781"/>
    </row>
    <row r="1732" spans="1:9">
      <c r="A1732" s="944" t="s">
        <v>5637</v>
      </c>
      <c r="B1732" s="665"/>
      <c r="C1732" s="783" t="s">
        <v>631</v>
      </c>
      <c r="D1732" s="783"/>
      <c r="E1732" s="783"/>
      <c r="F1732" s="783"/>
      <c r="G1732" s="783"/>
      <c r="H1732" s="784"/>
      <c r="I1732" s="664"/>
    </row>
    <row r="1733" spans="1:9">
      <c r="A1733" s="944" t="s">
        <v>5637</v>
      </c>
      <c r="B1733" s="665"/>
      <c r="C1733" s="664"/>
      <c r="D1733" s="664"/>
      <c r="E1733" s="664"/>
      <c r="F1733" s="664"/>
      <c r="G1733" s="665"/>
      <c r="H1733" s="666"/>
      <c r="I1733" s="664"/>
    </row>
    <row r="1734" spans="1:9">
      <c r="A1734" s="944" t="s">
        <v>5637</v>
      </c>
      <c r="B1734" s="665"/>
      <c r="C1734" s="664"/>
      <c r="D1734" s="664"/>
      <c r="E1734" s="664"/>
      <c r="F1734" s="664"/>
      <c r="G1734" s="665"/>
      <c r="H1734" s="666"/>
      <c r="I1734" s="664"/>
    </row>
    <row r="1735" spans="1:9">
      <c r="A1735" s="944" t="s">
        <v>5637</v>
      </c>
      <c r="B1735" s="665"/>
      <c r="C1735" s="664"/>
      <c r="D1735" s="664"/>
      <c r="E1735" s="664"/>
      <c r="F1735" s="664"/>
      <c r="G1735" s="665"/>
      <c r="H1735" s="666"/>
      <c r="I1735" s="1051" t="s">
        <v>1062</v>
      </c>
    </row>
    <row r="1736" spans="1:9" ht="27" customHeight="1">
      <c r="A1736" s="944" t="s">
        <v>5637</v>
      </c>
      <c r="B1736" s="843" t="s">
        <v>568</v>
      </c>
      <c r="C1736" s="1094" t="s">
        <v>5637</v>
      </c>
      <c r="D1736" s="945" t="s">
        <v>728</v>
      </c>
      <c r="E1736" s="945"/>
      <c r="F1736" s="945"/>
      <c r="G1736" s="843" t="s">
        <v>7</v>
      </c>
      <c r="H1736" s="844" t="s">
        <v>77</v>
      </c>
      <c r="I1736" s="1093">
        <v>112</v>
      </c>
    </row>
    <row r="1737" spans="1:9">
      <c r="A1737" s="944" t="s">
        <v>5637</v>
      </c>
      <c r="B1737" s="785"/>
      <c r="C1737" s="786"/>
      <c r="D1737" s="786"/>
      <c r="E1737" s="786"/>
      <c r="F1737" s="786"/>
      <c r="G1737" s="785"/>
      <c r="H1737" s="666"/>
      <c r="I1737" s="666"/>
    </row>
    <row r="1738" spans="1:9">
      <c r="A1738" s="944" t="s">
        <v>5637</v>
      </c>
      <c r="B1738" s="785"/>
      <c r="C1738" s="786"/>
      <c r="D1738" s="786"/>
      <c r="E1738" s="786"/>
      <c r="F1738" s="786"/>
      <c r="G1738" s="785"/>
      <c r="H1738" s="787"/>
      <c r="I1738" s="666"/>
    </row>
    <row r="1739" spans="1:9" ht="15.75" thickBot="1">
      <c r="A1739" s="944" t="s">
        <v>5637</v>
      </c>
      <c r="B1739" s="785"/>
      <c r="C1739" s="786"/>
      <c r="D1739" s="786"/>
      <c r="E1739" s="786"/>
      <c r="F1739" s="786"/>
      <c r="G1739" s="785"/>
      <c r="H1739" s="666"/>
      <c r="I1739" s="666"/>
    </row>
    <row r="1740" spans="1:9" ht="15.75" thickBot="1">
      <c r="A1740" s="944" t="s">
        <v>5637</v>
      </c>
      <c r="B1740" s="785"/>
      <c r="C1740" s="788" t="s">
        <v>633</v>
      </c>
      <c r="D1740" s="789" t="s">
        <v>7</v>
      </c>
      <c r="E1740" s="789" t="s">
        <v>92</v>
      </c>
      <c r="F1740" s="789" t="s">
        <v>634</v>
      </c>
      <c r="G1740" s="789" t="s">
        <v>635</v>
      </c>
      <c r="H1740" s="790" t="s">
        <v>636</v>
      </c>
      <c r="I1740" s="666"/>
    </row>
    <row r="1741" spans="1:9">
      <c r="A1741" s="944" t="s">
        <v>5637</v>
      </c>
      <c r="B1741" s="785"/>
      <c r="C1741" s="527" t="s">
        <v>637</v>
      </c>
      <c r="D1741" s="528" t="s">
        <v>638</v>
      </c>
      <c r="E1741" s="637">
        <v>1</v>
      </c>
      <c r="F1741" s="530">
        <v>10763</v>
      </c>
      <c r="G1741" s="791">
        <v>0.1</v>
      </c>
      <c r="H1741" s="792">
        <v>1076</v>
      </c>
      <c r="I1741" s="666"/>
    </row>
    <row r="1742" spans="1:9">
      <c r="A1742" s="944" t="s">
        <v>5637</v>
      </c>
      <c r="B1742" s="785"/>
      <c r="C1742" s="533" t="s">
        <v>717</v>
      </c>
      <c r="D1742" s="772" t="s">
        <v>660</v>
      </c>
      <c r="E1742" s="638">
        <v>1</v>
      </c>
      <c r="F1742" s="793">
        <v>56650</v>
      </c>
      <c r="G1742" s="794">
        <v>3.3E-3</v>
      </c>
      <c r="H1742" s="792">
        <v>187</v>
      </c>
      <c r="I1742" s="666"/>
    </row>
    <row r="1743" spans="1:9">
      <c r="A1743" s="944" t="s">
        <v>5637</v>
      </c>
      <c r="B1743" s="785"/>
      <c r="C1743" s="578"/>
      <c r="D1743" s="772"/>
      <c r="E1743" s="638"/>
      <c r="F1743" s="793"/>
      <c r="G1743" s="569"/>
      <c r="H1743" s="792"/>
      <c r="I1743" s="666"/>
    </row>
    <row r="1744" spans="1:9">
      <c r="A1744" s="944" t="s">
        <v>5637</v>
      </c>
      <c r="B1744" s="785"/>
      <c r="C1744" s="795"/>
      <c r="D1744" s="772"/>
      <c r="E1744" s="796"/>
      <c r="F1744" s="796"/>
      <c r="G1744" s="772"/>
      <c r="H1744" s="797"/>
      <c r="I1744" s="666"/>
    </row>
    <row r="1745" spans="1:9">
      <c r="A1745" s="944" t="s">
        <v>5637</v>
      </c>
      <c r="B1745" s="785"/>
      <c r="C1745" s="795"/>
      <c r="D1745" s="772"/>
      <c r="E1745" s="796"/>
      <c r="F1745" s="796"/>
      <c r="G1745" s="772"/>
      <c r="H1745" s="797"/>
      <c r="I1745" s="666"/>
    </row>
    <row r="1746" spans="1:9" ht="15.75" thickBot="1">
      <c r="A1746" s="944" t="s">
        <v>5637</v>
      </c>
      <c r="B1746" s="785"/>
      <c r="C1746" s="795"/>
      <c r="D1746" s="772"/>
      <c r="E1746" s="796"/>
      <c r="F1746" s="796"/>
      <c r="G1746" s="772"/>
      <c r="H1746" s="797"/>
      <c r="I1746" s="666"/>
    </row>
    <row r="1747" spans="1:9" ht="15.75" thickBot="1">
      <c r="A1747" s="944" t="s">
        <v>5637</v>
      </c>
      <c r="B1747" s="785"/>
      <c r="C1747" s="798"/>
      <c r="D1747" s="799"/>
      <c r="E1747" s="800"/>
      <c r="F1747" s="800"/>
      <c r="G1747" s="799"/>
      <c r="H1747" s="801"/>
      <c r="I1747" s="773">
        <v>1263</v>
      </c>
    </row>
    <row r="1748" spans="1:9" ht="15.75" thickBot="1">
      <c r="A1748" s="944" t="s">
        <v>5637</v>
      </c>
      <c r="B1748" s="785"/>
      <c r="C1748" s="802"/>
      <c r="D1748" s="803"/>
      <c r="E1748" s="802"/>
      <c r="F1748" s="802"/>
      <c r="G1748" s="803"/>
      <c r="H1748" s="804"/>
      <c r="I1748" s="805"/>
    </row>
    <row r="1749" spans="1:9" ht="15.75" thickBot="1">
      <c r="A1749" s="944" t="s">
        <v>5637</v>
      </c>
      <c r="B1749" s="786"/>
      <c r="C1749" s="788" t="s">
        <v>641</v>
      </c>
      <c r="D1749" s="789" t="s">
        <v>7</v>
      </c>
      <c r="E1749" s="789" t="s">
        <v>92</v>
      </c>
      <c r="F1749" s="789" t="s">
        <v>642</v>
      </c>
      <c r="G1749" s="789" t="s">
        <v>643</v>
      </c>
      <c r="H1749" s="790" t="s">
        <v>636</v>
      </c>
      <c r="I1749" s="666"/>
    </row>
    <row r="1750" spans="1:9">
      <c r="A1750" s="944" t="s">
        <v>5637</v>
      </c>
      <c r="B1750" s="786"/>
      <c r="C1750" s="774" t="s">
        <v>718</v>
      </c>
      <c r="D1750" s="528" t="s">
        <v>668</v>
      </c>
      <c r="E1750" s="806">
        <v>3.7100000000000002E-3</v>
      </c>
      <c r="F1750" s="755">
        <v>14008</v>
      </c>
      <c r="G1750" s="807"/>
      <c r="H1750" s="792">
        <v>52</v>
      </c>
      <c r="I1750" s="666"/>
    </row>
    <row r="1751" spans="1:9">
      <c r="A1751" s="944" t="s">
        <v>5637</v>
      </c>
      <c r="B1751" s="786"/>
      <c r="C1751" s="808" t="s">
        <v>677</v>
      </c>
      <c r="D1751" s="772" t="s">
        <v>678</v>
      </c>
      <c r="E1751" s="535">
        <v>4</v>
      </c>
      <c r="F1751" s="755">
        <v>23</v>
      </c>
      <c r="G1751" s="807"/>
      <c r="H1751" s="792">
        <v>92</v>
      </c>
      <c r="I1751" s="666"/>
    </row>
    <row r="1752" spans="1:9">
      <c r="A1752" s="944" t="s">
        <v>5637</v>
      </c>
      <c r="B1752" s="786"/>
      <c r="C1752" s="568" t="s">
        <v>719</v>
      </c>
      <c r="D1752" s="772" t="s">
        <v>80</v>
      </c>
      <c r="E1752" s="809">
        <v>1.6999999999999999E-3</v>
      </c>
      <c r="F1752" s="755">
        <v>499550</v>
      </c>
      <c r="G1752" s="807"/>
      <c r="H1752" s="792">
        <v>849</v>
      </c>
      <c r="I1752" s="666"/>
    </row>
    <row r="1753" spans="1:9">
      <c r="A1753" s="944" t="s">
        <v>5637</v>
      </c>
      <c r="B1753" s="786"/>
      <c r="C1753" s="795"/>
      <c r="D1753" s="796"/>
      <c r="E1753" s="796"/>
      <c r="F1753" s="796"/>
      <c r="G1753" s="772"/>
      <c r="H1753" s="797"/>
      <c r="I1753" s="666"/>
    </row>
    <row r="1754" spans="1:9">
      <c r="A1754" s="944" t="s">
        <v>5637</v>
      </c>
      <c r="B1754" s="786"/>
      <c r="C1754" s="795"/>
      <c r="D1754" s="796"/>
      <c r="E1754" s="796"/>
      <c r="F1754" s="796"/>
      <c r="G1754" s="772"/>
      <c r="H1754" s="797"/>
      <c r="I1754" s="666"/>
    </row>
    <row r="1755" spans="1:9">
      <c r="A1755" s="944" t="s">
        <v>5637</v>
      </c>
      <c r="B1755" s="786"/>
      <c r="C1755" s="795"/>
      <c r="D1755" s="796"/>
      <c r="E1755" s="796"/>
      <c r="F1755" s="796"/>
      <c r="G1755" s="772"/>
      <c r="H1755" s="797"/>
      <c r="I1755" s="666"/>
    </row>
    <row r="1756" spans="1:9">
      <c r="A1756" s="944" t="s">
        <v>5637</v>
      </c>
      <c r="B1756" s="786"/>
      <c r="C1756" s="795"/>
      <c r="D1756" s="796"/>
      <c r="E1756" s="796"/>
      <c r="F1756" s="796"/>
      <c r="G1756" s="772"/>
      <c r="H1756" s="797"/>
      <c r="I1756" s="666"/>
    </row>
    <row r="1757" spans="1:9">
      <c r="A1757" s="944" t="s">
        <v>5637</v>
      </c>
      <c r="B1757" s="786"/>
      <c r="C1757" s="795"/>
      <c r="D1757" s="796"/>
      <c r="E1757" s="796"/>
      <c r="F1757" s="796"/>
      <c r="G1757" s="772"/>
      <c r="H1757" s="797"/>
      <c r="I1757" s="666"/>
    </row>
    <row r="1758" spans="1:9">
      <c r="A1758" s="944" t="s">
        <v>5637</v>
      </c>
      <c r="B1758" s="786"/>
      <c r="C1758" s="795"/>
      <c r="D1758" s="796"/>
      <c r="E1758" s="796"/>
      <c r="F1758" s="796"/>
      <c r="G1758" s="772"/>
      <c r="H1758" s="797"/>
      <c r="I1758" s="666"/>
    </row>
    <row r="1759" spans="1:9">
      <c r="A1759" s="944" t="s">
        <v>5637</v>
      </c>
      <c r="B1759" s="786"/>
      <c r="C1759" s="795"/>
      <c r="D1759" s="796"/>
      <c r="E1759" s="796"/>
      <c r="F1759" s="796"/>
      <c r="G1759" s="772"/>
      <c r="H1759" s="797"/>
      <c r="I1759" s="666"/>
    </row>
    <row r="1760" spans="1:9">
      <c r="A1760" s="944" t="s">
        <v>5637</v>
      </c>
      <c r="B1760" s="786"/>
      <c r="C1760" s="795"/>
      <c r="D1760" s="796"/>
      <c r="E1760" s="796"/>
      <c r="F1760" s="796"/>
      <c r="G1760" s="772"/>
      <c r="H1760" s="797"/>
      <c r="I1760" s="666"/>
    </row>
    <row r="1761" spans="1:9" ht="15.75" thickBot="1">
      <c r="A1761" s="944" t="s">
        <v>5637</v>
      </c>
      <c r="B1761" s="786"/>
      <c r="C1761" s="795"/>
      <c r="D1761" s="796"/>
      <c r="E1761" s="796"/>
      <c r="F1761" s="796"/>
      <c r="G1761" s="772"/>
      <c r="H1761" s="797"/>
      <c r="I1761" s="666"/>
    </row>
    <row r="1762" spans="1:9" ht="15.75" thickBot="1">
      <c r="A1762" s="944" t="s">
        <v>5637</v>
      </c>
      <c r="B1762" s="786"/>
      <c r="C1762" s="798"/>
      <c r="D1762" s="800"/>
      <c r="E1762" s="800"/>
      <c r="F1762" s="800"/>
      <c r="G1762" s="799"/>
      <c r="H1762" s="801"/>
      <c r="I1762" s="773">
        <v>993</v>
      </c>
    </row>
    <row r="1763" spans="1:9" ht="15.75" thickBot="1">
      <c r="A1763" s="944" t="s">
        <v>5637</v>
      </c>
      <c r="B1763" s="786"/>
      <c r="C1763" s="802"/>
      <c r="D1763" s="802"/>
      <c r="E1763" s="802"/>
      <c r="F1763" s="802"/>
      <c r="G1763" s="803"/>
      <c r="H1763" s="804"/>
      <c r="I1763" s="805"/>
    </row>
    <row r="1764" spans="1:9" ht="15.75" thickBot="1">
      <c r="A1764" s="944" t="s">
        <v>5637</v>
      </c>
      <c r="B1764" s="786"/>
      <c r="C1764" s="788" t="s">
        <v>645</v>
      </c>
      <c r="D1764" s="789" t="s">
        <v>7</v>
      </c>
      <c r="E1764" s="789" t="s">
        <v>92</v>
      </c>
      <c r="F1764" s="789" t="s">
        <v>642</v>
      </c>
      <c r="G1764" s="789" t="s">
        <v>646</v>
      </c>
      <c r="H1764" s="790" t="s">
        <v>636</v>
      </c>
      <c r="I1764" s="666"/>
    </row>
    <row r="1765" spans="1:9">
      <c r="A1765" s="944" t="s">
        <v>5637</v>
      </c>
      <c r="B1765" s="786"/>
      <c r="C1765" s="810"/>
      <c r="D1765" s="811"/>
      <c r="E1765" s="811"/>
      <c r="F1765" s="811"/>
      <c r="G1765" s="528"/>
      <c r="H1765" s="812"/>
      <c r="I1765" s="666"/>
    </row>
    <row r="1766" spans="1:9">
      <c r="A1766" s="944" t="s">
        <v>5637</v>
      </c>
      <c r="B1766" s="786"/>
      <c r="C1766" s="810"/>
      <c r="D1766" s="811"/>
      <c r="E1766" s="811"/>
      <c r="F1766" s="811"/>
      <c r="G1766" s="528"/>
      <c r="H1766" s="812"/>
      <c r="I1766" s="666"/>
    </row>
    <row r="1767" spans="1:9">
      <c r="A1767" s="944" t="s">
        <v>5637</v>
      </c>
      <c r="B1767" s="786"/>
      <c r="C1767" s="795"/>
      <c r="D1767" s="796"/>
      <c r="E1767" s="796"/>
      <c r="F1767" s="796"/>
      <c r="G1767" s="772"/>
      <c r="H1767" s="797"/>
      <c r="I1767" s="666"/>
    </row>
    <row r="1768" spans="1:9">
      <c r="A1768" s="944" t="s">
        <v>5637</v>
      </c>
      <c r="B1768" s="786"/>
      <c r="C1768" s="795"/>
      <c r="D1768" s="796"/>
      <c r="E1768" s="796"/>
      <c r="F1768" s="796"/>
      <c r="G1768" s="772"/>
      <c r="H1768" s="797"/>
      <c r="I1768" s="666"/>
    </row>
    <row r="1769" spans="1:9" ht="15.75" thickBot="1">
      <c r="A1769" s="944" t="s">
        <v>5637</v>
      </c>
      <c r="B1769" s="786"/>
      <c r="C1769" s="795"/>
      <c r="D1769" s="796"/>
      <c r="E1769" s="796"/>
      <c r="F1769" s="796"/>
      <c r="G1769" s="772"/>
      <c r="H1769" s="797"/>
      <c r="I1769" s="666"/>
    </row>
    <row r="1770" spans="1:9" ht="15.75" thickBot="1">
      <c r="A1770" s="944" t="s">
        <v>5637</v>
      </c>
      <c r="B1770" s="786"/>
      <c r="C1770" s="798"/>
      <c r="D1770" s="800"/>
      <c r="E1770" s="800"/>
      <c r="F1770" s="800"/>
      <c r="G1770" s="799"/>
      <c r="H1770" s="801"/>
      <c r="I1770" s="773">
        <v>0</v>
      </c>
    </row>
    <row r="1771" spans="1:9" ht="15.75" thickBot="1">
      <c r="A1771" s="944" t="s">
        <v>5637</v>
      </c>
      <c r="B1771" s="786"/>
      <c r="C1771" s="802"/>
      <c r="D1771" s="802"/>
      <c r="E1771" s="802"/>
      <c r="F1771" s="802"/>
      <c r="G1771" s="813"/>
      <c r="H1771" s="814"/>
      <c r="I1771" s="805"/>
    </row>
    <row r="1772" spans="1:9" ht="15.75" thickBot="1">
      <c r="A1772" s="944" t="s">
        <v>5637</v>
      </c>
      <c r="B1772" s="786"/>
      <c r="C1772" s="788" t="s">
        <v>647</v>
      </c>
      <c r="D1772" s="561" t="s">
        <v>648</v>
      </c>
      <c r="E1772" s="561" t="s">
        <v>649</v>
      </c>
      <c r="F1772" s="789" t="s">
        <v>650</v>
      </c>
      <c r="G1772" s="789" t="s">
        <v>635</v>
      </c>
      <c r="H1772" s="790" t="s">
        <v>636</v>
      </c>
      <c r="I1772" s="666"/>
    </row>
    <row r="1773" spans="1:9">
      <c r="A1773" s="944" t="s">
        <v>5637</v>
      </c>
      <c r="B1773" s="786"/>
      <c r="C1773" s="774" t="s">
        <v>651</v>
      </c>
      <c r="D1773" s="563">
        <v>52046.296296296299</v>
      </c>
      <c r="E1773" s="564">
        <v>1.83829076447194</v>
      </c>
      <c r="F1773" s="755">
        <v>95676.225806451621</v>
      </c>
      <c r="G1773" s="566">
        <v>32.708203694701034</v>
      </c>
      <c r="H1773" s="815">
        <v>2925</v>
      </c>
      <c r="I1773" s="666"/>
    </row>
    <row r="1774" spans="1:9">
      <c r="A1774" s="944" t="s">
        <v>5637</v>
      </c>
      <c r="B1774" s="786"/>
      <c r="C1774" s="774" t="s">
        <v>652</v>
      </c>
      <c r="D1774" s="563">
        <v>41637.037037037036</v>
      </c>
      <c r="E1774" s="564">
        <v>1.83829076447194</v>
      </c>
      <c r="F1774" s="755">
        <v>76540.980645161297</v>
      </c>
      <c r="G1774" s="566">
        <v>16</v>
      </c>
      <c r="H1774" s="815">
        <v>4784</v>
      </c>
      <c r="I1774" s="666"/>
    </row>
    <row r="1775" spans="1:9">
      <c r="A1775" s="944" t="s">
        <v>5637</v>
      </c>
      <c r="B1775" s="786"/>
      <c r="C1775" s="808" t="s">
        <v>653</v>
      </c>
      <c r="D1775" s="563">
        <v>20818.518518518522</v>
      </c>
      <c r="E1775" s="564">
        <v>2.0417646957549742</v>
      </c>
      <c r="F1775" s="755">
        <v>42506.516129032265</v>
      </c>
      <c r="G1775" s="566">
        <v>13.918864704040089</v>
      </c>
      <c r="H1775" s="815">
        <v>3054</v>
      </c>
      <c r="I1775" s="666"/>
    </row>
    <row r="1776" spans="1:9">
      <c r="A1776" s="944" t="s">
        <v>5637</v>
      </c>
      <c r="B1776" s="786"/>
      <c r="C1776" s="795"/>
      <c r="D1776" s="796"/>
      <c r="E1776" s="796"/>
      <c r="F1776" s="796"/>
      <c r="G1776" s="772"/>
      <c r="H1776" s="797"/>
      <c r="I1776" s="666"/>
    </row>
    <row r="1777" spans="1:10">
      <c r="A1777" s="944" t="s">
        <v>5637</v>
      </c>
      <c r="B1777" s="786"/>
      <c r="C1777" s="795"/>
      <c r="D1777" s="796"/>
      <c r="E1777" s="796"/>
      <c r="F1777" s="796"/>
      <c r="G1777" s="772"/>
      <c r="H1777" s="797"/>
      <c r="I1777" s="666"/>
    </row>
    <row r="1778" spans="1:10" ht="15.75" thickBot="1">
      <c r="A1778" s="944" t="s">
        <v>5637</v>
      </c>
      <c r="B1778" s="786"/>
      <c r="C1778" s="795"/>
      <c r="D1778" s="796"/>
      <c r="E1778" s="796"/>
      <c r="F1778" s="796"/>
      <c r="G1778" s="772"/>
      <c r="H1778" s="797"/>
      <c r="I1778" s="666"/>
    </row>
    <row r="1779" spans="1:10" ht="15.75" thickBot="1">
      <c r="A1779" s="944" t="s">
        <v>5637</v>
      </c>
      <c r="B1779" s="786"/>
      <c r="C1779" s="816"/>
      <c r="D1779" s="817"/>
      <c r="E1779" s="817"/>
      <c r="F1779" s="817"/>
      <c r="G1779" s="818"/>
      <c r="H1779" s="819"/>
      <c r="I1779" s="773">
        <v>10763</v>
      </c>
    </row>
    <row r="1780" spans="1:10" ht="15.75" thickBot="1">
      <c r="A1780" s="944" t="s">
        <v>5637</v>
      </c>
      <c r="B1780" s="786"/>
      <c r="C1780" s="786"/>
      <c r="D1780" s="786"/>
      <c r="E1780" s="786"/>
      <c r="F1780" s="786"/>
      <c r="G1780" s="785"/>
      <c r="H1780" s="666"/>
      <c r="I1780" s="666"/>
    </row>
    <row r="1781" spans="1:10" ht="15.75" thickBot="1">
      <c r="A1781" s="944" t="s">
        <v>5637</v>
      </c>
      <c r="B1781" s="786"/>
      <c r="C1781" s="786"/>
      <c r="D1781" s="786"/>
      <c r="E1781" s="786"/>
      <c r="F1781" s="820" t="s">
        <v>654</v>
      </c>
      <c r="G1781" s="785"/>
      <c r="H1781" s="666"/>
      <c r="I1781" s="773">
        <v>13019</v>
      </c>
      <c r="J1781" s="518">
        <v>13019</v>
      </c>
    </row>
    <row r="1782" spans="1:10">
      <c r="A1782" s="944" t="s">
        <v>5637</v>
      </c>
      <c r="B1782" s="664"/>
      <c r="C1782" s="664"/>
      <c r="D1782" s="664"/>
      <c r="E1782" s="664"/>
      <c r="F1782" s="664"/>
      <c r="G1782" s="665"/>
      <c r="H1782" s="666"/>
      <c r="I1782" s="664"/>
    </row>
    <row r="1783" spans="1:10">
      <c r="A1783" s="944" t="s">
        <v>722</v>
      </c>
      <c r="B1783" s="664"/>
      <c r="C1783" s="664"/>
      <c r="D1783" s="664"/>
      <c r="E1783" s="664"/>
      <c r="F1783" s="664"/>
      <c r="G1783" s="665"/>
      <c r="H1783" s="666"/>
      <c r="I1783" s="822"/>
    </row>
    <row r="1784" spans="1:10">
      <c r="A1784" s="944" t="s">
        <v>722</v>
      </c>
      <c r="B1784" s="664"/>
      <c r="C1784" s="664"/>
      <c r="D1784" s="664"/>
      <c r="E1784" s="664"/>
      <c r="F1784" s="664"/>
      <c r="G1784" s="665"/>
      <c r="H1784" s="666"/>
      <c r="I1784" s="664"/>
    </row>
    <row r="1785" spans="1:10">
      <c r="A1785" s="944" t="s">
        <v>231</v>
      </c>
      <c r="B1785" s="781"/>
      <c r="C1785" s="781"/>
      <c r="D1785" s="781"/>
      <c r="E1785" s="781"/>
      <c r="F1785" s="781"/>
      <c r="G1785" s="781"/>
      <c r="H1785" s="782"/>
      <c r="I1785" s="781"/>
    </row>
    <row r="1786" spans="1:10">
      <c r="A1786" s="944" t="s">
        <v>231</v>
      </c>
      <c r="B1786" s="665"/>
      <c r="C1786" s="783" t="s">
        <v>631</v>
      </c>
      <c r="D1786" s="783"/>
      <c r="E1786" s="783"/>
      <c r="F1786" s="783"/>
      <c r="G1786" s="783"/>
      <c r="H1786" s="784"/>
      <c r="I1786" s="664"/>
    </row>
    <row r="1787" spans="1:10">
      <c r="A1787" s="944" t="s">
        <v>231</v>
      </c>
      <c r="B1787" s="665"/>
      <c r="C1787" s="664"/>
      <c r="D1787" s="664"/>
      <c r="E1787" s="664"/>
      <c r="F1787" s="664"/>
      <c r="G1787" s="665"/>
      <c r="H1787" s="666"/>
      <c r="I1787" s="664"/>
    </row>
    <row r="1788" spans="1:10">
      <c r="A1788" s="944" t="s">
        <v>231</v>
      </c>
      <c r="B1788" s="665"/>
      <c r="C1788" s="664"/>
      <c r="D1788" s="664"/>
      <c r="E1788" s="664"/>
      <c r="F1788" s="664"/>
      <c r="G1788" s="665"/>
      <c r="H1788" s="666"/>
      <c r="I1788" s="664"/>
    </row>
    <row r="1789" spans="1:10">
      <c r="A1789" s="944" t="s">
        <v>231</v>
      </c>
      <c r="B1789" s="665"/>
      <c r="C1789" s="664"/>
      <c r="D1789" s="664"/>
      <c r="E1789" s="664"/>
      <c r="F1789" s="664"/>
      <c r="G1789" s="665"/>
      <c r="H1789" s="666"/>
      <c r="I1789" s="1051" t="s">
        <v>1062</v>
      </c>
    </row>
    <row r="1790" spans="1:10" ht="27" customHeight="1">
      <c r="A1790" s="944" t="s">
        <v>231</v>
      </c>
      <c r="B1790" s="843" t="s">
        <v>568</v>
      </c>
      <c r="C1790" s="1094" t="s">
        <v>231</v>
      </c>
      <c r="D1790" s="945" t="s">
        <v>5541</v>
      </c>
      <c r="E1790" s="945"/>
      <c r="F1790" s="945"/>
      <c r="G1790" s="843" t="s">
        <v>7</v>
      </c>
      <c r="H1790" s="844" t="s">
        <v>77</v>
      </c>
      <c r="I1790" s="1093">
        <v>58</v>
      </c>
    </row>
    <row r="1791" spans="1:10">
      <c r="A1791" s="944" t="s">
        <v>231</v>
      </c>
      <c r="B1791" s="785"/>
      <c r="C1791" s="786"/>
      <c r="D1791" s="786"/>
      <c r="E1791" s="786"/>
      <c r="F1791" s="786"/>
      <c r="G1791" s="785"/>
      <c r="H1791" s="666"/>
      <c r="I1791" s="666"/>
    </row>
    <row r="1792" spans="1:10">
      <c r="A1792" s="944" t="s">
        <v>231</v>
      </c>
      <c r="B1792" s="785"/>
      <c r="C1792" s="786"/>
      <c r="D1792" s="786"/>
      <c r="E1792" s="786"/>
      <c r="F1792" s="786"/>
      <c r="G1792" s="785"/>
      <c r="H1792" s="787"/>
      <c r="I1792" s="666"/>
    </row>
    <row r="1793" spans="1:9" ht="15.75" thickBot="1">
      <c r="A1793" s="944" t="s">
        <v>231</v>
      </c>
      <c r="B1793" s="785"/>
      <c r="C1793" s="786"/>
      <c r="D1793" s="786"/>
      <c r="E1793" s="786"/>
      <c r="F1793" s="786"/>
      <c r="G1793" s="785"/>
      <c r="H1793" s="666"/>
      <c r="I1793" s="666"/>
    </row>
    <row r="1794" spans="1:9" ht="15.75" thickBot="1">
      <c r="A1794" s="944" t="s">
        <v>231</v>
      </c>
      <c r="B1794" s="785"/>
      <c r="C1794" s="788" t="s">
        <v>633</v>
      </c>
      <c r="D1794" s="789" t="s">
        <v>7</v>
      </c>
      <c r="E1794" s="789" t="s">
        <v>92</v>
      </c>
      <c r="F1794" s="789" t="s">
        <v>634</v>
      </c>
      <c r="G1794" s="789" t="s">
        <v>635</v>
      </c>
      <c r="H1794" s="790" t="s">
        <v>636</v>
      </c>
      <c r="I1794" s="666"/>
    </row>
    <row r="1795" spans="1:9">
      <c r="A1795" s="944" t="s">
        <v>231</v>
      </c>
      <c r="B1795" s="785"/>
      <c r="C1795" s="527" t="s">
        <v>637</v>
      </c>
      <c r="D1795" s="528" t="s">
        <v>638</v>
      </c>
      <c r="E1795" s="637">
        <v>1</v>
      </c>
      <c r="F1795" s="530">
        <v>2006</v>
      </c>
      <c r="G1795" s="791">
        <v>0.1</v>
      </c>
      <c r="H1795" s="792">
        <v>201</v>
      </c>
      <c r="I1795" s="666"/>
    </row>
    <row r="1796" spans="1:9">
      <c r="A1796" s="944" t="s">
        <v>231</v>
      </c>
      <c r="B1796" s="785"/>
      <c r="C1796" s="533" t="s">
        <v>717</v>
      </c>
      <c r="D1796" s="772" t="s">
        <v>660</v>
      </c>
      <c r="E1796" s="638">
        <v>1</v>
      </c>
      <c r="F1796" s="793">
        <v>56650</v>
      </c>
      <c r="G1796" s="794">
        <v>3.3E-3</v>
      </c>
      <c r="H1796" s="792">
        <v>187</v>
      </c>
      <c r="I1796" s="666"/>
    </row>
    <row r="1797" spans="1:9">
      <c r="A1797" s="944" t="s">
        <v>231</v>
      </c>
      <c r="B1797" s="785"/>
      <c r="C1797" s="578"/>
      <c r="D1797" s="772"/>
      <c r="E1797" s="638"/>
      <c r="F1797" s="793"/>
      <c r="G1797" s="569"/>
      <c r="H1797" s="792"/>
      <c r="I1797" s="666"/>
    </row>
    <row r="1798" spans="1:9">
      <c r="A1798" s="944" t="s">
        <v>231</v>
      </c>
      <c r="B1798" s="785"/>
      <c r="C1798" s="795"/>
      <c r="D1798" s="772"/>
      <c r="E1798" s="796"/>
      <c r="F1798" s="796"/>
      <c r="G1798" s="772"/>
      <c r="H1798" s="797"/>
      <c r="I1798" s="666"/>
    </row>
    <row r="1799" spans="1:9">
      <c r="A1799" s="944" t="s">
        <v>231</v>
      </c>
      <c r="B1799" s="785"/>
      <c r="C1799" s="795"/>
      <c r="D1799" s="772"/>
      <c r="E1799" s="796"/>
      <c r="F1799" s="796"/>
      <c r="G1799" s="772"/>
      <c r="H1799" s="797"/>
      <c r="I1799" s="666"/>
    </row>
    <row r="1800" spans="1:9" ht="15.75" thickBot="1">
      <c r="A1800" s="944" t="s">
        <v>231</v>
      </c>
      <c r="B1800" s="785"/>
      <c r="C1800" s="795"/>
      <c r="D1800" s="772"/>
      <c r="E1800" s="796"/>
      <c r="F1800" s="796"/>
      <c r="G1800" s="772"/>
      <c r="H1800" s="797"/>
      <c r="I1800" s="666"/>
    </row>
    <row r="1801" spans="1:9" ht="15.75" thickBot="1">
      <c r="A1801" s="944" t="s">
        <v>231</v>
      </c>
      <c r="B1801" s="785"/>
      <c r="C1801" s="798"/>
      <c r="D1801" s="799"/>
      <c r="E1801" s="800"/>
      <c r="F1801" s="800"/>
      <c r="G1801" s="799"/>
      <c r="H1801" s="801"/>
      <c r="I1801" s="773">
        <v>388</v>
      </c>
    </row>
    <row r="1802" spans="1:9" ht="15.75" thickBot="1">
      <c r="A1802" s="944" t="s">
        <v>231</v>
      </c>
      <c r="B1802" s="785"/>
      <c r="C1802" s="802"/>
      <c r="D1802" s="803"/>
      <c r="E1802" s="802"/>
      <c r="F1802" s="802"/>
      <c r="G1802" s="803"/>
      <c r="H1802" s="804"/>
      <c r="I1802" s="805"/>
    </row>
    <row r="1803" spans="1:9" ht="15.75" thickBot="1">
      <c r="A1803" s="944" t="s">
        <v>231</v>
      </c>
      <c r="B1803" s="786"/>
      <c r="C1803" s="788" t="s">
        <v>641</v>
      </c>
      <c r="D1803" s="789" t="s">
        <v>7</v>
      </c>
      <c r="E1803" s="789" t="s">
        <v>92</v>
      </c>
      <c r="F1803" s="789" t="s">
        <v>642</v>
      </c>
      <c r="G1803" s="789" t="s">
        <v>643</v>
      </c>
      <c r="H1803" s="790" t="s">
        <v>636</v>
      </c>
      <c r="I1803" s="666"/>
    </row>
    <row r="1804" spans="1:9">
      <c r="A1804" s="944" t="s">
        <v>231</v>
      </c>
      <c r="B1804" s="786"/>
      <c r="C1804" s="774" t="s">
        <v>718</v>
      </c>
      <c r="D1804" s="528" t="s">
        <v>668</v>
      </c>
      <c r="E1804" s="806">
        <v>3.7100000000000002E-3</v>
      </c>
      <c r="F1804" s="755">
        <v>14008</v>
      </c>
      <c r="G1804" s="807"/>
      <c r="H1804" s="792">
        <v>52</v>
      </c>
      <c r="I1804" s="666"/>
    </row>
    <row r="1805" spans="1:9">
      <c r="A1805" s="944" t="s">
        <v>231</v>
      </c>
      <c r="B1805" s="786"/>
      <c r="C1805" s="808" t="s">
        <v>677</v>
      </c>
      <c r="D1805" s="772" t="s">
        <v>678</v>
      </c>
      <c r="E1805" s="535">
        <v>4</v>
      </c>
      <c r="F1805" s="755">
        <v>23</v>
      </c>
      <c r="G1805" s="807"/>
      <c r="H1805" s="792">
        <v>92</v>
      </c>
      <c r="I1805" s="666"/>
    </row>
    <row r="1806" spans="1:9">
      <c r="A1806" s="944" t="s">
        <v>231</v>
      </c>
      <c r="B1806" s="786"/>
      <c r="C1806" s="568"/>
      <c r="D1806" s="772"/>
      <c r="E1806" s="809"/>
      <c r="F1806" s="755"/>
      <c r="G1806" s="807"/>
      <c r="H1806" s="792"/>
      <c r="I1806" s="666"/>
    </row>
    <row r="1807" spans="1:9">
      <c r="A1807" s="944" t="s">
        <v>231</v>
      </c>
      <c r="B1807" s="786"/>
      <c r="C1807" s="795"/>
      <c r="D1807" s="796"/>
      <c r="E1807" s="796"/>
      <c r="F1807" s="796"/>
      <c r="G1807" s="772"/>
      <c r="H1807" s="797"/>
      <c r="I1807" s="666"/>
    </row>
    <row r="1808" spans="1:9">
      <c r="A1808" s="944" t="s">
        <v>231</v>
      </c>
      <c r="B1808" s="786"/>
      <c r="C1808" s="795"/>
      <c r="D1808" s="796"/>
      <c r="E1808" s="796"/>
      <c r="F1808" s="796"/>
      <c r="G1808" s="772"/>
      <c r="H1808" s="797"/>
      <c r="I1808" s="666"/>
    </row>
    <row r="1809" spans="1:9">
      <c r="A1809" s="944" t="s">
        <v>231</v>
      </c>
      <c r="B1809" s="786"/>
      <c r="C1809" s="795"/>
      <c r="D1809" s="796"/>
      <c r="E1809" s="796"/>
      <c r="F1809" s="796"/>
      <c r="G1809" s="772"/>
      <c r="H1809" s="797"/>
      <c r="I1809" s="666"/>
    </row>
    <row r="1810" spans="1:9">
      <c r="A1810" s="944" t="s">
        <v>231</v>
      </c>
      <c r="B1810" s="786"/>
      <c r="C1810" s="795"/>
      <c r="D1810" s="796"/>
      <c r="E1810" s="796"/>
      <c r="F1810" s="796"/>
      <c r="G1810" s="772"/>
      <c r="H1810" s="797"/>
      <c r="I1810" s="666"/>
    </row>
    <row r="1811" spans="1:9">
      <c r="A1811" s="944" t="s">
        <v>231</v>
      </c>
      <c r="B1811" s="786"/>
      <c r="C1811" s="795"/>
      <c r="D1811" s="796"/>
      <c r="E1811" s="796"/>
      <c r="F1811" s="796"/>
      <c r="G1811" s="772"/>
      <c r="H1811" s="797"/>
      <c r="I1811" s="666"/>
    </row>
    <row r="1812" spans="1:9">
      <c r="A1812" s="944" t="s">
        <v>231</v>
      </c>
      <c r="B1812" s="786"/>
      <c r="C1812" s="795"/>
      <c r="D1812" s="796"/>
      <c r="E1812" s="796"/>
      <c r="F1812" s="796"/>
      <c r="G1812" s="772"/>
      <c r="H1812" s="797"/>
      <c r="I1812" s="666"/>
    </row>
    <row r="1813" spans="1:9">
      <c r="A1813" s="944" t="s">
        <v>231</v>
      </c>
      <c r="B1813" s="786"/>
      <c r="C1813" s="795"/>
      <c r="D1813" s="796"/>
      <c r="E1813" s="796"/>
      <c r="F1813" s="796"/>
      <c r="G1813" s="772"/>
      <c r="H1813" s="797"/>
      <c r="I1813" s="666"/>
    </row>
    <row r="1814" spans="1:9">
      <c r="A1814" s="944" t="s">
        <v>231</v>
      </c>
      <c r="B1814" s="786"/>
      <c r="C1814" s="795"/>
      <c r="D1814" s="796"/>
      <c r="E1814" s="796"/>
      <c r="F1814" s="796"/>
      <c r="G1814" s="772"/>
      <c r="H1814" s="797"/>
      <c r="I1814" s="666"/>
    </row>
    <row r="1815" spans="1:9" ht="15.75" thickBot="1">
      <c r="A1815" s="944" t="s">
        <v>231</v>
      </c>
      <c r="B1815" s="786"/>
      <c r="C1815" s="795"/>
      <c r="D1815" s="796"/>
      <c r="E1815" s="796"/>
      <c r="F1815" s="796"/>
      <c r="G1815" s="772"/>
      <c r="H1815" s="797"/>
      <c r="I1815" s="666"/>
    </row>
    <row r="1816" spans="1:9" ht="15.75" thickBot="1">
      <c r="A1816" s="944" t="s">
        <v>231</v>
      </c>
      <c r="B1816" s="786"/>
      <c r="C1816" s="798"/>
      <c r="D1816" s="800"/>
      <c r="E1816" s="800"/>
      <c r="F1816" s="800"/>
      <c r="G1816" s="799"/>
      <c r="H1816" s="801"/>
      <c r="I1816" s="773">
        <v>144</v>
      </c>
    </row>
    <row r="1817" spans="1:9" ht="15.75" thickBot="1">
      <c r="A1817" s="944" t="s">
        <v>231</v>
      </c>
      <c r="B1817" s="786"/>
      <c r="C1817" s="802"/>
      <c r="D1817" s="802"/>
      <c r="E1817" s="802"/>
      <c r="F1817" s="802"/>
      <c r="G1817" s="803"/>
      <c r="H1817" s="804"/>
      <c r="I1817" s="805"/>
    </row>
    <row r="1818" spans="1:9" ht="15.75" thickBot="1">
      <c r="A1818" s="944" t="s">
        <v>231</v>
      </c>
      <c r="B1818" s="786"/>
      <c r="C1818" s="788" t="s">
        <v>645</v>
      </c>
      <c r="D1818" s="789" t="s">
        <v>7</v>
      </c>
      <c r="E1818" s="789" t="s">
        <v>92</v>
      </c>
      <c r="F1818" s="789" t="s">
        <v>642</v>
      </c>
      <c r="G1818" s="789" t="s">
        <v>646</v>
      </c>
      <c r="H1818" s="790" t="s">
        <v>636</v>
      </c>
      <c r="I1818" s="666"/>
    </row>
    <row r="1819" spans="1:9">
      <c r="A1819" s="944" t="s">
        <v>231</v>
      </c>
      <c r="B1819" s="786"/>
      <c r="C1819" s="810"/>
      <c r="D1819" s="811"/>
      <c r="E1819" s="811"/>
      <c r="F1819" s="811"/>
      <c r="G1819" s="528"/>
      <c r="H1819" s="812"/>
      <c r="I1819" s="666"/>
    </row>
    <row r="1820" spans="1:9">
      <c r="A1820" s="944" t="s">
        <v>231</v>
      </c>
      <c r="B1820" s="786"/>
      <c r="C1820" s="810"/>
      <c r="D1820" s="811"/>
      <c r="E1820" s="811"/>
      <c r="F1820" s="811"/>
      <c r="G1820" s="528"/>
      <c r="H1820" s="812"/>
      <c r="I1820" s="666"/>
    </row>
    <row r="1821" spans="1:9">
      <c r="A1821" s="944" t="s">
        <v>231</v>
      </c>
      <c r="B1821" s="786"/>
      <c r="C1821" s="795"/>
      <c r="D1821" s="796"/>
      <c r="E1821" s="796"/>
      <c r="F1821" s="796"/>
      <c r="G1821" s="772"/>
      <c r="H1821" s="797"/>
      <c r="I1821" s="666"/>
    </row>
    <row r="1822" spans="1:9">
      <c r="A1822" s="944" t="s">
        <v>231</v>
      </c>
      <c r="B1822" s="786"/>
      <c r="C1822" s="795"/>
      <c r="D1822" s="796"/>
      <c r="E1822" s="796"/>
      <c r="F1822" s="796"/>
      <c r="G1822" s="772"/>
      <c r="H1822" s="797"/>
      <c r="I1822" s="666"/>
    </row>
    <row r="1823" spans="1:9" ht="15.75" thickBot="1">
      <c r="A1823" s="944" t="s">
        <v>231</v>
      </c>
      <c r="B1823" s="786"/>
      <c r="C1823" s="795"/>
      <c r="D1823" s="796"/>
      <c r="E1823" s="796"/>
      <c r="F1823" s="796"/>
      <c r="G1823" s="772"/>
      <c r="H1823" s="797"/>
      <c r="I1823" s="666"/>
    </row>
    <row r="1824" spans="1:9" ht="15.75" thickBot="1">
      <c r="A1824" s="944" t="s">
        <v>231</v>
      </c>
      <c r="B1824" s="786"/>
      <c r="C1824" s="798"/>
      <c r="D1824" s="800"/>
      <c r="E1824" s="800"/>
      <c r="F1824" s="800"/>
      <c r="G1824" s="799"/>
      <c r="H1824" s="801"/>
      <c r="I1824" s="773">
        <v>0</v>
      </c>
    </row>
    <row r="1825" spans="1:10" ht="15.75" thickBot="1">
      <c r="A1825" s="944" t="s">
        <v>231</v>
      </c>
      <c r="B1825" s="786"/>
      <c r="C1825" s="802"/>
      <c r="D1825" s="802"/>
      <c r="E1825" s="802"/>
      <c r="F1825" s="802"/>
      <c r="G1825" s="813"/>
      <c r="H1825" s="814"/>
      <c r="I1825" s="805"/>
    </row>
    <row r="1826" spans="1:10" ht="15.75" thickBot="1">
      <c r="A1826" s="944" t="s">
        <v>231</v>
      </c>
      <c r="B1826" s="786"/>
      <c r="C1826" s="788" t="s">
        <v>647</v>
      </c>
      <c r="D1826" s="561" t="s">
        <v>648</v>
      </c>
      <c r="E1826" s="561" t="s">
        <v>649</v>
      </c>
      <c r="F1826" s="789" t="s">
        <v>650</v>
      </c>
      <c r="G1826" s="789" t="s">
        <v>635</v>
      </c>
      <c r="H1826" s="790" t="s">
        <v>636</v>
      </c>
      <c r="I1826" s="666"/>
    </row>
    <row r="1827" spans="1:10">
      <c r="A1827" s="944" t="s">
        <v>231</v>
      </c>
      <c r="B1827" s="786"/>
      <c r="C1827" s="774" t="s">
        <v>651</v>
      </c>
      <c r="D1827" s="563">
        <v>52046.296296296299</v>
      </c>
      <c r="E1827" s="564">
        <v>1.83829076447194</v>
      </c>
      <c r="F1827" s="755">
        <v>95676.225806451621</v>
      </c>
      <c r="G1827" s="566">
        <v>117.26958919270832</v>
      </c>
      <c r="H1827" s="815">
        <v>816</v>
      </c>
      <c r="I1827" s="666"/>
    </row>
    <row r="1828" spans="1:10">
      <c r="A1828" s="944" t="s">
        <v>231</v>
      </c>
      <c r="B1828" s="786"/>
      <c r="C1828" s="774" t="s">
        <v>652</v>
      </c>
      <c r="D1828" s="563">
        <v>41637.037037037036</v>
      </c>
      <c r="E1828" s="564">
        <v>1.83829076447194</v>
      </c>
      <c r="F1828" s="755">
        <v>76540.980645161297</v>
      </c>
      <c r="G1828" s="566">
        <v>100</v>
      </c>
      <c r="H1828" s="815">
        <v>765</v>
      </c>
      <c r="I1828" s="666"/>
    </row>
    <row r="1829" spans="1:10">
      <c r="A1829" s="944" t="s">
        <v>231</v>
      </c>
      <c r="B1829" s="786"/>
      <c r="C1829" s="808" t="s">
        <v>653</v>
      </c>
      <c r="D1829" s="563">
        <v>20818.518518518522</v>
      </c>
      <c r="E1829" s="564">
        <v>2.0417646957549742</v>
      </c>
      <c r="F1829" s="755">
        <v>42506.516129032265</v>
      </c>
      <c r="G1829" s="566">
        <v>100</v>
      </c>
      <c r="H1829" s="815">
        <v>425</v>
      </c>
      <c r="I1829" s="666"/>
    </row>
    <row r="1830" spans="1:10">
      <c r="A1830" s="944" t="s">
        <v>231</v>
      </c>
      <c r="B1830" s="786"/>
      <c r="C1830" s="795"/>
      <c r="D1830" s="796"/>
      <c r="E1830" s="796"/>
      <c r="F1830" s="796"/>
      <c r="G1830" s="772"/>
      <c r="H1830" s="797"/>
      <c r="I1830" s="666"/>
    </row>
    <row r="1831" spans="1:10">
      <c r="A1831" s="944" t="s">
        <v>231</v>
      </c>
      <c r="B1831" s="786"/>
      <c r="C1831" s="795"/>
      <c r="D1831" s="796"/>
      <c r="E1831" s="796"/>
      <c r="F1831" s="796"/>
      <c r="G1831" s="772"/>
      <c r="H1831" s="797"/>
      <c r="I1831" s="666"/>
    </row>
    <row r="1832" spans="1:10" ht="15.75" thickBot="1">
      <c r="A1832" s="944" t="s">
        <v>231</v>
      </c>
      <c r="B1832" s="786"/>
      <c r="C1832" s="795"/>
      <c r="D1832" s="796"/>
      <c r="E1832" s="796"/>
      <c r="F1832" s="796"/>
      <c r="G1832" s="772"/>
      <c r="H1832" s="797"/>
      <c r="I1832" s="666"/>
    </row>
    <row r="1833" spans="1:10" ht="15.75" thickBot="1">
      <c r="A1833" s="944" t="s">
        <v>231</v>
      </c>
      <c r="B1833" s="786"/>
      <c r="C1833" s="816"/>
      <c r="D1833" s="817"/>
      <c r="E1833" s="817"/>
      <c r="F1833" s="817"/>
      <c r="G1833" s="818"/>
      <c r="H1833" s="819"/>
      <c r="I1833" s="773">
        <v>2006</v>
      </c>
    </row>
    <row r="1834" spans="1:10" ht="15.75" thickBot="1">
      <c r="A1834" s="944" t="s">
        <v>231</v>
      </c>
      <c r="B1834" s="786"/>
      <c r="C1834" s="786"/>
      <c r="D1834" s="786"/>
      <c r="E1834" s="786"/>
      <c r="F1834" s="786"/>
      <c r="G1834" s="785"/>
      <c r="H1834" s="666"/>
      <c r="I1834" s="666"/>
    </row>
    <row r="1835" spans="1:10" ht="15.75" thickBot="1">
      <c r="A1835" s="944" t="s">
        <v>231</v>
      </c>
      <c r="B1835" s="786"/>
      <c r="C1835" s="786"/>
      <c r="D1835" s="786"/>
      <c r="E1835" s="786"/>
      <c r="F1835" s="820" t="s">
        <v>654</v>
      </c>
      <c r="G1835" s="785"/>
      <c r="H1835" s="666"/>
      <c r="I1835" s="773">
        <v>2538</v>
      </c>
      <c r="J1835" s="518">
        <v>2538</v>
      </c>
    </row>
    <row r="1836" spans="1:10">
      <c r="A1836" s="944" t="s">
        <v>231</v>
      </c>
      <c r="B1836" s="664"/>
      <c r="C1836" s="664"/>
      <c r="D1836" s="664"/>
      <c r="E1836" s="664"/>
      <c r="F1836" s="664"/>
      <c r="G1836" s="665"/>
      <c r="H1836" s="666"/>
      <c r="I1836" s="664"/>
    </row>
    <row r="1837" spans="1:10">
      <c r="A1837" s="944" t="s">
        <v>203</v>
      </c>
      <c r="B1837" s="515"/>
      <c r="C1837" s="515"/>
      <c r="D1837" s="515"/>
      <c r="E1837" s="515"/>
      <c r="F1837" s="515"/>
      <c r="G1837" s="516"/>
      <c r="H1837" s="517"/>
      <c r="I1837" s="821"/>
    </row>
    <row r="1838" spans="1:10">
      <c r="A1838" s="944" t="s">
        <v>203</v>
      </c>
      <c r="B1838" s="515"/>
      <c r="C1838" s="515"/>
      <c r="D1838" s="515"/>
      <c r="E1838" s="515"/>
      <c r="F1838" s="515"/>
      <c r="G1838" s="516"/>
      <c r="H1838" s="517"/>
      <c r="I1838" s="515"/>
    </row>
    <row r="1839" spans="1:10">
      <c r="A1839" s="944" t="s">
        <v>5638</v>
      </c>
    </row>
    <row r="1840" spans="1:10">
      <c r="A1840" s="944" t="s">
        <v>5638</v>
      </c>
      <c r="B1840" s="516"/>
      <c r="C1840" s="519" t="s">
        <v>631</v>
      </c>
      <c r="D1840" s="519"/>
      <c r="E1840" s="519"/>
      <c r="F1840" s="519"/>
      <c r="G1840" s="519"/>
      <c r="H1840" s="520"/>
      <c r="I1840" s="515"/>
    </row>
    <row r="1841" spans="1:9">
      <c r="A1841" s="944" t="s">
        <v>5638</v>
      </c>
      <c r="B1841" s="516"/>
      <c r="C1841" s="515"/>
      <c r="D1841" s="515"/>
      <c r="E1841" s="515"/>
      <c r="F1841" s="515"/>
      <c r="G1841" s="516"/>
      <c r="H1841" s="517"/>
      <c r="I1841" s="515"/>
    </row>
    <row r="1842" spans="1:9">
      <c r="A1842" s="944" t="s">
        <v>5638</v>
      </c>
      <c r="B1842" s="516"/>
      <c r="C1842" s="515"/>
      <c r="D1842" s="515"/>
      <c r="E1842" s="515"/>
      <c r="F1842" s="515"/>
      <c r="G1842" s="516"/>
      <c r="H1842" s="517"/>
      <c r="I1842" s="515"/>
    </row>
    <row r="1843" spans="1:9">
      <c r="A1843" s="944" t="s">
        <v>5638</v>
      </c>
      <c r="B1843" s="516"/>
      <c r="C1843" s="515"/>
      <c r="D1843" s="515"/>
      <c r="E1843" s="515"/>
      <c r="F1843" s="515"/>
      <c r="G1843" s="516"/>
      <c r="H1843" s="517"/>
      <c r="I1843" s="1051" t="s">
        <v>1062</v>
      </c>
    </row>
    <row r="1844" spans="1:9" ht="27" customHeight="1">
      <c r="A1844" s="944" t="s">
        <v>5638</v>
      </c>
      <c r="B1844" s="843" t="s">
        <v>568</v>
      </c>
      <c r="C1844" s="1094" t="s">
        <v>5638</v>
      </c>
      <c r="D1844" s="945" t="s">
        <v>5639</v>
      </c>
      <c r="E1844" s="945"/>
      <c r="F1844" s="945"/>
      <c r="G1844" s="843" t="s">
        <v>7</v>
      </c>
      <c r="H1844" s="844" t="s">
        <v>77</v>
      </c>
      <c r="I1844" s="1093">
        <v>118</v>
      </c>
    </row>
    <row r="1845" spans="1:9">
      <c r="A1845" s="944" t="s">
        <v>5638</v>
      </c>
      <c r="B1845" s="521"/>
      <c r="C1845" s="522"/>
      <c r="D1845" s="522"/>
      <c r="E1845" s="522"/>
      <c r="F1845" s="522"/>
      <c r="G1845" s="521"/>
      <c r="H1845" s="517"/>
      <c r="I1845" s="517"/>
    </row>
    <row r="1846" spans="1:9">
      <c r="A1846" s="944" t="s">
        <v>5638</v>
      </c>
      <c r="B1846" s="521"/>
      <c r="C1846" s="522"/>
      <c r="D1846" s="522"/>
      <c r="E1846" s="522"/>
      <c r="F1846" s="522"/>
      <c r="G1846" s="521"/>
      <c r="H1846" s="523"/>
      <c r="I1846" s="517"/>
    </row>
    <row r="1847" spans="1:9" ht="15.75" thickBot="1">
      <c r="A1847" s="944" t="s">
        <v>5638</v>
      </c>
      <c r="B1847" s="521"/>
      <c r="C1847" s="522"/>
      <c r="D1847" s="522"/>
      <c r="E1847" s="522"/>
      <c r="F1847" s="522"/>
      <c r="G1847" s="521"/>
      <c r="H1847" s="517"/>
      <c r="I1847" s="517"/>
    </row>
    <row r="1848" spans="1:9" ht="15.75" thickBot="1">
      <c r="A1848" s="944" t="s">
        <v>5638</v>
      </c>
      <c r="B1848" s="521"/>
      <c r="C1848" s="524" t="s">
        <v>633</v>
      </c>
      <c r="D1848" s="525" t="s">
        <v>7</v>
      </c>
      <c r="E1848" s="525" t="s">
        <v>92</v>
      </c>
      <c r="F1848" s="525" t="s">
        <v>634</v>
      </c>
      <c r="G1848" s="525" t="s">
        <v>635</v>
      </c>
      <c r="H1848" s="526" t="s">
        <v>636</v>
      </c>
      <c r="I1848" s="517"/>
    </row>
    <row r="1849" spans="1:9">
      <c r="A1849" s="944" t="s">
        <v>5638</v>
      </c>
      <c r="B1849" s="521"/>
      <c r="C1849" s="527" t="s">
        <v>637</v>
      </c>
      <c r="D1849" s="528" t="s">
        <v>638</v>
      </c>
      <c r="E1849" s="529">
        <v>1</v>
      </c>
      <c r="F1849" s="530">
        <v>28168</v>
      </c>
      <c r="G1849" s="531">
        <v>0.05</v>
      </c>
      <c r="H1849" s="532">
        <v>1408</v>
      </c>
      <c r="I1849" s="517"/>
    </row>
    <row r="1850" spans="1:9">
      <c r="A1850" s="944" t="s">
        <v>5638</v>
      </c>
      <c r="B1850" s="521"/>
      <c r="C1850" s="533" t="s">
        <v>717</v>
      </c>
      <c r="D1850" s="534" t="s">
        <v>660</v>
      </c>
      <c r="E1850" s="535">
        <v>1</v>
      </c>
      <c r="F1850" s="536">
        <v>56650</v>
      </c>
      <c r="G1850" s="857">
        <v>3.3E-3</v>
      </c>
      <c r="H1850" s="532">
        <v>187</v>
      </c>
      <c r="I1850" s="517"/>
    </row>
    <row r="1851" spans="1:9">
      <c r="A1851" s="944" t="s">
        <v>5638</v>
      </c>
      <c r="B1851" s="521"/>
      <c r="C1851" s="578" t="s">
        <v>776</v>
      </c>
      <c r="D1851" s="534" t="s">
        <v>640</v>
      </c>
      <c r="E1851" s="535">
        <v>1</v>
      </c>
      <c r="F1851" s="536">
        <v>135960</v>
      </c>
      <c r="G1851" s="537">
        <v>0.5</v>
      </c>
      <c r="H1851" s="532">
        <v>67980</v>
      </c>
      <c r="I1851" s="517"/>
    </row>
    <row r="1852" spans="1:9">
      <c r="A1852" s="944" t="s">
        <v>5638</v>
      </c>
      <c r="B1852" s="521"/>
      <c r="C1852" s="542"/>
      <c r="D1852" s="534"/>
      <c r="E1852" s="539"/>
      <c r="F1852" s="539"/>
      <c r="G1852" s="534"/>
      <c r="H1852" s="543"/>
      <c r="I1852" s="517"/>
    </row>
    <row r="1853" spans="1:9">
      <c r="A1853" s="944" t="s">
        <v>5638</v>
      </c>
      <c r="B1853" s="521"/>
      <c r="C1853" s="542"/>
      <c r="D1853" s="534"/>
      <c r="E1853" s="539"/>
      <c r="F1853" s="539"/>
      <c r="G1853" s="534"/>
      <c r="H1853" s="543"/>
      <c r="I1853" s="517"/>
    </row>
    <row r="1854" spans="1:9" ht="15.75" thickBot="1">
      <c r="A1854" s="944" t="s">
        <v>5638</v>
      </c>
      <c r="B1854" s="521"/>
      <c r="C1854" s="542"/>
      <c r="D1854" s="534"/>
      <c r="E1854" s="539"/>
      <c r="F1854" s="539"/>
      <c r="G1854" s="534"/>
      <c r="H1854" s="543"/>
      <c r="I1854" s="517"/>
    </row>
    <row r="1855" spans="1:9" ht="15.75" thickBot="1">
      <c r="A1855" s="944" t="s">
        <v>5638</v>
      </c>
      <c r="B1855" s="521"/>
      <c r="C1855" s="544"/>
      <c r="D1855" s="545"/>
      <c r="E1855" s="546"/>
      <c r="F1855" s="546"/>
      <c r="G1855" s="545"/>
      <c r="H1855" s="547"/>
      <c r="I1855" s="548">
        <v>69575</v>
      </c>
    </row>
    <row r="1856" spans="1:9" ht="15.75" thickBot="1">
      <c r="A1856" s="944" t="s">
        <v>5638</v>
      </c>
      <c r="B1856" s="521"/>
      <c r="C1856" s="549"/>
      <c r="D1856" s="550"/>
      <c r="E1856" s="549"/>
      <c r="F1856" s="549"/>
      <c r="G1856" s="550"/>
      <c r="H1856" s="551"/>
      <c r="I1856" s="552"/>
    </row>
    <row r="1857" spans="1:9" ht="15.75" thickBot="1">
      <c r="A1857" s="944" t="s">
        <v>5638</v>
      </c>
      <c r="B1857" s="522"/>
      <c r="C1857" s="524" t="s">
        <v>641</v>
      </c>
      <c r="D1857" s="525" t="s">
        <v>7</v>
      </c>
      <c r="E1857" s="525" t="s">
        <v>92</v>
      </c>
      <c r="F1857" s="525" t="s">
        <v>642</v>
      </c>
      <c r="G1857" s="525" t="s">
        <v>643</v>
      </c>
      <c r="H1857" s="526" t="s">
        <v>636</v>
      </c>
      <c r="I1857" s="517"/>
    </row>
    <row r="1858" spans="1:9">
      <c r="A1858" s="944" t="s">
        <v>5638</v>
      </c>
      <c r="B1858" s="522"/>
      <c r="C1858" s="562" t="s">
        <v>677</v>
      </c>
      <c r="D1858" s="554" t="s">
        <v>678</v>
      </c>
      <c r="E1858" s="529">
        <v>107</v>
      </c>
      <c r="F1858" s="565">
        <v>23</v>
      </c>
      <c r="G1858" s="556"/>
      <c r="H1858" s="532">
        <v>2461</v>
      </c>
      <c r="I1858" s="517"/>
    </row>
    <row r="1859" spans="1:9">
      <c r="A1859" s="944" t="s">
        <v>5638</v>
      </c>
      <c r="B1859" s="522"/>
      <c r="C1859" s="568" t="s">
        <v>1078</v>
      </c>
      <c r="D1859" s="534" t="s">
        <v>80</v>
      </c>
      <c r="E1859" s="809">
        <v>1.6999999999999999E-3</v>
      </c>
      <c r="F1859" s="565">
        <v>5896750</v>
      </c>
      <c r="G1859" s="556"/>
      <c r="H1859" s="532">
        <v>10024</v>
      </c>
      <c r="I1859" s="517"/>
    </row>
    <row r="1860" spans="1:9">
      <c r="A1860" s="944" t="s">
        <v>5638</v>
      </c>
      <c r="B1860" s="522"/>
      <c r="C1860" s="591"/>
      <c r="D1860" s="534"/>
      <c r="E1860" s="663"/>
      <c r="F1860" s="555"/>
      <c r="G1860" s="556"/>
      <c r="H1860" s="557"/>
      <c r="I1860" s="517"/>
    </row>
    <row r="1861" spans="1:9">
      <c r="A1861" s="944" t="s">
        <v>5638</v>
      </c>
      <c r="B1861" s="522"/>
      <c r="C1861" s="542"/>
      <c r="D1861" s="539"/>
      <c r="E1861" s="539"/>
      <c r="F1861" s="539"/>
      <c r="G1861" s="534"/>
      <c r="H1861" s="543"/>
      <c r="I1861" s="517"/>
    </row>
    <row r="1862" spans="1:9">
      <c r="A1862" s="944" t="s">
        <v>5638</v>
      </c>
      <c r="B1862" s="522"/>
      <c r="C1862" s="542"/>
      <c r="D1862" s="539"/>
      <c r="E1862" s="539"/>
      <c r="F1862" s="539"/>
      <c r="G1862" s="534"/>
      <c r="H1862" s="543"/>
      <c r="I1862" s="517"/>
    </row>
    <row r="1863" spans="1:9">
      <c r="A1863" s="944" t="s">
        <v>5638</v>
      </c>
      <c r="B1863" s="522"/>
      <c r="C1863" s="542"/>
      <c r="D1863" s="539"/>
      <c r="E1863" s="539"/>
      <c r="F1863" s="539"/>
      <c r="G1863" s="534"/>
      <c r="H1863" s="543"/>
      <c r="I1863" s="517"/>
    </row>
    <row r="1864" spans="1:9">
      <c r="A1864" s="944" t="s">
        <v>5638</v>
      </c>
      <c r="B1864" s="522"/>
      <c r="C1864" s="542"/>
      <c r="D1864" s="539"/>
      <c r="E1864" s="539"/>
      <c r="F1864" s="539"/>
      <c r="G1864" s="534"/>
      <c r="H1864" s="543"/>
      <c r="I1864" s="517"/>
    </row>
    <row r="1865" spans="1:9">
      <c r="A1865" s="944" t="s">
        <v>5638</v>
      </c>
      <c r="B1865" s="522"/>
      <c r="C1865" s="542"/>
      <c r="D1865" s="539"/>
      <c r="E1865" s="539"/>
      <c r="F1865" s="539"/>
      <c r="G1865" s="534"/>
      <c r="H1865" s="543"/>
      <c r="I1865" s="517"/>
    </row>
    <row r="1866" spans="1:9">
      <c r="A1866" s="944" t="s">
        <v>5638</v>
      </c>
      <c r="B1866" s="522"/>
      <c r="C1866" s="542"/>
      <c r="D1866" s="539"/>
      <c r="E1866" s="539"/>
      <c r="F1866" s="539"/>
      <c r="G1866" s="534"/>
      <c r="H1866" s="543"/>
      <c r="I1866" s="517"/>
    </row>
    <row r="1867" spans="1:9">
      <c r="A1867" s="944" t="s">
        <v>5638</v>
      </c>
      <c r="B1867" s="522"/>
      <c r="C1867" s="542"/>
      <c r="D1867" s="539"/>
      <c r="E1867" s="539"/>
      <c r="F1867" s="539"/>
      <c r="G1867" s="534"/>
      <c r="H1867" s="543"/>
      <c r="I1867" s="517"/>
    </row>
    <row r="1868" spans="1:9">
      <c r="A1868" s="944" t="s">
        <v>5638</v>
      </c>
      <c r="B1868" s="522"/>
      <c r="C1868" s="542"/>
      <c r="D1868" s="539"/>
      <c r="E1868" s="539"/>
      <c r="F1868" s="539"/>
      <c r="G1868" s="534"/>
      <c r="H1868" s="543"/>
      <c r="I1868" s="517"/>
    </row>
    <row r="1869" spans="1:9" ht="15.75" thickBot="1">
      <c r="A1869" s="944" t="s">
        <v>5638</v>
      </c>
      <c r="B1869" s="522"/>
      <c r="C1869" s="542"/>
      <c r="D1869" s="539"/>
      <c r="E1869" s="539"/>
      <c r="F1869" s="539"/>
      <c r="G1869" s="534"/>
      <c r="H1869" s="543"/>
      <c r="I1869" s="517"/>
    </row>
    <row r="1870" spans="1:9" ht="15.75" thickBot="1">
      <c r="A1870" s="944" t="s">
        <v>5638</v>
      </c>
      <c r="B1870" s="522"/>
      <c r="C1870" s="544"/>
      <c r="D1870" s="546"/>
      <c r="E1870" s="546"/>
      <c r="F1870" s="546"/>
      <c r="G1870" s="545"/>
      <c r="H1870" s="547"/>
      <c r="I1870" s="548">
        <v>12485</v>
      </c>
    </row>
    <row r="1871" spans="1:9" ht="15.75" thickBot="1">
      <c r="A1871" s="944" t="s">
        <v>5638</v>
      </c>
      <c r="B1871" s="522"/>
      <c r="C1871" s="549"/>
      <c r="D1871" s="549"/>
      <c r="E1871" s="549"/>
      <c r="F1871" s="549"/>
      <c r="G1871" s="550"/>
      <c r="H1871" s="551"/>
      <c r="I1871" s="552"/>
    </row>
    <row r="1872" spans="1:9" ht="15.75" thickBot="1">
      <c r="A1872" s="944" t="s">
        <v>5638</v>
      </c>
      <c r="B1872" s="522"/>
      <c r="C1872" s="524" t="s">
        <v>645</v>
      </c>
      <c r="D1872" s="525" t="s">
        <v>7</v>
      </c>
      <c r="E1872" s="525" t="s">
        <v>92</v>
      </c>
      <c r="F1872" s="525" t="s">
        <v>642</v>
      </c>
      <c r="G1872" s="525" t="s">
        <v>646</v>
      </c>
      <c r="H1872" s="526" t="s">
        <v>636</v>
      </c>
      <c r="I1872" s="517"/>
    </row>
    <row r="1873" spans="1:9">
      <c r="A1873" s="944" t="s">
        <v>5638</v>
      </c>
      <c r="B1873" s="522"/>
      <c r="C1873" s="553"/>
      <c r="D1873" s="540"/>
      <c r="E1873" s="540"/>
      <c r="F1873" s="540"/>
      <c r="G1873" s="554"/>
      <c r="H1873" s="541"/>
      <c r="I1873" s="517"/>
    </row>
    <row r="1874" spans="1:9">
      <c r="A1874" s="944" t="s">
        <v>5638</v>
      </c>
      <c r="B1874" s="522"/>
      <c r="C1874" s="553"/>
      <c r="D1874" s="540"/>
      <c r="E1874" s="540"/>
      <c r="F1874" s="540"/>
      <c r="G1874" s="554"/>
      <c r="H1874" s="541"/>
      <c r="I1874" s="517"/>
    </row>
    <row r="1875" spans="1:9">
      <c r="A1875" s="944" t="s">
        <v>5638</v>
      </c>
      <c r="B1875" s="522"/>
      <c r="C1875" s="542"/>
      <c r="D1875" s="539"/>
      <c r="E1875" s="539"/>
      <c r="F1875" s="539"/>
      <c r="G1875" s="534"/>
      <c r="H1875" s="543"/>
      <c r="I1875" s="517"/>
    </row>
    <row r="1876" spans="1:9">
      <c r="A1876" s="944" t="s">
        <v>5638</v>
      </c>
      <c r="B1876" s="522"/>
      <c r="C1876" s="542"/>
      <c r="D1876" s="539"/>
      <c r="E1876" s="539"/>
      <c r="F1876" s="539"/>
      <c r="G1876" s="534"/>
      <c r="H1876" s="543"/>
      <c r="I1876" s="517"/>
    </row>
    <row r="1877" spans="1:9" ht="15.75" thickBot="1">
      <c r="A1877" s="944" t="s">
        <v>5638</v>
      </c>
      <c r="B1877" s="522"/>
      <c r="C1877" s="542"/>
      <c r="D1877" s="539"/>
      <c r="E1877" s="539"/>
      <c r="F1877" s="539"/>
      <c r="G1877" s="534"/>
      <c r="H1877" s="543"/>
      <c r="I1877" s="517"/>
    </row>
    <row r="1878" spans="1:9" ht="15.75" thickBot="1">
      <c r="A1878" s="944" t="s">
        <v>5638</v>
      </c>
      <c r="B1878" s="522"/>
      <c r="C1878" s="544"/>
      <c r="D1878" s="546"/>
      <c r="E1878" s="546"/>
      <c r="F1878" s="546"/>
      <c r="G1878" s="545"/>
      <c r="H1878" s="547"/>
      <c r="I1878" s="548">
        <v>0</v>
      </c>
    </row>
    <row r="1879" spans="1:9" ht="15.75" thickBot="1">
      <c r="A1879" s="944" t="s">
        <v>5638</v>
      </c>
      <c r="B1879" s="522"/>
      <c r="C1879" s="549"/>
      <c r="D1879" s="549"/>
      <c r="E1879" s="549"/>
      <c r="F1879" s="549"/>
      <c r="G1879" s="559"/>
      <c r="H1879" s="560"/>
      <c r="I1879" s="552"/>
    </row>
    <row r="1880" spans="1:9" ht="15.75" thickBot="1">
      <c r="A1880" s="944" t="s">
        <v>5638</v>
      </c>
      <c r="B1880" s="522"/>
      <c r="C1880" s="524" t="s">
        <v>647</v>
      </c>
      <c r="D1880" s="561" t="s">
        <v>648</v>
      </c>
      <c r="E1880" s="561" t="s">
        <v>649</v>
      </c>
      <c r="F1880" s="525" t="s">
        <v>650</v>
      </c>
      <c r="G1880" s="525" t="s">
        <v>635</v>
      </c>
      <c r="H1880" s="526" t="s">
        <v>636</v>
      </c>
      <c r="I1880" s="517"/>
    </row>
    <row r="1881" spans="1:9">
      <c r="A1881" s="944" t="s">
        <v>5638</v>
      </c>
      <c r="B1881" s="522"/>
      <c r="C1881" s="562" t="s">
        <v>651</v>
      </c>
      <c r="D1881" s="563">
        <v>52046.296296296299</v>
      </c>
      <c r="E1881" s="564">
        <v>1.83829076447194</v>
      </c>
      <c r="F1881" s="565">
        <v>95676.225806451621</v>
      </c>
      <c r="G1881" s="826">
        <v>12</v>
      </c>
      <c r="H1881" s="567">
        <v>7973</v>
      </c>
      <c r="I1881" s="517"/>
    </row>
    <row r="1882" spans="1:9">
      <c r="A1882" s="944" t="s">
        <v>5638</v>
      </c>
      <c r="B1882" s="522"/>
      <c r="C1882" s="562" t="s">
        <v>652</v>
      </c>
      <c r="D1882" s="563">
        <v>41637.037037037036</v>
      </c>
      <c r="E1882" s="564">
        <v>1.83829076447194</v>
      </c>
      <c r="F1882" s="565">
        <v>76540.980645161297</v>
      </c>
      <c r="G1882" s="826">
        <v>8</v>
      </c>
      <c r="H1882" s="567">
        <v>9568</v>
      </c>
      <c r="I1882" s="517"/>
    </row>
    <row r="1883" spans="1:9">
      <c r="A1883" s="944" t="s">
        <v>5638</v>
      </c>
      <c r="B1883" s="522"/>
      <c r="C1883" s="568" t="s">
        <v>653</v>
      </c>
      <c r="D1883" s="563">
        <v>20818.518518518522</v>
      </c>
      <c r="E1883" s="564">
        <v>2.0417646957549742</v>
      </c>
      <c r="F1883" s="565">
        <v>42506.516129032265</v>
      </c>
      <c r="G1883" s="566">
        <v>4</v>
      </c>
      <c r="H1883" s="567">
        <v>10627</v>
      </c>
      <c r="I1883" s="517"/>
    </row>
    <row r="1884" spans="1:9">
      <c r="A1884" s="944" t="s">
        <v>5638</v>
      </c>
      <c r="B1884" s="522"/>
      <c r="C1884" s="542"/>
      <c r="D1884" s="539"/>
      <c r="E1884" s="539"/>
      <c r="F1884" s="539"/>
      <c r="G1884" s="534"/>
      <c r="H1884" s="543"/>
      <c r="I1884" s="517"/>
    </row>
    <row r="1885" spans="1:9">
      <c r="A1885" s="944" t="s">
        <v>5638</v>
      </c>
      <c r="B1885" s="522"/>
      <c r="C1885" s="542"/>
      <c r="D1885" s="539"/>
      <c r="E1885" s="539"/>
      <c r="F1885" s="539"/>
      <c r="G1885" s="534"/>
      <c r="H1885" s="543"/>
      <c r="I1885" s="517"/>
    </row>
    <row r="1886" spans="1:9" ht="15.75" thickBot="1">
      <c r="A1886" s="944" t="s">
        <v>5638</v>
      </c>
      <c r="B1886" s="522"/>
      <c r="C1886" s="542"/>
      <c r="D1886" s="539"/>
      <c r="E1886" s="539"/>
      <c r="F1886" s="539"/>
      <c r="G1886" s="534"/>
      <c r="H1886" s="543"/>
      <c r="I1886" s="517"/>
    </row>
    <row r="1887" spans="1:9" ht="15.75" thickBot="1">
      <c r="A1887" s="944" t="s">
        <v>5638</v>
      </c>
      <c r="B1887" s="522"/>
      <c r="C1887" s="570"/>
      <c r="D1887" s="571"/>
      <c r="E1887" s="571"/>
      <c r="F1887" s="571"/>
      <c r="G1887" s="572"/>
      <c r="H1887" s="573"/>
      <c r="I1887" s="548">
        <v>28168</v>
      </c>
    </row>
    <row r="1888" spans="1:9" ht="15.75" thickBot="1">
      <c r="A1888" s="944" t="s">
        <v>5638</v>
      </c>
      <c r="B1888" s="522"/>
      <c r="C1888" s="522"/>
      <c r="D1888" s="522"/>
      <c r="E1888" s="522"/>
      <c r="F1888" s="522"/>
      <c r="G1888" s="521"/>
      <c r="H1888" s="517"/>
      <c r="I1888" s="517"/>
    </row>
    <row r="1889" spans="1:9" ht="15.75" thickBot="1">
      <c r="A1889" s="944" t="s">
        <v>5638</v>
      </c>
      <c r="B1889" s="522"/>
      <c r="C1889" s="522"/>
      <c r="D1889" s="522"/>
      <c r="E1889" s="522"/>
      <c r="F1889" s="574" t="s">
        <v>654</v>
      </c>
      <c r="G1889" s="521"/>
      <c r="H1889" s="517"/>
      <c r="I1889" s="548">
        <v>110228</v>
      </c>
    </row>
    <row r="1890" spans="1:9">
      <c r="A1890" s="944" t="s">
        <v>5638</v>
      </c>
      <c r="B1890" s="515"/>
      <c r="C1890" s="515"/>
      <c r="D1890" s="515"/>
      <c r="E1890" s="515"/>
      <c r="F1890" s="515"/>
      <c r="G1890" s="516"/>
      <c r="H1890" s="517"/>
      <c r="I1890" s="515"/>
    </row>
    <row r="1891" spans="1:9">
      <c r="A1891" s="944" t="s">
        <v>208</v>
      </c>
      <c r="B1891" s="515"/>
      <c r="C1891" s="515"/>
      <c r="D1891" s="515"/>
      <c r="E1891" s="515"/>
      <c r="F1891" s="515"/>
      <c r="G1891" s="516"/>
      <c r="H1891" s="517"/>
      <c r="I1891" s="821"/>
    </row>
    <row r="1892" spans="1:9">
      <c r="A1892" s="944" t="s">
        <v>208</v>
      </c>
      <c r="B1892" s="515"/>
      <c r="C1892" s="515"/>
      <c r="D1892" s="515"/>
      <c r="E1892" s="515"/>
      <c r="F1892" s="515"/>
      <c r="G1892" s="516"/>
      <c r="H1892" s="517"/>
      <c r="I1892" s="515"/>
    </row>
    <row r="1893" spans="1:9">
      <c r="A1893" s="944" t="s">
        <v>803</v>
      </c>
      <c r="B1893" s="515"/>
      <c r="C1893" s="515"/>
      <c r="D1893" s="515"/>
      <c r="E1893" s="515"/>
      <c r="F1893" s="515"/>
      <c r="G1893" s="516"/>
      <c r="H1893" s="517"/>
      <c r="I1893" s="515"/>
    </row>
    <row r="1894" spans="1:9">
      <c r="A1894" s="944" t="s">
        <v>803</v>
      </c>
      <c r="B1894" s="516"/>
      <c r="C1894" s="519" t="s">
        <v>631</v>
      </c>
      <c r="D1894" s="519"/>
      <c r="E1894" s="519"/>
      <c r="F1894" s="519"/>
      <c r="G1894" s="519"/>
      <c r="H1894" s="520"/>
      <c r="I1894" s="515"/>
    </row>
    <row r="1895" spans="1:9">
      <c r="A1895" s="944" t="s">
        <v>803</v>
      </c>
      <c r="B1895" s="516"/>
      <c r="C1895" s="515"/>
      <c r="D1895" s="515"/>
      <c r="E1895" s="515"/>
      <c r="F1895" s="515"/>
      <c r="G1895" s="516"/>
      <c r="H1895" s="517"/>
      <c r="I1895" s="515"/>
    </row>
    <row r="1896" spans="1:9">
      <c r="A1896" s="944" t="s">
        <v>803</v>
      </c>
      <c r="B1896" s="516"/>
      <c r="C1896" s="515"/>
      <c r="D1896" s="515"/>
      <c r="E1896" s="515"/>
      <c r="F1896" s="515"/>
      <c r="G1896" s="516"/>
      <c r="H1896" s="517"/>
      <c r="I1896" s="515"/>
    </row>
    <row r="1897" spans="1:9">
      <c r="A1897" s="944" t="s">
        <v>803</v>
      </c>
      <c r="B1897" s="516"/>
      <c r="C1897" s="515"/>
      <c r="D1897" s="515"/>
      <c r="E1897" s="515"/>
      <c r="F1897" s="515"/>
      <c r="G1897" s="516"/>
      <c r="H1897" s="517"/>
      <c r="I1897" s="1051" t="s">
        <v>1062</v>
      </c>
    </row>
    <row r="1898" spans="1:9" ht="27" customHeight="1">
      <c r="A1898" s="944" t="s">
        <v>803</v>
      </c>
      <c r="B1898" s="843" t="s">
        <v>568</v>
      </c>
      <c r="C1898" s="1094" t="s">
        <v>803</v>
      </c>
      <c r="D1898" s="945" t="s">
        <v>804</v>
      </c>
      <c r="E1898" s="945"/>
      <c r="F1898" s="945"/>
      <c r="G1898" s="843" t="s">
        <v>7</v>
      </c>
      <c r="H1898" s="844" t="s">
        <v>80</v>
      </c>
      <c r="I1898" s="1093">
        <v>119</v>
      </c>
    </row>
    <row r="1899" spans="1:9">
      <c r="A1899" s="944" t="s">
        <v>803</v>
      </c>
      <c r="B1899" s="521"/>
      <c r="C1899" s="522"/>
      <c r="D1899" s="522"/>
      <c r="E1899" s="522"/>
      <c r="F1899" s="522"/>
      <c r="G1899" s="521"/>
      <c r="H1899" s="517"/>
      <c r="I1899" s="517"/>
    </row>
    <row r="1900" spans="1:9">
      <c r="A1900" s="944" t="s">
        <v>803</v>
      </c>
      <c r="B1900" s="521"/>
      <c r="C1900" s="522"/>
      <c r="D1900" s="522"/>
      <c r="E1900" s="522"/>
      <c r="F1900" s="522"/>
      <c r="G1900" s="521"/>
      <c r="H1900" s="523"/>
      <c r="I1900" s="517"/>
    </row>
    <row r="1901" spans="1:9" ht="15.75" thickBot="1">
      <c r="A1901" s="944" t="s">
        <v>803</v>
      </c>
      <c r="B1901" s="521"/>
      <c r="C1901" s="522"/>
      <c r="D1901" s="522"/>
      <c r="E1901" s="522"/>
      <c r="F1901" s="522"/>
      <c r="G1901" s="521"/>
      <c r="H1901" s="517"/>
      <c r="I1901" s="517"/>
    </row>
    <row r="1902" spans="1:9" ht="15.75" thickBot="1">
      <c r="A1902" s="944" t="s">
        <v>803</v>
      </c>
      <c r="B1902" s="521"/>
      <c r="C1902" s="524" t="s">
        <v>633</v>
      </c>
      <c r="D1902" s="525" t="s">
        <v>7</v>
      </c>
      <c r="E1902" s="525" t="s">
        <v>92</v>
      </c>
      <c r="F1902" s="525" t="s">
        <v>634</v>
      </c>
      <c r="G1902" s="525" t="s">
        <v>635</v>
      </c>
      <c r="H1902" s="526" t="s">
        <v>636</v>
      </c>
      <c r="I1902" s="517"/>
    </row>
    <row r="1903" spans="1:9">
      <c r="A1903" s="944" t="s">
        <v>803</v>
      </c>
      <c r="B1903" s="521"/>
      <c r="C1903" s="527" t="s">
        <v>637</v>
      </c>
      <c r="D1903" s="528" t="s">
        <v>638</v>
      </c>
      <c r="E1903" s="529">
        <v>1</v>
      </c>
      <c r="F1903" s="530">
        <v>32900</v>
      </c>
      <c r="G1903" s="531">
        <v>0.14341932059447982</v>
      </c>
      <c r="H1903" s="532">
        <v>4718</v>
      </c>
      <c r="I1903" s="517"/>
    </row>
    <row r="1904" spans="1:9">
      <c r="A1904" s="944" t="s">
        <v>803</v>
      </c>
      <c r="B1904" s="521"/>
      <c r="C1904" s="588"/>
      <c r="D1904" s="534"/>
      <c r="E1904" s="540"/>
      <c r="F1904" s="540"/>
      <c r="G1904" s="823"/>
      <c r="H1904" s="541"/>
      <c r="I1904" s="517"/>
    </row>
    <row r="1905" spans="1:9">
      <c r="A1905" s="944" t="s">
        <v>803</v>
      </c>
      <c r="B1905" s="521"/>
      <c r="C1905" s="538"/>
      <c r="D1905" s="534"/>
      <c r="E1905" s="539"/>
      <c r="F1905" s="540"/>
      <c r="G1905" s="537"/>
      <c r="H1905" s="541"/>
      <c r="I1905" s="517"/>
    </row>
    <row r="1906" spans="1:9">
      <c r="A1906" s="944" t="s">
        <v>803</v>
      </c>
      <c r="B1906" s="521"/>
      <c r="C1906" s="542"/>
      <c r="D1906" s="534"/>
      <c r="E1906" s="539"/>
      <c r="F1906" s="539"/>
      <c r="G1906" s="534"/>
      <c r="H1906" s="543"/>
      <c r="I1906" s="517"/>
    </row>
    <row r="1907" spans="1:9">
      <c r="A1907" s="944" t="s">
        <v>803</v>
      </c>
      <c r="B1907" s="521"/>
      <c r="C1907" s="542"/>
      <c r="D1907" s="534"/>
      <c r="E1907" s="539"/>
      <c r="F1907" s="539"/>
      <c r="G1907" s="534"/>
      <c r="H1907" s="543"/>
      <c r="I1907" s="517"/>
    </row>
    <row r="1908" spans="1:9" ht="15.75" thickBot="1">
      <c r="A1908" s="944" t="s">
        <v>803</v>
      </c>
      <c r="B1908" s="521"/>
      <c r="C1908" s="542"/>
      <c r="D1908" s="534"/>
      <c r="E1908" s="539"/>
      <c r="F1908" s="539"/>
      <c r="G1908" s="534"/>
      <c r="H1908" s="543"/>
      <c r="I1908" s="517"/>
    </row>
    <row r="1909" spans="1:9" ht="15.75" thickBot="1">
      <c r="A1909" s="944" t="s">
        <v>803</v>
      </c>
      <c r="B1909" s="521"/>
      <c r="C1909" s="544"/>
      <c r="D1909" s="545"/>
      <c r="E1909" s="546"/>
      <c r="F1909" s="546"/>
      <c r="G1909" s="545"/>
      <c r="H1909" s="547"/>
      <c r="I1909" s="548">
        <v>4718</v>
      </c>
    </row>
    <row r="1910" spans="1:9" ht="15.75" thickBot="1">
      <c r="A1910" s="944" t="s">
        <v>803</v>
      </c>
      <c r="B1910" s="521"/>
      <c r="C1910" s="549"/>
      <c r="D1910" s="550"/>
      <c r="E1910" s="549"/>
      <c r="F1910" s="549"/>
      <c r="G1910" s="550"/>
      <c r="H1910" s="551"/>
      <c r="I1910" s="552"/>
    </row>
    <row r="1911" spans="1:9" ht="15.75" thickBot="1">
      <c r="A1911" s="944" t="s">
        <v>803</v>
      </c>
      <c r="B1911" s="522"/>
      <c r="C1911" s="524" t="s">
        <v>641</v>
      </c>
      <c r="D1911" s="525" t="s">
        <v>7</v>
      </c>
      <c r="E1911" s="525" t="s">
        <v>92</v>
      </c>
      <c r="F1911" s="525" t="s">
        <v>642</v>
      </c>
      <c r="G1911" s="525" t="s">
        <v>643</v>
      </c>
      <c r="H1911" s="526" t="s">
        <v>636</v>
      </c>
      <c r="I1911" s="517"/>
    </row>
    <row r="1912" spans="1:9">
      <c r="A1912" s="944" t="s">
        <v>803</v>
      </c>
      <c r="B1912" s="522"/>
      <c r="C1912" s="562"/>
      <c r="D1912" s="554"/>
      <c r="E1912" s="529"/>
      <c r="F1912" s="565"/>
      <c r="G1912" s="556"/>
      <c r="H1912" s="532"/>
      <c r="I1912" s="517"/>
    </row>
    <row r="1913" spans="1:9" ht="30">
      <c r="A1913" s="944" t="s">
        <v>803</v>
      </c>
      <c r="B1913" s="522"/>
      <c r="C1913" s="591" t="s">
        <v>805</v>
      </c>
      <c r="D1913" s="534" t="s">
        <v>80</v>
      </c>
      <c r="E1913" s="663">
        <v>1.02</v>
      </c>
      <c r="F1913" s="859">
        <v>891209</v>
      </c>
      <c r="G1913" s="859"/>
      <c r="H1913" s="860">
        <v>909033</v>
      </c>
      <c r="I1913" s="517"/>
    </row>
    <row r="1914" spans="1:9">
      <c r="A1914" s="944" t="s">
        <v>803</v>
      </c>
      <c r="B1914" s="522"/>
      <c r="C1914" s="591" t="s">
        <v>806</v>
      </c>
      <c r="D1914" s="534" t="s">
        <v>80</v>
      </c>
      <c r="E1914" s="663">
        <v>1</v>
      </c>
      <c r="F1914" s="859">
        <v>624187.93593911908</v>
      </c>
      <c r="G1914" s="859"/>
      <c r="H1914" s="860">
        <v>624188</v>
      </c>
      <c r="I1914" s="517"/>
    </row>
    <row r="1915" spans="1:9">
      <c r="A1915" s="944" t="s">
        <v>803</v>
      </c>
      <c r="B1915" s="522"/>
      <c r="C1915" s="542"/>
      <c r="D1915" s="539"/>
      <c r="E1915" s="539"/>
      <c r="F1915" s="861"/>
      <c r="G1915" s="862"/>
      <c r="H1915" s="863"/>
      <c r="I1915" s="517"/>
    </row>
    <row r="1916" spans="1:9">
      <c r="A1916" s="944" t="s">
        <v>803</v>
      </c>
      <c r="B1916" s="522"/>
      <c r="C1916" s="542"/>
      <c r="D1916" s="539"/>
      <c r="E1916" s="539"/>
      <c r="F1916" s="539"/>
      <c r="G1916" s="534"/>
      <c r="H1916" s="543"/>
      <c r="I1916" s="517"/>
    </row>
    <row r="1917" spans="1:9">
      <c r="A1917" s="944" t="s">
        <v>803</v>
      </c>
      <c r="B1917" s="522"/>
      <c r="C1917" s="542"/>
      <c r="D1917" s="539"/>
      <c r="E1917" s="539"/>
      <c r="F1917" s="539"/>
      <c r="G1917" s="534"/>
      <c r="H1917" s="543"/>
      <c r="I1917" s="517"/>
    </row>
    <row r="1918" spans="1:9">
      <c r="A1918" s="944" t="s">
        <v>803</v>
      </c>
      <c r="B1918" s="522"/>
      <c r="C1918" s="542" t="s">
        <v>807</v>
      </c>
      <c r="D1918" s="539"/>
      <c r="E1918" s="539"/>
      <c r="F1918" s="539"/>
      <c r="G1918" s="534"/>
      <c r="H1918" s="543"/>
      <c r="I1918" s="517"/>
    </row>
    <row r="1919" spans="1:9">
      <c r="A1919" s="944" t="s">
        <v>803</v>
      </c>
      <c r="B1919" s="522"/>
      <c r="C1919" s="542"/>
      <c r="D1919" s="539"/>
      <c r="E1919" s="539"/>
      <c r="F1919" s="539"/>
      <c r="G1919" s="534"/>
      <c r="H1919" s="543"/>
      <c r="I1919" s="517"/>
    </row>
    <row r="1920" spans="1:9">
      <c r="A1920" s="944" t="s">
        <v>803</v>
      </c>
      <c r="B1920" s="522"/>
      <c r="C1920" s="542"/>
      <c r="D1920" s="539"/>
      <c r="E1920" s="539"/>
      <c r="F1920" s="539"/>
      <c r="G1920" s="534"/>
      <c r="H1920" s="543"/>
      <c r="I1920" s="517"/>
    </row>
    <row r="1921" spans="1:9">
      <c r="A1921" s="944" t="s">
        <v>803</v>
      </c>
      <c r="B1921" s="522"/>
      <c r="C1921" s="542"/>
      <c r="D1921" s="539"/>
      <c r="E1921" s="539"/>
      <c r="F1921" s="539"/>
      <c r="G1921" s="534"/>
      <c r="H1921" s="543"/>
      <c r="I1921" s="517"/>
    </row>
    <row r="1922" spans="1:9">
      <c r="A1922" s="944" t="s">
        <v>803</v>
      </c>
      <c r="B1922" s="522"/>
      <c r="C1922" s="542"/>
      <c r="D1922" s="539"/>
      <c r="E1922" s="539"/>
      <c r="F1922" s="539"/>
      <c r="G1922" s="534"/>
      <c r="H1922" s="543"/>
      <c r="I1922" s="517"/>
    </row>
    <row r="1923" spans="1:9" ht="15.75" thickBot="1">
      <c r="A1923" s="944" t="s">
        <v>803</v>
      </c>
      <c r="B1923" s="522"/>
      <c r="C1923" s="542"/>
      <c r="D1923" s="539"/>
      <c r="E1923" s="539"/>
      <c r="F1923" s="539"/>
      <c r="G1923" s="534"/>
      <c r="H1923" s="543"/>
      <c r="I1923" s="517"/>
    </row>
    <row r="1924" spans="1:9" ht="15.75" thickBot="1">
      <c r="A1924" s="944" t="s">
        <v>803</v>
      </c>
      <c r="B1924" s="522"/>
      <c r="C1924" s="544"/>
      <c r="D1924" s="546"/>
      <c r="E1924" s="546"/>
      <c r="F1924" s="546"/>
      <c r="G1924" s="545"/>
      <c r="H1924" s="547"/>
      <c r="I1924" s="548">
        <v>1533221</v>
      </c>
    </row>
    <row r="1925" spans="1:9" ht="15.75" thickBot="1">
      <c r="A1925" s="944" t="s">
        <v>803</v>
      </c>
      <c r="B1925" s="522"/>
      <c r="C1925" s="549"/>
      <c r="D1925" s="549"/>
      <c r="E1925" s="549"/>
      <c r="F1925" s="549"/>
      <c r="G1925" s="550"/>
      <c r="H1925" s="551"/>
      <c r="I1925" s="552"/>
    </row>
    <row r="1926" spans="1:9" ht="15.75" thickBot="1">
      <c r="A1926" s="944" t="s">
        <v>803</v>
      </c>
      <c r="B1926" s="522"/>
      <c r="C1926" s="524" t="s">
        <v>645</v>
      </c>
      <c r="D1926" s="525" t="s">
        <v>7</v>
      </c>
      <c r="E1926" s="525" t="s">
        <v>92</v>
      </c>
      <c r="F1926" s="525" t="s">
        <v>642</v>
      </c>
      <c r="G1926" s="525" t="s">
        <v>646</v>
      </c>
      <c r="H1926" s="526" t="s">
        <v>636</v>
      </c>
      <c r="I1926" s="517"/>
    </row>
    <row r="1927" spans="1:9">
      <c r="A1927" s="944" t="s">
        <v>803</v>
      </c>
      <c r="B1927" s="522"/>
      <c r="C1927" s="774"/>
      <c r="D1927" s="554"/>
      <c r="E1927" s="637"/>
      <c r="F1927" s="864"/>
      <c r="G1927" s="637"/>
      <c r="H1927" s="532"/>
      <c r="I1927" s="517"/>
    </row>
    <row r="1928" spans="1:9">
      <c r="A1928" s="944" t="s">
        <v>803</v>
      </c>
      <c r="B1928" s="522"/>
      <c r="C1928" s="553"/>
      <c r="D1928" s="540"/>
      <c r="E1928" s="540"/>
      <c r="F1928" s="540"/>
      <c r="G1928" s="554"/>
      <c r="H1928" s="541"/>
      <c r="I1928" s="517"/>
    </row>
    <row r="1929" spans="1:9">
      <c r="A1929" s="944" t="s">
        <v>803</v>
      </c>
      <c r="B1929" s="522"/>
      <c r="C1929" s="542"/>
      <c r="D1929" s="539"/>
      <c r="E1929" s="539"/>
      <c r="F1929" s="539"/>
      <c r="G1929" s="534"/>
      <c r="H1929" s="543"/>
      <c r="I1929" s="517"/>
    </row>
    <row r="1930" spans="1:9">
      <c r="A1930" s="944" t="s">
        <v>803</v>
      </c>
      <c r="B1930" s="522"/>
      <c r="C1930" s="542"/>
      <c r="D1930" s="539"/>
      <c r="E1930" s="539"/>
      <c r="F1930" s="539"/>
      <c r="G1930" s="534"/>
      <c r="H1930" s="543"/>
      <c r="I1930" s="517"/>
    </row>
    <row r="1931" spans="1:9" ht="15.75" thickBot="1">
      <c r="A1931" s="944" t="s">
        <v>803</v>
      </c>
      <c r="B1931" s="522"/>
      <c r="C1931" s="542"/>
      <c r="D1931" s="539"/>
      <c r="E1931" s="539"/>
      <c r="F1931" s="539"/>
      <c r="G1931" s="534"/>
      <c r="H1931" s="543"/>
      <c r="I1931" s="517"/>
    </row>
    <row r="1932" spans="1:9" ht="15.75" thickBot="1">
      <c r="A1932" s="944" t="s">
        <v>803</v>
      </c>
      <c r="B1932" s="522"/>
      <c r="C1932" s="544"/>
      <c r="D1932" s="546"/>
      <c r="E1932" s="546"/>
      <c r="F1932" s="546"/>
      <c r="G1932" s="545"/>
      <c r="H1932" s="547"/>
      <c r="I1932" s="548">
        <v>0</v>
      </c>
    </row>
    <row r="1933" spans="1:9" ht="15.75" thickBot="1">
      <c r="A1933" s="944" t="s">
        <v>803</v>
      </c>
      <c r="B1933" s="522"/>
      <c r="C1933" s="549"/>
      <c r="D1933" s="549"/>
      <c r="E1933" s="549"/>
      <c r="F1933" s="549"/>
      <c r="G1933" s="559"/>
      <c r="H1933" s="560"/>
      <c r="I1933" s="552"/>
    </row>
    <row r="1934" spans="1:9" ht="15.75" thickBot="1">
      <c r="A1934" s="944" t="s">
        <v>803</v>
      </c>
      <c r="B1934" s="522"/>
      <c r="C1934" s="524" t="s">
        <v>647</v>
      </c>
      <c r="D1934" s="561" t="s">
        <v>648</v>
      </c>
      <c r="E1934" s="561" t="s">
        <v>649</v>
      </c>
      <c r="F1934" s="525" t="s">
        <v>650</v>
      </c>
      <c r="G1934" s="525" t="s">
        <v>635</v>
      </c>
      <c r="H1934" s="526" t="s">
        <v>636</v>
      </c>
      <c r="I1934" s="517"/>
    </row>
    <row r="1935" spans="1:9">
      <c r="A1935" s="944" t="s">
        <v>803</v>
      </c>
      <c r="B1935" s="522"/>
      <c r="C1935" s="562" t="s">
        <v>651</v>
      </c>
      <c r="D1935" s="563">
        <v>52046.296296296299</v>
      </c>
      <c r="E1935" s="564">
        <v>1.83829076447194</v>
      </c>
      <c r="F1935" s="565">
        <v>95676.225806451621</v>
      </c>
      <c r="G1935" s="826">
        <v>4.1634096570653654</v>
      </c>
      <c r="H1935" s="567">
        <v>22980</v>
      </c>
      <c r="I1935" s="517"/>
    </row>
    <row r="1936" spans="1:9">
      <c r="A1936" s="944" t="s">
        <v>803</v>
      </c>
      <c r="B1936" s="522"/>
      <c r="C1936" s="562" t="s">
        <v>652</v>
      </c>
      <c r="D1936" s="563">
        <v>41637.037037037036</v>
      </c>
      <c r="E1936" s="564">
        <v>1.83829076447194</v>
      </c>
      <c r="F1936" s="565">
        <v>76540.980645161297</v>
      </c>
      <c r="G1936" s="826">
        <v>12</v>
      </c>
      <c r="H1936" s="567">
        <v>6378</v>
      </c>
      <c r="I1936" s="517"/>
    </row>
    <row r="1937" spans="1:9">
      <c r="A1937" s="944" t="s">
        <v>803</v>
      </c>
      <c r="B1937" s="522"/>
      <c r="C1937" s="568" t="s">
        <v>653</v>
      </c>
      <c r="D1937" s="563">
        <v>20818.518518518522</v>
      </c>
      <c r="E1937" s="564">
        <v>2.0417646957549742</v>
      </c>
      <c r="F1937" s="565">
        <v>42506.516129032265</v>
      </c>
      <c r="G1937" s="826">
        <v>12</v>
      </c>
      <c r="H1937" s="567">
        <v>3542</v>
      </c>
      <c r="I1937" s="517"/>
    </row>
    <row r="1938" spans="1:9">
      <c r="A1938" s="944" t="s">
        <v>803</v>
      </c>
      <c r="B1938" s="522"/>
      <c r="C1938" s="542"/>
      <c r="D1938" s="539"/>
      <c r="E1938" s="539"/>
      <c r="F1938" s="539"/>
      <c r="G1938" s="534"/>
      <c r="H1938" s="543"/>
      <c r="I1938" s="517"/>
    </row>
    <row r="1939" spans="1:9">
      <c r="A1939" s="944" t="s">
        <v>803</v>
      </c>
      <c r="B1939" s="522"/>
      <c r="C1939" s="542"/>
      <c r="D1939" s="539"/>
      <c r="E1939" s="539"/>
      <c r="F1939" s="539"/>
      <c r="G1939" s="534"/>
      <c r="H1939" s="543"/>
      <c r="I1939" s="517"/>
    </row>
    <row r="1940" spans="1:9" ht="15.75" thickBot="1">
      <c r="A1940" s="944" t="s">
        <v>803</v>
      </c>
      <c r="B1940" s="522"/>
      <c r="C1940" s="542"/>
      <c r="D1940" s="539"/>
      <c r="E1940" s="539"/>
      <c r="F1940" s="539"/>
      <c r="G1940" s="534"/>
      <c r="H1940" s="543"/>
      <c r="I1940" s="517"/>
    </row>
    <row r="1941" spans="1:9" ht="15.75" thickBot="1">
      <c r="A1941" s="944" t="s">
        <v>803</v>
      </c>
      <c r="B1941" s="522"/>
      <c r="C1941" s="570"/>
      <c r="D1941" s="571"/>
      <c r="E1941" s="571"/>
      <c r="F1941" s="571"/>
      <c r="G1941" s="572"/>
      <c r="H1941" s="573"/>
      <c r="I1941" s="548">
        <v>32900</v>
      </c>
    </row>
    <row r="1942" spans="1:9" ht="15.75" thickBot="1">
      <c r="A1942" s="944" t="s">
        <v>803</v>
      </c>
      <c r="B1942" s="522"/>
      <c r="C1942" s="522"/>
      <c r="D1942" s="522"/>
      <c r="E1942" s="522"/>
      <c r="F1942" s="522"/>
      <c r="G1942" s="521"/>
      <c r="H1942" s="517"/>
      <c r="I1942" s="517"/>
    </row>
    <row r="1943" spans="1:9" ht="15.75" thickBot="1">
      <c r="A1943" s="944" t="s">
        <v>803</v>
      </c>
      <c r="B1943" s="522"/>
      <c r="C1943" s="522"/>
      <c r="D1943" s="522"/>
      <c r="E1943" s="522"/>
      <c r="F1943" s="574" t="s">
        <v>654</v>
      </c>
      <c r="G1943" s="521"/>
      <c r="H1943" s="517"/>
      <c r="I1943" s="548">
        <v>1570839</v>
      </c>
    </row>
    <row r="1944" spans="1:9">
      <c r="A1944" s="944" t="s">
        <v>803</v>
      </c>
      <c r="B1944" s="515"/>
      <c r="C1944" s="515"/>
      <c r="D1944" s="515"/>
      <c r="E1944" s="515"/>
      <c r="F1944" s="515"/>
      <c r="G1944" s="516"/>
      <c r="H1944" s="517"/>
      <c r="I1944" s="515"/>
    </row>
    <row r="1945" spans="1:9">
      <c r="A1945" s="944" t="s">
        <v>803</v>
      </c>
      <c r="B1945" s="515"/>
      <c r="C1945" s="515"/>
      <c r="D1945" s="515"/>
      <c r="E1945" s="515"/>
      <c r="F1945" s="515"/>
      <c r="G1945" s="516"/>
      <c r="H1945" s="517"/>
      <c r="I1945" s="821"/>
    </row>
    <row r="1946" spans="1:9">
      <c r="A1946" s="944" t="s">
        <v>803</v>
      </c>
      <c r="B1946" s="515"/>
      <c r="C1946" s="515"/>
      <c r="D1946" s="515"/>
      <c r="E1946" s="515"/>
      <c r="F1946" s="515"/>
      <c r="G1946" s="516"/>
      <c r="H1946" s="517"/>
      <c r="I1946" s="515"/>
    </row>
    <row r="1947" spans="1:9">
      <c r="A1947" s="944" t="s">
        <v>808</v>
      </c>
      <c r="B1947" s="515"/>
      <c r="C1947" s="515"/>
      <c r="D1947" s="515"/>
      <c r="E1947" s="515"/>
      <c r="F1947" s="515"/>
      <c r="G1947" s="516"/>
      <c r="H1947" s="517"/>
      <c r="I1947" s="515"/>
    </row>
    <row r="1948" spans="1:9">
      <c r="A1948" s="944" t="s">
        <v>808</v>
      </c>
      <c r="B1948" s="516"/>
      <c r="C1948" s="519" t="s">
        <v>631</v>
      </c>
      <c r="D1948" s="519"/>
      <c r="E1948" s="519"/>
      <c r="F1948" s="519"/>
      <c r="G1948" s="519"/>
      <c r="H1948" s="520"/>
      <c r="I1948" s="515"/>
    </row>
    <row r="1949" spans="1:9">
      <c r="A1949" s="944" t="s">
        <v>808</v>
      </c>
      <c r="B1949" s="516"/>
      <c r="C1949" s="515"/>
      <c r="D1949" s="515"/>
      <c r="E1949" s="515"/>
      <c r="F1949" s="515"/>
      <c r="G1949" s="516"/>
      <c r="H1949" s="517"/>
      <c r="I1949" s="515"/>
    </row>
    <row r="1950" spans="1:9">
      <c r="A1950" s="944" t="s">
        <v>808</v>
      </c>
      <c r="B1950" s="516"/>
      <c r="C1950" s="515"/>
      <c r="D1950" s="515"/>
      <c r="E1950" s="515"/>
      <c r="F1950" s="515"/>
      <c r="G1950" s="516"/>
      <c r="H1950" s="517"/>
      <c r="I1950" s="515"/>
    </row>
    <row r="1951" spans="1:9">
      <c r="A1951" s="944" t="s">
        <v>808</v>
      </c>
      <c r="B1951" s="516"/>
      <c r="C1951" s="515"/>
      <c r="D1951" s="515"/>
      <c r="E1951" s="515"/>
      <c r="F1951" s="515"/>
      <c r="G1951" s="516"/>
      <c r="H1951" s="517"/>
      <c r="I1951" s="1051" t="s">
        <v>1062</v>
      </c>
    </row>
    <row r="1952" spans="1:9" ht="27" customHeight="1">
      <c r="A1952" s="944" t="s">
        <v>808</v>
      </c>
      <c r="B1952" s="843" t="s">
        <v>568</v>
      </c>
      <c r="C1952" s="1094" t="s">
        <v>808</v>
      </c>
      <c r="D1952" s="945" t="s">
        <v>809</v>
      </c>
      <c r="E1952" s="945"/>
      <c r="F1952" s="945"/>
      <c r="G1952" s="843" t="s">
        <v>7</v>
      </c>
      <c r="H1952" s="844" t="s">
        <v>80</v>
      </c>
      <c r="I1952" s="1093">
        <v>120</v>
      </c>
    </row>
    <row r="1953" spans="1:9">
      <c r="A1953" s="944" t="s">
        <v>808</v>
      </c>
      <c r="B1953" s="521"/>
      <c r="C1953" s="522"/>
      <c r="D1953" s="522"/>
      <c r="E1953" s="522"/>
      <c r="F1953" s="522"/>
      <c r="G1953" s="521"/>
      <c r="H1953" s="517"/>
      <c r="I1953" s="517"/>
    </row>
    <row r="1954" spans="1:9">
      <c r="A1954" s="944" t="s">
        <v>808</v>
      </c>
      <c r="B1954" s="521"/>
      <c r="C1954" s="522"/>
      <c r="D1954" s="522"/>
      <c r="E1954" s="522"/>
      <c r="F1954" s="522"/>
      <c r="G1954" s="521"/>
      <c r="H1954" s="523"/>
      <c r="I1954" s="517"/>
    </row>
    <row r="1955" spans="1:9" ht="15.75" thickBot="1">
      <c r="A1955" s="944" t="s">
        <v>808</v>
      </c>
      <c r="B1955" s="521"/>
      <c r="C1955" s="522"/>
      <c r="D1955" s="522"/>
      <c r="E1955" s="522"/>
      <c r="F1955" s="522"/>
      <c r="G1955" s="521"/>
      <c r="H1955" s="517"/>
      <c r="I1955" s="517"/>
    </row>
    <row r="1956" spans="1:9" ht="15.75" thickBot="1">
      <c r="A1956" s="944" t="s">
        <v>808</v>
      </c>
      <c r="B1956" s="521"/>
      <c r="C1956" s="524" t="s">
        <v>633</v>
      </c>
      <c r="D1956" s="525" t="s">
        <v>7</v>
      </c>
      <c r="E1956" s="525" t="s">
        <v>92</v>
      </c>
      <c r="F1956" s="525" t="s">
        <v>634</v>
      </c>
      <c r="G1956" s="525" t="s">
        <v>635</v>
      </c>
      <c r="H1956" s="526" t="s">
        <v>636</v>
      </c>
      <c r="I1956" s="517"/>
    </row>
    <row r="1957" spans="1:9">
      <c r="A1957" s="944" t="s">
        <v>808</v>
      </c>
      <c r="B1957" s="521"/>
      <c r="C1957" s="527" t="s">
        <v>637</v>
      </c>
      <c r="D1957" s="528" t="s">
        <v>638</v>
      </c>
      <c r="E1957" s="529">
        <v>1</v>
      </c>
      <c r="F1957" s="530">
        <v>54849</v>
      </c>
      <c r="G1957" s="531">
        <v>0.14341932059447982</v>
      </c>
      <c r="H1957" s="532">
        <v>7866</v>
      </c>
      <c r="I1957" s="517"/>
    </row>
    <row r="1958" spans="1:9">
      <c r="A1958" s="944" t="s">
        <v>808</v>
      </c>
      <c r="B1958" s="521"/>
      <c r="C1958" s="588"/>
      <c r="D1958" s="534"/>
      <c r="E1958" s="540"/>
      <c r="F1958" s="540"/>
      <c r="G1958" s="823"/>
      <c r="H1958" s="541"/>
      <c r="I1958" s="517"/>
    </row>
    <row r="1959" spans="1:9">
      <c r="A1959" s="944" t="s">
        <v>808</v>
      </c>
      <c r="B1959" s="521"/>
      <c r="C1959" s="538"/>
      <c r="D1959" s="534"/>
      <c r="E1959" s="539"/>
      <c r="F1959" s="540"/>
      <c r="G1959" s="537"/>
      <c r="H1959" s="541"/>
      <c r="I1959" s="517"/>
    </row>
    <row r="1960" spans="1:9">
      <c r="A1960" s="944" t="s">
        <v>808</v>
      </c>
      <c r="B1960" s="521"/>
      <c r="C1960" s="542"/>
      <c r="D1960" s="534"/>
      <c r="E1960" s="539"/>
      <c r="F1960" s="539"/>
      <c r="G1960" s="534"/>
      <c r="H1960" s="543"/>
      <c r="I1960" s="517"/>
    </row>
    <row r="1961" spans="1:9">
      <c r="A1961" s="944" t="s">
        <v>808</v>
      </c>
      <c r="B1961" s="521"/>
      <c r="C1961" s="542"/>
      <c r="D1961" s="534"/>
      <c r="E1961" s="539"/>
      <c r="F1961" s="539"/>
      <c r="G1961" s="534"/>
      <c r="H1961" s="543"/>
      <c r="I1961" s="517"/>
    </row>
    <row r="1962" spans="1:9" ht="15.75" thickBot="1">
      <c r="A1962" s="944" t="s">
        <v>808</v>
      </c>
      <c r="B1962" s="521"/>
      <c r="C1962" s="542"/>
      <c r="D1962" s="534"/>
      <c r="E1962" s="539"/>
      <c r="F1962" s="539"/>
      <c r="G1962" s="534"/>
      <c r="H1962" s="543"/>
      <c r="I1962" s="517"/>
    </row>
    <row r="1963" spans="1:9" ht="15.75" thickBot="1">
      <c r="A1963" s="944" t="s">
        <v>808</v>
      </c>
      <c r="B1963" s="521"/>
      <c r="C1963" s="544"/>
      <c r="D1963" s="545"/>
      <c r="E1963" s="546"/>
      <c r="F1963" s="546"/>
      <c r="G1963" s="545"/>
      <c r="H1963" s="547"/>
      <c r="I1963" s="548">
        <v>7866</v>
      </c>
    </row>
    <row r="1964" spans="1:9" ht="15.75" thickBot="1">
      <c r="A1964" s="944" t="s">
        <v>808</v>
      </c>
      <c r="B1964" s="521"/>
      <c r="C1964" s="549"/>
      <c r="D1964" s="550"/>
      <c r="E1964" s="549"/>
      <c r="F1964" s="549"/>
      <c r="G1964" s="550"/>
      <c r="H1964" s="551"/>
      <c r="I1964" s="552"/>
    </row>
    <row r="1965" spans="1:9" ht="15.75" thickBot="1">
      <c r="A1965" s="944" t="s">
        <v>808</v>
      </c>
      <c r="B1965" s="522"/>
      <c r="C1965" s="524" t="s">
        <v>641</v>
      </c>
      <c r="D1965" s="525" t="s">
        <v>7</v>
      </c>
      <c r="E1965" s="525" t="s">
        <v>92</v>
      </c>
      <c r="F1965" s="525" t="s">
        <v>642</v>
      </c>
      <c r="G1965" s="525" t="s">
        <v>643</v>
      </c>
      <c r="H1965" s="526" t="s">
        <v>636</v>
      </c>
      <c r="I1965" s="517"/>
    </row>
    <row r="1966" spans="1:9">
      <c r="A1966" s="944" t="s">
        <v>808</v>
      </c>
      <c r="B1966" s="522"/>
      <c r="C1966" s="562"/>
      <c r="D1966" s="554"/>
      <c r="E1966" s="529"/>
      <c r="F1966" s="565"/>
      <c r="G1966" s="556"/>
      <c r="H1966" s="532"/>
      <c r="I1966" s="517"/>
    </row>
    <row r="1967" spans="1:9" ht="30">
      <c r="A1967" s="944" t="s">
        <v>808</v>
      </c>
      <c r="B1967" s="522"/>
      <c r="C1967" s="591" t="s">
        <v>805</v>
      </c>
      <c r="D1967" s="534" t="s">
        <v>80</v>
      </c>
      <c r="E1967" s="663">
        <v>1</v>
      </c>
      <c r="F1967" s="859">
        <v>891209</v>
      </c>
      <c r="G1967" s="859"/>
      <c r="H1967" s="860">
        <v>891209</v>
      </c>
      <c r="I1967" s="517"/>
    </row>
    <row r="1968" spans="1:9">
      <c r="A1968" s="944" t="s">
        <v>808</v>
      </c>
      <c r="B1968" s="522"/>
      <c r="C1968" s="591" t="s">
        <v>810</v>
      </c>
      <c r="D1968" s="534" t="s">
        <v>80</v>
      </c>
      <c r="E1968" s="663">
        <v>1</v>
      </c>
      <c r="F1968" s="859">
        <v>1108014.3988483767</v>
      </c>
      <c r="G1968" s="859"/>
      <c r="H1968" s="860">
        <v>1108014</v>
      </c>
      <c r="I1968" s="517"/>
    </row>
    <row r="1969" spans="1:9">
      <c r="A1969" s="944" t="s">
        <v>808</v>
      </c>
      <c r="B1969" s="522"/>
      <c r="C1969" s="542"/>
      <c r="D1969" s="539"/>
      <c r="E1969" s="539"/>
      <c r="F1969" s="861"/>
      <c r="G1969" s="862"/>
      <c r="H1969" s="863"/>
      <c r="I1969" s="517"/>
    </row>
    <row r="1970" spans="1:9">
      <c r="A1970" s="944" t="s">
        <v>808</v>
      </c>
      <c r="B1970" s="522"/>
      <c r="C1970" s="542"/>
      <c r="D1970" s="539"/>
      <c r="E1970" s="539"/>
      <c r="F1970" s="539"/>
      <c r="G1970" s="534"/>
      <c r="H1970" s="543"/>
      <c r="I1970" s="517"/>
    </row>
    <row r="1971" spans="1:9">
      <c r="A1971" s="944" t="s">
        <v>808</v>
      </c>
      <c r="B1971" s="522"/>
      <c r="C1971" s="542"/>
      <c r="D1971" s="539"/>
      <c r="E1971" s="539"/>
      <c r="F1971" s="539"/>
      <c r="G1971" s="534"/>
      <c r="H1971" s="543"/>
      <c r="I1971" s="517"/>
    </row>
    <row r="1972" spans="1:9">
      <c r="A1972" s="944" t="s">
        <v>808</v>
      </c>
      <c r="B1972" s="522"/>
      <c r="C1972" s="542" t="s">
        <v>807</v>
      </c>
      <c r="D1972" s="539"/>
      <c r="E1972" s="539"/>
      <c r="F1972" s="539"/>
      <c r="G1972" s="534"/>
      <c r="H1972" s="543"/>
      <c r="I1972" s="517"/>
    </row>
    <row r="1973" spans="1:9">
      <c r="A1973" s="944" t="s">
        <v>808</v>
      </c>
      <c r="B1973" s="522"/>
      <c r="C1973" s="542"/>
      <c r="D1973" s="539"/>
      <c r="E1973" s="539"/>
      <c r="F1973" s="539"/>
      <c r="G1973" s="534"/>
      <c r="H1973" s="543"/>
      <c r="I1973" s="517"/>
    </row>
    <row r="1974" spans="1:9">
      <c r="A1974" s="944" t="s">
        <v>808</v>
      </c>
      <c r="B1974" s="522"/>
      <c r="C1974" s="542"/>
      <c r="D1974" s="539"/>
      <c r="E1974" s="539"/>
      <c r="F1974" s="539"/>
      <c r="G1974" s="534"/>
      <c r="H1974" s="543"/>
      <c r="I1974" s="517"/>
    </row>
    <row r="1975" spans="1:9">
      <c r="A1975" s="944" t="s">
        <v>808</v>
      </c>
      <c r="B1975" s="522"/>
      <c r="C1975" s="542"/>
      <c r="D1975" s="539"/>
      <c r="E1975" s="539"/>
      <c r="F1975" s="539"/>
      <c r="G1975" s="534"/>
      <c r="H1975" s="543"/>
      <c r="I1975" s="517"/>
    </row>
    <row r="1976" spans="1:9">
      <c r="A1976" s="944" t="s">
        <v>808</v>
      </c>
      <c r="B1976" s="522"/>
      <c r="C1976" s="542"/>
      <c r="D1976" s="539"/>
      <c r="E1976" s="539"/>
      <c r="F1976" s="539"/>
      <c r="G1976" s="534"/>
      <c r="H1976" s="543"/>
      <c r="I1976" s="517"/>
    </row>
    <row r="1977" spans="1:9" ht="15.75" thickBot="1">
      <c r="A1977" s="944" t="s">
        <v>808</v>
      </c>
      <c r="B1977" s="522"/>
      <c r="C1977" s="542"/>
      <c r="D1977" s="539"/>
      <c r="E1977" s="539"/>
      <c r="F1977" s="539"/>
      <c r="G1977" s="534"/>
      <c r="H1977" s="543"/>
      <c r="I1977" s="517"/>
    </row>
    <row r="1978" spans="1:9" ht="15.75" thickBot="1">
      <c r="A1978" s="944" t="s">
        <v>808</v>
      </c>
      <c r="B1978" s="522"/>
      <c r="C1978" s="544"/>
      <c r="D1978" s="546"/>
      <c r="E1978" s="546"/>
      <c r="F1978" s="546"/>
      <c r="G1978" s="545"/>
      <c r="H1978" s="547"/>
      <c r="I1978" s="548">
        <v>1999223</v>
      </c>
    </row>
    <row r="1979" spans="1:9" ht="15.75" thickBot="1">
      <c r="A1979" s="944" t="s">
        <v>808</v>
      </c>
      <c r="B1979" s="522"/>
      <c r="C1979" s="549"/>
      <c r="D1979" s="549"/>
      <c r="E1979" s="549"/>
      <c r="F1979" s="549"/>
      <c r="G1979" s="550"/>
      <c r="H1979" s="551"/>
      <c r="I1979" s="552"/>
    </row>
    <row r="1980" spans="1:9" ht="15.75" thickBot="1">
      <c r="A1980" s="944" t="s">
        <v>808</v>
      </c>
      <c r="B1980" s="522"/>
      <c r="C1980" s="524" t="s">
        <v>645</v>
      </c>
      <c r="D1980" s="525" t="s">
        <v>7</v>
      </c>
      <c r="E1980" s="525" t="s">
        <v>92</v>
      </c>
      <c r="F1980" s="525" t="s">
        <v>642</v>
      </c>
      <c r="G1980" s="525" t="s">
        <v>646</v>
      </c>
      <c r="H1980" s="526" t="s">
        <v>636</v>
      </c>
      <c r="I1980" s="517"/>
    </row>
    <row r="1981" spans="1:9">
      <c r="A1981" s="944" t="s">
        <v>808</v>
      </c>
      <c r="B1981" s="522"/>
      <c r="C1981" s="774"/>
      <c r="D1981" s="554"/>
      <c r="E1981" s="637"/>
      <c r="F1981" s="864"/>
      <c r="G1981" s="637"/>
      <c r="H1981" s="532"/>
      <c r="I1981" s="517"/>
    </row>
    <row r="1982" spans="1:9">
      <c r="A1982" s="944" t="s">
        <v>808</v>
      </c>
      <c r="B1982" s="522"/>
      <c r="C1982" s="553"/>
      <c r="D1982" s="540"/>
      <c r="E1982" s="540"/>
      <c r="F1982" s="540"/>
      <c r="G1982" s="554"/>
      <c r="H1982" s="541"/>
      <c r="I1982" s="517"/>
    </row>
    <row r="1983" spans="1:9">
      <c r="A1983" s="944" t="s">
        <v>808</v>
      </c>
      <c r="B1983" s="522"/>
      <c r="C1983" s="542"/>
      <c r="D1983" s="539"/>
      <c r="E1983" s="539"/>
      <c r="F1983" s="539"/>
      <c r="G1983" s="534"/>
      <c r="H1983" s="543"/>
      <c r="I1983" s="517"/>
    </row>
    <row r="1984" spans="1:9">
      <c r="A1984" s="944" t="s">
        <v>808</v>
      </c>
      <c r="B1984" s="522"/>
      <c r="C1984" s="542"/>
      <c r="D1984" s="539"/>
      <c r="E1984" s="539"/>
      <c r="F1984" s="539"/>
      <c r="G1984" s="534"/>
      <c r="H1984" s="543"/>
      <c r="I1984" s="517"/>
    </row>
    <row r="1985" spans="1:9" ht="15.75" thickBot="1">
      <c r="A1985" s="944" t="s">
        <v>808</v>
      </c>
      <c r="B1985" s="522"/>
      <c r="C1985" s="542"/>
      <c r="D1985" s="539"/>
      <c r="E1985" s="539"/>
      <c r="F1985" s="539"/>
      <c r="G1985" s="534"/>
      <c r="H1985" s="543"/>
      <c r="I1985" s="517"/>
    </row>
    <row r="1986" spans="1:9" ht="15.75" thickBot="1">
      <c r="A1986" s="944" t="s">
        <v>808</v>
      </c>
      <c r="B1986" s="522"/>
      <c r="C1986" s="544"/>
      <c r="D1986" s="546"/>
      <c r="E1986" s="546"/>
      <c r="F1986" s="546"/>
      <c r="G1986" s="545"/>
      <c r="H1986" s="547"/>
      <c r="I1986" s="548">
        <v>0</v>
      </c>
    </row>
    <row r="1987" spans="1:9" ht="15.75" thickBot="1">
      <c r="A1987" s="944" t="s">
        <v>808</v>
      </c>
      <c r="B1987" s="522"/>
      <c r="C1987" s="549"/>
      <c r="D1987" s="549"/>
      <c r="E1987" s="549"/>
      <c r="F1987" s="549"/>
      <c r="G1987" s="559"/>
      <c r="H1987" s="560"/>
      <c r="I1987" s="552"/>
    </row>
    <row r="1988" spans="1:9" ht="15.75" thickBot="1">
      <c r="A1988" s="944" t="s">
        <v>808</v>
      </c>
      <c r="B1988" s="522"/>
      <c r="C1988" s="524" t="s">
        <v>647</v>
      </c>
      <c r="D1988" s="561" t="s">
        <v>648</v>
      </c>
      <c r="E1988" s="561" t="s">
        <v>649</v>
      </c>
      <c r="F1988" s="525" t="s">
        <v>650</v>
      </c>
      <c r="G1988" s="525" t="s">
        <v>635</v>
      </c>
      <c r="H1988" s="526" t="s">
        <v>636</v>
      </c>
      <c r="I1988" s="517"/>
    </row>
    <row r="1989" spans="1:9">
      <c r="A1989" s="944" t="s">
        <v>808</v>
      </c>
      <c r="B1989" s="522"/>
      <c r="C1989" s="562" t="s">
        <v>651</v>
      </c>
      <c r="D1989" s="563">
        <v>52046.296296296299</v>
      </c>
      <c r="E1989" s="564">
        <v>1.83829076447194</v>
      </c>
      <c r="F1989" s="565">
        <v>95676.225806451621</v>
      </c>
      <c r="G1989" s="826">
        <v>6.3086531459040893</v>
      </c>
      <c r="H1989" s="567">
        <v>15166</v>
      </c>
      <c r="I1989" s="517"/>
    </row>
    <row r="1990" spans="1:9">
      <c r="A1990" s="944" t="s">
        <v>808</v>
      </c>
      <c r="B1990" s="522"/>
      <c r="C1990" s="562" t="s">
        <v>652</v>
      </c>
      <c r="D1990" s="563">
        <v>41637.037037037036</v>
      </c>
      <c r="E1990" s="564">
        <v>1.83829076447194</v>
      </c>
      <c r="F1990" s="565">
        <v>76540.980645161297</v>
      </c>
      <c r="G1990" s="826">
        <v>3</v>
      </c>
      <c r="H1990" s="567">
        <v>25514</v>
      </c>
      <c r="I1990" s="517"/>
    </row>
    <row r="1991" spans="1:9">
      <c r="A1991" s="944" t="s">
        <v>808</v>
      </c>
      <c r="B1991" s="522"/>
      <c r="C1991" s="568" t="s">
        <v>653</v>
      </c>
      <c r="D1991" s="563">
        <v>20818.518518518522</v>
      </c>
      <c r="E1991" s="564">
        <v>2.0417646957549742</v>
      </c>
      <c r="F1991" s="565">
        <v>42506.516129032265</v>
      </c>
      <c r="G1991" s="826">
        <v>3</v>
      </c>
      <c r="H1991" s="567">
        <v>14169</v>
      </c>
      <c r="I1991" s="517"/>
    </row>
    <row r="1992" spans="1:9">
      <c r="A1992" s="944" t="s">
        <v>808</v>
      </c>
      <c r="B1992" s="522"/>
      <c r="C1992" s="542"/>
      <c r="D1992" s="539"/>
      <c r="E1992" s="539"/>
      <c r="F1992" s="539"/>
      <c r="G1992" s="534"/>
      <c r="H1992" s="543"/>
      <c r="I1992" s="517"/>
    </row>
    <row r="1993" spans="1:9">
      <c r="A1993" s="944" t="s">
        <v>808</v>
      </c>
      <c r="B1993" s="522"/>
      <c r="C1993" s="542"/>
      <c r="D1993" s="539"/>
      <c r="E1993" s="539"/>
      <c r="F1993" s="539"/>
      <c r="G1993" s="534"/>
      <c r="H1993" s="543"/>
      <c r="I1993" s="517"/>
    </row>
    <row r="1994" spans="1:9" ht="15.75" thickBot="1">
      <c r="A1994" s="944" t="s">
        <v>808</v>
      </c>
      <c r="B1994" s="522"/>
      <c r="C1994" s="542"/>
      <c r="D1994" s="539"/>
      <c r="E1994" s="539"/>
      <c r="F1994" s="539"/>
      <c r="G1994" s="534"/>
      <c r="H1994" s="543"/>
      <c r="I1994" s="517"/>
    </row>
    <row r="1995" spans="1:9" ht="15.75" thickBot="1">
      <c r="A1995" s="944" t="s">
        <v>808</v>
      </c>
      <c r="B1995" s="522"/>
      <c r="C1995" s="570"/>
      <c r="D1995" s="571"/>
      <c r="E1995" s="571"/>
      <c r="F1995" s="571"/>
      <c r="G1995" s="572"/>
      <c r="H1995" s="573"/>
      <c r="I1995" s="548">
        <v>54849</v>
      </c>
    </row>
    <row r="1996" spans="1:9" ht="15.75" thickBot="1">
      <c r="A1996" s="944" t="s">
        <v>808</v>
      </c>
      <c r="B1996" s="522"/>
      <c r="C1996" s="522"/>
      <c r="D1996" s="522"/>
      <c r="E1996" s="522"/>
      <c r="F1996" s="522"/>
      <c r="G1996" s="521"/>
      <c r="H1996" s="517"/>
      <c r="I1996" s="517"/>
    </row>
    <row r="1997" spans="1:9" ht="15.75" thickBot="1">
      <c r="A1997" s="944" t="s">
        <v>808</v>
      </c>
      <c r="B1997" s="522"/>
      <c r="C1997" s="522"/>
      <c r="D1997" s="522"/>
      <c r="E1997" s="522"/>
      <c r="F1997" s="574" t="s">
        <v>654</v>
      </c>
      <c r="G1997" s="521"/>
      <c r="H1997" s="517"/>
      <c r="I1997" s="548">
        <v>2061938</v>
      </c>
    </row>
    <row r="1998" spans="1:9">
      <c r="A1998" s="944" t="s">
        <v>808</v>
      </c>
      <c r="B1998" s="515"/>
      <c r="C1998" s="515"/>
      <c r="D1998" s="515"/>
      <c r="E1998" s="515"/>
      <c r="F1998" s="515"/>
      <c r="G1998" s="516"/>
      <c r="H1998" s="517"/>
      <c r="I1998" s="515"/>
    </row>
    <row r="1999" spans="1:9">
      <c r="A1999" s="944" t="s">
        <v>1080</v>
      </c>
    </row>
    <row r="2000" spans="1:9">
      <c r="A2000" s="944" t="s">
        <v>1080</v>
      </c>
    </row>
    <row r="2001" spans="1:9">
      <c r="A2001" s="518" t="s">
        <v>5516</v>
      </c>
    </row>
    <row r="2002" spans="1:9">
      <c r="A2002" s="944" t="s">
        <v>5516</v>
      </c>
      <c r="B2002" s="680"/>
      <c r="C2002" s="681" t="s">
        <v>631</v>
      </c>
      <c r="D2002" s="681"/>
      <c r="E2002" s="681"/>
      <c r="F2002" s="681"/>
      <c r="G2002" s="681"/>
      <c r="H2002" s="682"/>
      <c r="I2002" s="683"/>
    </row>
    <row r="2003" spans="1:9">
      <c r="A2003" s="944" t="s">
        <v>5516</v>
      </c>
      <c r="B2003" s="680"/>
      <c r="C2003" s="684"/>
      <c r="D2003" s="684"/>
      <c r="E2003" s="684"/>
      <c r="F2003" s="684"/>
      <c r="G2003" s="684"/>
      <c r="H2003" s="685"/>
      <c r="I2003" s="683"/>
    </row>
    <row r="2004" spans="1:9">
      <c r="A2004" s="944" t="s">
        <v>5516</v>
      </c>
      <c r="B2004" s="680"/>
      <c r="C2004" s="686"/>
      <c r="D2004" s="686"/>
      <c r="E2004" s="686"/>
      <c r="F2004" s="686"/>
      <c r="G2004" s="680"/>
      <c r="H2004" s="687"/>
      <c r="I2004" s="688"/>
    </row>
    <row r="2005" spans="1:9">
      <c r="A2005" s="944" t="s">
        <v>5516</v>
      </c>
      <c r="B2005" s="680"/>
      <c r="C2005" s="686"/>
      <c r="D2005" s="686"/>
      <c r="E2005" s="686"/>
      <c r="F2005" s="686"/>
      <c r="G2005" s="680"/>
      <c r="H2005" s="687"/>
      <c r="I2005" s="1051" t="s">
        <v>1062</v>
      </c>
    </row>
    <row r="2006" spans="1:9" ht="42" customHeight="1">
      <c r="A2006" s="944" t="s">
        <v>5516</v>
      </c>
      <c r="B2006" s="954" t="s">
        <v>568</v>
      </c>
      <c r="C2006" s="1098" t="s">
        <v>5516</v>
      </c>
      <c r="D2006" s="955" t="s">
        <v>5506</v>
      </c>
      <c r="E2006" s="955"/>
      <c r="F2006" s="955"/>
      <c r="G2006" s="954" t="s">
        <v>7</v>
      </c>
      <c r="H2006" s="956" t="s">
        <v>80</v>
      </c>
      <c r="I2006" s="1093">
        <v>25</v>
      </c>
    </row>
    <row r="2007" spans="1:9">
      <c r="A2007" s="944" t="s">
        <v>5516</v>
      </c>
      <c r="B2007" s="689"/>
      <c r="C2007" s="683"/>
      <c r="D2007" s="690"/>
      <c r="E2007" s="690"/>
      <c r="F2007" s="690"/>
      <c r="G2007" s="691"/>
      <c r="H2007" s="692"/>
      <c r="I2007" s="688"/>
    </row>
    <row r="2008" spans="1:9">
      <c r="A2008" s="944" t="s">
        <v>5516</v>
      </c>
      <c r="B2008" s="689"/>
      <c r="C2008" s="689"/>
      <c r="D2008" s="689"/>
      <c r="E2008" s="689"/>
      <c r="F2008" s="689"/>
      <c r="G2008" s="689"/>
      <c r="H2008" s="693"/>
      <c r="I2008" s="688"/>
    </row>
    <row r="2009" spans="1:9" ht="15.75" thickBot="1">
      <c r="A2009" s="944" t="s">
        <v>5516</v>
      </c>
      <c r="B2009" s="689"/>
      <c r="C2009" s="689"/>
      <c r="D2009" s="689"/>
      <c r="E2009" s="689"/>
      <c r="F2009" s="689"/>
      <c r="G2009" s="691"/>
      <c r="H2009" s="694"/>
      <c r="I2009" s="688"/>
    </row>
    <row r="2010" spans="1:9" ht="15.75" thickBot="1">
      <c r="A2010" s="944" t="s">
        <v>5516</v>
      </c>
      <c r="B2010" s="689"/>
      <c r="C2010" s="695" t="s">
        <v>633</v>
      </c>
      <c r="D2010" s="696" t="s">
        <v>7</v>
      </c>
      <c r="E2010" s="697" t="s">
        <v>92</v>
      </c>
      <c r="F2010" s="697" t="s">
        <v>672</v>
      </c>
      <c r="G2010" s="697" t="s">
        <v>635</v>
      </c>
      <c r="H2010" s="698" t="s">
        <v>636</v>
      </c>
      <c r="I2010" s="688"/>
    </row>
    <row r="2011" spans="1:9">
      <c r="A2011" s="944" t="s">
        <v>5516</v>
      </c>
      <c r="B2011" s="689"/>
      <c r="C2011" s="699" t="s">
        <v>637</v>
      </c>
      <c r="D2011" s="700" t="s">
        <v>638</v>
      </c>
      <c r="E2011" s="701">
        <v>1</v>
      </c>
      <c r="F2011" s="702">
        <v>2291</v>
      </c>
      <c r="G2011" s="703">
        <v>0.05</v>
      </c>
      <c r="H2011" s="567">
        <v>115</v>
      </c>
      <c r="I2011" s="688"/>
    </row>
    <row r="2012" spans="1:9">
      <c r="A2012" s="944" t="s">
        <v>5516</v>
      </c>
      <c r="B2012" s="689"/>
      <c r="C2012" s="704"/>
      <c r="D2012" s="705"/>
      <c r="E2012" s="705"/>
      <c r="F2012" s="706"/>
      <c r="G2012" s="707"/>
      <c r="H2012" s="708"/>
      <c r="I2012" s="688"/>
    </row>
    <row r="2013" spans="1:9">
      <c r="A2013" s="944" t="s">
        <v>5516</v>
      </c>
      <c r="B2013" s="689"/>
      <c r="C2013" s="704"/>
      <c r="D2013" s="705"/>
      <c r="E2013" s="705"/>
      <c r="F2013" s="706"/>
      <c r="G2013" s="707"/>
      <c r="H2013" s="708"/>
      <c r="I2013" s="688"/>
    </row>
    <row r="2014" spans="1:9">
      <c r="A2014" s="944" t="s">
        <v>5516</v>
      </c>
      <c r="B2014" s="689"/>
      <c r="C2014" s="709"/>
      <c r="D2014" s="705"/>
      <c r="E2014" s="705"/>
      <c r="F2014" s="705"/>
      <c r="G2014" s="707"/>
      <c r="H2014" s="710"/>
      <c r="I2014" s="688"/>
    </row>
    <row r="2015" spans="1:9">
      <c r="A2015" s="944" t="s">
        <v>5516</v>
      </c>
      <c r="B2015" s="689"/>
      <c r="C2015" s="709"/>
      <c r="D2015" s="705"/>
      <c r="E2015" s="705"/>
      <c r="F2015" s="705"/>
      <c r="G2015" s="707"/>
      <c r="H2015" s="710"/>
      <c r="I2015" s="688"/>
    </row>
    <row r="2016" spans="1:9" ht="15.75" thickBot="1">
      <c r="A2016" s="944" t="s">
        <v>5516</v>
      </c>
      <c r="B2016" s="689"/>
      <c r="C2016" s="709"/>
      <c r="D2016" s="705"/>
      <c r="E2016" s="705"/>
      <c r="F2016" s="705"/>
      <c r="G2016" s="707"/>
      <c r="H2016" s="710"/>
      <c r="I2016" s="688"/>
    </row>
    <row r="2017" spans="1:9" ht="15.75" thickBot="1">
      <c r="A2017" s="944" t="s">
        <v>5516</v>
      </c>
      <c r="B2017" s="689"/>
      <c r="C2017" s="711"/>
      <c r="D2017" s="712"/>
      <c r="E2017" s="712"/>
      <c r="F2017" s="712"/>
      <c r="G2017" s="713"/>
      <c r="H2017" s="714"/>
      <c r="I2017" s="715">
        <v>115</v>
      </c>
    </row>
    <row r="2018" spans="1:9" ht="15.75" thickBot="1">
      <c r="A2018" s="944" t="s">
        <v>5516</v>
      </c>
      <c r="B2018" s="689"/>
      <c r="C2018" s="716"/>
      <c r="D2018" s="716"/>
      <c r="E2018" s="716"/>
      <c r="F2018" s="716"/>
      <c r="G2018" s="717"/>
      <c r="H2018" s="718"/>
      <c r="I2018" s="719"/>
    </row>
    <row r="2019" spans="1:9" ht="15.75" thickBot="1">
      <c r="A2019" s="944" t="s">
        <v>5516</v>
      </c>
      <c r="B2019" s="689"/>
      <c r="C2019" s="695" t="s">
        <v>641</v>
      </c>
      <c r="D2019" s="696" t="s">
        <v>7</v>
      </c>
      <c r="E2019" s="697" t="s">
        <v>92</v>
      </c>
      <c r="F2019" s="697" t="s">
        <v>642</v>
      </c>
      <c r="G2019" s="697" t="s">
        <v>643</v>
      </c>
      <c r="H2019" s="698" t="s">
        <v>636</v>
      </c>
      <c r="I2019" s="688"/>
    </row>
    <row r="2020" spans="1:9">
      <c r="A2020" s="944" t="s">
        <v>5516</v>
      </c>
      <c r="B2020" s="689"/>
      <c r="C2020" s="720" t="s">
        <v>1106</v>
      </c>
      <c r="D2020" s="703" t="s">
        <v>80</v>
      </c>
      <c r="E2020" s="701">
        <v>1</v>
      </c>
      <c r="F2020" s="565">
        <v>15450</v>
      </c>
      <c r="G2020" s="701">
        <v>0.05</v>
      </c>
      <c r="H2020" s="567">
        <v>16222.5</v>
      </c>
      <c r="I2020" s="688"/>
    </row>
    <row r="2021" spans="1:9">
      <c r="A2021" s="944" t="s">
        <v>5516</v>
      </c>
      <c r="B2021" s="689"/>
      <c r="C2021" s="709"/>
      <c r="D2021" s="721"/>
      <c r="E2021" s="707"/>
      <c r="F2021" s="722"/>
      <c r="G2021" s="723"/>
      <c r="H2021" s="708"/>
      <c r="I2021" s="688"/>
    </row>
    <row r="2022" spans="1:9">
      <c r="A2022" s="944" t="s">
        <v>5516</v>
      </c>
      <c r="B2022" s="689"/>
      <c r="C2022" s="709"/>
      <c r="D2022" s="721"/>
      <c r="E2022" s="707"/>
      <c r="F2022" s="722"/>
      <c r="G2022" s="723"/>
      <c r="H2022" s="708"/>
      <c r="I2022" s="688"/>
    </row>
    <row r="2023" spans="1:9">
      <c r="A2023" s="944" t="s">
        <v>5516</v>
      </c>
      <c r="B2023" s="689"/>
      <c r="C2023" s="709"/>
      <c r="D2023" s="721"/>
      <c r="E2023" s="707"/>
      <c r="F2023" s="722"/>
      <c r="G2023" s="724"/>
      <c r="H2023" s="708"/>
      <c r="I2023" s="688"/>
    </row>
    <row r="2024" spans="1:9">
      <c r="A2024" s="944" t="s">
        <v>5516</v>
      </c>
      <c r="B2024" s="689"/>
      <c r="C2024" s="709"/>
      <c r="D2024" s="721"/>
      <c r="E2024" s="707"/>
      <c r="F2024" s="722"/>
      <c r="G2024" s="707"/>
      <c r="H2024" s="708"/>
      <c r="I2024" s="688"/>
    </row>
    <row r="2025" spans="1:9">
      <c r="A2025" s="944" t="s">
        <v>5516</v>
      </c>
      <c r="B2025" s="689"/>
      <c r="C2025" s="709"/>
      <c r="D2025" s="707"/>
      <c r="E2025" s="707"/>
      <c r="F2025" s="725"/>
      <c r="G2025" s="724"/>
      <c r="H2025" s="710"/>
      <c r="I2025" s="688"/>
    </row>
    <row r="2026" spans="1:9">
      <c r="A2026" s="944" t="s">
        <v>5516</v>
      </c>
      <c r="B2026" s="689"/>
      <c r="C2026" s="709"/>
      <c r="D2026" s="707"/>
      <c r="E2026" s="707"/>
      <c r="F2026" s="725"/>
      <c r="G2026" s="707"/>
      <c r="H2026" s="710"/>
      <c r="I2026" s="688"/>
    </row>
    <row r="2027" spans="1:9">
      <c r="A2027" s="944" t="s">
        <v>5516</v>
      </c>
      <c r="B2027" s="689"/>
      <c r="C2027" s="709"/>
      <c r="D2027" s="705"/>
      <c r="E2027" s="705"/>
      <c r="F2027" s="705"/>
      <c r="G2027" s="707"/>
      <c r="H2027" s="710"/>
      <c r="I2027" s="688"/>
    </row>
    <row r="2028" spans="1:9">
      <c r="A2028" s="944" t="s">
        <v>5516</v>
      </c>
      <c r="B2028" s="689"/>
      <c r="C2028" s="709"/>
      <c r="D2028" s="705"/>
      <c r="E2028" s="705"/>
      <c r="F2028" s="705"/>
      <c r="G2028" s="707"/>
      <c r="H2028" s="710"/>
      <c r="I2028" s="688"/>
    </row>
    <row r="2029" spans="1:9">
      <c r="A2029" s="944" t="s">
        <v>5516</v>
      </c>
      <c r="B2029" s="689"/>
      <c r="C2029" s="709"/>
      <c r="D2029" s="705"/>
      <c r="E2029" s="705"/>
      <c r="F2029" s="705"/>
      <c r="G2029" s="707"/>
      <c r="H2029" s="710"/>
      <c r="I2029" s="688"/>
    </row>
    <row r="2030" spans="1:9">
      <c r="A2030" s="944" t="s">
        <v>5516</v>
      </c>
      <c r="B2030" s="689"/>
      <c r="C2030" s="709"/>
      <c r="D2030" s="705"/>
      <c r="E2030" s="705"/>
      <c r="F2030" s="705"/>
      <c r="G2030" s="707"/>
      <c r="H2030" s="710"/>
      <c r="I2030" s="688"/>
    </row>
    <row r="2031" spans="1:9" ht="15.75" thickBot="1">
      <c r="A2031" s="944" t="s">
        <v>5516</v>
      </c>
      <c r="B2031" s="689"/>
      <c r="C2031" s="709"/>
      <c r="D2031" s="705"/>
      <c r="E2031" s="705"/>
      <c r="F2031" s="705"/>
      <c r="G2031" s="707"/>
      <c r="H2031" s="710"/>
      <c r="I2031" s="688"/>
    </row>
    <row r="2032" spans="1:9" ht="15.75" thickBot="1">
      <c r="A2032" s="944" t="s">
        <v>5516</v>
      </c>
      <c r="B2032" s="689"/>
      <c r="C2032" s="711"/>
      <c r="D2032" s="712"/>
      <c r="E2032" s="712"/>
      <c r="F2032" s="712"/>
      <c r="G2032" s="713"/>
      <c r="H2032" s="714"/>
      <c r="I2032" s="715">
        <v>16222.5</v>
      </c>
    </row>
    <row r="2033" spans="1:9" ht="15.75" thickBot="1">
      <c r="A2033" s="944" t="s">
        <v>5516</v>
      </c>
      <c r="B2033" s="689"/>
      <c r="C2033" s="716"/>
      <c r="D2033" s="716"/>
      <c r="E2033" s="716"/>
      <c r="F2033" s="716"/>
      <c r="G2033" s="717"/>
      <c r="H2033" s="718"/>
      <c r="I2033" s="719"/>
    </row>
    <row r="2034" spans="1:9" ht="15.75" thickBot="1">
      <c r="A2034" s="944" t="s">
        <v>5516</v>
      </c>
      <c r="B2034" s="689"/>
      <c r="C2034" s="695" t="s">
        <v>645</v>
      </c>
      <c r="D2034" s="696" t="s">
        <v>7</v>
      </c>
      <c r="E2034" s="697" t="s">
        <v>92</v>
      </c>
      <c r="F2034" s="697" t="s">
        <v>642</v>
      </c>
      <c r="G2034" s="697" t="s">
        <v>646</v>
      </c>
      <c r="H2034" s="698" t="s">
        <v>636</v>
      </c>
      <c r="I2034" s="688"/>
    </row>
    <row r="2035" spans="1:9">
      <c r="A2035" s="944" t="s">
        <v>5516</v>
      </c>
      <c r="B2035" s="691"/>
      <c r="C2035" s="726"/>
      <c r="D2035" s="721"/>
      <c r="E2035" s="721"/>
      <c r="F2035" s="727"/>
      <c r="G2035" s="721"/>
      <c r="H2035" s="728"/>
      <c r="I2035" s="729"/>
    </row>
    <row r="2036" spans="1:9">
      <c r="A2036" s="944" t="s">
        <v>5516</v>
      </c>
      <c r="B2036" s="689"/>
      <c r="C2036" s="709"/>
      <c r="D2036" s="706"/>
      <c r="E2036" s="705"/>
      <c r="F2036" s="706"/>
      <c r="G2036" s="721"/>
      <c r="H2036" s="708"/>
      <c r="I2036" s="688"/>
    </row>
    <row r="2037" spans="1:9">
      <c r="A2037" s="944" t="s">
        <v>5516</v>
      </c>
      <c r="B2037" s="689"/>
      <c r="C2037" s="709"/>
      <c r="D2037" s="706"/>
      <c r="E2037" s="705"/>
      <c r="F2037" s="706"/>
      <c r="G2037" s="721"/>
      <c r="H2037" s="708"/>
      <c r="I2037" s="688"/>
    </row>
    <row r="2038" spans="1:9">
      <c r="A2038" s="944" t="s">
        <v>5516</v>
      </c>
      <c r="B2038" s="689"/>
      <c r="C2038" s="709"/>
      <c r="D2038" s="705"/>
      <c r="E2038" s="705"/>
      <c r="F2038" s="705"/>
      <c r="G2038" s="707"/>
      <c r="H2038" s="710"/>
      <c r="I2038" s="688"/>
    </row>
    <row r="2039" spans="1:9" ht="15.75" thickBot="1">
      <c r="A2039" s="944" t="s">
        <v>5516</v>
      </c>
      <c r="B2039" s="689"/>
      <c r="C2039" s="709"/>
      <c r="D2039" s="705"/>
      <c r="E2039" s="705"/>
      <c r="F2039" s="705"/>
      <c r="G2039" s="707"/>
      <c r="H2039" s="710"/>
      <c r="I2039" s="688"/>
    </row>
    <row r="2040" spans="1:9" ht="15.75" thickBot="1">
      <c r="A2040" s="944" t="s">
        <v>5516</v>
      </c>
      <c r="B2040" s="689"/>
      <c r="C2040" s="711"/>
      <c r="D2040" s="712"/>
      <c r="E2040" s="712"/>
      <c r="F2040" s="712"/>
      <c r="G2040" s="713"/>
      <c r="H2040" s="714"/>
      <c r="I2040" s="715">
        <v>0</v>
      </c>
    </row>
    <row r="2041" spans="1:9" ht="15.75" thickBot="1">
      <c r="A2041" s="944" t="s">
        <v>5516</v>
      </c>
      <c r="B2041" s="689"/>
      <c r="C2041" s="716"/>
      <c r="D2041" s="716"/>
      <c r="E2041" s="716"/>
      <c r="F2041" s="716"/>
      <c r="G2041" s="730"/>
      <c r="H2041" s="731"/>
      <c r="I2041" s="719"/>
    </row>
    <row r="2042" spans="1:9" ht="15.75" thickBot="1">
      <c r="A2042" s="944" t="s">
        <v>5516</v>
      </c>
      <c r="B2042" s="689"/>
      <c r="C2042" s="695" t="s">
        <v>647</v>
      </c>
      <c r="D2042" s="561" t="s">
        <v>648</v>
      </c>
      <c r="E2042" s="561" t="s">
        <v>649</v>
      </c>
      <c r="F2042" s="697" t="s">
        <v>650</v>
      </c>
      <c r="G2042" s="697" t="s">
        <v>635</v>
      </c>
      <c r="H2042" s="698" t="s">
        <v>636</v>
      </c>
      <c r="I2042" s="688"/>
    </row>
    <row r="2043" spans="1:9">
      <c r="A2043" s="944" t="s">
        <v>5516</v>
      </c>
      <c r="B2043" s="689"/>
      <c r="C2043" s="732" t="s">
        <v>651</v>
      </c>
      <c r="D2043" s="563">
        <v>52046.296296296299</v>
      </c>
      <c r="E2043" s="564">
        <v>1.83829076447194</v>
      </c>
      <c r="F2043" s="565">
        <v>95676.225806451621</v>
      </c>
      <c r="G2043" s="733">
        <v>311.21417797888387</v>
      </c>
      <c r="H2043" s="567">
        <v>307</v>
      </c>
      <c r="I2043" s="688"/>
    </row>
    <row r="2044" spans="1:9">
      <c r="A2044" s="944" t="s">
        <v>5516</v>
      </c>
      <c r="B2044" s="689"/>
      <c r="C2044" s="732" t="s">
        <v>652</v>
      </c>
      <c r="D2044" s="563">
        <v>41637.037037037036</v>
      </c>
      <c r="E2044" s="564">
        <v>1.83829076447194</v>
      </c>
      <c r="F2044" s="565">
        <v>76540.980645161297</v>
      </c>
      <c r="G2044" s="734">
        <v>60</v>
      </c>
      <c r="H2044" s="567">
        <v>1276</v>
      </c>
      <c r="I2044" s="688"/>
    </row>
    <row r="2045" spans="1:9">
      <c r="A2045" s="944" t="s">
        <v>5516</v>
      </c>
      <c r="B2045" s="689"/>
      <c r="C2045" s="735" t="s">
        <v>653</v>
      </c>
      <c r="D2045" s="563">
        <v>20818.518518518522</v>
      </c>
      <c r="E2045" s="564">
        <v>2.0417646957549742</v>
      </c>
      <c r="F2045" s="565">
        <v>42506.516129032265</v>
      </c>
      <c r="G2045" s="734">
        <v>60</v>
      </c>
      <c r="H2045" s="567">
        <v>708</v>
      </c>
      <c r="I2045" s="688"/>
    </row>
    <row r="2046" spans="1:9">
      <c r="A2046" s="944" t="s">
        <v>5516</v>
      </c>
      <c r="B2046" s="689"/>
      <c r="C2046" s="709"/>
      <c r="D2046" s="705"/>
      <c r="E2046" s="705"/>
      <c r="F2046" s="705"/>
      <c r="G2046" s="707"/>
      <c r="H2046" s="710"/>
      <c r="I2046" s="688"/>
    </row>
    <row r="2047" spans="1:9">
      <c r="A2047" s="944" t="s">
        <v>5516</v>
      </c>
      <c r="B2047" s="689"/>
      <c r="C2047" s="709"/>
      <c r="D2047" s="705"/>
      <c r="E2047" s="705"/>
      <c r="F2047" s="705"/>
      <c r="G2047" s="707"/>
      <c r="H2047" s="710"/>
      <c r="I2047" s="688"/>
    </row>
    <row r="2048" spans="1:9" ht="15.75" thickBot="1">
      <c r="A2048" s="944" t="s">
        <v>5516</v>
      </c>
      <c r="B2048" s="689"/>
      <c r="C2048" s="709"/>
      <c r="D2048" s="705"/>
      <c r="E2048" s="705"/>
      <c r="F2048" s="705"/>
      <c r="G2048" s="707"/>
      <c r="H2048" s="710"/>
      <c r="I2048" s="688"/>
    </row>
    <row r="2049" spans="1:10" ht="15.75" thickBot="1">
      <c r="A2049" s="944" t="s">
        <v>5516</v>
      </c>
      <c r="B2049" s="689"/>
      <c r="C2049" s="736"/>
      <c r="D2049" s="737"/>
      <c r="E2049" s="737"/>
      <c r="F2049" s="737"/>
      <c r="G2049" s="738"/>
      <c r="H2049" s="739"/>
      <c r="I2049" s="715">
        <v>2291</v>
      </c>
    </row>
    <row r="2050" spans="1:10" ht="15.75" thickBot="1">
      <c r="A2050" s="944" t="s">
        <v>5516</v>
      </c>
      <c r="B2050" s="689"/>
      <c r="C2050" s="689"/>
      <c r="D2050" s="689"/>
      <c r="E2050" s="689"/>
      <c r="F2050" s="689"/>
      <c r="G2050" s="691"/>
      <c r="H2050" s="694"/>
      <c r="I2050" s="688"/>
    </row>
    <row r="2051" spans="1:10" ht="15.75" thickBot="1">
      <c r="A2051" s="944" t="s">
        <v>5516</v>
      </c>
      <c r="B2051" s="689"/>
      <c r="C2051" s="689"/>
      <c r="D2051" s="689"/>
      <c r="E2051" s="689"/>
      <c r="F2051" s="740" t="s">
        <v>654</v>
      </c>
      <c r="G2051" s="691"/>
      <c r="H2051" s="694"/>
      <c r="I2051" s="715">
        <v>18629</v>
      </c>
      <c r="J2051" s="518">
        <v>18629</v>
      </c>
    </row>
    <row r="2052" spans="1:10">
      <c r="A2052" s="944" t="s">
        <v>5516</v>
      </c>
    </row>
    <row r="2053" spans="1:10">
      <c r="A2053" s="944" t="s">
        <v>1081</v>
      </c>
      <c r="F2053" s="515"/>
    </row>
    <row r="2054" spans="1:10">
      <c r="A2054" s="944" t="s">
        <v>1081</v>
      </c>
      <c r="F2054" s="515"/>
    </row>
    <row r="2055" spans="1:10">
      <c r="A2055" s="518" t="s">
        <v>5530</v>
      </c>
      <c r="B2055" s="602"/>
      <c r="F2055" s="515"/>
    </row>
    <row r="2056" spans="1:10">
      <c r="A2056" s="944" t="s">
        <v>5530</v>
      </c>
      <c r="B2056" s="516"/>
      <c r="C2056" s="519" t="s">
        <v>631</v>
      </c>
      <c r="D2056" s="519"/>
      <c r="E2056" s="519"/>
      <c r="F2056" s="519"/>
      <c r="G2056" s="519"/>
      <c r="H2056" s="520"/>
      <c r="I2056" s="515"/>
    </row>
    <row r="2057" spans="1:10">
      <c r="A2057" s="944" t="s">
        <v>5530</v>
      </c>
      <c r="B2057" s="516"/>
      <c r="C2057" s="515"/>
      <c r="D2057" s="515"/>
      <c r="E2057" s="515"/>
      <c r="F2057" s="515"/>
      <c r="G2057" s="516"/>
      <c r="H2057" s="575"/>
      <c r="I2057" s="576"/>
    </row>
    <row r="2058" spans="1:10">
      <c r="A2058" s="944" t="s">
        <v>5530</v>
      </c>
      <c r="B2058" s="516"/>
      <c r="C2058" s="515"/>
      <c r="D2058" s="515"/>
      <c r="E2058" s="515"/>
      <c r="F2058" s="515"/>
      <c r="G2058" s="516"/>
      <c r="H2058" s="575"/>
      <c r="I2058" s="576"/>
    </row>
    <row r="2059" spans="1:10">
      <c r="A2059" s="944" t="s">
        <v>5530</v>
      </c>
      <c r="B2059" s="516"/>
      <c r="C2059" s="515"/>
      <c r="D2059" s="515"/>
      <c r="E2059" s="515"/>
      <c r="F2059" s="515"/>
      <c r="G2059" s="516"/>
      <c r="H2059" s="575"/>
      <c r="I2059" s="1051" t="s">
        <v>1062</v>
      </c>
    </row>
    <row r="2060" spans="1:10" ht="45">
      <c r="A2060" s="944" t="s">
        <v>5530</v>
      </c>
      <c r="B2060" s="828" t="s">
        <v>670</v>
      </c>
      <c r="C2060" s="1097" t="s">
        <v>5530</v>
      </c>
      <c r="D2060" s="829" t="s">
        <v>671</v>
      </c>
      <c r="E2060" s="829"/>
      <c r="F2060" s="829"/>
      <c r="G2060" s="828" t="s">
        <v>7</v>
      </c>
      <c r="H2060" s="830" t="s">
        <v>662</v>
      </c>
      <c r="I2060" s="1093">
        <v>6</v>
      </c>
    </row>
    <row r="2061" spans="1:10">
      <c r="A2061" s="944" t="s">
        <v>5530</v>
      </c>
      <c r="B2061" s="516"/>
      <c r="C2061" s="515"/>
      <c r="D2061" s="604"/>
      <c r="E2061" s="604"/>
      <c r="F2061" s="604"/>
      <c r="G2061" s="516"/>
      <c r="H2061" s="576"/>
      <c r="I2061" s="576"/>
    </row>
    <row r="2062" spans="1:10">
      <c r="A2062" s="944" t="s">
        <v>5530</v>
      </c>
      <c r="B2062" s="516"/>
      <c r="C2062" s="515"/>
      <c r="D2062" s="515"/>
      <c r="E2062" s="515"/>
      <c r="F2062" s="515"/>
      <c r="G2062" s="515"/>
      <c r="H2062" s="515"/>
      <c r="I2062" s="576"/>
    </row>
    <row r="2063" spans="1:10" ht="15.75" thickBot="1">
      <c r="A2063" s="944" t="s">
        <v>5530</v>
      </c>
      <c r="B2063" s="516"/>
      <c r="C2063" s="515"/>
      <c r="D2063" s="515"/>
      <c r="E2063" s="515"/>
      <c r="F2063" s="515"/>
      <c r="G2063" s="516"/>
      <c r="H2063" s="576"/>
      <c r="I2063" s="576"/>
    </row>
    <row r="2064" spans="1:10" ht="15.75" thickBot="1">
      <c r="A2064" s="944" t="s">
        <v>5530</v>
      </c>
      <c r="B2064" s="516"/>
      <c r="C2064" s="605" t="s">
        <v>633</v>
      </c>
      <c r="D2064" s="561" t="s">
        <v>7</v>
      </c>
      <c r="E2064" s="561" t="s">
        <v>92</v>
      </c>
      <c r="F2064" s="561" t="s">
        <v>672</v>
      </c>
      <c r="G2064" s="561" t="s">
        <v>635</v>
      </c>
      <c r="H2064" s="606" t="s">
        <v>636</v>
      </c>
      <c r="I2064" s="576"/>
    </row>
    <row r="2065" spans="1:9">
      <c r="A2065" s="944" t="s">
        <v>5530</v>
      </c>
      <c r="B2065" s="516"/>
      <c r="C2065" s="568" t="s">
        <v>637</v>
      </c>
      <c r="D2065" s="607" t="s">
        <v>638</v>
      </c>
      <c r="E2065" s="535">
        <v>1</v>
      </c>
      <c r="F2065" s="530">
        <v>133196</v>
      </c>
      <c r="G2065" s="535">
        <v>3.4927728613569332E-2</v>
      </c>
      <c r="H2065" s="608">
        <v>4652.2337404129812</v>
      </c>
      <c r="I2065" s="576"/>
    </row>
    <row r="2066" spans="1:9">
      <c r="A2066" s="944" t="s">
        <v>5530</v>
      </c>
      <c r="B2066" s="516"/>
      <c r="C2066" s="609" t="s">
        <v>673</v>
      </c>
      <c r="D2066" s="610" t="s">
        <v>640</v>
      </c>
      <c r="E2066" s="610">
        <v>1</v>
      </c>
      <c r="F2066" s="611">
        <v>6798</v>
      </c>
      <c r="G2066" s="610">
        <v>3</v>
      </c>
      <c r="H2066" s="612">
        <v>2266</v>
      </c>
      <c r="I2066" s="576"/>
    </row>
    <row r="2067" spans="1:9">
      <c r="A2067" s="944" t="s">
        <v>5530</v>
      </c>
      <c r="B2067" s="516"/>
      <c r="C2067" s="609"/>
      <c r="D2067" s="610"/>
      <c r="E2067" s="610"/>
      <c r="F2067" s="563"/>
      <c r="G2067" s="610"/>
      <c r="H2067" s="613"/>
      <c r="I2067" s="576"/>
    </row>
    <row r="2068" spans="1:9">
      <c r="A2068" s="944" t="s">
        <v>5530</v>
      </c>
      <c r="B2068" s="516"/>
      <c r="C2068" s="609"/>
      <c r="D2068" s="610"/>
      <c r="E2068" s="610"/>
      <c r="F2068" s="558"/>
      <c r="G2068" s="610"/>
      <c r="H2068" s="613"/>
      <c r="I2068" s="576"/>
    </row>
    <row r="2069" spans="1:9">
      <c r="A2069" s="944" t="s">
        <v>5530</v>
      </c>
      <c r="B2069" s="516"/>
      <c r="C2069" s="609"/>
      <c r="D2069" s="610"/>
      <c r="E2069" s="614"/>
      <c r="F2069" s="614"/>
      <c r="G2069" s="610"/>
      <c r="H2069" s="613"/>
      <c r="I2069" s="576"/>
    </row>
    <row r="2070" spans="1:9" ht="15.75" thickBot="1">
      <c r="A2070" s="944" t="s">
        <v>5530</v>
      </c>
      <c r="B2070" s="516"/>
      <c r="C2070" s="609"/>
      <c r="D2070" s="610"/>
      <c r="E2070" s="614"/>
      <c r="F2070" s="614"/>
      <c r="G2070" s="610"/>
      <c r="H2070" s="613"/>
      <c r="I2070" s="576"/>
    </row>
    <row r="2071" spans="1:9" ht="15.75" thickBot="1">
      <c r="A2071" s="944" t="s">
        <v>5530</v>
      </c>
      <c r="B2071" s="516"/>
      <c r="C2071" s="615"/>
      <c r="D2071" s="616"/>
      <c r="E2071" s="616"/>
      <c r="F2071" s="616"/>
      <c r="G2071" s="617"/>
      <c r="H2071" s="618"/>
      <c r="I2071" s="619">
        <v>6918.2337404129812</v>
      </c>
    </row>
    <row r="2072" spans="1:9" ht="15.75" thickBot="1">
      <c r="A2072" s="944" t="s">
        <v>5530</v>
      </c>
      <c r="B2072" s="516"/>
      <c r="C2072" s="620"/>
      <c r="D2072" s="620"/>
      <c r="E2072" s="620"/>
      <c r="F2072" s="620"/>
      <c r="G2072" s="621"/>
      <c r="H2072" s="622"/>
      <c r="I2072" s="623"/>
    </row>
    <row r="2073" spans="1:9" ht="15.75" thickBot="1">
      <c r="A2073" s="944" t="s">
        <v>5530</v>
      </c>
      <c r="B2073" s="516"/>
      <c r="C2073" s="605" t="s">
        <v>641</v>
      </c>
      <c r="D2073" s="561" t="s">
        <v>7</v>
      </c>
      <c r="E2073" s="561" t="s">
        <v>92</v>
      </c>
      <c r="F2073" s="561" t="s">
        <v>642</v>
      </c>
      <c r="G2073" s="561" t="s">
        <v>643</v>
      </c>
      <c r="H2073" s="606" t="s">
        <v>636</v>
      </c>
      <c r="I2073" s="576"/>
    </row>
    <row r="2074" spans="1:9">
      <c r="A2074" s="944" t="s">
        <v>5530</v>
      </c>
      <c r="B2074" s="516"/>
      <c r="C2074" s="624" t="s">
        <v>674</v>
      </c>
      <c r="D2074" s="625" t="s">
        <v>79</v>
      </c>
      <c r="E2074" s="610">
        <v>260</v>
      </c>
      <c r="F2074" s="611">
        <v>527</v>
      </c>
      <c r="G2074" s="556"/>
      <c r="H2074" s="626">
        <v>137020</v>
      </c>
      <c r="I2074" s="576"/>
    </row>
    <row r="2075" spans="1:9">
      <c r="A2075" s="944" t="s">
        <v>5530</v>
      </c>
      <c r="B2075" s="516"/>
      <c r="C2075" s="627" t="s">
        <v>675</v>
      </c>
      <c r="D2075" s="625" t="s">
        <v>78</v>
      </c>
      <c r="E2075" s="625">
        <v>0.625</v>
      </c>
      <c r="F2075" s="611">
        <v>44800</v>
      </c>
      <c r="G2075" s="556"/>
      <c r="H2075" s="626">
        <v>28000</v>
      </c>
      <c r="I2075" s="576"/>
    </row>
    <row r="2076" spans="1:9">
      <c r="A2076" s="944" t="s">
        <v>5530</v>
      </c>
      <c r="B2076" s="516"/>
      <c r="C2076" s="627" t="s">
        <v>676</v>
      </c>
      <c r="D2076" s="610" t="s">
        <v>78</v>
      </c>
      <c r="E2076" s="610">
        <v>0.83499999999999996</v>
      </c>
      <c r="F2076" s="611">
        <v>95000</v>
      </c>
      <c r="G2076" s="556"/>
      <c r="H2076" s="626">
        <v>79325</v>
      </c>
      <c r="I2076" s="576"/>
    </row>
    <row r="2077" spans="1:9">
      <c r="A2077" s="944" t="s">
        <v>5530</v>
      </c>
      <c r="B2077" s="516"/>
      <c r="C2077" s="628" t="s">
        <v>677</v>
      </c>
      <c r="D2077" s="625" t="s">
        <v>678</v>
      </c>
      <c r="E2077" s="610">
        <v>130</v>
      </c>
      <c r="F2077" s="629">
        <v>23</v>
      </c>
      <c r="G2077" s="556"/>
      <c r="H2077" s="626">
        <v>2990</v>
      </c>
      <c r="I2077" s="576"/>
    </row>
    <row r="2078" spans="1:9">
      <c r="A2078" s="944" t="s">
        <v>5530</v>
      </c>
      <c r="B2078" s="516"/>
      <c r="C2078" s="609"/>
      <c r="D2078" s="610"/>
      <c r="E2078" s="610"/>
      <c r="F2078" s="563"/>
      <c r="G2078" s="556"/>
      <c r="H2078" s="587"/>
      <c r="I2078" s="576"/>
    </row>
    <row r="2079" spans="1:9">
      <c r="A2079" s="944" t="s">
        <v>5530</v>
      </c>
      <c r="B2079" s="516"/>
      <c r="C2079" s="628"/>
      <c r="D2079" s="625"/>
      <c r="E2079" s="625"/>
      <c r="F2079" s="563"/>
      <c r="G2079" s="556"/>
      <c r="H2079" s="587"/>
      <c r="I2079" s="576"/>
    </row>
    <row r="2080" spans="1:9">
      <c r="A2080" s="944" t="s">
        <v>5530</v>
      </c>
      <c r="B2080" s="516"/>
      <c r="C2080" s="609"/>
      <c r="D2080" s="610"/>
      <c r="E2080" s="610"/>
      <c r="F2080" s="563"/>
      <c r="G2080" s="556"/>
      <c r="H2080" s="587"/>
      <c r="I2080" s="576"/>
    </row>
    <row r="2081" spans="1:9">
      <c r="A2081" s="944" t="s">
        <v>5530</v>
      </c>
      <c r="B2081" s="516"/>
      <c r="C2081" s="609"/>
      <c r="D2081" s="610"/>
      <c r="E2081" s="610"/>
      <c r="F2081" s="563"/>
      <c r="G2081" s="556"/>
      <c r="H2081" s="587"/>
      <c r="I2081" s="576"/>
    </row>
    <row r="2082" spans="1:9">
      <c r="A2082" s="944" t="s">
        <v>5530</v>
      </c>
      <c r="B2082" s="516"/>
      <c r="C2082" s="609"/>
      <c r="D2082" s="614"/>
      <c r="E2082" s="614"/>
      <c r="F2082" s="614"/>
      <c r="G2082" s="610"/>
      <c r="H2082" s="613"/>
      <c r="I2082" s="576"/>
    </row>
    <row r="2083" spans="1:9">
      <c r="A2083" s="944" t="s">
        <v>5530</v>
      </c>
      <c r="B2083" s="516"/>
      <c r="C2083" s="609"/>
      <c r="D2083" s="614"/>
      <c r="E2083" s="614"/>
      <c r="F2083" s="614"/>
      <c r="G2083" s="610"/>
      <c r="H2083" s="613"/>
      <c r="I2083" s="576"/>
    </row>
    <row r="2084" spans="1:9">
      <c r="A2084" s="944" t="s">
        <v>5530</v>
      </c>
      <c r="B2084" s="516"/>
      <c r="C2084" s="609"/>
      <c r="D2084" s="614"/>
      <c r="E2084" s="614"/>
      <c r="F2084" s="614"/>
      <c r="G2084" s="610"/>
      <c r="H2084" s="613"/>
      <c r="I2084" s="576"/>
    </row>
    <row r="2085" spans="1:9" ht="15.75" thickBot="1">
      <c r="A2085" s="944" t="s">
        <v>5530</v>
      </c>
      <c r="B2085" s="516"/>
      <c r="C2085" s="609"/>
      <c r="D2085" s="614"/>
      <c r="E2085" s="614"/>
      <c r="F2085" s="614"/>
      <c r="G2085" s="610"/>
      <c r="H2085" s="613"/>
      <c r="I2085" s="576"/>
    </row>
    <row r="2086" spans="1:9" ht="15.75" thickBot="1">
      <c r="A2086" s="944" t="s">
        <v>5530</v>
      </c>
      <c r="B2086" s="516"/>
      <c r="C2086" s="615"/>
      <c r="D2086" s="616"/>
      <c r="E2086" s="616"/>
      <c r="F2086" s="616"/>
      <c r="G2086" s="617"/>
      <c r="H2086" s="618"/>
      <c r="I2086" s="619">
        <v>247335</v>
      </c>
    </row>
    <row r="2087" spans="1:9" ht="15.75" thickBot="1">
      <c r="A2087" s="944" t="s">
        <v>5530</v>
      </c>
      <c r="B2087" s="516"/>
      <c r="C2087" s="620"/>
      <c r="D2087" s="620"/>
      <c r="E2087" s="620"/>
      <c r="F2087" s="620"/>
      <c r="G2087" s="621"/>
      <c r="H2087" s="622"/>
      <c r="I2087" s="623"/>
    </row>
    <row r="2088" spans="1:9" ht="15.75" thickBot="1">
      <c r="A2088" s="944" t="s">
        <v>5530</v>
      </c>
      <c r="B2088" s="516"/>
      <c r="C2088" s="605" t="s">
        <v>645</v>
      </c>
      <c r="D2088" s="561" t="s">
        <v>7</v>
      </c>
      <c r="E2088" s="561" t="s">
        <v>92</v>
      </c>
      <c r="F2088" s="561" t="s">
        <v>642</v>
      </c>
      <c r="G2088" s="561" t="s">
        <v>646</v>
      </c>
      <c r="H2088" s="606" t="s">
        <v>636</v>
      </c>
      <c r="I2088" s="576"/>
    </row>
    <row r="2089" spans="1:9" ht="30">
      <c r="A2089" s="944" t="s">
        <v>5530</v>
      </c>
      <c r="B2089" s="516"/>
      <c r="C2089" s="630" t="s">
        <v>679</v>
      </c>
      <c r="D2089" s="625" t="s">
        <v>680</v>
      </c>
      <c r="E2089" s="625">
        <v>8</v>
      </c>
      <c r="F2089" s="584">
        <v>25750</v>
      </c>
      <c r="G2089" s="625"/>
      <c r="H2089" s="592">
        <v>206000</v>
      </c>
      <c r="I2089" s="631"/>
    </row>
    <row r="2090" spans="1:9">
      <c r="A2090" s="944" t="s">
        <v>5530</v>
      </c>
      <c r="B2090" s="516"/>
      <c r="C2090" s="632"/>
      <c r="D2090" s="633"/>
      <c r="E2090" s="633"/>
      <c r="F2090" s="633"/>
      <c r="G2090" s="625"/>
      <c r="H2090" s="587"/>
      <c r="I2090" s="576"/>
    </row>
    <row r="2091" spans="1:9">
      <c r="A2091" s="944" t="s">
        <v>5530</v>
      </c>
      <c r="B2091" s="516"/>
      <c r="C2091" s="632"/>
      <c r="D2091" s="614"/>
      <c r="E2091" s="614"/>
      <c r="F2091" s="614"/>
      <c r="G2091" s="610"/>
      <c r="H2091" s="613"/>
      <c r="I2091" s="576"/>
    </row>
    <row r="2092" spans="1:9">
      <c r="A2092" s="944" t="s">
        <v>5530</v>
      </c>
      <c r="B2092" s="516"/>
      <c r="C2092" s="628"/>
      <c r="D2092" s="614"/>
      <c r="E2092" s="614"/>
      <c r="F2092" s="614"/>
      <c r="G2092" s="610"/>
      <c r="H2092" s="613"/>
      <c r="I2092" s="576"/>
    </row>
    <row r="2093" spans="1:9" ht="15.75" thickBot="1">
      <c r="A2093" s="944" t="s">
        <v>5530</v>
      </c>
      <c r="B2093" s="516"/>
      <c r="C2093" s="609"/>
      <c r="D2093" s="614"/>
      <c r="E2093" s="614"/>
      <c r="F2093" s="614"/>
      <c r="G2093" s="610"/>
      <c r="H2093" s="613"/>
      <c r="I2093" s="576"/>
    </row>
    <row r="2094" spans="1:9" ht="15.75" thickBot="1">
      <c r="A2094" s="944" t="s">
        <v>5530</v>
      </c>
      <c r="B2094" s="516"/>
      <c r="C2094" s="615"/>
      <c r="D2094" s="616"/>
      <c r="E2094" s="616"/>
      <c r="F2094" s="616"/>
      <c r="G2094" s="617"/>
      <c r="H2094" s="618"/>
      <c r="I2094" s="619">
        <v>206000</v>
      </c>
    </row>
    <row r="2095" spans="1:9" ht="15.75" thickBot="1">
      <c r="A2095" s="944" t="s">
        <v>5530</v>
      </c>
      <c r="B2095" s="516"/>
      <c r="C2095" s="620"/>
      <c r="D2095" s="620"/>
      <c r="E2095" s="620"/>
      <c r="F2095" s="620"/>
      <c r="G2095" s="634"/>
      <c r="H2095" s="635"/>
      <c r="I2095" s="623"/>
    </row>
    <row r="2096" spans="1:9" ht="15.75" thickBot="1">
      <c r="A2096" s="944" t="s">
        <v>5530</v>
      </c>
      <c r="B2096" s="516"/>
      <c r="C2096" s="605" t="s">
        <v>647</v>
      </c>
      <c r="D2096" s="561" t="s">
        <v>648</v>
      </c>
      <c r="E2096" s="561" t="s">
        <v>649</v>
      </c>
      <c r="F2096" s="561" t="s">
        <v>650</v>
      </c>
      <c r="G2096" s="561" t="s">
        <v>635</v>
      </c>
      <c r="H2096" s="606" t="s">
        <v>636</v>
      </c>
      <c r="I2096" s="576"/>
    </row>
    <row r="2097" spans="1:10">
      <c r="A2097" s="944" t="s">
        <v>5530</v>
      </c>
      <c r="B2097" s="516"/>
      <c r="C2097" s="562" t="s">
        <v>651</v>
      </c>
      <c r="D2097" s="563">
        <v>52046.296296296299</v>
      </c>
      <c r="E2097" s="564">
        <v>1.83829076447194</v>
      </c>
      <c r="F2097" s="565">
        <v>95676.225806451621</v>
      </c>
      <c r="G2097" s="636">
        <v>6.8</v>
      </c>
      <c r="H2097" s="567">
        <v>14070</v>
      </c>
      <c r="I2097" s="576"/>
    </row>
    <row r="2098" spans="1:10">
      <c r="A2098" s="944" t="s">
        <v>5530</v>
      </c>
      <c r="B2098" s="516"/>
      <c r="C2098" s="562" t="s">
        <v>652</v>
      </c>
      <c r="D2098" s="563">
        <v>41637.037037037036</v>
      </c>
      <c r="E2098" s="564">
        <v>1.83829076447194</v>
      </c>
      <c r="F2098" s="565">
        <v>76540.980645161297</v>
      </c>
      <c r="G2098" s="637">
        <v>0.99898742279806652</v>
      </c>
      <c r="H2098" s="567">
        <v>76619</v>
      </c>
      <c r="I2098" s="576"/>
    </row>
    <row r="2099" spans="1:10">
      <c r="A2099" s="944" t="s">
        <v>5530</v>
      </c>
      <c r="B2099" s="516"/>
      <c r="C2099" s="568" t="s">
        <v>653</v>
      </c>
      <c r="D2099" s="563">
        <v>20818.518518518522</v>
      </c>
      <c r="E2099" s="564">
        <v>2.0417646957549742</v>
      </c>
      <c r="F2099" s="565">
        <v>42506.516129032265</v>
      </c>
      <c r="G2099" s="638">
        <v>1</v>
      </c>
      <c r="H2099" s="567">
        <v>42507</v>
      </c>
      <c r="I2099" s="576"/>
    </row>
    <row r="2100" spans="1:10">
      <c r="A2100" s="944" t="s">
        <v>5530</v>
      </c>
      <c r="B2100" s="516"/>
      <c r="C2100" s="609"/>
      <c r="D2100" s="558"/>
      <c r="E2100" s="563"/>
      <c r="F2100" s="563"/>
      <c r="G2100" s="610"/>
      <c r="H2100" s="587"/>
      <c r="I2100" s="576"/>
    </row>
    <row r="2101" spans="1:10">
      <c r="A2101" s="944" t="s">
        <v>5530</v>
      </c>
      <c r="B2101" s="516"/>
      <c r="C2101" s="609"/>
      <c r="D2101" s="614"/>
      <c r="E2101" s="614"/>
      <c r="F2101" s="614"/>
      <c r="G2101" s="610"/>
      <c r="H2101" s="613"/>
      <c r="I2101" s="576"/>
    </row>
    <row r="2102" spans="1:10" ht="15.75" thickBot="1">
      <c r="A2102" s="944" t="s">
        <v>5530</v>
      </c>
      <c r="B2102" s="516"/>
      <c r="C2102" s="609"/>
      <c r="D2102" s="614"/>
      <c r="E2102" s="614"/>
      <c r="F2102" s="614"/>
      <c r="G2102" s="610"/>
      <c r="H2102" s="613"/>
      <c r="I2102" s="576"/>
    </row>
    <row r="2103" spans="1:10" ht="15.75" thickBot="1">
      <c r="A2103" s="944" t="s">
        <v>5530</v>
      </c>
      <c r="B2103" s="516"/>
      <c r="C2103" s="639"/>
      <c r="D2103" s="640"/>
      <c r="E2103" s="640"/>
      <c r="F2103" s="640"/>
      <c r="G2103" s="641"/>
      <c r="H2103" s="642"/>
      <c r="I2103" s="619">
        <v>133196</v>
      </c>
    </row>
    <row r="2104" spans="1:10" ht="15.75" thickBot="1">
      <c r="A2104" s="944" t="s">
        <v>5530</v>
      </c>
      <c r="B2104" s="516"/>
      <c r="C2104" s="515"/>
      <c r="D2104" s="515"/>
      <c r="E2104" s="515"/>
      <c r="F2104" s="515"/>
      <c r="G2104" s="516"/>
      <c r="H2104" s="575"/>
      <c r="I2104" s="576"/>
    </row>
    <row r="2105" spans="1:10" ht="15.75" thickBot="1">
      <c r="A2105" s="944" t="s">
        <v>5530</v>
      </c>
      <c r="B2105" s="516"/>
      <c r="C2105" s="515"/>
      <c r="D2105" s="515"/>
      <c r="E2105" s="515"/>
      <c r="F2105" s="574" t="s">
        <v>654</v>
      </c>
      <c r="G2105" s="516"/>
      <c r="H2105" s="575"/>
      <c r="I2105" s="643">
        <v>593449</v>
      </c>
      <c r="J2105" s="518">
        <v>593449</v>
      </c>
    </row>
    <row r="2106" spans="1:10">
      <c r="A2106" s="944" t="s">
        <v>5530</v>
      </c>
      <c r="F2106" s="515"/>
    </row>
    <row r="2107" spans="1:10">
      <c r="A2107" s="944" t="s">
        <v>5530</v>
      </c>
      <c r="F2107" s="515"/>
    </row>
    <row r="2108" spans="1:10">
      <c r="A2108" s="944" t="s">
        <v>5530</v>
      </c>
      <c r="B2108" s="602"/>
      <c r="F2108" s="515"/>
    </row>
    <row r="2109" spans="1:10">
      <c r="A2109" s="518" t="s">
        <v>226</v>
      </c>
      <c r="B2109" s="602"/>
      <c r="F2109" s="515"/>
    </row>
    <row r="2110" spans="1:10">
      <c r="A2110" s="944" t="s">
        <v>226</v>
      </c>
      <c r="B2110" s="516"/>
      <c r="C2110" s="519" t="s">
        <v>631</v>
      </c>
      <c r="D2110" s="519"/>
      <c r="E2110" s="519"/>
      <c r="F2110" s="519"/>
      <c r="G2110" s="519"/>
      <c r="H2110" s="520"/>
      <c r="I2110" s="515"/>
    </row>
    <row r="2111" spans="1:10">
      <c r="A2111" s="944" t="s">
        <v>226</v>
      </c>
      <c r="B2111" s="516"/>
      <c r="C2111" s="515"/>
      <c r="D2111" s="515"/>
      <c r="E2111" s="515"/>
      <c r="F2111" s="515"/>
      <c r="G2111" s="516"/>
      <c r="H2111" s="575"/>
      <c r="I2111" s="576"/>
    </row>
    <row r="2112" spans="1:10">
      <c r="A2112" s="944" t="s">
        <v>226</v>
      </c>
      <c r="B2112" s="516"/>
      <c r="C2112" s="515"/>
      <c r="D2112" s="515"/>
      <c r="E2112" s="515"/>
      <c r="F2112" s="515"/>
      <c r="G2112" s="516"/>
      <c r="H2112" s="575"/>
      <c r="I2112" s="576"/>
    </row>
    <row r="2113" spans="1:9">
      <c r="A2113" s="944" t="s">
        <v>226</v>
      </c>
      <c r="B2113" s="516"/>
      <c r="C2113" s="515"/>
      <c r="D2113" s="515"/>
      <c r="E2113" s="515"/>
      <c r="F2113" s="515"/>
      <c r="G2113" s="516"/>
      <c r="H2113" s="575"/>
      <c r="I2113" s="1051" t="s">
        <v>1062</v>
      </c>
    </row>
    <row r="2114" spans="1:9" ht="30">
      <c r="A2114" s="944" t="s">
        <v>226</v>
      </c>
      <c r="B2114" s="828" t="s">
        <v>670</v>
      </c>
      <c r="C2114" s="1097" t="s">
        <v>226</v>
      </c>
      <c r="D2114" s="829" t="s">
        <v>734</v>
      </c>
      <c r="E2114" s="829"/>
      <c r="F2114" s="829"/>
      <c r="G2114" s="828" t="s">
        <v>7</v>
      </c>
      <c r="H2114" s="830" t="s">
        <v>662</v>
      </c>
      <c r="I2114" s="1093">
        <v>48</v>
      </c>
    </row>
    <row r="2115" spans="1:9">
      <c r="A2115" s="944" t="s">
        <v>226</v>
      </c>
      <c r="B2115" s="516"/>
      <c r="C2115" s="515"/>
      <c r="D2115" s="604"/>
      <c r="E2115" s="604"/>
      <c r="F2115" s="604"/>
      <c r="G2115" s="516"/>
      <c r="H2115" s="576"/>
      <c r="I2115" s="576"/>
    </row>
    <row r="2116" spans="1:9">
      <c r="A2116" s="944" t="s">
        <v>226</v>
      </c>
      <c r="B2116" s="516"/>
      <c r="C2116" s="515"/>
      <c r="D2116" s="515"/>
      <c r="E2116" s="515"/>
      <c r="F2116" s="515"/>
      <c r="G2116" s="515"/>
      <c r="H2116" s="515"/>
      <c r="I2116" s="576"/>
    </row>
    <row r="2117" spans="1:9" ht="15.75" thickBot="1">
      <c r="A2117" s="944" t="s">
        <v>226</v>
      </c>
      <c r="B2117" s="516"/>
      <c r="C2117" s="515"/>
      <c r="D2117" s="515"/>
      <c r="E2117" s="515"/>
      <c r="F2117" s="515"/>
      <c r="G2117" s="516"/>
      <c r="H2117" s="576"/>
      <c r="I2117" s="576"/>
    </row>
    <row r="2118" spans="1:9" ht="15.75" thickBot="1">
      <c r="A2118" s="944" t="s">
        <v>226</v>
      </c>
      <c r="B2118" s="516"/>
      <c r="C2118" s="605" t="s">
        <v>633</v>
      </c>
      <c r="D2118" s="561" t="s">
        <v>7</v>
      </c>
      <c r="E2118" s="561" t="s">
        <v>92</v>
      </c>
      <c r="F2118" s="561" t="s">
        <v>672</v>
      </c>
      <c r="G2118" s="561" t="s">
        <v>635</v>
      </c>
      <c r="H2118" s="606" t="s">
        <v>636</v>
      </c>
      <c r="I2118" s="576"/>
    </row>
    <row r="2119" spans="1:9">
      <c r="A2119" s="944" t="s">
        <v>226</v>
      </c>
      <c r="B2119" s="516"/>
      <c r="C2119" s="568" t="s">
        <v>637</v>
      </c>
      <c r="D2119" s="607" t="s">
        <v>638</v>
      </c>
      <c r="E2119" s="535">
        <v>1</v>
      </c>
      <c r="F2119" s="530">
        <v>148196</v>
      </c>
      <c r="G2119" s="535">
        <v>4.9014177489177489E-2</v>
      </c>
      <c r="H2119" s="608">
        <v>7263.7050471861476</v>
      </c>
      <c r="I2119" s="576"/>
    </row>
    <row r="2120" spans="1:9">
      <c r="A2120" s="944" t="s">
        <v>226</v>
      </c>
      <c r="B2120" s="516"/>
      <c r="C2120" s="609" t="s">
        <v>673</v>
      </c>
      <c r="D2120" s="610" t="s">
        <v>640</v>
      </c>
      <c r="E2120" s="610">
        <v>1</v>
      </c>
      <c r="F2120" s="611">
        <v>6798</v>
      </c>
      <c r="G2120" s="610">
        <v>3</v>
      </c>
      <c r="H2120" s="612">
        <v>2266</v>
      </c>
      <c r="I2120" s="576"/>
    </row>
    <row r="2121" spans="1:9">
      <c r="A2121" s="944" t="s">
        <v>226</v>
      </c>
      <c r="B2121" s="516"/>
      <c r="C2121" s="609"/>
      <c r="D2121" s="610"/>
      <c r="E2121" s="610"/>
      <c r="F2121" s="563"/>
      <c r="G2121" s="610"/>
      <c r="H2121" s="613"/>
      <c r="I2121" s="576"/>
    </row>
    <row r="2122" spans="1:9">
      <c r="A2122" s="944" t="s">
        <v>226</v>
      </c>
      <c r="B2122" s="516"/>
      <c r="C2122" s="609"/>
      <c r="D2122" s="610"/>
      <c r="E2122" s="610"/>
      <c r="F2122" s="558"/>
      <c r="G2122" s="610"/>
      <c r="H2122" s="613"/>
      <c r="I2122" s="576"/>
    </row>
    <row r="2123" spans="1:9">
      <c r="A2123" s="944" t="s">
        <v>226</v>
      </c>
      <c r="B2123" s="516"/>
      <c r="C2123" s="609"/>
      <c r="D2123" s="610"/>
      <c r="E2123" s="614"/>
      <c r="F2123" s="614"/>
      <c r="G2123" s="610"/>
      <c r="H2123" s="613"/>
      <c r="I2123" s="576"/>
    </row>
    <row r="2124" spans="1:9" ht="15.75" thickBot="1">
      <c r="A2124" s="944" t="s">
        <v>226</v>
      </c>
      <c r="B2124" s="516"/>
      <c r="C2124" s="609"/>
      <c r="D2124" s="610"/>
      <c r="E2124" s="614"/>
      <c r="F2124" s="614"/>
      <c r="G2124" s="610"/>
      <c r="H2124" s="613"/>
      <c r="I2124" s="576"/>
    </row>
    <row r="2125" spans="1:9" ht="15.75" thickBot="1">
      <c r="A2125" s="944" t="s">
        <v>226</v>
      </c>
      <c r="B2125" s="516"/>
      <c r="C2125" s="615"/>
      <c r="D2125" s="616"/>
      <c r="E2125" s="616"/>
      <c r="F2125" s="616"/>
      <c r="G2125" s="617"/>
      <c r="H2125" s="618"/>
      <c r="I2125" s="619">
        <v>9529.7050471861476</v>
      </c>
    </row>
    <row r="2126" spans="1:9" ht="15.75" thickBot="1">
      <c r="A2126" s="944" t="s">
        <v>226</v>
      </c>
      <c r="B2126" s="516"/>
      <c r="C2126" s="620"/>
      <c r="D2126" s="620"/>
      <c r="E2126" s="620"/>
      <c r="F2126" s="620"/>
      <c r="G2126" s="621"/>
      <c r="H2126" s="622"/>
      <c r="I2126" s="623"/>
    </row>
    <row r="2127" spans="1:9" ht="15.75" thickBot="1">
      <c r="A2127" s="944" t="s">
        <v>226</v>
      </c>
      <c r="B2127" s="516"/>
      <c r="C2127" s="605" t="s">
        <v>641</v>
      </c>
      <c r="D2127" s="561" t="s">
        <v>7</v>
      </c>
      <c r="E2127" s="561" t="s">
        <v>92</v>
      </c>
      <c r="F2127" s="561" t="s">
        <v>642</v>
      </c>
      <c r="G2127" s="561" t="s">
        <v>643</v>
      </c>
      <c r="H2127" s="606" t="s">
        <v>636</v>
      </c>
      <c r="I2127" s="576"/>
    </row>
    <row r="2128" spans="1:9">
      <c r="A2128" s="944" t="s">
        <v>226</v>
      </c>
      <c r="B2128" s="516"/>
      <c r="C2128" s="624" t="s">
        <v>674</v>
      </c>
      <c r="D2128" s="625" t="s">
        <v>79</v>
      </c>
      <c r="E2128" s="610">
        <v>260</v>
      </c>
      <c r="F2128" s="611">
        <v>527</v>
      </c>
      <c r="G2128" s="556"/>
      <c r="H2128" s="626">
        <v>137020</v>
      </c>
      <c r="I2128" s="576"/>
    </row>
    <row r="2129" spans="1:9">
      <c r="A2129" s="944" t="s">
        <v>226</v>
      </c>
      <c r="B2129" s="516"/>
      <c r="C2129" s="627" t="s">
        <v>675</v>
      </c>
      <c r="D2129" s="625" t="s">
        <v>78</v>
      </c>
      <c r="E2129" s="625">
        <v>0.625</v>
      </c>
      <c r="F2129" s="611">
        <v>44800</v>
      </c>
      <c r="G2129" s="556"/>
      <c r="H2129" s="626">
        <v>28000</v>
      </c>
      <c r="I2129" s="576"/>
    </row>
    <row r="2130" spans="1:9">
      <c r="A2130" s="944" t="s">
        <v>226</v>
      </c>
      <c r="B2130" s="516"/>
      <c r="C2130" s="627" t="s">
        <v>676</v>
      </c>
      <c r="D2130" s="610" t="s">
        <v>78</v>
      </c>
      <c r="E2130" s="610">
        <v>0.83499999999999996</v>
      </c>
      <c r="F2130" s="611">
        <v>95000</v>
      </c>
      <c r="G2130" s="556"/>
      <c r="H2130" s="626">
        <v>79325</v>
      </c>
      <c r="I2130" s="576"/>
    </row>
    <row r="2131" spans="1:9">
      <c r="A2131" s="944" t="s">
        <v>226</v>
      </c>
      <c r="B2131" s="516"/>
      <c r="C2131" s="628" t="s">
        <v>677</v>
      </c>
      <c r="D2131" s="625" t="s">
        <v>678</v>
      </c>
      <c r="E2131" s="610">
        <v>130</v>
      </c>
      <c r="F2131" s="629">
        <v>23</v>
      </c>
      <c r="G2131" s="556"/>
      <c r="H2131" s="626">
        <v>2990</v>
      </c>
      <c r="I2131" s="576"/>
    </row>
    <row r="2132" spans="1:9">
      <c r="A2132" s="944" t="s">
        <v>226</v>
      </c>
      <c r="B2132" s="516"/>
      <c r="C2132" s="609"/>
      <c r="D2132" s="610"/>
      <c r="E2132" s="610"/>
      <c r="F2132" s="563"/>
      <c r="G2132" s="556"/>
      <c r="H2132" s="587"/>
      <c r="I2132" s="576"/>
    </row>
    <row r="2133" spans="1:9">
      <c r="A2133" s="944" t="s">
        <v>226</v>
      </c>
      <c r="B2133" s="516"/>
      <c r="C2133" s="628"/>
      <c r="D2133" s="625"/>
      <c r="E2133" s="625"/>
      <c r="F2133" s="563"/>
      <c r="G2133" s="556"/>
      <c r="H2133" s="587"/>
      <c r="I2133" s="576"/>
    </row>
    <row r="2134" spans="1:9">
      <c r="A2134" s="944" t="s">
        <v>226</v>
      </c>
      <c r="B2134" s="516"/>
      <c r="C2134" s="609"/>
      <c r="D2134" s="610"/>
      <c r="E2134" s="610"/>
      <c r="F2134" s="563"/>
      <c r="G2134" s="556"/>
      <c r="H2134" s="587"/>
      <c r="I2134" s="576"/>
    </row>
    <row r="2135" spans="1:9">
      <c r="A2135" s="944" t="s">
        <v>226</v>
      </c>
      <c r="B2135" s="516"/>
      <c r="C2135" s="609"/>
      <c r="D2135" s="610"/>
      <c r="E2135" s="610"/>
      <c r="F2135" s="563"/>
      <c r="G2135" s="556"/>
      <c r="H2135" s="587"/>
      <c r="I2135" s="576"/>
    </row>
    <row r="2136" spans="1:9">
      <c r="A2136" s="944" t="s">
        <v>226</v>
      </c>
      <c r="B2136" s="516"/>
      <c r="C2136" s="609"/>
      <c r="D2136" s="614"/>
      <c r="E2136" s="614"/>
      <c r="F2136" s="614"/>
      <c r="G2136" s="610"/>
      <c r="H2136" s="613"/>
      <c r="I2136" s="576"/>
    </row>
    <row r="2137" spans="1:9">
      <c r="A2137" s="944" t="s">
        <v>226</v>
      </c>
      <c r="B2137" s="516"/>
      <c r="C2137" s="609"/>
      <c r="D2137" s="614"/>
      <c r="E2137" s="614"/>
      <c r="F2137" s="614"/>
      <c r="G2137" s="610"/>
      <c r="H2137" s="613"/>
      <c r="I2137" s="576"/>
    </row>
    <row r="2138" spans="1:9">
      <c r="A2138" s="944" t="s">
        <v>226</v>
      </c>
      <c r="B2138" s="516"/>
      <c r="C2138" s="609"/>
      <c r="D2138" s="614"/>
      <c r="E2138" s="614"/>
      <c r="F2138" s="614"/>
      <c r="G2138" s="610"/>
      <c r="H2138" s="613"/>
      <c r="I2138" s="576"/>
    </row>
    <row r="2139" spans="1:9" ht="15.75" thickBot="1">
      <c r="A2139" s="944" t="s">
        <v>226</v>
      </c>
      <c r="B2139" s="516"/>
      <c r="C2139" s="609"/>
      <c r="D2139" s="614"/>
      <c r="E2139" s="614"/>
      <c r="F2139" s="614"/>
      <c r="G2139" s="610"/>
      <c r="H2139" s="613"/>
      <c r="I2139" s="576"/>
    </row>
    <row r="2140" spans="1:9" ht="15.75" thickBot="1">
      <c r="A2140" s="944" t="s">
        <v>226</v>
      </c>
      <c r="B2140" s="516"/>
      <c r="C2140" s="615"/>
      <c r="D2140" s="616"/>
      <c r="E2140" s="616"/>
      <c r="F2140" s="616"/>
      <c r="G2140" s="617"/>
      <c r="H2140" s="618"/>
      <c r="I2140" s="619">
        <v>247335</v>
      </c>
    </row>
    <row r="2141" spans="1:9" ht="15.75" thickBot="1">
      <c r="A2141" s="944" t="s">
        <v>226</v>
      </c>
      <c r="B2141" s="516"/>
      <c r="C2141" s="620"/>
      <c r="D2141" s="620"/>
      <c r="E2141" s="620"/>
      <c r="F2141" s="620"/>
      <c r="G2141" s="621"/>
      <c r="H2141" s="622"/>
      <c r="I2141" s="623"/>
    </row>
    <row r="2142" spans="1:9" ht="15.75" thickBot="1">
      <c r="A2142" s="944" t="s">
        <v>226</v>
      </c>
      <c r="B2142" s="516"/>
      <c r="C2142" s="605" t="s">
        <v>645</v>
      </c>
      <c r="D2142" s="561" t="s">
        <v>7</v>
      </c>
      <c r="E2142" s="561" t="s">
        <v>92</v>
      </c>
      <c r="F2142" s="561" t="s">
        <v>642</v>
      </c>
      <c r="G2142" s="561" t="s">
        <v>646</v>
      </c>
      <c r="H2142" s="606" t="s">
        <v>636</v>
      </c>
      <c r="I2142" s="576"/>
    </row>
    <row r="2143" spans="1:9">
      <c r="A2143" s="944" t="s">
        <v>226</v>
      </c>
      <c r="B2143" s="516"/>
      <c r="C2143" s="630"/>
      <c r="D2143" s="625"/>
      <c r="E2143" s="625"/>
      <c r="F2143" s="584"/>
      <c r="G2143" s="625"/>
      <c r="H2143" s="592"/>
      <c r="I2143" s="631"/>
    </row>
    <row r="2144" spans="1:9">
      <c r="A2144" s="944" t="s">
        <v>226</v>
      </c>
      <c r="B2144" s="516"/>
      <c r="C2144" s="632"/>
      <c r="D2144" s="633"/>
      <c r="E2144" s="633"/>
      <c r="F2144" s="633"/>
      <c r="G2144" s="625"/>
      <c r="H2144" s="587"/>
      <c r="I2144" s="576"/>
    </row>
    <row r="2145" spans="1:10">
      <c r="A2145" s="944" t="s">
        <v>226</v>
      </c>
      <c r="B2145" s="516"/>
      <c r="C2145" s="632"/>
      <c r="D2145" s="614"/>
      <c r="E2145" s="614"/>
      <c r="F2145" s="614"/>
      <c r="G2145" s="610"/>
      <c r="H2145" s="613"/>
      <c r="I2145" s="576"/>
    </row>
    <row r="2146" spans="1:10">
      <c r="A2146" s="944" t="s">
        <v>226</v>
      </c>
      <c r="B2146" s="516"/>
      <c r="C2146" s="628"/>
      <c r="D2146" s="614"/>
      <c r="E2146" s="614"/>
      <c r="F2146" s="614"/>
      <c r="G2146" s="610"/>
      <c r="H2146" s="613"/>
      <c r="I2146" s="576"/>
    </row>
    <row r="2147" spans="1:10" ht="15.75" thickBot="1">
      <c r="A2147" s="944" t="s">
        <v>226</v>
      </c>
      <c r="B2147" s="516"/>
      <c r="C2147" s="609"/>
      <c r="D2147" s="614"/>
      <c r="E2147" s="614"/>
      <c r="F2147" s="614"/>
      <c r="G2147" s="610"/>
      <c r="H2147" s="613"/>
      <c r="I2147" s="576"/>
    </row>
    <row r="2148" spans="1:10" ht="15.75" thickBot="1">
      <c r="A2148" s="944" t="s">
        <v>226</v>
      </c>
      <c r="B2148" s="516"/>
      <c r="C2148" s="615"/>
      <c r="D2148" s="616"/>
      <c r="E2148" s="616"/>
      <c r="F2148" s="616"/>
      <c r="G2148" s="617"/>
      <c r="H2148" s="618"/>
      <c r="I2148" s="619">
        <v>0</v>
      </c>
    </row>
    <row r="2149" spans="1:10" ht="15.75" thickBot="1">
      <c r="A2149" s="944" t="s">
        <v>226</v>
      </c>
      <c r="B2149" s="516"/>
      <c r="C2149" s="620"/>
      <c r="D2149" s="620"/>
      <c r="E2149" s="620"/>
      <c r="F2149" s="620"/>
      <c r="G2149" s="634"/>
      <c r="H2149" s="635"/>
      <c r="I2149" s="623"/>
    </row>
    <row r="2150" spans="1:10" ht="15.75" thickBot="1">
      <c r="A2150" s="944" t="s">
        <v>226</v>
      </c>
      <c r="B2150" s="516"/>
      <c r="C2150" s="605" t="s">
        <v>647</v>
      </c>
      <c r="D2150" s="561" t="s">
        <v>648</v>
      </c>
      <c r="E2150" s="561" t="s">
        <v>649</v>
      </c>
      <c r="F2150" s="561" t="s">
        <v>650</v>
      </c>
      <c r="G2150" s="561" t="s">
        <v>635</v>
      </c>
      <c r="H2150" s="606" t="s">
        <v>636</v>
      </c>
      <c r="I2150" s="576"/>
    </row>
    <row r="2151" spans="1:10">
      <c r="A2151" s="944" t="s">
        <v>226</v>
      </c>
      <c r="B2151" s="516"/>
      <c r="C2151" s="562" t="s">
        <v>651</v>
      </c>
      <c r="D2151" s="563">
        <v>52046.296296296299</v>
      </c>
      <c r="E2151" s="564">
        <v>1.83829076447194</v>
      </c>
      <c r="F2151" s="565">
        <v>95676.225806451621</v>
      </c>
      <c r="G2151" s="780">
        <v>6.6278778523489938</v>
      </c>
      <c r="H2151" s="567">
        <v>14435</v>
      </c>
      <c r="I2151" s="576"/>
    </row>
    <row r="2152" spans="1:10">
      <c r="A2152" s="944" t="s">
        <v>226</v>
      </c>
      <c r="B2152" s="516"/>
      <c r="C2152" s="562" t="s">
        <v>652</v>
      </c>
      <c r="D2152" s="563">
        <v>41637.037037037036</v>
      </c>
      <c r="E2152" s="564">
        <v>1.83829076447194</v>
      </c>
      <c r="F2152" s="565">
        <v>76540.980645161297</v>
      </c>
      <c r="G2152" s="637">
        <v>0.89</v>
      </c>
      <c r="H2152" s="567">
        <v>86001</v>
      </c>
      <c r="I2152" s="576"/>
    </row>
    <row r="2153" spans="1:10">
      <c r="A2153" s="944" t="s">
        <v>226</v>
      </c>
      <c r="B2153" s="516"/>
      <c r="C2153" s="568" t="s">
        <v>653</v>
      </c>
      <c r="D2153" s="563">
        <v>20818.518518518522</v>
      </c>
      <c r="E2153" s="564">
        <v>2.0417646957549742</v>
      </c>
      <c r="F2153" s="565">
        <v>42506.516129032265</v>
      </c>
      <c r="G2153" s="638">
        <v>0.89</v>
      </c>
      <c r="H2153" s="567">
        <v>47760</v>
      </c>
      <c r="I2153" s="576"/>
    </row>
    <row r="2154" spans="1:10">
      <c r="A2154" s="944" t="s">
        <v>226</v>
      </c>
      <c r="B2154" s="516"/>
      <c r="C2154" s="609"/>
      <c r="D2154" s="558"/>
      <c r="E2154" s="563"/>
      <c r="F2154" s="563"/>
      <c r="G2154" s="610"/>
      <c r="H2154" s="587"/>
      <c r="I2154" s="576"/>
    </row>
    <row r="2155" spans="1:10">
      <c r="A2155" s="944" t="s">
        <v>226</v>
      </c>
      <c r="B2155" s="516"/>
      <c r="C2155" s="609"/>
      <c r="D2155" s="614"/>
      <c r="E2155" s="614"/>
      <c r="F2155" s="614"/>
      <c r="G2155" s="610"/>
      <c r="H2155" s="613"/>
      <c r="I2155" s="576"/>
    </row>
    <row r="2156" spans="1:10" ht="15.75" thickBot="1">
      <c r="A2156" s="944" t="s">
        <v>226</v>
      </c>
      <c r="B2156" s="516"/>
      <c r="C2156" s="609"/>
      <c r="D2156" s="614"/>
      <c r="E2156" s="614"/>
      <c r="F2156" s="614"/>
      <c r="G2156" s="610"/>
      <c r="H2156" s="613"/>
      <c r="I2156" s="576"/>
    </row>
    <row r="2157" spans="1:10" ht="15.75" thickBot="1">
      <c r="A2157" s="944" t="s">
        <v>226</v>
      </c>
      <c r="B2157" s="516"/>
      <c r="C2157" s="639"/>
      <c r="D2157" s="640"/>
      <c r="E2157" s="640"/>
      <c r="F2157" s="640"/>
      <c r="G2157" s="641"/>
      <c r="H2157" s="642"/>
      <c r="I2157" s="619">
        <v>148196</v>
      </c>
    </row>
    <row r="2158" spans="1:10" ht="15.75" thickBot="1">
      <c r="A2158" s="944" t="s">
        <v>226</v>
      </c>
      <c r="B2158" s="516"/>
      <c r="C2158" s="515"/>
      <c r="D2158" s="515"/>
      <c r="E2158" s="515"/>
      <c r="F2158" s="515"/>
      <c r="G2158" s="516"/>
      <c r="H2158" s="575"/>
      <c r="I2158" s="576"/>
    </row>
    <row r="2159" spans="1:10" ht="15.75" thickBot="1">
      <c r="A2159" s="944" t="s">
        <v>226</v>
      </c>
      <c r="B2159" s="516"/>
      <c r="C2159" s="515"/>
      <c r="D2159" s="515"/>
      <c r="E2159" s="515"/>
      <c r="F2159" s="574" t="s">
        <v>654</v>
      </c>
      <c r="G2159" s="516"/>
      <c r="H2159" s="575"/>
      <c r="I2159" s="643">
        <v>405061</v>
      </c>
      <c r="J2159" s="518">
        <v>405061</v>
      </c>
    </row>
    <row r="2160" spans="1:10">
      <c r="A2160" s="944" t="s">
        <v>226</v>
      </c>
      <c r="F2160" s="515"/>
      <c r="H2160" s="518"/>
    </row>
    <row r="2161" spans="1:9">
      <c r="A2161" s="944" t="s">
        <v>1082</v>
      </c>
      <c r="F2161" s="515"/>
    </row>
    <row r="2162" spans="1:9">
      <c r="A2162" s="944" t="s">
        <v>1082</v>
      </c>
      <c r="B2162" s="602"/>
      <c r="F2162" s="515"/>
    </row>
    <row r="2163" spans="1:9">
      <c r="A2163" s="518" t="s">
        <v>227</v>
      </c>
      <c r="B2163" s="602"/>
      <c r="F2163" s="515"/>
    </row>
    <row r="2164" spans="1:9">
      <c r="A2164" s="944" t="s">
        <v>227</v>
      </c>
      <c r="B2164" s="516"/>
      <c r="C2164" s="519" t="s">
        <v>631</v>
      </c>
      <c r="D2164" s="519"/>
      <c r="E2164" s="519"/>
      <c r="F2164" s="519"/>
      <c r="G2164" s="519"/>
      <c r="H2164" s="520"/>
      <c r="I2164" s="515"/>
    </row>
    <row r="2165" spans="1:9">
      <c r="A2165" s="944" t="s">
        <v>227</v>
      </c>
      <c r="B2165" s="516"/>
      <c r="C2165" s="515"/>
      <c r="D2165" s="515"/>
      <c r="E2165" s="515"/>
      <c r="F2165" s="515"/>
      <c r="G2165" s="516"/>
      <c r="H2165" s="575"/>
      <c r="I2165" s="576"/>
    </row>
    <row r="2166" spans="1:9">
      <c r="A2166" s="944" t="s">
        <v>227</v>
      </c>
      <c r="B2166" s="516"/>
      <c r="C2166" s="515"/>
      <c r="D2166" s="515"/>
      <c r="E2166" s="515"/>
      <c r="F2166" s="515"/>
      <c r="G2166" s="516"/>
      <c r="H2166" s="575"/>
      <c r="I2166" s="576"/>
    </row>
    <row r="2167" spans="1:9">
      <c r="A2167" s="944" t="s">
        <v>227</v>
      </c>
      <c r="B2167" s="516"/>
      <c r="C2167" s="515"/>
      <c r="D2167" s="515"/>
      <c r="E2167" s="515"/>
      <c r="F2167" s="515"/>
      <c r="G2167" s="516"/>
      <c r="H2167" s="575"/>
      <c r="I2167" s="1051" t="s">
        <v>1062</v>
      </c>
    </row>
    <row r="2168" spans="1:9" ht="30">
      <c r="A2168" s="944" t="s">
        <v>227</v>
      </c>
      <c r="B2168" s="828" t="s">
        <v>670</v>
      </c>
      <c r="C2168" s="1097" t="s">
        <v>227</v>
      </c>
      <c r="D2168" s="829" t="s">
        <v>735</v>
      </c>
      <c r="E2168" s="829"/>
      <c r="F2168" s="829"/>
      <c r="G2168" s="828" t="s">
        <v>7</v>
      </c>
      <c r="H2168" s="830" t="s">
        <v>662</v>
      </c>
      <c r="I2168" s="1093">
        <v>49</v>
      </c>
    </row>
    <row r="2169" spans="1:9">
      <c r="A2169" s="944" t="s">
        <v>227</v>
      </c>
      <c r="B2169" s="516"/>
      <c r="C2169" s="515"/>
      <c r="D2169" s="604"/>
      <c r="E2169" s="604"/>
      <c r="F2169" s="604"/>
      <c r="G2169" s="516"/>
      <c r="H2169" s="576"/>
      <c r="I2169" s="576"/>
    </row>
    <row r="2170" spans="1:9">
      <c r="A2170" s="944" t="s">
        <v>227</v>
      </c>
      <c r="B2170" s="516"/>
      <c r="C2170" s="515"/>
      <c r="D2170" s="515"/>
      <c r="E2170" s="515"/>
      <c r="F2170" s="515"/>
      <c r="G2170" s="515"/>
      <c r="H2170" s="515"/>
      <c r="I2170" s="576"/>
    </row>
    <row r="2171" spans="1:9" ht="15.75" thickBot="1">
      <c r="A2171" s="944" t="s">
        <v>227</v>
      </c>
      <c r="B2171" s="516"/>
      <c r="C2171" s="515"/>
      <c r="D2171" s="515"/>
      <c r="E2171" s="515"/>
      <c r="F2171" s="515"/>
      <c r="G2171" s="516"/>
      <c r="H2171" s="576"/>
      <c r="I2171" s="576"/>
    </row>
    <row r="2172" spans="1:9" ht="15.75" thickBot="1">
      <c r="A2172" s="944" t="s">
        <v>227</v>
      </c>
      <c r="B2172" s="516"/>
      <c r="C2172" s="605" t="s">
        <v>633</v>
      </c>
      <c r="D2172" s="561" t="s">
        <v>7</v>
      </c>
      <c r="E2172" s="561" t="s">
        <v>92</v>
      </c>
      <c r="F2172" s="561" t="s">
        <v>672</v>
      </c>
      <c r="G2172" s="561" t="s">
        <v>635</v>
      </c>
      <c r="H2172" s="606" t="s">
        <v>636</v>
      </c>
      <c r="I2172" s="576"/>
    </row>
    <row r="2173" spans="1:9">
      <c r="A2173" s="944" t="s">
        <v>227</v>
      </c>
      <c r="B2173" s="516"/>
      <c r="C2173" s="568" t="s">
        <v>637</v>
      </c>
      <c r="D2173" s="607" t="s">
        <v>638</v>
      </c>
      <c r="E2173" s="535">
        <v>1</v>
      </c>
      <c r="F2173" s="530">
        <v>157140</v>
      </c>
      <c r="G2173" s="535">
        <v>0.2</v>
      </c>
      <c r="H2173" s="608">
        <v>31428</v>
      </c>
      <c r="I2173" s="576"/>
    </row>
    <row r="2174" spans="1:9">
      <c r="A2174" s="944" t="s">
        <v>227</v>
      </c>
      <c r="B2174" s="516"/>
      <c r="C2174" s="609" t="s">
        <v>673</v>
      </c>
      <c r="D2174" s="610" t="s">
        <v>640</v>
      </c>
      <c r="E2174" s="610">
        <v>0.5</v>
      </c>
      <c r="F2174" s="611">
        <v>6798</v>
      </c>
      <c r="G2174" s="610">
        <v>1.5</v>
      </c>
      <c r="H2174" s="612">
        <v>2266</v>
      </c>
      <c r="I2174" s="576"/>
    </row>
    <row r="2175" spans="1:9">
      <c r="A2175" s="944" t="s">
        <v>227</v>
      </c>
      <c r="B2175" s="516"/>
      <c r="C2175" s="609" t="s">
        <v>682</v>
      </c>
      <c r="D2175" s="610" t="s">
        <v>78</v>
      </c>
      <c r="E2175" s="610">
        <v>0.5</v>
      </c>
      <c r="F2175" s="563">
        <v>5665</v>
      </c>
      <c r="G2175" s="610">
        <v>2</v>
      </c>
      <c r="H2175" s="613">
        <v>1416.25</v>
      </c>
      <c r="I2175" s="576"/>
    </row>
    <row r="2176" spans="1:9">
      <c r="A2176" s="944" t="s">
        <v>227</v>
      </c>
      <c r="B2176" s="516"/>
      <c r="C2176" s="609"/>
      <c r="D2176" s="610"/>
      <c r="E2176" s="610"/>
      <c r="F2176" s="558"/>
      <c r="G2176" s="610"/>
      <c r="H2176" s="613"/>
      <c r="I2176" s="576"/>
    </row>
    <row r="2177" spans="1:9">
      <c r="A2177" s="944" t="s">
        <v>227</v>
      </c>
      <c r="B2177" s="516"/>
      <c r="C2177" s="609"/>
      <c r="D2177" s="610"/>
      <c r="E2177" s="614"/>
      <c r="F2177" s="614"/>
      <c r="G2177" s="610"/>
      <c r="H2177" s="613"/>
      <c r="I2177" s="576"/>
    </row>
    <row r="2178" spans="1:9" ht="15.75" thickBot="1">
      <c r="A2178" s="944" t="s">
        <v>227</v>
      </c>
      <c r="B2178" s="516"/>
      <c r="C2178" s="609"/>
      <c r="D2178" s="610"/>
      <c r="E2178" s="614"/>
      <c r="F2178" s="614"/>
      <c r="G2178" s="610"/>
      <c r="H2178" s="613"/>
      <c r="I2178" s="576"/>
    </row>
    <row r="2179" spans="1:9" ht="15.75" thickBot="1">
      <c r="A2179" s="944" t="s">
        <v>227</v>
      </c>
      <c r="B2179" s="516"/>
      <c r="C2179" s="615"/>
      <c r="D2179" s="616"/>
      <c r="E2179" s="616"/>
      <c r="F2179" s="616"/>
      <c r="G2179" s="617"/>
      <c r="H2179" s="618"/>
      <c r="I2179" s="619">
        <v>35110.25</v>
      </c>
    </row>
    <row r="2180" spans="1:9" ht="15.75" thickBot="1">
      <c r="A2180" s="944" t="s">
        <v>227</v>
      </c>
      <c r="B2180" s="516"/>
      <c r="C2180" s="620"/>
      <c r="D2180" s="620"/>
      <c r="E2180" s="620"/>
      <c r="F2180" s="620"/>
      <c r="G2180" s="621"/>
      <c r="H2180" s="622"/>
      <c r="I2180" s="623"/>
    </row>
    <row r="2181" spans="1:9" ht="15.75" thickBot="1">
      <c r="A2181" s="944" t="s">
        <v>227</v>
      </c>
      <c r="B2181" s="516"/>
      <c r="C2181" s="605" t="s">
        <v>641</v>
      </c>
      <c r="D2181" s="561" t="s">
        <v>7</v>
      </c>
      <c r="E2181" s="561" t="s">
        <v>92</v>
      </c>
      <c r="F2181" s="561" t="s">
        <v>642</v>
      </c>
      <c r="G2181" s="561" t="s">
        <v>643</v>
      </c>
      <c r="H2181" s="606" t="s">
        <v>636</v>
      </c>
      <c r="I2181" s="576"/>
    </row>
    <row r="2182" spans="1:9">
      <c r="A2182" s="944" t="s">
        <v>227</v>
      </c>
      <c r="B2182" s="516"/>
      <c r="C2182" s="624" t="s">
        <v>674</v>
      </c>
      <c r="D2182" s="625" t="s">
        <v>79</v>
      </c>
      <c r="E2182" s="610">
        <v>180</v>
      </c>
      <c r="F2182" s="611">
        <v>527</v>
      </c>
      <c r="G2182" s="556"/>
      <c r="H2182" s="626">
        <v>94860</v>
      </c>
      <c r="I2182" s="576"/>
    </row>
    <row r="2183" spans="1:9">
      <c r="A2183" s="944" t="s">
        <v>227</v>
      </c>
      <c r="B2183" s="516"/>
      <c r="C2183" s="627" t="s">
        <v>675</v>
      </c>
      <c r="D2183" s="625" t="s">
        <v>78</v>
      </c>
      <c r="E2183" s="625">
        <v>0.3</v>
      </c>
      <c r="F2183" s="611">
        <v>44800</v>
      </c>
      <c r="G2183" s="556"/>
      <c r="H2183" s="626">
        <v>13440</v>
      </c>
      <c r="I2183" s="576"/>
    </row>
    <row r="2184" spans="1:9">
      <c r="A2184" s="944" t="s">
        <v>227</v>
      </c>
      <c r="B2184" s="516"/>
      <c r="C2184" s="627" t="s">
        <v>676</v>
      </c>
      <c r="D2184" s="610" t="s">
        <v>78</v>
      </c>
      <c r="E2184" s="610">
        <v>0.45</v>
      </c>
      <c r="F2184" s="611">
        <v>95000</v>
      </c>
      <c r="G2184" s="556"/>
      <c r="H2184" s="626">
        <v>42750</v>
      </c>
      <c r="I2184" s="576"/>
    </row>
    <row r="2185" spans="1:9">
      <c r="A2185" s="944" t="s">
        <v>227</v>
      </c>
      <c r="B2185" s="516"/>
      <c r="C2185" s="628" t="s">
        <v>677</v>
      </c>
      <c r="D2185" s="625" t="s">
        <v>678</v>
      </c>
      <c r="E2185" s="610">
        <v>90</v>
      </c>
      <c r="F2185" s="611">
        <v>23</v>
      </c>
      <c r="G2185" s="556"/>
      <c r="H2185" s="626">
        <v>2070</v>
      </c>
      <c r="I2185" s="576"/>
    </row>
    <row r="2186" spans="1:9">
      <c r="A2186" s="944" t="s">
        <v>227</v>
      </c>
      <c r="B2186" s="516"/>
      <c r="C2186" s="609" t="s">
        <v>683</v>
      </c>
      <c r="D2186" s="625" t="s">
        <v>76</v>
      </c>
      <c r="E2186" s="663">
        <v>2.3745713776963782</v>
      </c>
      <c r="F2186" s="611">
        <v>13596</v>
      </c>
      <c r="G2186" s="556"/>
      <c r="H2186" s="626">
        <v>32284.672451159957</v>
      </c>
      <c r="I2186" s="576"/>
    </row>
    <row r="2187" spans="1:9">
      <c r="A2187" s="944" t="s">
        <v>227</v>
      </c>
      <c r="B2187" s="516"/>
      <c r="C2187" s="628" t="s">
        <v>684</v>
      </c>
      <c r="D2187" s="625" t="s">
        <v>78</v>
      </c>
      <c r="E2187" s="610">
        <v>0.6</v>
      </c>
      <c r="F2187" s="611">
        <v>32136</v>
      </c>
      <c r="G2187" s="556"/>
      <c r="H2187" s="626">
        <v>19281.599999999999</v>
      </c>
      <c r="I2187" s="576"/>
    </row>
    <row r="2188" spans="1:9">
      <c r="A2188" s="944" t="s">
        <v>227</v>
      </c>
      <c r="B2188" s="516"/>
      <c r="C2188" s="609"/>
      <c r="D2188" s="610"/>
      <c r="E2188" s="610"/>
      <c r="F2188" s="563"/>
      <c r="G2188" s="556"/>
      <c r="H2188" s="587"/>
      <c r="I2188" s="576"/>
    </row>
    <row r="2189" spans="1:9">
      <c r="A2189" s="944" t="s">
        <v>227</v>
      </c>
      <c r="B2189" s="516"/>
      <c r="C2189" s="609"/>
      <c r="D2189" s="610"/>
      <c r="E2189" s="610"/>
      <c r="F2189" s="563"/>
      <c r="G2189" s="556"/>
      <c r="H2189" s="587"/>
      <c r="I2189" s="576"/>
    </row>
    <row r="2190" spans="1:9">
      <c r="A2190" s="944" t="s">
        <v>227</v>
      </c>
      <c r="B2190" s="516"/>
      <c r="C2190" s="609"/>
      <c r="D2190" s="614"/>
      <c r="E2190" s="614"/>
      <c r="F2190" s="614"/>
      <c r="G2190" s="610"/>
      <c r="H2190" s="613"/>
      <c r="I2190" s="576"/>
    </row>
    <row r="2191" spans="1:9">
      <c r="A2191" s="944" t="s">
        <v>227</v>
      </c>
      <c r="B2191" s="516"/>
      <c r="C2191" s="609"/>
      <c r="D2191" s="614"/>
      <c r="E2191" s="614"/>
      <c r="F2191" s="614"/>
      <c r="G2191" s="610"/>
      <c r="H2191" s="613"/>
      <c r="I2191" s="576"/>
    </row>
    <row r="2192" spans="1:9">
      <c r="A2192" s="944" t="s">
        <v>227</v>
      </c>
      <c r="B2192" s="516"/>
      <c r="C2192" s="609"/>
      <c r="D2192" s="614"/>
      <c r="E2192" s="614"/>
      <c r="F2192" s="614"/>
      <c r="G2192" s="610"/>
      <c r="H2192" s="613"/>
      <c r="I2192" s="576"/>
    </row>
    <row r="2193" spans="1:9" ht="15.75" thickBot="1">
      <c r="A2193" s="944" t="s">
        <v>227</v>
      </c>
      <c r="B2193" s="516"/>
      <c r="C2193" s="609"/>
      <c r="D2193" s="614"/>
      <c r="E2193" s="614"/>
      <c r="F2193" s="614"/>
      <c r="G2193" s="610"/>
      <c r="H2193" s="613"/>
      <c r="I2193" s="576"/>
    </row>
    <row r="2194" spans="1:9" ht="15.75" thickBot="1">
      <c r="A2194" s="944" t="s">
        <v>227</v>
      </c>
      <c r="B2194" s="516"/>
      <c r="C2194" s="615"/>
      <c r="D2194" s="616"/>
      <c r="E2194" s="616"/>
      <c r="F2194" s="616"/>
      <c r="G2194" s="617"/>
      <c r="H2194" s="618"/>
      <c r="I2194" s="619">
        <v>204686.27245115995</v>
      </c>
    </row>
    <row r="2195" spans="1:9" ht="15.75" thickBot="1">
      <c r="A2195" s="944" t="s">
        <v>227</v>
      </c>
      <c r="B2195" s="516"/>
      <c r="C2195" s="620"/>
      <c r="D2195" s="620"/>
      <c r="E2195" s="620"/>
      <c r="F2195" s="620"/>
      <c r="G2195" s="621"/>
      <c r="H2195" s="622"/>
      <c r="I2195" s="623"/>
    </row>
    <row r="2196" spans="1:9" ht="15.75" thickBot="1">
      <c r="A2196" s="944" t="s">
        <v>227</v>
      </c>
      <c r="B2196" s="516"/>
      <c r="C2196" s="605" t="s">
        <v>645</v>
      </c>
      <c r="D2196" s="561" t="s">
        <v>7</v>
      </c>
      <c r="E2196" s="561" t="s">
        <v>92</v>
      </c>
      <c r="F2196" s="561" t="s">
        <v>642</v>
      </c>
      <c r="G2196" s="561" t="s">
        <v>646</v>
      </c>
      <c r="H2196" s="606" t="s">
        <v>636</v>
      </c>
      <c r="I2196" s="576"/>
    </row>
    <row r="2197" spans="1:9">
      <c r="A2197" s="944" t="s">
        <v>227</v>
      </c>
      <c r="B2197" s="516"/>
      <c r="C2197" s="630"/>
      <c r="D2197" s="625"/>
      <c r="E2197" s="625"/>
      <c r="F2197" s="584"/>
      <c r="G2197" s="625"/>
      <c r="H2197" s="592"/>
      <c r="I2197" s="631"/>
    </row>
    <row r="2198" spans="1:9">
      <c r="A2198" s="944" t="s">
        <v>227</v>
      </c>
      <c r="B2198" s="516"/>
      <c r="C2198" s="632"/>
      <c r="D2198" s="633"/>
      <c r="E2198" s="633"/>
      <c r="F2198" s="633"/>
      <c r="G2198" s="625"/>
      <c r="H2198" s="587"/>
      <c r="I2198" s="576"/>
    </row>
    <row r="2199" spans="1:9">
      <c r="A2199" s="944" t="s">
        <v>227</v>
      </c>
      <c r="B2199" s="516"/>
      <c r="C2199" s="632"/>
      <c r="D2199" s="614"/>
      <c r="E2199" s="614"/>
      <c r="F2199" s="614"/>
      <c r="G2199" s="610"/>
      <c r="H2199" s="613"/>
      <c r="I2199" s="576"/>
    </row>
    <row r="2200" spans="1:9">
      <c r="A2200" s="944" t="s">
        <v>227</v>
      </c>
      <c r="B2200" s="516"/>
      <c r="C2200" s="628"/>
      <c r="D2200" s="614"/>
      <c r="E2200" s="614"/>
      <c r="F2200" s="614"/>
      <c r="G2200" s="610"/>
      <c r="H2200" s="613"/>
      <c r="I2200" s="576"/>
    </row>
    <row r="2201" spans="1:9" ht="15.75" thickBot="1">
      <c r="A2201" s="944" t="s">
        <v>227</v>
      </c>
      <c r="B2201" s="516"/>
      <c r="C2201" s="609"/>
      <c r="D2201" s="614"/>
      <c r="E2201" s="614"/>
      <c r="F2201" s="614"/>
      <c r="G2201" s="610"/>
      <c r="H2201" s="613"/>
      <c r="I2201" s="576"/>
    </row>
    <row r="2202" spans="1:9" ht="15.75" thickBot="1">
      <c r="A2202" s="944" t="s">
        <v>227</v>
      </c>
      <c r="B2202" s="516"/>
      <c r="C2202" s="615"/>
      <c r="D2202" s="616"/>
      <c r="E2202" s="616"/>
      <c r="F2202" s="616"/>
      <c r="G2202" s="617"/>
      <c r="H2202" s="618"/>
      <c r="I2202" s="619">
        <v>0</v>
      </c>
    </row>
    <row r="2203" spans="1:9" ht="15.75" thickBot="1">
      <c r="A2203" s="944" t="s">
        <v>227</v>
      </c>
      <c r="B2203" s="516"/>
      <c r="C2203" s="620"/>
      <c r="D2203" s="620"/>
      <c r="E2203" s="620"/>
      <c r="F2203" s="620"/>
      <c r="G2203" s="634"/>
      <c r="H2203" s="635"/>
      <c r="I2203" s="623"/>
    </row>
    <row r="2204" spans="1:9" ht="15.75" thickBot="1">
      <c r="A2204" s="944" t="s">
        <v>227</v>
      </c>
      <c r="B2204" s="516"/>
      <c r="C2204" s="605" t="s">
        <v>647</v>
      </c>
      <c r="D2204" s="561" t="s">
        <v>648</v>
      </c>
      <c r="E2204" s="561" t="s">
        <v>649</v>
      </c>
      <c r="F2204" s="561" t="s">
        <v>650</v>
      </c>
      <c r="G2204" s="561" t="s">
        <v>635</v>
      </c>
      <c r="H2204" s="606" t="s">
        <v>636</v>
      </c>
      <c r="I2204" s="576"/>
    </row>
    <row r="2205" spans="1:9">
      <c r="A2205" s="944" t="s">
        <v>227</v>
      </c>
      <c r="B2205" s="516"/>
      <c r="C2205" s="562" t="s">
        <v>651</v>
      </c>
      <c r="D2205" s="563">
        <v>52046.296296296299</v>
      </c>
      <c r="E2205" s="564">
        <v>1.83829076447194</v>
      </c>
      <c r="F2205" s="565">
        <v>95676.225806451621</v>
      </c>
      <c r="G2205" s="636">
        <v>8</v>
      </c>
      <c r="H2205" s="567">
        <v>11960</v>
      </c>
      <c r="I2205" s="576"/>
    </row>
    <row r="2206" spans="1:9">
      <c r="A2206" s="944" t="s">
        <v>227</v>
      </c>
      <c r="B2206" s="516"/>
      <c r="C2206" s="562" t="s">
        <v>652</v>
      </c>
      <c r="D2206" s="563">
        <v>41637.037037037036</v>
      </c>
      <c r="E2206" s="564">
        <v>1.83829076447194</v>
      </c>
      <c r="F2206" s="565">
        <v>76540.980645161297</v>
      </c>
      <c r="G2206" s="778">
        <v>0.82</v>
      </c>
      <c r="H2206" s="567">
        <v>93343</v>
      </c>
      <c r="I2206" s="576"/>
    </row>
    <row r="2207" spans="1:9">
      <c r="A2207" s="944" t="s">
        <v>227</v>
      </c>
      <c r="B2207" s="516"/>
      <c r="C2207" s="568" t="s">
        <v>653</v>
      </c>
      <c r="D2207" s="563">
        <v>20818.518518518522</v>
      </c>
      <c r="E2207" s="564">
        <v>2.0417646957549742</v>
      </c>
      <c r="F2207" s="565">
        <v>42506.516129032265</v>
      </c>
      <c r="G2207" s="779">
        <v>0.82</v>
      </c>
      <c r="H2207" s="567">
        <v>51837</v>
      </c>
      <c r="I2207" s="576"/>
    </row>
    <row r="2208" spans="1:9">
      <c r="A2208" s="944" t="s">
        <v>227</v>
      </c>
      <c r="B2208" s="516"/>
      <c r="C2208" s="609"/>
      <c r="D2208" s="558"/>
      <c r="E2208" s="563"/>
      <c r="F2208" s="563"/>
      <c r="G2208" s="610"/>
      <c r="H2208" s="587"/>
      <c r="I2208" s="576"/>
    </row>
    <row r="2209" spans="1:10">
      <c r="A2209" s="944" t="s">
        <v>227</v>
      </c>
      <c r="B2209" s="516"/>
      <c r="C2209" s="609"/>
      <c r="D2209" s="614"/>
      <c r="E2209" s="614"/>
      <c r="F2209" s="614"/>
      <c r="G2209" s="610"/>
      <c r="H2209" s="613"/>
      <c r="I2209" s="576"/>
    </row>
    <row r="2210" spans="1:10" ht="15.75" thickBot="1">
      <c r="A2210" s="944" t="s">
        <v>227</v>
      </c>
      <c r="B2210" s="516"/>
      <c r="C2210" s="609"/>
      <c r="D2210" s="614"/>
      <c r="E2210" s="614"/>
      <c r="F2210" s="614"/>
      <c r="G2210" s="610"/>
      <c r="H2210" s="613"/>
      <c r="I2210" s="576"/>
    </row>
    <row r="2211" spans="1:10" ht="15.75" thickBot="1">
      <c r="A2211" s="944" t="s">
        <v>227</v>
      </c>
      <c r="B2211" s="516"/>
      <c r="C2211" s="639"/>
      <c r="D2211" s="640"/>
      <c r="E2211" s="640"/>
      <c r="F2211" s="640"/>
      <c r="G2211" s="641"/>
      <c r="H2211" s="642"/>
      <c r="I2211" s="619">
        <v>157140</v>
      </c>
    </row>
    <row r="2212" spans="1:10" ht="15.75" thickBot="1">
      <c r="A2212" s="944" t="s">
        <v>227</v>
      </c>
      <c r="B2212" s="516"/>
      <c r="C2212" s="515"/>
      <c r="D2212" s="515"/>
      <c r="E2212" s="515"/>
      <c r="F2212" s="515"/>
      <c r="G2212" s="516"/>
      <c r="H2212" s="575"/>
      <c r="I2212" s="576"/>
    </row>
    <row r="2213" spans="1:10" ht="15.75" thickBot="1">
      <c r="A2213" s="944" t="s">
        <v>227</v>
      </c>
      <c r="B2213" s="516"/>
      <c r="C2213" s="515"/>
      <c r="D2213" s="515"/>
      <c r="E2213" s="515"/>
      <c r="F2213" s="574" t="s">
        <v>654</v>
      </c>
      <c r="G2213" s="516"/>
      <c r="H2213" s="575"/>
      <c r="I2213" s="643">
        <v>396938</v>
      </c>
      <c r="J2213" s="518">
        <v>396938</v>
      </c>
    </row>
    <row r="2214" spans="1:10">
      <c r="A2214" s="944" t="s">
        <v>227</v>
      </c>
      <c r="F2214" s="515"/>
    </row>
    <row r="2215" spans="1:10">
      <c r="A2215" s="944" t="s">
        <v>1083</v>
      </c>
      <c r="F2215" s="515"/>
    </row>
    <row r="2216" spans="1:10">
      <c r="A2216" s="944" t="s">
        <v>1083</v>
      </c>
      <c r="F2216" s="515"/>
    </row>
    <row r="2217" spans="1:10">
      <c r="A2217" s="518" t="s">
        <v>5514</v>
      </c>
      <c r="B2217" s="602"/>
      <c r="F2217" s="515"/>
    </row>
    <row r="2218" spans="1:10">
      <c r="A2218" s="944" t="s">
        <v>5514</v>
      </c>
      <c r="B2218" s="516"/>
      <c r="C2218" s="519" t="s">
        <v>631</v>
      </c>
      <c r="D2218" s="519"/>
      <c r="E2218" s="519"/>
      <c r="F2218" s="519"/>
      <c r="G2218" s="519"/>
      <c r="H2218" s="520"/>
      <c r="I2218" s="515"/>
    </row>
    <row r="2219" spans="1:10">
      <c r="A2219" s="944" t="s">
        <v>5514</v>
      </c>
      <c r="B2219" s="516"/>
      <c r="C2219" s="515"/>
      <c r="D2219" s="515"/>
      <c r="E2219" s="515"/>
      <c r="F2219" s="515"/>
      <c r="G2219" s="516"/>
      <c r="H2219" s="575"/>
      <c r="I2219" s="576"/>
    </row>
    <row r="2220" spans="1:10">
      <c r="A2220" s="944" t="s">
        <v>5514</v>
      </c>
      <c r="B2220" s="516"/>
      <c r="C2220" s="515"/>
      <c r="D2220" s="515"/>
      <c r="E2220" s="515"/>
      <c r="F2220" s="515"/>
      <c r="G2220" s="516"/>
      <c r="H2220" s="575"/>
      <c r="I2220" s="576"/>
    </row>
    <row r="2221" spans="1:10">
      <c r="A2221" s="944" t="s">
        <v>5514</v>
      </c>
      <c r="B2221" s="516"/>
      <c r="C2221" s="515"/>
      <c r="D2221" s="515"/>
      <c r="E2221" s="515"/>
      <c r="F2221" s="515"/>
      <c r="G2221" s="516"/>
      <c r="H2221" s="575"/>
      <c r="I2221" s="1051" t="s">
        <v>1062</v>
      </c>
    </row>
    <row r="2222" spans="1:10" ht="45">
      <c r="A2222" s="944" t="s">
        <v>5514</v>
      </c>
      <c r="B2222" s="828" t="s">
        <v>670</v>
      </c>
      <c r="C2222" s="1097" t="s">
        <v>5514</v>
      </c>
      <c r="D2222" s="829" t="s">
        <v>681</v>
      </c>
      <c r="E2222" s="829"/>
      <c r="F2222" s="829"/>
      <c r="G2222" s="828" t="s">
        <v>7</v>
      </c>
      <c r="H2222" s="830" t="s">
        <v>662</v>
      </c>
      <c r="I2222" s="1093">
        <v>7</v>
      </c>
    </row>
    <row r="2223" spans="1:10">
      <c r="A2223" s="944" t="s">
        <v>5514</v>
      </c>
      <c r="B2223" s="516"/>
      <c r="C2223" s="515"/>
      <c r="D2223" s="604"/>
      <c r="E2223" s="604"/>
      <c r="F2223" s="604"/>
      <c r="G2223" s="516"/>
      <c r="H2223" s="576"/>
      <c r="I2223" s="576"/>
    </row>
    <row r="2224" spans="1:10">
      <c r="A2224" s="944" t="s">
        <v>5514</v>
      </c>
      <c r="B2224" s="516"/>
      <c r="C2224" s="515"/>
      <c r="D2224" s="515"/>
      <c r="E2224" s="515"/>
      <c r="F2224" s="515"/>
      <c r="G2224" s="515"/>
      <c r="H2224" s="515"/>
      <c r="I2224" s="576"/>
    </row>
    <row r="2225" spans="1:9" ht="15.75" thickBot="1">
      <c r="A2225" s="944" t="s">
        <v>5514</v>
      </c>
      <c r="B2225" s="516"/>
      <c r="C2225" s="515"/>
      <c r="D2225" s="515"/>
      <c r="E2225" s="515"/>
      <c r="F2225" s="515"/>
      <c r="G2225" s="516"/>
      <c r="H2225" s="576"/>
      <c r="I2225" s="576"/>
    </row>
    <row r="2226" spans="1:9" ht="15.75" thickBot="1">
      <c r="A2226" s="944" t="s">
        <v>5514</v>
      </c>
      <c r="B2226" s="516"/>
      <c r="C2226" s="605" t="s">
        <v>633</v>
      </c>
      <c r="D2226" s="561" t="s">
        <v>7</v>
      </c>
      <c r="E2226" s="561" t="s">
        <v>92</v>
      </c>
      <c r="F2226" s="561" t="s">
        <v>672</v>
      </c>
      <c r="G2226" s="561" t="s">
        <v>635</v>
      </c>
      <c r="H2226" s="606" t="s">
        <v>636</v>
      </c>
      <c r="I2226" s="576"/>
    </row>
    <row r="2227" spans="1:9">
      <c r="A2227" s="944" t="s">
        <v>5514</v>
      </c>
      <c r="B2227" s="516"/>
      <c r="C2227" s="568" t="s">
        <v>637</v>
      </c>
      <c r="D2227" s="607" t="s">
        <v>638</v>
      </c>
      <c r="E2227" s="535">
        <v>1</v>
      </c>
      <c r="F2227" s="530">
        <v>144815</v>
      </c>
      <c r="G2227" s="535">
        <v>0.2</v>
      </c>
      <c r="H2227" s="608">
        <v>28963</v>
      </c>
      <c r="I2227" s="576"/>
    </row>
    <row r="2228" spans="1:9">
      <c r="A2228" s="944" t="s">
        <v>5514</v>
      </c>
      <c r="B2228" s="516"/>
      <c r="C2228" s="609" t="s">
        <v>673</v>
      </c>
      <c r="D2228" s="610" t="s">
        <v>640</v>
      </c>
      <c r="E2228" s="610">
        <v>0.5</v>
      </c>
      <c r="F2228" s="611">
        <v>6798</v>
      </c>
      <c r="G2228" s="610">
        <v>1.5</v>
      </c>
      <c r="H2228" s="612">
        <v>2266</v>
      </c>
      <c r="I2228" s="576"/>
    </row>
    <row r="2229" spans="1:9">
      <c r="A2229" s="944" t="s">
        <v>5514</v>
      </c>
      <c r="B2229" s="516"/>
      <c r="C2229" s="609" t="s">
        <v>682</v>
      </c>
      <c r="D2229" s="610" t="s">
        <v>78</v>
      </c>
      <c r="E2229" s="610">
        <v>0.5</v>
      </c>
      <c r="F2229" s="563">
        <v>5665</v>
      </c>
      <c r="G2229" s="610">
        <v>2</v>
      </c>
      <c r="H2229" s="613">
        <v>1416.25</v>
      </c>
      <c r="I2229" s="576"/>
    </row>
    <row r="2230" spans="1:9">
      <c r="A2230" s="944" t="s">
        <v>5514</v>
      </c>
      <c r="B2230" s="516"/>
      <c r="C2230" s="609"/>
      <c r="D2230" s="610"/>
      <c r="E2230" s="610"/>
      <c r="F2230" s="558"/>
      <c r="G2230" s="610"/>
      <c r="H2230" s="613"/>
      <c r="I2230" s="576"/>
    </row>
    <row r="2231" spans="1:9">
      <c r="A2231" s="944" t="s">
        <v>5514</v>
      </c>
      <c r="B2231" s="516"/>
      <c r="C2231" s="609"/>
      <c r="D2231" s="610"/>
      <c r="E2231" s="614"/>
      <c r="F2231" s="614"/>
      <c r="G2231" s="610"/>
      <c r="H2231" s="613"/>
      <c r="I2231" s="576"/>
    </row>
    <row r="2232" spans="1:9" ht="15.75" thickBot="1">
      <c r="A2232" s="944" t="s">
        <v>5514</v>
      </c>
      <c r="B2232" s="516"/>
      <c r="C2232" s="609"/>
      <c r="D2232" s="610"/>
      <c r="E2232" s="614"/>
      <c r="F2232" s="614"/>
      <c r="G2232" s="610"/>
      <c r="H2232" s="613"/>
      <c r="I2232" s="576"/>
    </row>
    <row r="2233" spans="1:9" ht="15.75" thickBot="1">
      <c r="A2233" s="944" t="s">
        <v>5514</v>
      </c>
      <c r="B2233" s="516"/>
      <c r="C2233" s="615"/>
      <c r="D2233" s="616"/>
      <c r="E2233" s="616"/>
      <c r="F2233" s="616"/>
      <c r="G2233" s="617"/>
      <c r="H2233" s="618"/>
      <c r="I2233" s="619">
        <v>32645.25</v>
      </c>
    </row>
    <row r="2234" spans="1:9" ht="15.75" thickBot="1">
      <c r="A2234" s="944" t="s">
        <v>5514</v>
      </c>
      <c r="B2234" s="516"/>
      <c r="C2234" s="620"/>
      <c r="D2234" s="620"/>
      <c r="E2234" s="620"/>
      <c r="F2234" s="620"/>
      <c r="G2234" s="621"/>
      <c r="H2234" s="622"/>
      <c r="I2234" s="623"/>
    </row>
    <row r="2235" spans="1:9" ht="15.75" thickBot="1">
      <c r="A2235" s="944" t="s">
        <v>5514</v>
      </c>
      <c r="B2235" s="516"/>
      <c r="C2235" s="605" t="s">
        <v>641</v>
      </c>
      <c r="D2235" s="561" t="s">
        <v>7</v>
      </c>
      <c r="E2235" s="561" t="s">
        <v>92</v>
      </c>
      <c r="F2235" s="561" t="s">
        <v>642</v>
      </c>
      <c r="G2235" s="561" t="s">
        <v>643</v>
      </c>
      <c r="H2235" s="606" t="s">
        <v>636</v>
      </c>
      <c r="I2235" s="576"/>
    </row>
    <row r="2236" spans="1:9">
      <c r="A2236" s="944" t="s">
        <v>5514</v>
      </c>
      <c r="B2236" s="516"/>
      <c r="C2236" s="624" t="s">
        <v>674</v>
      </c>
      <c r="D2236" s="625" t="s">
        <v>79</v>
      </c>
      <c r="E2236" s="610">
        <v>180</v>
      </c>
      <c r="F2236" s="611">
        <v>527</v>
      </c>
      <c r="G2236" s="556"/>
      <c r="H2236" s="626">
        <v>94860</v>
      </c>
      <c r="I2236" s="576"/>
    </row>
    <row r="2237" spans="1:9">
      <c r="A2237" s="944" t="s">
        <v>5514</v>
      </c>
      <c r="B2237" s="516"/>
      <c r="C2237" s="627" t="s">
        <v>675</v>
      </c>
      <c r="D2237" s="625" t="s">
        <v>78</v>
      </c>
      <c r="E2237" s="625">
        <v>0.3</v>
      </c>
      <c r="F2237" s="611">
        <v>44800</v>
      </c>
      <c r="G2237" s="556"/>
      <c r="H2237" s="626">
        <v>13440</v>
      </c>
      <c r="I2237" s="576"/>
    </row>
    <row r="2238" spans="1:9">
      <c r="A2238" s="944" t="s">
        <v>5514</v>
      </c>
      <c r="B2238" s="516"/>
      <c r="C2238" s="627" t="s">
        <v>676</v>
      </c>
      <c r="D2238" s="610" t="s">
        <v>78</v>
      </c>
      <c r="E2238" s="610">
        <v>0.45</v>
      </c>
      <c r="F2238" s="611">
        <v>95000</v>
      </c>
      <c r="G2238" s="556"/>
      <c r="H2238" s="626">
        <v>42750</v>
      </c>
      <c r="I2238" s="576"/>
    </row>
    <row r="2239" spans="1:9">
      <c r="A2239" s="944" t="s">
        <v>5514</v>
      </c>
      <c r="B2239" s="516"/>
      <c r="C2239" s="628" t="s">
        <v>677</v>
      </c>
      <c r="D2239" s="625" t="s">
        <v>678</v>
      </c>
      <c r="E2239" s="610">
        <v>90</v>
      </c>
      <c r="F2239" s="611">
        <v>23</v>
      </c>
      <c r="G2239" s="556"/>
      <c r="H2239" s="626">
        <v>2070</v>
      </c>
      <c r="I2239" s="576"/>
    </row>
    <row r="2240" spans="1:9">
      <c r="A2240" s="944" t="s">
        <v>5514</v>
      </c>
      <c r="B2240" s="516"/>
      <c r="C2240" s="609" t="s">
        <v>683</v>
      </c>
      <c r="D2240" s="625" t="s">
        <v>76</v>
      </c>
      <c r="E2240" s="610">
        <v>4</v>
      </c>
      <c r="F2240" s="611">
        <v>13596</v>
      </c>
      <c r="G2240" s="556"/>
      <c r="H2240" s="626">
        <v>54384</v>
      </c>
      <c r="I2240" s="576"/>
    </row>
    <row r="2241" spans="1:9">
      <c r="A2241" s="944" t="s">
        <v>5514</v>
      </c>
      <c r="B2241" s="516"/>
      <c r="C2241" s="628" t="s">
        <v>684</v>
      </c>
      <c r="D2241" s="625" t="s">
        <v>78</v>
      </c>
      <c r="E2241" s="610">
        <v>0.6</v>
      </c>
      <c r="F2241" s="611">
        <v>32136</v>
      </c>
      <c r="G2241" s="556"/>
      <c r="H2241" s="626">
        <v>19281.599999999999</v>
      </c>
      <c r="I2241" s="576"/>
    </row>
    <row r="2242" spans="1:9">
      <c r="A2242" s="944" t="s">
        <v>5514</v>
      </c>
      <c r="B2242" s="516"/>
      <c r="C2242" s="609"/>
      <c r="D2242" s="610"/>
      <c r="E2242" s="610"/>
      <c r="F2242" s="563"/>
      <c r="G2242" s="556"/>
      <c r="H2242" s="587"/>
      <c r="I2242" s="576"/>
    </row>
    <row r="2243" spans="1:9">
      <c r="A2243" s="944" t="s">
        <v>5514</v>
      </c>
      <c r="B2243" s="516"/>
      <c r="C2243" s="609"/>
      <c r="D2243" s="610"/>
      <c r="E2243" s="610"/>
      <c r="F2243" s="563"/>
      <c r="G2243" s="556"/>
      <c r="H2243" s="587"/>
      <c r="I2243" s="576"/>
    </row>
    <row r="2244" spans="1:9">
      <c r="A2244" s="944" t="s">
        <v>5514</v>
      </c>
      <c r="B2244" s="516"/>
      <c r="C2244" s="609"/>
      <c r="D2244" s="614"/>
      <c r="E2244" s="614"/>
      <c r="F2244" s="614"/>
      <c r="G2244" s="610"/>
      <c r="H2244" s="613"/>
      <c r="I2244" s="576"/>
    </row>
    <row r="2245" spans="1:9">
      <c r="A2245" s="944" t="s">
        <v>5514</v>
      </c>
      <c r="B2245" s="516"/>
      <c r="C2245" s="609"/>
      <c r="D2245" s="614"/>
      <c r="E2245" s="614"/>
      <c r="F2245" s="614"/>
      <c r="G2245" s="610"/>
      <c r="H2245" s="613"/>
      <c r="I2245" s="576"/>
    </row>
    <row r="2246" spans="1:9">
      <c r="A2246" s="944" t="s">
        <v>5514</v>
      </c>
      <c r="B2246" s="516"/>
      <c r="C2246" s="609"/>
      <c r="D2246" s="614"/>
      <c r="E2246" s="614"/>
      <c r="F2246" s="614"/>
      <c r="G2246" s="610"/>
      <c r="H2246" s="613"/>
      <c r="I2246" s="576"/>
    </row>
    <row r="2247" spans="1:9" ht="15.75" thickBot="1">
      <c r="A2247" s="944" t="s">
        <v>5514</v>
      </c>
      <c r="B2247" s="516"/>
      <c r="C2247" s="609"/>
      <c r="D2247" s="614"/>
      <c r="E2247" s="614"/>
      <c r="F2247" s="614"/>
      <c r="G2247" s="610"/>
      <c r="H2247" s="613"/>
      <c r="I2247" s="576"/>
    </row>
    <row r="2248" spans="1:9" ht="15.75" thickBot="1">
      <c r="A2248" s="944" t="s">
        <v>5514</v>
      </c>
      <c r="B2248" s="516"/>
      <c r="C2248" s="615"/>
      <c r="D2248" s="616"/>
      <c r="E2248" s="616"/>
      <c r="F2248" s="616"/>
      <c r="G2248" s="617"/>
      <c r="H2248" s="618"/>
      <c r="I2248" s="619">
        <v>226785.6</v>
      </c>
    </row>
    <row r="2249" spans="1:9" ht="15.75" thickBot="1">
      <c r="A2249" s="944" t="s">
        <v>5514</v>
      </c>
      <c r="B2249" s="516"/>
      <c r="C2249" s="620"/>
      <c r="D2249" s="620"/>
      <c r="E2249" s="620"/>
      <c r="F2249" s="620"/>
      <c r="G2249" s="621"/>
      <c r="H2249" s="622"/>
      <c r="I2249" s="623"/>
    </row>
    <row r="2250" spans="1:9" ht="15.75" thickBot="1">
      <c r="A2250" s="944" t="s">
        <v>5514</v>
      </c>
      <c r="B2250" s="516"/>
      <c r="C2250" s="605" t="s">
        <v>645</v>
      </c>
      <c r="D2250" s="561" t="s">
        <v>7</v>
      </c>
      <c r="E2250" s="561" t="s">
        <v>92</v>
      </c>
      <c r="F2250" s="561" t="s">
        <v>642</v>
      </c>
      <c r="G2250" s="561" t="s">
        <v>646</v>
      </c>
      <c r="H2250" s="606" t="s">
        <v>636</v>
      </c>
      <c r="I2250" s="576"/>
    </row>
    <row r="2251" spans="1:9" ht="30">
      <c r="A2251" s="944" t="s">
        <v>5514</v>
      </c>
      <c r="B2251" s="516"/>
      <c r="C2251" s="630" t="s">
        <v>679</v>
      </c>
      <c r="D2251" s="625" t="s">
        <v>680</v>
      </c>
      <c r="E2251" s="625">
        <v>5</v>
      </c>
      <c r="F2251" s="584">
        <v>25750</v>
      </c>
      <c r="G2251" s="625"/>
      <c r="H2251" s="592">
        <v>128750</v>
      </c>
      <c r="I2251" s="631"/>
    </row>
    <row r="2252" spans="1:9">
      <c r="A2252" s="944" t="s">
        <v>5514</v>
      </c>
      <c r="B2252" s="516"/>
      <c r="C2252" s="632"/>
      <c r="D2252" s="633"/>
      <c r="E2252" s="633"/>
      <c r="F2252" s="633"/>
      <c r="G2252" s="625"/>
      <c r="H2252" s="587"/>
      <c r="I2252" s="576"/>
    </row>
    <row r="2253" spans="1:9">
      <c r="A2253" s="944" t="s">
        <v>5514</v>
      </c>
      <c r="B2253" s="516"/>
      <c r="C2253" s="632"/>
      <c r="D2253" s="614"/>
      <c r="E2253" s="614"/>
      <c r="F2253" s="614"/>
      <c r="G2253" s="610"/>
      <c r="H2253" s="613"/>
      <c r="I2253" s="576"/>
    </row>
    <row r="2254" spans="1:9">
      <c r="A2254" s="944" t="s">
        <v>5514</v>
      </c>
      <c r="B2254" s="516"/>
      <c r="C2254" s="628"/>
      <c r="D2254" s="614"/>
      <c r="E2254" s="614"/>
      <c r="F2254" s="614"/>
      <c r="G2254" s="610"/>
      <c r="H2254" s="613"/>
      <c r="I2254" s="576"/>
    </row>
    <row r="2255" spans="1:9" ht="15.75" thickBot="1">
      <c r="A2255" s="944" t="s">
        <v>5514</v>
      </c>
      <c r="B2255" s="516"/>
      <c r="C2255" s="609"/>
      <c r="D2255" s="614"/>
      <c r="E2255" s="614"/>
      <c r="F2255" s="614"/>
      <c r="G2255" s="610"/>
      <c r="H2255" s="613"/>
      <c r="I2255" s="576"/>
    </row>
    <row r="2256" spans="1:9" ht="15.75" thickBot="1">
      <c r="A2256" s="944" t="s">
        <v>5514</v>
      </c>
      <c r="B2256" s="516"/>
      <c r="C2256" s="615"/>
      <c r="D2256" s="616"/>
      <c r="E2256" s="616"/>
      <c r="F2256" s="616"/>
      <c r="G2256" s="617"/>
      <c r="H2256" s="618"/>
      <c r="I2256" s="619">
        <v>128750</v>
      </c>
    </row>
    <row r="2257" spans="1:10" ht="15.75" thickBot="1">
      <c r="A2257" s="944" t="s">
        <v>5514</v>
      </c>
      <c r="B2257" s="516"/>
      <c r="C2257" s="620"/>
      <c r="D2257" s="620"/>
      <c r="E2257" s="620"/>
      <c r="F2257" s="620"/>
      <c r="G2257" s="634"/>
      <c r="H2257" s="635"/>
      <c r="I2257" s="623"/>
    </row>
    <row r="2258" spans="1:10" ht="15.75" thickBot="1">
      <c r="A2258" s="944" t="s">
        <v>5514</v>
      </c>
      <c r="B2258" s="516"/>
      <c r="C2258" s="605" t="s">
        <v>647</v>
      </c>
      <c r="D2258" s="561" t="s">
        <v>648</v>
      </c>
      <c r="E2258" s="561" t="s">
        <v>649</v>
      </c>
      <c r="F2258" s="561" t="s">
        <v>650</v>
      </c>
      <c r="G2258" s="561" t="s">
        <v>635</v>
      </c>
      <c r="H2258" s="606" t="s">
        <v>636</v>
      </c>
      <c r="I2258" s="576"/>
    </row>
    <row r="2259" spans="1:10">
      <c r="A2259" s="944" t="s">
        <v>5514</v>
      </c>
      <c r="B2259" s="516"/>
      <c r="C2259" s="562" t="s">
        <v>651</v>
      </c>
      <c r="D2259" s="563">
        <v>52046.296296296299</v>
      </c>
      <c r="E2259" s="564">
        <v>1.83829076447194</v>
      </c>
      <c r="F2259" s="565">
        <v>95676.225806451621</v>
      </c>
      <c r="G2259" s="636">
        <v>8</v>
      </c>
      <c r="H2259" s="567">
        <v>11960</v>
      </c>
      <c r="I2259" s="576"/>
    </row>
    <row r="2260" spans="1:10">
      <c r="A2260" s="944" t="s">
        <v>5514</v>
      </c>
      <c r="B2260" s="516"/>
      <c r="C2260" s="562" t="s">
        <v>652</v>
      </c>
      <c r="D2260" s="563">
        <v>41637.037037037036</v>
      </c>
      <c r="E2260" s="564">
        <v>1.83829076447194</v>
      </c>
      <c r="F2260" s="565">
        <v>76540.980645161297</v>
      </c>
      <c r="G2260" s="599">
        <v>0.89792676773562197</v>
      </c>
      <c r="H2260" s="567">
        <v>85242</v>
      </c>
      <c r="I2260" s="576"/>
    </row>
    <row r="2261" spans="1:10">
      <c r="A2261" s="944" t="s">
        <v>5514</v>
      </c>
      <c r="B2261" s="516"/>
      <c r="C2261" s="568" t="s">
        <v>653</v>
      </c>
      <c r="D2261" s="563">
        <v>20818.518518518522</v>
      </c>
      <c r="E2261" s="564">
        <v>2.0417646957549742</v>
      </c>
      <c r="F2261" s="565">
        <v>42506.516129032265</v>
      </c>
      <c r="G2261" s="600">
        <v>0.89275105921601339</v>
      </c>
      <c r="H2261" s="567">
        <v>47613</v>
      </c>
      <c r="I2261" s="576"/>
    </row>
    <row r="2262" spans="1:10">
      <c r="A2262" s="944" t="s">
        <v>5514</v>
      </c>
      <c r="B2262" s="516"/>
      <c r="C2262" s="609"/>
      <c r="D2262" s="558"/>
      <c r="E2262" s="563"/>
      <c r="F2262" s="563"/>
      <c r="G2262" s="610"/>
      <c r="H2262" s="587"/>
      <c r="I2262" s="576"/>
    </row>
    <row r="2263" spans="1:10">
      <c r="A2263" s="944" t="s">
        <v>5514</v>
      </c>
      <c r="B2263" s="516"/>
      <c r="C2263" s="609"/>
      <c r="D2263" s="614"/>
      <c r="E2263" s="614"/>
      <c r="F2263" s="614"/>
      <c r="G2263" s="610"/>
      <c r="H2263" s="613"/>
      <c r="I2263" s="576"/>
    </row>
    <row r="2264" spans="1:10" ht="15.75" thickBot="1">
      <c r="A2264" s="944" t="s">
        <v>5514</v>
      </c>
      <c r="B2264" s="516"/>
      <c r="C2264" s="609"/>
      <c r="D2264" s="614"/>
      <c r="E2264" s="614"/>
      <c r="F2264" s="614"/>
      <c r="G2264" s="610"/>
      <c r="H2264" s="613"/>
      <c r="I2264" s="576"/>
    </row>
    <row r="2265" spans="1:10" ht="15.75" thickBot="1">
      <c r="A2265" s="944" t="s">
        <v>5514</v>
      </c>
      <c r="B2265" s="516"/>
      <c r="C2265" s="639"/>
      <c r="D2265" s="640"/>
      <c r="E2265" s="640"/>
      <c r="F2265" s="640"/>
      <c r="G2265" s="641"/>
      <c r="H2265" s="642"/>
      <c r="I2265" s="619">
        <v>144815</v>
      </c>
    </row>
    <row r="2266" spans="1:10" ht="15.75" thickBot="1">
      <c r="A2266" s="944" t="s">
        <v>5514</v>
      </c>
      <c r="B2266" s="516"/>
      <c r="C2266" s="515"/>
      <c r="D2266" s="515"/>
      <c r="E2266" s="515"/>
      <c r="F2266" s="515"/>
      <c r="G2266" s="516"/>
      <c r="H2266" s="575"/>
      <c r="I2266" s="576"/>
    </row>
    <row r="2267" spans="1:10" ht="15.75" thickBot="1">
      <c r="A2267" s="944" t="s">
        <v>5514</v>
      </c>
      <c r="B2267" s="516"/>
      <c r="C2267" s="515"/>
      <c r="D2267" s="515"/>
      <c r="E2267" s="515"/>
      <c r="F2267" s="574" t="s">
        <v>654</v>
      </c>
      <c r="G2267" s="516"/>
      <c r="H2267" s="575"/>
      <c r="I2267" s="643">
        <v>532996</v>
      </c>
      <c r="J2267" s="518">
        <v>532996</v>
      </c>
    </row>
    <row r="2268" spans="1:10">
      <c r="A2268" s="944" t="s">
        <v>5514</v>
      </c>
      <c r="F2268" s="515"/>
    </row>
    <row r="2269" spans="1:10">
      <c r="A2269" s="944" t="s">
        <v>239</v>
      </c>
      <c r="F2269" s="515"/>
    </row>
    <row r="2270" spans="1:10">
      <c r="A2270" s="944" t="s">
        <v>239</v>
      </c>
      <c r="F2270" s="515"/>
    </row>
    <row r="2271" spans="1:10">
      <c r="A2271" s="518" t="s">
        <v>108</v>
      </c>
      <c r="B2271" s="602"/>
      <c r="F2271" s="515"/>
      <c r="H2271" s="518"/>
    </row>
    <row r="2272" spans="1:10">
      <c r="A2272" s="944" t="s">
        <v>108</v>
      </c>
      <c r="B2272" s="516"/>
      <c r="C2272" s="519" t="s">
        <v>631</v>
      </c>
      <c r="D2272" s="519"/>
      <c r="E2272" s="519"/>
      <c r="F2272" s="519"/>
      <c r="G2272" s="519"/>
      <c r="H2272" s="519"/>
      <c r="I2272" s="515"/>
    </row>
    <row r="2273" spans="1:9">
      <c r="A2273" s="944" t="s">
        <v>108</v>
      </c>
      <c r="B2273" s="516"/>
      <c r="C2273" s="515"/>
      <c r="D2273" s="515"/>
      <c r="E2273" s="515"/>
      <c r="F2273" s="515"/>
      <c r="G2273" s="516"/>
      <c r="H2273" s="576"/>
      <c r="I2273" s="576"/>
    </row>
    <row r="2274" spans="1:9">
      <c r="A2274" s="944" t="s">
        <v>108</v>
      </c>
      <c r="B2274" s="516"/>
      <c r="C2274" s="515"/>
      <c r="D2274" s="515"/>
      <c r="E2274" s="515"/>
      <c r="F2274" s="515"/>
      <c r="G2274" s="516"/>
      <c r="H2274" s="576"/>
      <c r="I2274" s="576"/>
    </row>
    <row r="2275" spans="1:9">
      <c r="A2275" s="944" t="s">
        <v>108</v>
      </c>
      <c r="B2275" s="516"/>
      <c r="C2275" s="515"/>
      <c r="D2275" s="515"/>
      <c r="E2275" s="515"/>
      <c r="F2275" s="515"/>
      <c r="G2275" s="516"/>
      <c r="H2275" s="576"/>
      <c r="I2275" s="1051" t="s">
        <v>1062</v>
      </c>
    </row>
    <row r="2276" spans="1:9" ht="45" customHeight="1">
      <c r="A2276" s="944" t="s">
        <v>108</v>
      </c>
      <c r="B2276" s="828" t="s">
        <v>568</v>
      </c>
      <c r="C2276" s="1097" t="s">
        <v>108</v>
      </c>
      <c r="D2276" s="829" t="s">
        <v>685</v>
      </c>
      <c r="E2276" s="829"/>
      <c r="F2276" s="829"/>
      <c r="G2276" s="828" t="s">
        <v>7</v>
      </c>
      <c r="H2276" s="949" t="s">
        <v>662</v>
      </c>
      <c r="I2276" s="1093">
        <v>45</v>
      </c>
    </row>
    <row r="2277" spans="1:9">
      <c r="A2277" s="944" t="s">
        <v>108</v>
      </c>
      <c r="B2277" s="516"/>
      <c r="C2277" s="515"/>
      <c r="D2277" s="604"/>
      <c r="E2277" s="604"/>
      <c r="F2277" s="604"/>
      <c r="G2277" s="516"/>
      <c r="H2277" s="575"/>
      <c r="I2277" s="576"/>
    </row>
    <row r="2278" spans="1:9">
      <c r="A2278" s="944" t="s">
        <v>108</v>
      </c>
      <c r="B2278" s="516"/>
      <c r="C2278" s="515"/>
      <c r="D2278" s="515"/>
      <c r="E2278" s="515"/>
      <c r="F2278" s="515"/>
      <c r="G2278" s="515"/>
      <c r="H2278" s="517"/>
      <c r="I2278" s="576"/>
    </row>
    <row r="2279" spans="1:9" ht="15.75" thickBot="1">
      <c r="A2279" s="944" t="s">
        <v>108</v>
      </c>
      <c r="B2279" s="516"/>
      <c r="C2279" s="515"/>
      <c r="D2279" s="515"/>
      <c r="E2279" s="515"/>
      <c r="F2279" s="515"/>
      <c r="G2279" s="516"/>
      <c r="H2279" s="575"/>
      <c r="I2279" s="576"/>
    </row>
    <row r="2280" spans="1:9" ht="15.75" thickBot="1">
      <c r="A2280" s="944" t="s">
        <v>108</v>
      </c>
      <c r="B2280" s="516"/>
      <c r="C2280" s="605" t="s">
        <v>633</v>
      </c>
      <c r="D2280" s="561" t="s">
        <v>7</v>
      </c>
      <c r="E2280" s="561" t="s">
        <v>92</v>
      </c>
      <c r="F2280" s="561" t="s">
        <v>672</v>
      </c>
      <c r="G2280" s="561" t="s">
        <v>635</v>
      </c>
      <c r="H2280" s="644" t="s">
        <v>636</v>
      </c>
      <c r="I2280" s="576"/>
    </row>
    <row r="2281" spans="1:9">
      <c r="A2281" s="944" t="s">
        <v>108</v>
      </c>
      <c r="B2281" s="516"/>
      <c r="C2281" s="645" t="s">
        <v>637</v>
      </c>
      <c r="D2281" s="610" t="s">
        <v>638</v>
      </c>
      <c r="E2281" s="610">
        <v>1</v>
      </c>
      <c r="F2281" s="530">
        <v>167219</v>
      </c>
      <c r="G2281" s="610">
        <v>0.1</v>
      </c>
      <c r="H2281" s="646">
        <v>16721.900000000001</v>
      </c>
      <c r="I2281" s="576"/>
    </row>
    <row r="2282" spans="1:9">
      <c r="A2282" s="944" t="s">
        <v>108</v>
      </c>
      <c r="B2282" s="516"/>
      <c r="C2282" s="645" t="s">
        <v>673</v>
      </c>
      <c r="D2282" s="610" t="s">
        <v>640</v>
      </c>
      <c r="E2282" s="610">
        <v>1</v>
      </c>
      <c r="F2282" s="647">
        <v>6798</v>
      </c>
      <c r="G2282" s="610">
        <v>1</v>
      </c>
      <c r="H2282" s="612">
        <v>6798</v>
      </c>
      <c r="I2282" s="576"/>
    </row>
    <row r="2283" spans="1:9">
      <c r="A2283" s="944" t="s">
        <v>108</v>
      </c>
      <c r="B2283" s="516"/>
      <c r="C2283" s="645" t="s">
        <v>682</v>
      </c>
      <c r="D2283" s="610" t="s">
        <v>78</v>
      </c>
      <c r="E2283" s="610">
        <v>1</v>
      </c>
      <c r="F2283" s="563">
        <v>5665</v>
      </c>
      <c r="G2283" s="610">
        <v>1</v>
      </c>
      <c r="H2283" s="612">
        <v>5665</v>
      </c>
      <c r="I2283" s="576"/>
    </row>
    <row r="2284" spans="1:9">
      <c r="A2284" s="944" t="s">
        <v>108</v>
      </c>
      <c r="B2284" s="516"/>
      <c r="C2284" s="609"/>
      <c r="D2284" s="610"/>
      <c r="E2284" s="610"/>
      <c r="F2284" s="558"/>
      <c r="G2284" s="610"/>
      <c r="H2284" s="612"/>
      <c r="I2284" s="576"/>
    </row>
    <row r="2285" spans="1:9">
      <c r="A2285" s="944" t="s">
        <v>108</v>
      </c>
      <c r="B2285" s="516"/>
      <c r="C2285" s="609"/>
      <c r="D2285" s="610"/>
      <c r="E2285" s="614"/>
      <c r="F2285" s="614"/>
      <c r="G2285" s="610"/>
      <c r="H2285" s="612"/>
      <c r="I2285" s="576"/>
    </row>
    <row r="2286" spans="1:9" ht="15.75" thickBot="1">
      <c r="A2286" s="944" t="s">
        <v>108</v>
      </c>
      <c r="B2286" s="516"/>
      <c r="C2286" s="609"/>
      <c r="D2286" s="610"/>
      <c r="E2286" s="614"/>
      <c r="F2286" s="614"/>
      <c r="G2286" s="610"/>
      <c r="H2286" s="612"/>
      <c r="I2286" s="576"/>
    </row>
    <row r="2287" spans="1:9" ht="15.75" thickBot="1">
      <c r="A2287" s="944" t="s">
        <v>108</v>
      </c>
      <c r="B2287" s="516"/>
      <c r="C2287" s="615"/>
      <c r="D2287" s="616"/>
      <c r="E2287" s="616"/>
      <c r="F2287" s="616"/>
      <c r="G2287" s="617"/>
      <c r="H2287" s="648"/>
      <c r="I2287" s="649">
        <v>29184.9</v>
      </c>
    </row>
    <row r="2288" spans="1:9" ht="15.75" thickBot="1">
      <c r="A2288" s="944" t="s">
        <v>108</v>
      </c>
      <c r="B2288" s="516"/>
      <c r="C2288" s="620"/>
      <c r="D2288" s="620"/>
      <c r="E2288" s="620"/>
      <c r="F2288" s="620"/>
      <c r="G2288" s="621"/>
      <c r="H2288" s="650"/>
      <c r="I2288" s="623"/>
    </row>
    <row r="2289" spans="1:9" ht="15.75" thickBot="1">
      <c r="A2289" s="944" t="s">
        <v>108</v>
      </c>
      <c r="B2289" s="516"/>
      <c r="C2289" s="605" t="s">
        <v>641</v>
      </c>
      <c r="D2289" s="561" t="s">
        <v>7</v>
      </c>
      <c r="E2289" s="561" t="s">
        <v>92</v>
      </c>
      <c r="F2289" s="561" t="s">
        <v>642</v>
      </c>
      <c r="G2289" s="561" t="s">
        <v>643</v>
      </c>
      <c r="H2289" s="644" t="s">
        <v>636</v>
      </c>
      <c r="I2289" s="576"/>
    </row>
    <row r="2290" spans="1:9" ht="17.25" customHeight="1">
      <c r="A2290" s="944" t="s">
        <v>108</v>
      </c>
      <c r="B2290" s="516"/>
      <c r="C2290" s="651" t="s">
        <v>674</v>
      </c>
      <c r="D2290" s="625" t="s">
        <v>79</v>
      </c>
      <c r="E2290" s="610">
        <v>450</v>
      </c>
      <c r="F2290" s="647">
        <v>527</v>
      </c>
      <c r="G2290" s="556"/>
      <c r="H2290" s="626">
        <v>237150</v>
      </c>
      <c r="I2290" s="576"/>
    </row>
    <row r="2291" spans="1:9" ht="15" customHeight="1">
      <c r="A2291" s="944" t="s">
        <v>108</v>
      </c>
      <c r="B2291" s="516"/>
      <c r="C2291" s="627" t="s">
        <v>675</v>
      </c>
      <c r="D2291" s="625" t="s">
        <v>78</v>
      </c>
      <c r="E2291" s="625">
        <v>0.48</v>
      </c>
      <c r="F2291" s="647">
        <v>44800</v>
      </c>
      <c r="G2291" s="556"/>
      <c r="H2291" s="626">
        <v>21504</v>
      </c>
      <c r="I2291" s="576"/>
    </row>
    <row r="2292" spans="1:9">
      <c r="A2292" s="944" t="s">
        <v>108</v>
      </c>
      <c r="B2292" s="516"/>
      <c r="C2292" s="627" t="s">
        <v>676</v>
      </c>
      <c r="D2292" s="610" t="s">
        <v>78</v>
      </c>
      <c r="E2292" s="610">
        <v>0.72</v>
      </c>
      <c r="F2292" s="647">
        <v>95000</v>
      </c>
      <c r="G2292" s="556"/>
      <c r="H2292" s="626">
        <v>68400</v>
      </c>
      <c r="I2292" s="576"/>
    </row>
    <row r="2293" spans="1:9">
      <c r="A2293" s="944" t="s">
        <v>108</v>
      </c>
      <c r="B2293" s="516"/>
      <c r="C2293" s="652" t="s">
        <v>677</v>
      </c>
      <c r="D2293" s="610" t="s">
        <v>678</v>
      </c>
      <c r="E2293" s="610">
        <v>240</v>
      </c>
      <c r="F2293" s="647">
        <v>23</v>
      </c>
      <c r="G2293" s="556"/>
      <c r="H2293" s="626">
        <v>5520</v>
      </c>
      <c r="I2293" s="576"/>
    </row>
    <row r="2294" spans="1:9">
      <c r="A2294" s="944" t="s">
        <v>108</v>
      </c>
      <c r="B2294" s="516"/>
      <c r="C2294" s="653" t="s">
        <v>686</v>
      </c>
      <c r="D2294" s="625" t="s">
        <v>77</v>
      </c>
      <c r="E2294" s="529">
        <v>8</v>
      </c>
      <c r="F2294" s="647">
        <v>3399</v>
      </c>
      <c r="G2294" s="556"/>
      <c r="H2294" s="626">
        <v>27192</v>
      </c>
      <c r="I2294" s="576"/>
    </row>
    <row r="2295" spans="1:9">
      <c r="A2295" s="944" t="s">
        <v>108</v>
      </c>
      <c r="B2295" s="516"/>
      <c r="C2295" s="653" t="s">
        <v>687</v>
      </c>
      <c r="D2295" s="625" t="s">
        <v>79</v>
      </c>
      <c r="E2295" s="535">
        <v>3</v>
      </c>
      <c r="F2295" s="647">
        <v>4326</v>
      </c>
      <c r="G2295" s="556"/>
      <c r="H2295" s="626">
        <v>12978</v>
      </c>
      <c r="I2295" s="576"/>
    </row>
    <row r="2296" spans="1:9">
      <c r="A2296" s="944" t="s">
        <v>108</v>
      </c>
      <c r="B2296" s="516"/>
      <c r="C2296" s="654" t="s">
        <v>683</v>
      </c>
      <c r="D2296" s="655" t="s">
        <v>76</v>
      </c>
      <c r="E2296" s="535">
        <v>5</v>
      </c>
      <c r="F2296" s="647">
        <v>13596</v>
      </c>
      <c r="G2296" s="556"/>
      <c r="H2296" s="626">
        <v>67980</v>
      </c>
      <c r="I2296" s="576"/>
    </row>
    <row r="2297" spans="1:9">
      <c r="A2297" s="944" t="s">
        <v>108</v>
      </c>
      <c r="B2297" s="516"/>
      <c r="C2297" s="656" t="s">
        <v>688</v>
      </c>
      <c r="D2297" s="610" t="s">
        <v>79</v>
      </c>
      <c r="E2297" s="535">
        <v>1</v>
      </c>
      <c r="F2297" s="647">
        <v>14935</v>
      </c>
      <c r="G2297" s="556"/>
      <c r="H2297" s="626">
        <v>14935</v>
      </c>
      <c r="I2297" s="576"/>
    </row>
    <row r="2298" spans="1:9">
      <c r="A2298" s="944" t="s">
        <v>108</v>
      </c>
      <c r="B2298" s="516"/>
      <c r="C2298" s="609"/>
      <c r="D2298" s="614"/>
      <c r="E2298" s="614"/>
      <c r="F2298" s="614"/>
      <c r="G2298" s="610"/>
      <c r="H2298" s="612"/>
      <c r="I2298" s="576"/>
    </row>
    <row r="2299" spans="1:9">
      <c r="A2299" s="944" t="s">
        <v>108</v>
      </c>
      <c r="B2299" s="516"/>
      <c r="C2299" s="609"/>
      <c r="D2299" s="614"/>
      <c r="E2299" s="614"/>
      <c r="F2299" s="614"/>
      <c r="G2299" s="610"/>
      <c r="H2299" s="612"/>
      <c r="I2299" s="576"/>
    </row>
    <row r="2300" spans="1:9">
      <c r="A2300" s="944" t="s">
        <v>108</v>
      </c>
      <c r="B2300" s="516"/>
      <c r="C2300" s="609"/>
      <c r="D2300" s="614"/>
      <c r="E2300" s="614"/>
      <c r="F2300" s="614"/>
      <c r="G2300" s="610"/>
      <c r="H2300" s="612"/>
      <c r="I2300" s="576"/>
    </row>
    <row r="2301" spans="1:9" ht="15.75" thickBot="1">
      <c r="A2301" s="944" t="s">
        <v>108</v>
      </c>
      <c r="B2301" s="516"/>
      <c r="C2301" s="609"/>
      <c r="D2301" s="614"/>
      <c r="E2301" s="614"/>
      <c r="F2301" s="614"/>
      <c r="G2301" s="610"/>
      <c r="H2301" s="612"/>
      <c r="I2301" s="576"/>
    </row>
    <row r="2302" spans="1:9" ht="15.75" thickBot="1">
      <c r="A2302" s="944" t="s">
        <v>108</v>
      </c>
      <c r="B2302" s="516"/>
      <c r="C2302" s="615"/>
      <c r="D2302" s="616"/>
      <c r="E2302" s="616"/>
      <c r="F2302" s="616"/>
      <c r="G2302" s="617"/>
      <c r="H2302" s="648"/>
      <c r="I2302" s="619">
        <v>455659</v>
      </c>
    </row>
    <row r="2303" spans="1:9" ht="15.75" thickBot="1">
      <c r="A2303" s="944" t="s">
        <v>108</v>
      </c>
      <c r="B2303" s="516"/>
      <c r="C2303" s="620"/>
      <c r="D2303" s="620"/>
      <c r="E2303" s="620"/>
      <c r="F2303" s="620"/>
      <c r="G2303" s="621"/>
      <c r="H2303" s="622"/>
      <c r="I2303" s="623"/>
    </row>
    <row r="2304" spans="1:9" ht="15.75" thickBot="1">
      <c r="A2304" s="944" t="s">
        <v>108</v>
      </c>
      <c r="B2304" s="516"/>
      <c r="C2304" s="605" t="s">
        <v>645</v>
      </c>
      <c r="D2304" s="561" t="s">
        <v>7</v>
      </c>
      <c r="E2304" s="561" t="s">
        <v>92</v>
      </c>
      <c r="F2304" s="561" t="s">
        <v>642</v>
      </c>
      <c r="G2304" s="561" t="s">
        <v>646</v>
      </c>
      <c r="H2304" s="606" t="s">
        <v>636</v>
      </c>
      <c r="I2304" s="576"/>
    </row>
    <row r="2305" spans="1:9" ht="30">
      <c r="A2305" s="944" t="s">
        <v>108</v>
      </c>
      <c r="B2305" s="516"/>
      <c r="C2305" s="630" t="s">
        <v>679</v>
      </c>
      <c r="D2305" s="625" t="s">
        <v>680</v>
      </c>
      <c r="E2305" s="625">
        <v>12</v>
      </c>
      <c r="F2305" s="584">
        <v>25750</v>
      </c>
      <c r="G2305" s="625"/>
      <c r="H2305" s="592">
        <v>309000</v>
      </c>
      <c r="I2305" s="631"/>
    </row>
    <row r="2306" spans="1:9">
      <c r="A2306" s="944" t="s">
        <v>108</v>
      </c>
      <c r="B2306" s="516"/>
      <c r="C2306" s="657"/>
      <c r="D2306" s="658"/>
      <c r="E2306" s="658"/>
      <c r="F2306" s="633"/>
      <c r="G2306" s="659"/>
      <c r="H2306" s="587"/>
      <c r="I2306" s="576"/>
    </row>
    <row r="2307" spans="1:9">
      <c r="A2307" s="944" t="s">
        <v>108</v>
      </c>
      <c r="B2307" s="516"/>
      <c r="C2307" s="657"/>
      <c r="D2307" s="658"/>
      <c r="E2307" s="658"/>
      <c r="F2307" s="614"/>
      <c r="G2307" s="659"/>
      <c r="H2307" s="613"/>
      <c r="I2307" s="576"/>
    </row>
    <row r="2308" spans="1:9">
      <c r="A2308" s="944" t="s">
        <v>108</v>
      </c>
      <c r="B2308" s="516"/>
      <c r="C2308" s="628"/>
      <c r="D2308" s="633"/>
      <c r="E2308" s="633"/>
      <c r="F2308" s="614"/>
      <c r="G2308" s="625"/>
      <c r="H2308" s="613"/>
      <c r="I2308" s="576"/>
    </row>
    <row r="2309" spans="1:9" ht="15.75" thickBot="1">
      <c r="A2309" s="944" t="s">
        <v>108</v>
      </c>
      <c r="B2309" s="516"/>
      <c r="C2309" s="609"/>
      <c r="D2309" s="614"/>
      <c r="E2309" s="614"/>
      <c r="F2309" s="614"/>
      <c r="G2309" s="610"/>
      <c r="H2309" s="613"/>
      <c r="I2309" s="576"/>
    </row>
    <row r="2310" spans="1:9" ht="15.75" thickBot="1">
      <c r="A2310" s="944" t="s">
        <v>108</v>
      </c>
      <c r="B2310" s="516"/>
      <c r="C2310" s="615"/>
      <c r="D2310" s="616"/>
      <c r="E2310" s="616"/>
      <c r="F2310" s="616"/>
      <c r="G2310" s="617"/>
      <c r="H2310" s="618"/>
      <c r="I2310" s="619">
        <v>309000</v>
      </c>
    </row>
    <row r="2311" spans="1:9" ht="15.75" thickBot="1">
      <c r="A2311" s="944" t="s">
        <v>108</v>
      </c>
      <c r="B2311" s="516"/>
      <c r="C2311" s="620"/>
      <c r="D2311" s="620"/>
      <c r="E2311" s="620"/>
      <c r="F2311" s="620"/>
      <c r="G2311" s="634"/>
      <c r="H2311" s="635"/>
      <c r="I2311" s="623"/>
    </row>
    <row r="2312" spans="1:9" ht="15.75" thickBot="1">
      <c r="A2312" s="944" t="s">
        <v>108</v>
      </c>
      <c r="B2312" s="516"/>
      <c r="C2312" s="605" t="s">
        <v>647</v>
      </c>
      <c r="D2312" s="561" t="s">
        <v>648</v>
      </c>
      <c r="E2312" s="561" t="s">
        <v>649</v>
      </c>
      <c r="F2312" s="561" t="s">
        <v>650</v>
      </c>
      <c r="G2312" s="561" t="s">
        <v>635</v>
      </c>
      <c r="H2312" s="606" t="s">
        <v>636</v>
      </c>
      <c r="I2312" s="576"/>
    </row>
    <row r="2313" spans="1:9">
      <c r="A2313" s="944" t="s">
        <v>108</v>
      </c>
      <c r="B2313" s="516"/>
      <c r="C2313" s="652" t="s">
        <v>651</v>
      </c>
      <c r="D2313" s="660">
        <v>52046.296296296299</v>
      </c>
      <c r="E2313" s="564">
        <v>1.83829076447194</v>
      </c>
      <c r="F2313" s="661">
        <v>95676.225806451621</v>
      </c>
      <c r="G2313" s="593">
        <v>10</v>
      </c>
      <c r="H2313" s="662">
        <v>9568</v>
      </c>
      <c r="I2313" s="576"/>
    </row>
    <row r="2314" spans="1:9">
      <c r="A2314" s="944" t="s">
        <v>108</v>
      </c>
      <c r="B2314" s="516"/>
      <c r="C2314" s="652" t="s">
        <v>652</v>
      </c>
      <c r="D2314" s="660">
        <v>41637.037037037036</v>
      </c>
      <c r="E2314" s="564">
        <v>1.83829076447194</v>
      </c>
      <c r="F2314" s="661">
        <v>76540.980645161297</v>
      </c>
      <c r="G2314" s="625">
        <v>0.8</v>
      </c>
      <c r="H2314" s="662">
        <v>95676</v>
      </c>
      <c r="I2314" s="576"/>
    </row>
    <row r="2315" spans="1:9">
      <c r="A2315" s="944" t="s">
        <v>108</v>
      </c>
      <c r="B2315" s="516"/>
      <c r="C2315" s="645" t="s">
        <v>653</v>
      </c>
      <c r="D2315" s="660">
        <v>20818.518518518522</v>
      </c>
      <c r="E2315" s="564">
        <v>2.0417646957549742</v>
      </c>
      <c r="F2315" s="661">
        <v>42506.516129032265</v>
      </c>
      <c r="G2315" s="663">
        <v>0.68586576721186354</v>
      </c>
      <c r="H2315" s="662">
        <v>61975</v>
      </c>
      <c r="I2315" s="576"/>
    </row>
    <row r="2316" spans="1:9">
      <c r="A2316" s="944" t="s">
        <v>108</v>
      </c>
      <c r="B2316" s="516"/>
      <c r="C2316" s="609"/>
      <c r="D2316" s="558"/>
      <c r="E2316" s="563"/>
      <c r="F2316" s="563"/>
      <c r="G2316" s="610"/>
      <c r="H2316" s="587"/>
      <c r="I2316" s="576"/>
    </row>
    <row r="2317" spans="1:9">
      <c r="A2317" s="944" t="s">
        <v>108</v>
      </c>
      <c r="B2317" s="516"/>
      <c r="C2317" s="609"/>
      <c r="D2317" s="614"/>
      <c r="E2317" s="614"/>
      <c r="F2317" s="614"/>
      <c r="G2317" s="610"/>
      <c r="H2317" s="613"/>
      <c r="I2317" s="576"/>
    </row>
    <row r="2318" spans="1:9" ht="15.75" thickBot="1">
      <c r="A2318" s="944" t="s">
        <v>108</v>
      </c>
      <c r="B2318" s="516"/>
      <c r="C2318" s="609"/>
      <c r="D2318" s="614"/>
      <c r="E2318" s="614"/>
      <c r="F2318" s="614"/>
      <c r="G2318" s="610"/>
      <c r="H2318" s="613"/>
      <c r="I2318" s="576"/>
    </row>
    <row r="2319" spans="1:9" ht="15.75" thickBot="1">
      <c r="A2319" s="944" t="s">
        <v>108</v>
      </c>
      <c r="B2319" s="516"/>
      <c r="C2319" s="639"/>
      <c r="D2319" s="640"/>
      <c r="E2319" s="640"/>
      <c r="F2319" s="640"/>
      <c r="G2319" s="641"/>
      <c r="H2319" s="642"/>
      <c r="I2319" s="619">
        <v>167219</v>
      </c>
    </row>
    <row r="2320" spans="1:9" ht="15.75" thickBot="1">
      <c r="A2320" s="944" t="s">
        <v>108</v>
      </c>
      <c r="B2320" s="516"/>
      <c r="C2320" s="515"/>
      <c r="D2320" s="515"/>
      <c r="E2320" s="515"/>
      <c r="F2320" s="515"/>
      <c r="G2320" s="516"/>
      <c r="H2320" s="575"/>
      <c r="I2320" s="576"/>
    </row>
    <row r="2321" spans="1:10" ht="15.75" thickBot="1">
      <c r="A2321" s="944" t="s">
        <v>108</v>
      </c>
      <c r="B2321" s="516"/>
      <c r="C2321" s="515"/>
      <c r="D2321" s="515"/>
      <c r="E2321" s="515"/>
      <c r="F2321" s="604" t="s">
        <v>654</v>
      </c>
      <c r="G2321" s="516"/>
      <c r="H2321" s="575"/>
      <c r="I2321" s="643">
        <v>961065</v>
      </c>
      <c r="J2321" s="518">
        <v>961065</v>
      </c>
    </row>
    <row r="2322" spans="1:10">
      <c r="A2322" s="944" t="s">
        <v>108</v>
      </c>
      <c r="F2322" s="515"/>
      <c r="H2322" s="518"/>
    </row>
    <row r="2323" spans="1:10">
      <c r="A2323" s="944" t="s">
        <v>108</v>
      </c>
      <c r="F2323" s="515"/>
      <c r="H2323" s="518"/>
    </row>
    <row r="2324" spans="1:10">
      <c r="A2324" s="944" t="s">
        <v>108</v>
      </c>
      <c r="F2324" s="515"/>
      <c r="H2324" s="518"/>
    </row>
    <row r="2325" spans="1:10">
      <c r="A2325" s="518" t="s">
        <v>5515</v>
      </c>
      <c r="B2325" s="602"/>
      <c r="F2325" s="515"/>
      <c r="H2325" s="518"/>
    </row>
    <row r="2326" spans="1:10">
      <c r="A2326" s="944" t="s">
        <v>5515</v>
      </c>
      <c r="B2326" s="516"/>
      <c r="C2326" s="519" t="s">
        <v>631</v>
      </c>
      <c r="D2326" s="519"/>
      <c r="E2326" s="519"/>
      <c r="F2326" s="519"/>
      <c r="G2326" s="519"/>
      <c r="H2326" s="519"/>
      <c r="I2326" s="515"/>
    </row>
    <row r="2327" spans="1:10">
      <c r="A2327" s="944" t="s">
        <v>5515</v>
      </c>
      <c r="B2327" s="516"/>
      <c r="C2327" s="515"/>
      <c r="D2327" s="515"/>
      <c r="E2327" s="515"/>
      <c r="F2327" s="515"/>
      <c r="G2327" s="516"/>
      <c r="H2327" s="576"/>
      <c r="I2327" s="576"/>
    </row>
    <row r="2328" spans="1:10">
      <c r="A2328" s="944" t="s">
        <v>5515</v>
      </c>
      <c r="B2328" s="516"/>
      <c r="C2328" s="515"/>
      <c r="D2328" s="515"/>
      <c r="E2328" s="515"/>
      <c r="F2328" s="515"/>
      <c r="G2328" s="516"/>
      <c r="H2328" s="576"/>
      <c r="I2328" s="576"/>
    </row>
    <row r="2329" spans="1:10">
      <c r="A2329" s="944" t="s">
        <v>5515</v>
      </c>
      <c r="B2329" s="516"/>
      <c r="C2329" s="515"/>
      <c r="D2329" s="515"/>
      <c r="E2329" s="515"/>
      <c r="F2329" s="515"/>
      <c r="G2329" s="516"/>
      <c r="H2329" s="576"/>
      <c r="I2329" s="1051" t="s">
        <v>1062</v>
      </c>
    </row>
    <row r="2330" spans="1:10" ht="45">
      <c r="A2330" s="944" t="s">
        <v>5515</v>
      </c>
      <c r="B2330" s="828" t="s">
        <v>568</v>
      </c>
      <c r="C2330" s="1097" t="s">
        <v>5515</v>
      </c>
      <c r="D2330" s="829" t="s">
        <v>689</v>
      </c>
      <c r="E2330" s="829"/>
      <c r="F2330" s="829"/>
      <c r="G2330" s="828" t="s">
        <v>7</v>
      </c>
      <c r="H2330" s="949" t="s">
        <v>662</v>
      </c>
      <c r="I2330" s="1093">
        <v>8</v>
      </c>
    </row>
    <row r="2331" spans="1:10">
      <c r="A2331" s="944" t="s">
        <v>5515</v>
      </c>
      <c r="B2331" s="516"/>
      <c r="C2331" s="515"/>
      <c r="D2331" s="604"/>
      <c r="E2331" s="604"/>
      <c r="F2331" s="604"/>
      <c r="G2331" s="516"/>
      <c r="H2331" s="575"/>
      <c r="I2331" s="576"/>
    </row>
    <row r="2332" spans="1:10">
      <c r="A2332" s="944" t="s">
        <v>5515</v>
      </c>
      <c r="B2332" s="516"/>
      <c r="C2332" s="515"/>
      <c r="D2332" s="515"/>
      <c r="E2332" s="515"/>
      <c r="F2332" s="515"/>
      <c r="G2332" s="515"/>
      <c r="H2332" s="517"/>
      <c r="I2332" s="576"/>
    </row>
    <row r="2333" spans="1:10" ht="15.75" thickBot="1">
      <c r="A2333" s="944" t="s">
        <v>5515</v>
      </c>
      <c r="B2333" s="516"/>
      <c r="C2333" s="515"/>
      <c r="D2333" s="515"/>
      <c r="E2333" s="515"/>
      <c r="F2333" s="515"/>
      <c r="G2333" s="516"/>
      <c r="H2333" s="575"/>
      <c r="I2333" s="576"/>
    </row>
    <row r="2334" spans="1:10" ht="15.75" thickBot="1">
      <c r="A2334" s="944" t="s">
        <v>5515</v>
      </c>
      <c r="B2334" s="516"/>
      <c r="C2334" s="605" t="s">
        <v>633</v>
      </c>
      <c r="D2334" s="561" t="s">
        <v>7</v>
      </c>
      <c r="E2334" s="561" t="s">
        <v>92</v>
      </c>
      <c r="F2334" s="561" t="s">
        <v>672</v>
      </c>
      <c r="G2334" s="561" t="s">
        <v>635</v>
      </c>
      <c r="H2334" s="644" t="s">
        <v>636</v>
      </c>
      <c r="I2334" s="576"/>
    </row>
    <row r="2335" spans="1:10">
      <c r="A2335" s="944" t="s">
        <v>5515</v>
      </c>
      <c r="B2335" s="516"/>
      <c r="C2335" s="645" t="s">
        <v>637</v>
      </c>
      <c r="D2335" s="610" t="s">
        <v>638</v>
      </c>
      <c r="E2335" s="610">
        <v>1</v>
      </c>
      <c r="F2335" s="530">
        <v>138026</v>
      </c>
      <c r="G2335" s="610">
        <v>0.1</v>
      </c>
      <c r="H2335" s="646">
        <v>13802.6</v>
      </c>
      <c r="I2335" s="576"/>
    </row>
    <row r="2336" spans="1:10">
      <c r="A2336" s="944" t="s">
        <v>5515</v>
      </c>
      <c r="B2336" s="516"/>
      <c r="C2336" s="645" t="s">
        <v>673</v>
      </c>
      <c r="D2336" s="610" t="s">
        <v>640</v>
      </c>
      <c r="E2336" s="610">
        <v>1</v>
      </c>
      <c r="F2336" s="647">
        <v>6798</v>
      </c>
      <c r="G2336" s="610">
        <v>1</v>
      </c>
      <c r="H2336" s="612">
        <v>6798</v>
      </c>
      <c r="I2336" s="576"/>
    </row>
    <row r="2337" spans="1:9">
      <c r="A2337" s="944" t="s">
        <v>5515</v>
      </c>
      <c r="B2337" s="516"/>
      <c r="C2337" s="645" t="s">
        <v>682</v>
      </c>
      <c r="D2337" s="610" t="s">
        <v>78</v>
      </c>
      <c r="E2337" s="610">
        <v>1</v>
      </c>
      <c r="F2337" s="563">
        <v>5665</v>
      </c>
      <c r="G2337" s="610">
        <v>1</v>
      </c>
      <c r="H2337" s="612">
        <v>5665</v>
      </c>
      <c r="I2337" s="576"/>
    </row>
    <row r="2338" spans="1:9">
      <c r="A2338" s="944" t="s">
        <v>5515</v>
      </c>
      <c r="B2338" s="516"/>
      <c r="C2338" s="609"/>
      <c r="D2338" s="610"/>
      <c r="E2338" s="610"/>
      <c r="F2338" s="558"/>
      <c r="G2338" s="610"/>
      <c r="H2338" s="612"/>
      <c r="I2338" s="576"/>
    </row>
    <row r="2339" spans="1:9">
      <c r="A2339" s="944" t="s">
        <v>5515</v>
      </c>
      <c r="B2339" s="516"/>
      <c r="C2339" s="609"/>
      <c r="D2339" s="610"/>
      <c r="E2339" s="614"/>
      <c r="F2339" s="614"/>
      <c r="G2339" s="610"/>
      <c r="H2339" s="612"/>
      <c r="I2339" s="576"/>
    </row>
    <row r="2340" spans="1:9" ht="15.75" thickBot="1">
      <c r="A2340" s="944" t="s">
        <v>5515</v>
      </c>
      <c r="B2340" s="516"/>
      <c r="C2340" s="609"/>
      <c r="D2340" s="610"/>
      <c r="E2340" s="614"/>
      <c r="F2340" s="614"/>
      <c r="G2340" s="610"/>
      <c r="H2340" s="612"/>
      <c r="I2340" s="576"/>
    </row>
    <row r="2341" spans="1:9" ht="15.75" thickBot="1">
      <c r="A2341" s="944" t="s">
        <v>5515</v>
      </c>
      <c r="B2341" s="516"/>
      <c r="C2341" s="615"/>
      <c r="D2341" s="616"/>
      <c r="E2341" s="616"/>
      <c r="F2341" s="616"/>
      <c r="G2341" s="617"/>
      <c r="H2341" s="648"/>
      <c r="I2341" s="649">
        <v>26265.599999999999</v>
      </c>
    </row>
    <row r="2342" spans="1:9" ht="15.75" thickBot="1">
      <c r="A2342" s="944" t="s">
        <v>5515</v>
      </c>
      <c r="B2342" s="516"/>
      <c r="C2342" s="620"/>
      <c r="D2342" s="620"/>
      <c r="E2342" s="620"/>
      <c r="F2342" s="620"/>
      <c r="G2342" s="621"/>
      <c r="H2342" s="650"/>
      <c r="I2342" s="623"/>
    </row>
    <row r="2343" spans="1:9" ht="15.75" thickBot="1">
      <c r="A2343" s="944" t="s">
        <v>5515</v>
      </c>
      <c r="B2343" s="516"/>
      <c r="C2343" s="605" t="s">
        <v>641</v>
      </c>
      <c r="D2343" s="561" t="s">
        <v>7</v>
      </c>
      <c r="E2343" s="561" t="s">
        <v>92</v>
      </c>
      <c r="F2343" s="561" t="s">
        <v>642</v>
      </c>
      <c r="G2343" s="561" t="s">
        <v>643</v>
      </c>
      <c r="H2343" s="644" t="s">
        <v>636</v>
      </c>
      <c r="I2343" s="576"/>
    </row>
    <row r="2344" spans="1:9">
      <c r="A2344" s="944" t="s">
        <v>5515</v>
      </c>
      <c r="B2344" s="516"/>
      <c r="C2344" s="651" t="s">
        <v>674</v>
      </c>
      <c r="D2344" s="625" t="s">
        <v>79</v>
      </c>
      <c r="E2344" s="610">
        <v>450</v>
      </c>
      <c r="F2344" s="647">
        <v>527</v>
      </c>
      <c r="G2344" s="556"/>
      <c r="H2344" s="626">
        <v>237150</v>
      </c>
      <c r="I2344" s="576"/>
    </row>
    <row r="2345" spans="1:9">
      <c r="A2345" s="944" t="s">
        <v>5515</v>
      </c>
      <c r="B2345" s="516"/>
      <c r="C2345" s="627" t="s">
        <v>675</v>
      </c>
      <c r="D2345" s="625" t="s">
        <v>78</v>
      </c>
      <c r="E2345" s="625">
        <v>0.48</v>
      </c>
      <c r="F2345" s="647">
        <v>44800</v>
      </c>
      <c r="G2345" s="556"/>
      <c r="H2345" s="626">
        <v>21504</v>
      </c>
      <c r="I2345" s="576"/>
    </row>
    <row r="2346" spans="1:9">
      <c r="A2346" s="944" t="s">
        <v>5515</v>
      </c>
      <c r="B2346" s="516"/>
      <c r="C2346" s="627" t="s">
        <v>676</v>
      </c>
      <c r="D2346" s="610" t="s">
        <v>78</v>
      </c>
      <c r="E2346" s="610">
        <v>0.72</v>
      </c>
      <c r="F2346" s="647">
        <v>95000</v>
      </c>
      <c r="G2346" s="556"/>
      <c r="H2346" s="626">
        <v>68400</v>
      </c>
      <c r="I2346" s="576"/>
    </row>
    <row r="2347" spans="1:9">
      <c r="A2347" s="944" t="s">
        <v>5515</v>
      </c>
      <c r="B2347" s="516"/>
      <c r="C2347" s="652" t="s">
        <v>677</v>
      </c>
      <c r="D2347" s="610" t="s">
        <v>678</v>
      </c>
      <c r="E2347" s="610">
        <v>240</v>
      </c>
      <c r="F2347" s="647">
        <v>23</v>
      </c>
      <c r="G2347" s="556"/>
      <c r="H2347" s="626">
        <v>5520</v>
      </c>
      <c r="I2347" s="576"/>
    </row>
    <row r="2348" spans="1:9">
      <c r="A2348" s="944" t="s">
        <v>5515</v>
      </c>
      <c r="B2348" s="516"/>
      <c r="C2348" s="653" t="s">
        <v>686</v>
      </c>
      <c r="D2348" s="625" t="s">
        <v>77</v>
      </c>
      <c r="E2348" s="529">
        <v>8</v>
      </c>
      <c r="F2348" s="647">
        <v>3399</v>
      </c>
      <c r="G2348" s="556"/>
      <c r="H2348" s="626">
        <v>27192</v>
      </c>
      <c r="I2348" s="576"/>
    </row>
    <row r="2349" spans="1:9">
      <c r="A2349" s="944" t="s">
        <v>5515</v>
      </c>
      <c r="B2349" s="516"/>
      <c r="C2349" s="653" t="s">
        <v>687</v>
      </c>
      <c r="D2349" s="625" t="s">
        <v>79</v>
      </c>
      <c r="E2349" s="535">
        <v>3</v>
      </c>
      <c r="F2349" s="647">
        <v>4326</v>
      </c>
      <c r="G2349" s="556"/>
      <c r="H2349" s="626">
        <v>12978</v>
      </c>
      <c r="I2349" s="576"/>
    </row>
    <row r="2350" spans="1:9">
      <c r="A2350" s="944" t="s">
        <v>5515</v>
      </c>
      <c r="B2350" s="516"/>
      <c r="C2350" s="654" t="s">
        <v>683</v>
      </c>
      <c r="D2350" s="655" t="s">
        <v>76</v>
      </c>
      <c r="E2350" s="535">
        <v>5</v>
      </c>
      <c r="F2350" s="647">
        <v>13596</v>
      </c>
      <c r="G2350" s="556"/>
      <c r="H2350" s="626">
        <v>67980</v>
      </c>
      <c r="I2350" s="576"/>
    </row>
    <row r="2351" spans="1:9">
      <c r="A2351" s="944" t="s">
        <v>5515</v>
      </c>
      <c r="B2351" s="516"/>
      <c r="C2351" s="656" t="s">
        <v>688</v>
      </c>
      <c r="D2351" s="610" t="s">
        <v>79</v>
      </c>
      <c r="E2351" s="535">
        <v>1</v>
      </c>
      <c r="F2351" s="647">
        <v>14935</v>
      </c>
      <c r="G2351" s="556"/>
      <c r="H2351" s="626">
        <v>14935</v>
      </c>
      <c r="I2351" s="576"/>
    </row>
    <row r="2352" spans="1:9">
      <c r="A2352" s="944" t="s">
        <v>5515</v>
      </c>
      <c r="B2352" s="516"/>
      <c r="C2352" s="609" t="s">
        <v>690</v>
      </c>
      <c r="D2352" s="610" t="s">
        <v>79</v>
      </c>
      <c r="E2352" s="535">
        <v>5</v>
      </c>
      <c r="F2352" s="647">
        <v>6798</v>
      </c>
      <c r="G2352" s="556"/>
      <c r="H2352" s="626">
        <v>33990</v>
      </c>
      <c r="I2352" s="576"/>
    </row>
    <row r="2353" spans="1:9">
      <c r="A2353" s="944" t="s">
        <v>5515</v>
      </c>
      <c r="B2353" s="516"/>
      <c r="C2353" s="609"/>
      <c r="D2353" s="614"/>
      <c r="E2353" s="614"/>
      <c r="F2353" s="614"/>
      <c r="G2353" s="610"/>
      <c r="H2353" s="612"/>
      <c r="I2353" s="576"/>
    </row>
    <row r="2354" spans="1:9">
      <c r="A2354" s="944" t="s">
        <v>5515</v>
      </c>
      <c r="B2354" s="516"/>
      <c r="C2354" s="609"/>
      <c r="D2354" s="614"/>
      <c r="E2354" s="614"/>
      <c r="F2354" s="614"/>
      <c r="G2354" s="610"/>
      <c r="H2354" s="612"/>
      <c r="I2354" s="576"/>
    </row>
    <row r="2355" spans="1:9" ht="15.75" thickBot="1">
      <c r="A2355" s="944" t="s">
        <v>5515</v>
      </c>
      <c r="B2355" s="516"/>
      <c r="C2355" s="609"/>
      <c r="D2355" s="614"/>
      <c r="E2355" s="614"/>
      <c r="F2355" s="614"/>
      <c r="G2355" s="610"/>
      <c r="H2355" s="612"/>
      <c r="I2355" s="576"/>
    </row>
    <row r="2356" spans="1:9" ht="15.75" thickBot="1">
      <c r="A2356" s="944" t="s">
        <v>5515</v>
      </c>
      <c r="B2356" s="516"/>
      <c r="C2356" s="615"/>
      <c r="D2356" s="616"/>
      <c r="E2356" s="616"/>
      <c r="F2356" s="616"/>
      <c r="G2356" s="617"/>
      <c r="H2356" s="648"/>
      <c r="I2356" s="619">
        <v>489649</v>
      </c>
    </row>
    <row r="2357" spans="1:9" ht="15.75" thickBot="1">
      <c r="A2357" s="944" t="s">
        <v>5515</v>
      </c>
      <c r="B2357" s="516"/>
      <c r="C2357" s="620"/>
      <c r="D2357" s="620"/>
      <c r="E2357" s="620"/>
      <c r="F2357" s="620"/>
      <c r="G2357" s="621"/>
      <c r="H2357" s="622"/>
      <c r="I2357" s="623"/>
    </row>
    <row r="2358" spans="1:9" ht="15.75" thickBot="1">
      <c r="A2358" s="944" t="s">
        <v>5515</v>
      </c>
      <c r="B2358" s="516"/>
      <c r="C2358" s="605" t="s">
        <v>645</v>
      </c>
      <c r="D2358" s="561" t="s">
        <v>7</v>
      </c>
      <c r="E2358" s="561" t="s">
        <v>92</v>
      </c>
      <c r="F2358" s="561" t="s">
        <v>642</v>
      </c>
      <c r="G2358" s="561" t="s">
        <v>646</v>
      </c>
      <c r="H2358" s="606" t="s">
        <v>636</v>
      </c>
      <c r="I2358" s="576"/>
    </row>
    <row r="2359" spans="1:9" ht="30">
      <c r="A2359" s="944" t="s">
        <v>5515</v>
      </c>
      <c r="B2359" s="516"/>
      <c r="C2359" s="630" t="s">
        <v>679</v>
      </c>
      <c r="D2359" s="625" t="s">
        <v>680</v>
      </c>
      <c r="E2359" s="625">
        <v>14</v>
      </c>
      <c r="F2359" s="584">
        <v>25750</v>
      </c>
      <c r="G2359" s="625"/>
      <c r="H2359" s="592">
        <v>360500</v>
      </c>
      <c r="I2359" s="631"/>
    </row>
    <row r="2360" spans="1:9">
      <c r="A2360" s="944" t="s">
        <v>5515</v>
      </c>
      <c r="B2360" s="516"/>
      <c r="C2360" s="657"/>
      <c r="D2360" s="658"/>
      <c r="E2360" s="658"/>
      <c r="F2360" s="633"/>
      <c r="G2360" s="659"/>
      <c r="H2360" s="587"/>
      <c r="I2360" s="576"/>
    </row>
    <row r="2361" spans="1:9">
      <c r="A2361" s="944" t="s">
        <v>5515</v>
      </c>
      <c r="B2361" s="516"/>
      <c r="C2361" s="657"/>
      <c r="D2361" s="658"/>
      <c r="E2361" s="658"/>
      <c r="F2361" s="614"/>
      <c r="G2361" s="659"/>
      <c r="H2361" s="613"/>
      <c r="I2361" s="576"/>
    </row>
    <row r="2362" spans="1:9">
      <c r="A2362" s="944" t="s">
        <v>5515</v>
      </c>
      <c r="B2362" s="516"/>
      <c r="C2362" s="628"/>
      <c r="D2362" s="633"/>
      <c r="E2362" s="633"/>
      <c r="F2362" s="614"/>
      <c r="G2362" s="625"/>
      <c r="H2362" s="613"/>
      <c r="I2362" s="576"/>
    </row>
    <row r="2363" spans="1:9" ht="15.75" thickBot="1">
      <c r="A2363" s="944" t="s">
        <v>5515</v>
      </c>
      <c r="B2363" s="516"/>
      <c r="C2363" s="609"/>
      <c r="D2363" s="614"/>
      <c r="E2363" s="614"/>
      <c r="F2363" s="614"/>
      <c r="G2363" s="610"/>
      <c r="H2363" s="613"/>
      <c r="I2363" s="576"/>
    </row>
    <row r="2364" spans="1:9" ht="15.75" thickBot="1">
      <c r="A2364" s="944" t="s">
        <v>5515</v>
      </c>
      <c r="B2364" s="516"/>
      <c r="C2364" s="615"/>
      <c r="D2364" s="616"/>
      <c r="E2364" s="616"/>
      <c r="F2364" s="616"/>
      <c r="G2364" s="617"/>
      <c r="H2364" s="618"/>
      <c r="I2364" s="619">
        <v>360500</v>
      </c>
    </row>
    <row r="2365" spans="1:9" ht="15.75" thickBot="1">
      <c r="A2365" s="944" t="s">
        <v>5515</v>
      </c>
      <c r="B2365" s="516"/>
      <c r="C2365" s="620"/>
      <c r="D2365" s="620"/>
      <c r="E2365" s="620"/>
      <c r="F2365" s="620"/>
      <c r="G2365" s="634"/>
      <c r="H2365" s="635"/>
      <c r="I2365" s="623"/>
    </row>
    <row r="2366" spans="1:9" ht="15.75" thickBot="1">
      <c r="A2366" s="944" t="s">
        <v>5515</v>
      </c>
      <c r="B2366" s="516"/>
      <c r="C2366" s="605" t="s">
        <v>647</v>
      </c>
      <c r="D2366" s="561" t="s">
        <v>648</v>
      </c>
      <c r="E2366" s="561" t="s">
        <v>649</v>
      </c>
      <c r="F2366" s="561" t="s">
        <v>650</v>
      </c>
      <c r="G2366" s="561" t="s">
        <v>635</v>
      </c>
      <c r="H2366" s="606" t="s">
        <v>636</v>
      </c>
      <c r="I2366" s="576"/>
    </row>
    <row r="2367" spans="1:9">
      <c r="A2367" s="944" t="s">
        <v>5515</v>
      </c>
      <c r="B2367" s="516"/>
      <c r="C2367" s="652" t="s">
        <v>651</v>
      </c>
      <c r="D2367" s="660">
        <v>52046.296296296299</v>
      </c>
      <c r="E2367" s="564">
        <v>1.83829076447194</v>
      </c>
      <c r="F2367" s="661">
        <v>95676.225806451621</v>
      </c>
      <c r="G2367" s="593">
        <v>5</v>
      </c>
      <c r="H2367" s="662">
        <v>19135</v>
      </c>
      <c r="I2367" s="576"/>
    </row>
    <row r="2368" spans="1:9">
      <c r="A2368" s="944" t="s">
        <v>5515</v>
      </c>
      <c r="B2368" s="516"/>
      <c r="C2368" s="652" t="s">
        <v>652</v>
      </c>
      <c r="D2368" s="660">
        <v>41637.037037037036</v>
      </c>
      <c r="E2368" s="564">
        <v>1.83829076447194</v>
      </c>
      <c r="F2368" s="661">
        <v>76540.980645161297</v>
      </c>
      <c r="G2368" s="780">
        <v>1.8396840829724792</v>
      </c>
      <c r="H2368" s="662">
        <v>41606</v>
      </c>
      <c r="I2368" s="576"/>
    </row>
    <row r="2369" spans="1:10">
      <c r="A2369" s="944" t="s">
        <v>5515</v>
      </c>
      <c r="B2369" s="516"/>
      <c r="C2369" s="645" t="s">
        <v>653</v>
      </c>
      <c r="D2369" s="660">
        <v>20818.518518518522</v>
      </c>
      <c r="E2369" s="564">
        <v>2.0417646957549742</v>
      </c>
      <c r="F2369" s="661">
        <v>42506.516129032265</v>
      </c>
      <c r="G2369" s="663">
        <v>0.55000000000000004</v>
      </c>
      <c r="H2369" s="662">
        <v>77285</v>
      </c>
      <c r="I2369" s="576"/>
    </row>
    <row r="2370" spans="1:10">
      <c r="A2370" s="944" t="s">
        <v>5515</v>
      </c>
      <c r="B2370" s="516"/>
      <c r="C2370" s="609"/>
      <c r="D2370" s="558"/>
      <c r="E2370" s="563"/>
      <c r="F2370" s="563"/>
      <c r="G2370" s="610"/>
      <c r="H2370" s="587"/>
      <c r="I2370" s="576"/>
    </row>
    <row r="2371" spans="1:10">
      <c r="A2371" s="944" t="s">
        <v>5515</v>
      </c>
      <c r="B2371" s="516"/>
      <c r="C2371" s="609"/>
      <c r="D2371" s="614"/>
      <c r="E2371" s="614"/>
      <c r="F2371" s="614"/>
      <c r="G2371" s="610"/>
      <c r="H2371" s="613"/>
      <c r="I2371" s="576"/>
    </row>
    <row r="2372" spans="1:10" ht="15.75" thickBot="1">
      <c r="A2372" s="944" t="s">
        <v>5515</v>
      </c>
      <c r="B2372" s="516"/>
      <c r="C2372" s="609"/>
      <c r="D2372" s="614"/>
      <c r="E2372" s="614"/>
      <c r="F2372" s="614"/>
      <c r="G2372" s="610"/>
      <c r="H2372" s="613"/>
      <c r="I2372" s="576"/>
    </row>
    <row r="2373" spans="1:10" ht="15.75" thickBot="1">
      <c r="A2373" s="944" t="s">
        <v>5515</v>
      </c>
      <c r="B2373" s="516"/>
      <c r="C2373" s="639"/>
      <c r="D2373" s="640"/>
      <c r="E2373" s="640"/>
      <c r="F2373" s="640"/>
      <c r="G2373" s="641"/>
      <c r="H2373" s="642"/>
      <c r="I2373" s="619">
        <v>138026</v>
      </c>
    </row>
    <row r="2374" spans="1:10" ht="15.75" thickBot="1">
      <c r="A2374" s="944" t="s">
        <v>5515</v>
      </c>
      <c r="B2374" s="516"/>
      <c r="C2374" s="515"/>
      <c r="D2374" s="515"/>
      <c r="E2374" s="515"/>
      <c r="F2374" s="515"/>
      <c r="G2374" s="516"/>
      <c r="H2374" s="575"/>
      <c r="I2374" s="576"/>
    </row>
    <row r="2375" spans="1:10" ht="15.75" thickBot="1">
      <c r="A2375" s="944" t="s">
        <v>5515</v>
      </c>
      <c r="B2375" s="516"/>
      <c r="C2375" s="515"/>
      <c r="D2375" s="515"/>
      <c r="E2375" s="515"/>
      <c r="F2375" s="604" t="s">
        <v>654</v>
      </c>
      <c r="G2375" s="516"/>
      <c r="H2375" s="575"/>
      <c r="I2375" s="643">
        <v>1014441</v>
      </c>
      <c r="J2375" s="518">
        <v>1014441</v>
      </c>
    </row>
    <row r="2376" spans="1:10">
      <c r="A2376" s="944" t="s">
        <v>5515</v>
      </c>
      <c r="F2376" s="515"/>
      <c r="H2376" s="518"/>
    </row>
    <row r="2377" spans="1:10">
      <c r="A2377" s="944" t="s">
        <v>5515</v>
      </c>
      <c r="F2377" s="515"/>
      <c r="H2377" s="518"/>
    </row>
    <row r="2378" spans="1:10">
      <c r="A2378" s="944" t="s">
        <v>5515</v>
      </c>
      <c r="F2378" s="515"/>
      <c r="H2378" s="518"/>
    </row>
    <row r="2379" spans="1:10">
      <c r="A2379" s="518" t="s">
        <v>228</v>
      </c>
      <c r="F2379" s="515"/>
    </row>
    <row r="2380" spans="1:10">
      <c r="A2380" s="944" t="s">
        <v>228</v>
      </c>
      <c r="C2380" s="519" t="s">
        <v>631</v>
      </c>
      <c r="D2380" s="519"/>
      <c r="E2380" s="519"/>
      <c r="F2380" s="519"/>
      <c r="G2380" s="519"/>
      <c r="H2380" s="520"/>
    </row>
    <row r="2381" spans="1:10">
      <c r="A2381" s="944" t="s">
        <v>228</v>
      </c>
      <c r="B2381" s="602"/>
      <c r="F2381" s="515"/>
    </row>
    <row r="2382" spans="1:10">
      <c r="A2382" s="944" t="s">
        <v>228</v>
      </c>
      <c r="B2382" s="602"/>
      <c r="F2382" s="515"/>
    </row>
    <row r="2383" spans="1:10">
      <c r="A2383" s="944" t="s">
        <v>228</v>
      </c>
      <c r="B2383" s="516"/>
      <c r="C2383" s="515"/>
      <c r="D2383" s="515"/>
      <c r="E2383" s="515"/>
      <c r="F2383" s="515"/>
      <c r="G2383" s="516"/>
      <c r="H2383" s="575"/>
      <c r="I2383" s="1051" t="s">
        <v>1062</v>
      </c>
    </row>
    <row r="2384" spans="1:10" ht="30">
      <c r="A2384" s="944" t="s">
        <v>228</v>
      </c>
      <c r="B2384" s="828" t="s">
        <v>568</v>
      </c>
      <c r="C2384" s="1097" t="s">
        <v>228</v>
      </c>
      <c r="D2384" s="829" t="s">
        <v>736</v>
      </c>
      <c r="E2384" s="829"/>
      <c r="F2384" s="829"/>
      <c r="G2384" s="828" t="s">
        <v>7</v>
      </c>
      <c r="H2384" s="949" t="s">
        <v>662</v>
      </c>
      <c r="I2384" s="1093">
        <v>50</v>
      </c>
    </row>
    <row r="2385" spans="1:9">
      <c r="A2385" s="944" t="s">
        <v>228</v>
      </c>
      <c r="B2385" s="516"/>
      <c r="C2385" s="515"/>
      <c r="D2385" s="604"/>
      <c r="E2385" s="604"/>
      <c r="F2385" s="604"/>
      <c r="G2385" s="516"/>
      <c r="H2385" s="575"/>
      <c r="I2385" s="576"/>
    </row>
    <row r="2386" spans="1:9">
      <c r="A2386" s="944" t="s">
        <v>228</v>
      </c>
      <c r="B2386" s="516"/>
      <c r="C2386" s="515"/>
      <c r="D2386" s="515"/>
      <c r="E2386" s="515"/>
      <c r="F2386" s="515"/>
      <c r="G2386" s="515"/>
      <c r="H2386" s="517"/>
      <c r="I2386" s="576"/>
    </row>
    <row r="2387" spans="1:9" ht="15.75" thickBot="1">
      <c r="A2387" s="944" t="s">
        <v>228</v>
      </c>
      <c r="B2387" s="516"/>
      <c r="C2387" s="515"/>
      <c r="D2387" s="515"/>
      <c r="E2387" s="515"/>
      <c r="F2387" s="515"/>
      <c r="G2387" s="516"/>
      <c r="H2387" s="575"/>
      <c r="I2387" s="576"/>
    </row>
    <row r="2388" spans="1:9" ht="15.75" thickBot="1">
      <c r="A2388" s="944" t="s">
        <v>228</v>
      </c>
      <c r="B2388" s="516"/>
      <c r="C2388" s="605" t="s">
        <v>633</v>
      </c>
      <c r="D2388" s="561" t="s">
        <v>7</v>
      </c>
      <c r="E2388" s="561" t="s">
        <v>92</v>
      </c>
      <c r="F2388" s="561" t="s">
        <v>672</v>
      </c>
      <c r="G2388" s="561" t="s">
        <v>635</v>
      </c>
      <c r="H2388" s="644" t="s">
        <v>636</v>
      </c>
      <c r="I2388" s="576"/>
    </row>
    <row r="2389" spans="1:9">
      <c r="A2389" s="944" t="s">
        <v>228</v>
      </c>
      <c r="B2389" s="516"/>
      <c r="C2389" s="645" t="s">
        <v>637</v>
      </c>
      <c r="D2389" s="610" t="s">
        <v>638</v>
      </c>
      <c r="E2389" s="610">
        <v>1</v>
      </c>
      <c r="F2389" s="530">
        <v>246919</v>
      </c>
      <c r="G2389" s="610">
        <v>0.1</v>
      </c>
      <c r="H2389" s="646">
        <v>24691.9</v>
      </c>
      <c r="I2389" s="576"/>
    </row>
    <row r="2390" spans="1:9">
      <c r="A2390" s="944" t="s">
        <v>228</v>
      </c>
      <c r="B2390" s="516"/>
      <c r="C2390" s="645" t="s">
        <v>673</v>
      </c>
      <c r="D2390" s="610" t="s">
        <v>640</v>
      </c>
      <c r="E2390" s="610">
        <v>1</v>
      </c>
      <c r="F2390" s="647">
        <v>6798</v>
      </c>
      <c r="G2390" s="610">
        <v>1</v>
      </c>
      <c r="H2390" s="612">
        <v>6798</v>
      </c>
      <c r="I2390" s="576"/>
    </row>
    <row r="2391" spans="1:9">
      <c r="A2391" s="944" t="s">
        <v>228</v>
      </c>
      <c r="B2391" s="516"/>
      <c r="C2391" s="645" t="s">
        <v>682</v>
      </c>
      <c r="D2391" s="610" t="s">
        <v>78</v>
      </c>
      <c r="E2391" s="610">
        <v>1</v>
      </c>
      <c r="F2391" s="563">
        <v>5665</v>
      </c>
      <c r="G2391" s="610">
        <v>1</v>
      </c>
      <c r="H2391" s="612">
        <v>5665</v>
      </c>
      <c r="I2391" s="576"/>
    </row>
    <row r="2392" spans="1:9">
      <c r="A2392" s="944" t="s">
        <v>228</v>
      </c>
      <c r="B2392" s="516"/>
      <c r="C2392" s="609"/>
      <c r="D2392" s="610"/>
      <c r="E2392" s="610"/>
      <c r="F2392" s="558"/>
      <c r="G2392" s="610"/>
      <c r="H2392" s="612"/>
      <c r="I2392" s="576"/>
    </row>
    <row r="2393" spans="1:9">
      <c r="A2393" s="944" t="s">
        <v>228</v>
      </c>
      <c r="B2393" s="516"/>
      <c r="C2393" s="609"/>
      <c r="D2393" s="610"/>
      <c r="E2393" s="614"/>
      <c r="F2393" s="614"/>
      <c r="G2393" s="610"/>
      <c r="H2393" s="612"/>
      <c r="I2393" s="576"/>
    </row>
    <row r="2394" spans="1:9" ht="15.75" thickBot="1">
      <c r="A2394" s="944" t="s">
        <v>228</v>
      </c>
      <c r="B2394" s="516"/>
      <c r="C2394" s="609"/>
      <c r="D2394" s="610"/>
      <c r="E2394" s="614"/>
      <c r="F2394" s="614"/>
      <c r="G2394" s="610"/>
      <c r="H2394" s="612"/>
      <c r="I2394" s="576"/>
    </row>
    <row r="2395" spans="1:9" ht="15.75" thickBot="1">
      <c r="A2395" s="944" t="s">
        <v>228</v>
      </c>
      <c r="B2395" s="516"/>
      <c r="C2395" s="615"/>
      <c r="D2395" s="616"/>
      <c r="E2395" s="616"/>
      <c r="F2395" s="616"/>
      <c r="G2395" s="617"/>
      <c r="H2395" s="648"/>
      <c r="I2395" s="649">
        <v>37154.9</v>
      </c>
    </row>
    <row r="2396" spans="1:9" ht="15.75" thickBot="1">
      <c r="A2396" s="944" t="s">
        <v>228</v>
      </c>
      <c r="B2396" s="516"/>
      <c r="C2396" s="620"/>
      <c r="D2396" s="620"/>
      <c r="E2396" s="620"/>
      <c r="F2396" s="620"/>
      <c r="G2396" s="621"/>
      <c r="H2396" s="650"/>
      <c r="I2396" s="623"/>
    </row>
    <row r="2397" spans="1:9" ht="15.75" thickBot="1">
      <c r="A2397" s="944" t="s">
        <v>228</v>
      </c>
      <c r="B2397" s="516"/>
      <c r="C2397" s="605" t="s">
        <v>641</v>
      </c>
      <c r="D2397" s="561" t="s">
        <v>7</v>
      </c>
      <c r="E2397" s="561" t="s">
        <v>92</v>
      </c>
      <c r="F2397" s="561" t="s">
        <v>642</v>
      </c>
      <c r="G2397" s="561" t="s">
        <v>643</v>
      </c>
      <c r="H2397" s="644" t="s">
        <v>636</v>
      </c>
      <c r="I2397" s="576"/>
    </row>
    <row r="2398" spans="1:9">
      <c r="A2398" s="944" t="s">
        <v>228</v>
      </c>
      <c r="B2398" s="516"/>
      <c r="C2398" s="651" t="s">
        <v>674</v>
      </c>
      <c r="D2398" s="625" t="s">
        <v>79</v>
      </c>
      <c r="E2398" s="610">
        <v>450</v>
      </c>
      <c r="F2398" s="647">
        <v>527</v>
      </c>
      <c r="G2398" s="556"/>
      <c r="H2398" s="626">
        <v>237150</v>
      </c>
      <c r="I2398" s="576"/>
    </row>
    <row r="2399" spans="1:9">
      <c r="A2399" s="944" t="s">
        <v>228</v>
      </c>
      <c r="B2399" s="516"/>
      <c r="C2399" s="627" t="s">
        <v>675</v>
      </c>
      <c r="D2399" s="625" t="s">
        <v>78</v>
      </c>
      <c r="E2399" s="625">
        <v>0.48</v>
      </c>
      <c r="F2399" s="647">
        <v>44800</v>
      </c>
      <c r="G2399" s="556"/>
      <c r="H2399" s="626">
        <v>21504</v>
      </c>
      <c r="I2399" s="576"/>
    </row>
    <row r="2400" spans="1:9">
      <c r="A2400" s="944" t="s">
        <v>228</v>
      </c>
      <c r="B2400" s="516"/>
      <c r="C2400" s="627" t="s">
        <v>676</v>
      </c>
      <c r="D2400" s="610" t="s">
        <v>78</v>
      </c>
      <c r="E2400" s="610">
        <v>0.72</v>
      </c>
      <c r="F2400" s="647">
        <v>95000</v>
      </c>
      <c r="G2400" s="556"/>
      <c r="H2400" s="626">
        <v>68400</v>
      </c>
      <c r="I2400" s="576"/>
    </row>
    <row r="2401" spans="1:9">
      <c r="A2401" s="944" t="s">
        <v>228</v>
      </c>
      <c r="B2401" s="516"/>
      <c r="C2401" s="652" t="s">
        <v>677</v>
      </c>
      <c r="D2401" s="610" t="s">
        <v>678</v>
      </c>
      <c r="E2401" s="610">
        <v>240</v>
      </c>
      <c r="F2401" s="647">
        <v>23</v>
      </c>
      <c r="G2401" s="556"/>
      <c r="H2401" s="626">
        <v>5520</v>
      </c>
      <c r="I2401" s="576"/>
    </row>
    <row r="2402" spans="1:9">
      <c r="A2402" s="944" t="s">
        <v>228</v>
      </c>
      <c r="B2402" s="516"/>
      <c r="C2402" s="653" t="s">
        <v>686</v>
      </c>
      <c r="D2402" s="625" t="s">
        <v>77</v>
      </c>
      <c r="E2402" s="529">
        <v>8</v>
      </c>
      <c r="F2402" s="647">
        <v>3399</v>
      </c>
      <c r="G2402" s="556"/>
      <c r="H2402" s="626">
        <v>27192</v>
      </c>
      <c r="I2402" s="576"/>
    </row>
    <row r="2403" spans="1:9">
      <c r="A2403" s="944" t="s">
        <v>228</v>
      </c>
      <c r="B2403" s="516"/>
      <c r="C2403" s="653" t="s">
        <v>687</v>
      </c>
      <c r="D2403" s="625" t="s">
        <v>79</v>
      </c>
      <c r="E2403" s="535">
        <v>3</v>
      </c>
      <c r="F2403" s="647">
        <v>4326</v>
      </c>
      <c r="G2403" s="556"/>
      <c r="H2403" s="626">
        <v>12978</v>
      </c>
      <c r="I2403" s="576"/>
    </row>
    <row r="2404" spans="1:9">
      <c r="A2404" s="944" t="s">
        <v>228</v>
      </c>
      <c r="B2404" s="516"/>
      <c r="C2404" s="654" t="s">
        <v>683</v>
      </c>
      <c r="D2404" s="655" t="s">
        <v>76</v>
      </c>
      <c r="E2404" s="535">
        <v>5</v>
      </c>
      <c r="F2404" s="647">
        <v>13596</v>
      </c>
      <c r="G2404" s="556"/>
      <c r="H2404" s="626">
        <v>67980</v>
      </c>
      <c r="I2404" s="576"/>
    </row>
    <row r="2405" spans="1:9">
      <c r="A2405" s="944" t="s">
        <v>228</v>
      </c>
      <c r="B2405" s="516"/>
      <c r="C2405" s="656" t="s">
        <v>688</v>
      </c>
      <c r="D2405" s="610" t="s">
        <v>79</v>
      </c>
      <c r="E2405" s="535">
        <v>1</v>
      </c>
      <c r="F2405" s="647">
        <v>14935</v>
      </c>
      <c r="G2405" s="556"/>
      <c r="H2405" s="626">
        <v>14935</v>
      </c>
      <c r="I2405" s="576"/>
    </row>
    <row r="2406" spans="1:9">
      <c r="A2406" s="944" t="s">
        <v>228</v>
      </c>
      <c r="B2406" s="516"/>
      <c r="C2406" s="609" t="s">
        <v>690</v>
      </c>
      <c r="D2406" s="610" t="s">
        <v>79</v>
      </c>
      <c r="E2406" s="535">
        <v>5</v>
      </c>
      <c r="F2406" s="647">
        <v>6798</v>
      </c>
      <c r="G2406" s="556"/>
      <c r="H2406" s="626">
        <v>33990</v>
      </c>
      <c r="I2406" s="576"/>
    </row>
    <row r="2407" spans="1:9">
      <c r="A2407" s="944" t="s">
        <v>228</v>
      </c>
      <c r="B2407" s="516"/>
      <c r="C2407" s="609"/>
      <c r="D2407" s="614"/>
      <c r="E2407" s="614"/>
      <c r="F2407" s="614"/>
      <c r="G2407" s="610"/>
      <c r="H2407" s="612"/>
      <c r="I2407" s="576"/>
    </row>
    <row r="2408" spans="1:9">
      <c r="A2408" s="944" t="s">
        <v>228</v>
      </c>
      <c r="B2408" s="516"/>
      <c r="C2408" s="609"/>
      <c r="D2408" s="614"/>
      <c r="E2408" s="614"/>
      <c r="F2408" s="614"/>
      <c r="G2408" s="610"/>
      <c r="H2408" s="612"/>
      <c r="I2408" s="576"/>
    </row>
    <row r="2409" spans="1:9" ht="15.75" thickBot="1">
      <c r="A2409" s="944" t="s">
        <v>228</v>
      </c>
      <c r="B2409" s="516"/>
      <c r="C2409" s="609"/>
      <c r="D2409" s="614"/>
      <c r="E2409" s="614"/>
      <c r="F2409" s="614"/>
      <c r="G2409" s="610"/>
      <c r="H2409" s="612"/>
      <c r="I2409" s="576"/>
    </row>
    <row r="2410" spans="1:9" ht="15.75" thickBot="1">
      <c r="A2410" s="944" t="s">
        <v>228</v>
      </c>
      <c r="B2410" s="516"/>
      <c r="C2410" s="615"/>
      <c r="D2410" s="616"/>
      <c r="E2410" s="616"/>
      <c r="F2410" s="616"/>
      <c r="G2410" s="617"/>
      <c r="H2410" s="648"/>
      <c r="I2410" s="619">
        <v>489649</v>
      </c>
    </row>
    <row r="2411" spans="1:9" ht="15.75" thickBot="1">
      <c r="A2411" s="944" t="s">
        <v>228</v>
      </c>
      <c r="B2411" s="516"/>
      <c r="C2411" s="620"/>
      <c r="D2411" s="620"/>
      <c r="E2411" s="620"/>
      <c r="F2411" s="620"/>
      <c r="G2411" s="621"/>
      <c r="H2411" s="622"/>
      <c r="I2411" s="623"/>
    </row>
    <row r="2412" spans="1:9" ht="15.75" thickBot="1">
      <c r="A2412" s="944" t="s">
        <v>228</v>
      </c>
      <c r="B2412" s="516"/>
      <c r="C2412" s="605" t="s">
        <v>645</v>
      </c>
      <c r="D2412" s="561" t="s">
        <v>7</v>
      </c>
      <c r="E2412" s="561" t="s">
        <v>92</v>
      </c>
      <c r="F2412" s="561" t="s">
        <v>642</v>
      </c>
      <c r="G2412" s="561" t="s">
        <v>646</v>
      </c>
      <c r="H2412" s="606" t="s">
        <v>636</v>
      </c>
      <c r="I2412" s="576"/>
    </row>
    <row r="2413" spans="1:9">
      <c r="A2413" s="944" t="s">
        <v>228</v>
      </c>
      <c r="B2413" s="516"/>
      <c r="C2413" s="630"/>
      <c r="D2413" s="625"/>
      <c r="E2413" s="625"/>
      <c r="F2413" s="584"/>
      <c r="G2413" s="625"/>
      <c r="H2413" s="592"/>
      <c r="I2413" s="631"/>
    </row>
    <row r="2414" spans="1:9">
      <c r="A2414" s="944" t="s">
        <v>228</v>
      </c>
      <c r="B2414" s="516"/>
      <c r="C2414" s="657"/>
      <c r="D2414" s="658"/>
      <c r="E2414" s="658"/>
      <c r="F2414" s="633"/>
      <c r="G2414" s="659"/>
      <c r="H2414" s="587"/>
      <c r="I2414" s="576"/>
    </row>
    <row r="2415" spans="1:9">
      <c r="A2415" s="944" t="s">
        <v>228</v>
      </c>
      <c r="B2415" s="516"/>
      <c r="C2415" s="657"/>
      <c r="D2415" s="658"/>
      <c r="E2415" s="658"/>
      <c r="F2415" s="614"/>
      <c r="G2415" s="659"/>
      <c r="H2415" s="613"/>
      <c r="I2415" s="576"/>
    </row>
    <row r="2416" spans="1:9">
      <c r="A2416" s="944" t="s">
        <v>228</v>
      </c>
      <c r="B2416" s="516"/>
      <c r="C2416" s="628"/>
      <c r="D2416" s="633"/>
      <c r="E2416" s="633"/>
      <c r="F2416" s="614"/>
      <c r="G2416" s="625"/>
      <c r="H2416" s="613"/>
      <c r="I2416" s="576"/>
    </row>
    <row r="2417" spans="1:10" ht="15.75" thickBot="1">
      <c r="A2417" s="944" t="s">
        <v>228</v>
      </c>
      <c r="B2417" s="516"/>
      <c r="C2417" s="609"/>
      <c r="D2417" s="614"/>
      <c r="E2417" s="614"/>
      <c r="F2417" s="614"/>
      <c r="G2417" s="610"/>
      <c r="H2417" s="613"/>
      <c r="I2417" s="576"/>
    </row>
    <row r="2418" spans="1:10" ht="15.75" thickBot="1">
      <c r="A2418" s="944" t="s">
        <v>228</v>
      </c>
      <c r="B2418" s="516"/>
      <c r="C2418" s="615"/>
      <c r="D2418" s="616"/>
      <c r="E2418" s="616"/>
      <c r="F2418" s="616"/>
      <c r="G2418" s="617"/>
      <c r="H2418" s="618"/>
      <c r="I2418" s="619">
        <v>0</v>
      </c>
    </row>
    <row r="2419" spans="1:10" ht="15.75" thickBot="1">
      <c r="A2419" s="944" t="s">
        <v>228</v>
      </c>
      <c r="B2419" s="516"/>
      <c r="C2419" s="620"/>
      <c r="D2419" s="620"/>
      <c r="E2419" s="620"/>
      <c r="F2419" s="620"/>
      <c r="G2419" s="634"/>
      <c r="H2419" s="635"/>
      <c r="I2419" s="623"/>
    </row>
    <row r="2420" spans="1:10" ht="15.75" thickBot="1">
      <c r="A2420" s="944" t="s">
        <v>228</v>
      </c>
      <c r="B2420" s="516"/>
      <c r="C2420" s="605" t="s">
        <v>647</v>
      </c>
      <c r="D2420" s="561" t="s">
        <v>648</v>
      </c>
      <c r="E2420" s="561" t="s">
        <v>649</v>
      </c>
      <c r="F2420" s="561" t="s">
        <v>650</v>
      </c>
      <c r="G2420" s="561" t="s">
        <v>635</v>
      </c>
      <c r="H2420" s="606" t="s">
        <v>636</v>
      </c>
      <c r="I2420" s="576"/>
    </row>
    <row r="2421" spans="1:10">
      <c r="A2421" s="944" t="s">
        <v>228</v>
      </c>
      <c r="B2421" s="516"/>
      <c r="C2421" s="652" t="s">
        <v>651</v>
      </c>
      <c r="D2421" s="660">
        <v>52046.296296296299</v>
      </c>
      <c r="E2421" s="564">
        <v>1.83829076447194</v>
      </c>
      <c r="F2421" s="661">
        <v>95676.225806451621</v>
      </c>
      <c r="G2421" s="593">
        <v>5</v>
      </c>
      <c r="H2421" s="662">
        <v>19135</v>
      </c>
      <c r="I2421" s="576"/>
    </row>
    <row r="2422" spans="1:10">
      <c r="A2422" s="944" t="s">
        <v>228</v>
      </c>
      <c r="B2422" s="516"/>
      <c r="C2422" s="652" t="s">
        <v>652</v>
      </c>
      <c r="D2422" s="660">
        <v>41637.037037037036</v>
      </c>
      <c r="E2422" s="564">
        <v>1.83829076447194</v>
      </c>
      <c r="F2422" s="661">
        <v>76540.980645161297</v>
      </c>
      <c r="G2422" s="625">
        <v>0.52410602909505122</v>
      </c>
      <c r="H2422" s="662">
        <v>146041</v>
      </c>
      <c r="I2422" s="576"/>
    </row>
    <row r="2423" spans="1:10">
      <c r="A2423" s="944" t="s">
        <v>228</v>
      </c>
      <c r="B2423" s="516"/>
      <c r="C2423" s="645" t="s">
        <v>653</v>
      </c>
      <c r="D2423" s="660">
        <v>20818.518518518522</v>
      </c>
      <c r="E2423" s="564">
        <v>2.0417646957549742</v>
      </c>
      <c r="F2423" s="661">
        <v>42506.516129032265</v>
      </c>
      <c r="G2423" s="535">
        <v>0.52</v>
      </c>
      <c r="H2423" s="662">
        <v>81743</v>
      </c>
      <c r="I2423" s="576"/>
    </row>
    <row r="2424" spans="1:10">
      <c r="A2424" s="944" t="s">
        <v>228</v>
      </c>
      <c r="B2424" s="516"/>
      <c r="C2424" s="609"/>
      <c r="D2424" s="558"/>
      <c r="E2424" s="563"/>
      <c r="F2424" s="563"/>
      <c r="G2424" s="610"/>
      <c r="H2424" s="587"/>
      <c r="I2424" s="576"/>
    </row>
    <row r="2425" spans="1:10">
      <c r="A2425" s="944" t="s">
        <v>228</v>
      </c>
      <c r="B2425" s="516"/>
      <c r="C2425" s="609"/>
      <c r="D2425" s="614"/>
      <c r="E2425" s="614"/>
      <c r="F2425" s="614"/>
      <c r="G2425" s="610"/>
      <c r="H2425" s="613"/>
      <c r="I2425" s="576"/>
    </row>
    <row r="2426" spans="1:10" ht="15.75" thickBot="1">
      <c r="A2426" s="944" t="s">
        <v>228</v>
      </c>
      <c r="B2426" s="516"/>
      <c r="C2426" s="609"/>
      <c r="D2426" s="614"/>
      <c r="E2426" s="614"/>
      <c r="F2426" s="614"/>
      <c r="G2426" s="610"/>
      <c r="H2426" s="613"/>
      <c r="I2426" s="576"/>
    </row>
    <row r="2427" spans="1:10" ht="15.75" thickBot="1">
      <c r="A2427" s="944" t="s">
        <v>228</v>
      </c>
      <c r="B2427" s="516"/>
      <c r="C2427" s="639"/>
      <c r="D2427" s="640"/>
      <c r="E2427" s="640"/>
      <c r="F2427" s="640"/>
      <c r="G2427" s="641"/>
      <c r="H2427" s="642"/>
      <c r="I2427" s="619">
        <v>246919</v>
      </c>
    </row>
    <row r="2428" spans="1:10" ht="15.75" thickBot="1">
      <c r="A2428" s="944" t="s">
        <v>228</v>
      </c>
      <c r="B2428" s="516"/>
      <c r="C2428" s="515"/>
      <c r="D2428" s="515"/>
      <c r="E2428" s="515"/>
      <c r="F2428" s="515"/>
      <c r="G2428" s="516"/>
      <c r="H2428" s="575"/>
      <c r="I2428" s="576"/>
    </row>
    <row r="2429" spans="1:10" ht="15.75" thickBot="1">
      <c r="A2429" s="944" t="s">
        <v>228</v>
      </c>
      <c r="B2429" s="516"/>
      <c r="C2429" s="515"/>
      <c r="D2429" s="515"/>
      <c r="E2429" s="515"/>
      <c r="F2429" s="604" t="s">
        <v>654</v>
      </c>
      <c r="G2429" s="516"/>
      <c r="H2429" s="575"/>
      <c r="I2429" s="643">
        <v>773723</v>
      </c>
      <c r="J2429" s="518">
        <v>773723</v>
      </c>
    </row>
    <row r="2430" spans="1:10">
      <c r="A2430" s="944" t="s">
        <v>228</v>
      </c>
      <c r="F2430" s="515"/>
    </row>
    <row r="2431" spans="1:10">
      <c r="A2431" s="944" t="s">
        <v>697</v>
      </c>
      <c r="F2431" s="515"/>
    </row>
    <row r="2432" spans="1:10">
      <c r="A2432" s="944" t="s">
        <v>697</v>
      </c>
      <c r="F2432" s="515"/>
    </row>
    <row r="2433" spans="1:9">
      <c r="A2433" s="518" t="s">
        <v>5529</v>
      </c>
    </row>
    <row r="2434" spans="1:9">
      <c r="A2434" s="944" t="s">
        <v>5529</v>
      </c>
      <c r="B2434" s="680"/>
      <c r="C2434" s="681" t="s">
        <v>631</v>
      </c>
      <c r="D2434" s="681"/>
      <c r="E2434" s="681"/>
      <c r="F2434" s="681"/>
      <c r="G2434" s="681"/>
      <c r="H2434" s="682"/>
      <c r="I2434" s="683"/>
    </row>
    <row r="2435" spans="1:9">
      <c r="A2435" s="944" t="s">
        <v>5529</v>
      </c>
      <c r="B2435" s="680"/>
      <c r="C2435" s="686"/>
      <c r="D2435" s="686"/>
      <c r="E2435" s="686"/>
      <c r="F2435" s="686"/>
      <c r="G2435" s="680"/>
      <c r="H2435" s="687"/>
      <c r="I2435" s="688"/>
    </row>
    <row r="2436" spans="1:9" ht="9" customHeight="1">
      <c r="A2436" s="944" t="s">
        <v>5529</v>
      </c>
      <c r="B2436" s="680"/>
      <c r="C2436" s="686"/>
      <c r="D2436" s="686"/>
      <c r="E2436" s="686"/>
      <c r="F2436" s="686"/>
      <c r="G2436" s="680"/>
      <c r="H2436" s="687"/>
      <c r="I2436" s="688"/>
    </row>
    <row r="2437" spans="1:9" ht="15" customHeight="1">
      <c r="A2437" s="944" t="s">
        <v>5529</v>
      </c>
      <c r="B2437" s="680"/>
      <c r="C2437" s="686"/>
      <c r="D2437" s="686"/>
      <c r="E2437" s="686"/>
      <c r="F2437" s="686"/>
      <c r="G2437" s="680"/>
      <c r="H2437" s="687"/>
      <c r="I2437" s="1051" t="s">
        <v>1062</v>
      </c>
    </row>
    <row r="2438" spans="1:9" ht="51" customHeight="1">
      <c r="A2438" s="944" t="s">
        <v>5529</v>
      </c>
      <c r="B2438" s="954" t="s">
        <v>568</v>
      </c>
      <c r="C2438" s="1098" t="s">
        <v>5529</v>
      </c>
      <c r="D2438" s="958" t="s">
        <v>694</v>
      </c>
      <c r="E2438" s="955"/>
      <c r="F2438" s="955"/>
      <c r="G2438" s="954" t="s">
        <v>7</v>
      </c>
      <c r="H2438" s="956" t="s">
        <v>79</v>
      </c>
      <c r="I2438" s="1093">
        <v>15</v>
      </c>
    </row>
    <row r="2439" spans="1:9" ht="6.75" customHeight="1">
      <c r="A2439" s="944" t="s">
        <v>5529</v>
      </c>
      <c r="B2439" s="689"/>
      <c r="C2439" s="741"/>
      <c r="D2439" s="742"/>
      <c r="E2439" s="742"/>
      <c r="F2439" s="742"/>
      <c r="G2439" s="743"/>
      <c r="H2439" s="744"/>
      <c r="I2439" s="688"/>
    </row>
    <row r="2440" spans="1:9">
      <c r="A2440" s="944" t="s">
        <v>5529</v>
      </c>
      <c r="B2440" s="689"/>
      <c r="C2440" s="745"/>
      <c r="D2440" s="745"/>
      <c r="E2440" s="745"/>
      <c r="F2440" s="745"/>
      <c r="G2440" s="745"/>
      <c r="H2440" s="746"/>
      <c r="I2440" s="688"/>
    </row>
    <row r="2441" spans="1:9" ht="15.75" thickBot="1">
      <c r="A2441" s="944" t="s">
        <v>5529</v>
      </c>
      <c r="B2441" s="689"/>
      <c r="C2441" s="745"/>
      <c r="D2441" s="745"/>
      <c r="E2441" s="745"/>
      <c r="F2441" s="745"/>
      <c r="G2441" s="743"/>
      <c r="H2441" s="747"/>
      <c r="I2441" s="688"/>
    </row>
    <row r="2442" spans="1:9" ht="15.75" thickBot="1">
      <c r="A2442" s="944" t="s">
        <v>5529</v>
      </c>
      <c r="B2442" s="689"/>
      <c r="C2442" s="695" t="s">
        <v>633</v>
      </c>
      <c r="D2442" s="696" t="s">
        <v>7</v>
      </c>
      <c r="E2442" s="697" t="s">
        <v>92</v>
      </c>
      <c r="F2442" s="697" t="s">
        <v>672</v>
      </c>
      <c r="G2442" s="697" t="s">
        <v>635</v>
      </c>
      <c r="H2442" s="698" t="s">
        <v>636</v>
      </c>
      <c r="I2442" s="688"/>
    </row>
    <row r="2443" spans="1:9">
      <c r="A2443" s="944" t="s">
        <v>5529</v>
      </c>
      <c r="B2443" s="689"/>
      <c r="C2443" s="748" t="s">
        <v>637</v>
      </c>
      <c r="D2443" s="749" t="s">
        <v>638</v>
      </c>
      <c r="E2443" s="750">
        <v>1</v>
      </c>
      <c r="F2443" s="702">
        <v>713</v>
      </c>
      <c r="G2443" s="750">
        <v>0.10003205128205128</v>
      </c>
      <c r="H2443" s="608">
        <v>71</v>
      </c>
      <c r="I2443" s="688"/>
    </row>
    <row r="2444" spans="1:9">
      <c r="A2444" s="944" t="s">
        <v>5529</v>
      </c>
      <c r="B2444" s="689"/>
      <c r="C2444" s="748" t="s">
        <v>695</v>
      </c>
      <c r="D2444" s="749" t="s">
        <v>640</v>
      </c>
      <c r="E2444" s="751">
        <v>5.0000000000000001E-3</v>
      </c>
      <c r="F2444" s="702">
        <v>61800</v>
      </c>
      <c r="G2444" s="752"/>
      <c r="H2444" s="753">
        <v>309</v>
      </c>
      <c r="I2444" s="688"/>
    </row>
    <row r="2445" spans="1:9">
      <c r="A2445" s="944" t="s">
        <v>5529</v>
      </c>
      <c r="B2445" s="689"/>
      <c r="C2445" s="709"/>
      <c r="D2445" s="705"/>
      <c r="E2445" s="705"/>
      <c r="F2445" s="706"/>
      <c r="G2445" s="707"/>
      <c r="H2445" s="710"/>
      <c r="I2445" s="688"/>
    </row>
    <row r="2446" spans="1:9">
      <c r="A2446" s="944" t="s">
        <v>5529</v>
      </c>
      <c r="B2446" s="689"/>
      <c r="C2446" s="709"/>
      <c r="D2446" s="705"/>
      <c r="E2446" s="705"/>
      <c r="F2446" s="705"/>
      <c r="G2446" s="707"/>
      <c r="H2446" s="710"/>
      <c r="I2446" s="719"/>
    </row>
    <row r="2447" spans="1:9">
      <c r="A2447" s="944" t="s">
        <v>5529</v>
      </c>
      <c r="B2447" s="689"/>
      <c r="C2447" s="709"/>
      <c r="D2447" s="705"/>
      <c r="E2447" s="705"/>
      <c r="F2447" s="705"/>
      <c r="G2447" s="707"/>
      <c r="H2447" s="710"/>
      <c r="I2447" s="688"/>
    </row>
    <row r="2448" spans="1:9" ht="15.75" thickBot="1">
      <c r="A2448" s="944" t="s">
        <v>5529</v>
      </c>
      <c r="B2448" s="689"/>
      <c r="C2448" s="709"/>
      <c r="D2448" s="705"/>
      <c r="E2448" s="705"/>
      <c r="F2448" s="705"/>
      <c r="G2448" s="707"/>
      <c r="H2448" s="710"/>
      <c r="I2448" s="688"/>
    </row>
    <row r="2449" spans="1:9" ht="15.75" thickBot="1">
      <c r="A2449" s="944" t="s">
        <v>5529</v>
      </c>
      <c r="B2449" s="689"/>
      <c r="C2449" s="711"/>
      <c r="D2449" s="712"/>
      <c r="E2449" s="712"/>
      <c r="F2449" s="712"/>
      <c r="G2449" s="713"/>
      <c r="H2449" s="714"/>
      <c r="I2449" s="715">
        <v>380</v>
      </c>
    </row>
    <row r="2450" spans="1:9" ht="15.75" thickBot="1">
      <c r="A2450" s="944" t="s">
        <v>5529</v>
      </c>
      <c r="B2450" s="689"/>
      <c r="C2450" s="716"/>
      <c r="D2450" s="716"/>
      <c r="E2450" s="716"/>
      <c r="F2450" s="716"/>
      <c r="G2450" s="717"/>
      <c r="H2450" s="718"/>
      <c r="I2450" s="719"/>
    </row>
    <row r="2451" spans="1:9" ht="15.75" thickBot="1">
      <c r="A2451" s="944" t="s">
        <v>5529</v>
      </c>
      <c r="B2451" s="689"/>
      <c r="C2451" s="695" t="s">
        <v>641</v>
      </c>
      <c r="D2451" s="696" t="s">
        <v>7</v>
      </c>
      <c r="E2451" s="697" t="s">
        <v>92</v>
      </c>
      <c r="F2451" s="697" t="s">
        <v>642</v>
      </c>
      <c r="G2451" s="697" t="s">
        <v>643</v>
      </c>
      <c r="H2451" s="698" t="s">
        <v>636</v>
      </c>
      <c r="I2451" s="688"/>
    </row>
    <row r="2452" spans="1:9">
      <c r="A2452" s="944" t="s">
        <v>5529</v>
      </c>
      <c r="B2452" s="689"/>
      <c r="C2452" s="754" t="s">
        <v>563</v>
      </c>
      <c r="D2452" s="703" t="s">
        <v>79</v>
      </c>
      <c r="E2452" s="750">
        <v>1</v>
      </c>
      <c r="F2452" s="565">
        <v>2884</v>
      </c>
      <c r="G2452" s="701"/>
      <c r="H2452" s="567">
        <v>2884</v>
      </c>
      <c r="I2452" s="688"/>
    </row>
    <row r="2453" spans="1:9">
      <c r="A2453" s="944" t="s">
        <v>5529</v>
      </c>
      <c r="B2453" s="689"/>
      <c r="C2453" s="748" t="s">
        <v>696</v>
      </c>
      <c r="D2453" s="700" t="s">
        <v>79</v>
      </c>
      <c r="E2453" s="703">
        <v>0.01</v>
      </c>
      <c r="F2453" s="755">
        <v>3090</v>
      </c>
      <c r="G2453" s="701">
        <v>0.1</v>
      </c>
      <c r="H2453" s="756">
        <v>33.99</v>
      </c>
      <c r="I2453" s="688"/>
    </row>
    <row r="2454" spans="1:9">
      <c r="A2454" s="944" t="s">
        <v>5529</v>
      </c>
      <c r="B2454" s="689"/>
      <c r="C2454" s="709"/>
      <c r="D2454" s="707"/>
      <c r="E2454" s="707"/>
      <c r="F2454" s="722"/>
      <c r="G2454" s="723"/>
      <c r="H2454" s="708"/>
      <c r="I2454" s="688"/>
    </row>
    <row r="2455" spans="1:9">
      <c r="A2455" s="944" t="s">
        <v>5529</v>
      </c>
      <c r="B2455" s="689"/>
      <c r="C2455" s="709"/>
      <c r="D2455" s="707"/>
      <c r="E2455" s="707"/>
      <c r="F2455" s="757"/>
      <c r="G2455" s="723"/>
      <c r="H2455" s="708"/>
      <c r="I2455" s="688"/>
    </row>
    <row r="2456" spans="1:9">
      <c r="A2456" s="944" t="s">
        <v>5529</v>
      </c>
      <c r="B2456" s="689"/>
      <c r="C2456" s="709"/>
      <c r="D2456" s="707"/>
      <c r="E2456" s="707"/>
      <c r="F2456" s="757"/>
      <c r="G2456" s="721"/>
      <c r="H2456" s="708"/>
      <c r="I2456" s="688"/>
    </row>
    <row r="2457" spans="1:9">
      <c r="A2457" s="944" t="s">
        <v>5529</v>
      </c>
      <c r="B2457" s="689"/>
      <c r="C2457" s="758"/>
      <c r="D2457" s="721"/>
      <c r="E2457" s="721"/>
      <c r="F2457" s="725"/>
      <c r="G2457" s="723"/>
      <c r="H2457" s="708"/>
      <c r="I2457" s="688"/>
    </row>
    <row r="2458" spans="1:9">
      <c r="A2458" s="944" t="s">
        <v>5529</v>
      </c>
      <c r="B2458" s="689"/>
      <c r="C2458" s="709"/>
      <c r="D2458" s="707"/>
      <c r="E2458" s="707"/>
      <c r="F2458" s="725"/>
      <c r="G2458" s="721"/>
      <c r="H2458" s="708"/>
      <c r="I2458" s="688"/>
    </row>
    <row r="2459" spans="1:9">
      <c r="A2459" s="944" t="s">
        <v>5529</v>
      </c>
      <c r="B2459" s="689"/>
      <c r="C2459" s="709"/>
      <c r="D2459" s="705"/>
      <c r="E2459" s="705"/>
      <c r="F2459" s="705"/>
      <c r="G2459" s="721"/>
      <c r="H2459" s="708"/>
      <c r="I2459" s="688"/>
    </row>
    <row r="2460" spans="1:9">
      <c r="A2460" s="944" t="s">
        <v>5529</v>
      </c>
      <c r="B2460" s="689"/>
      <c r="C2460" s="709"/>
      <c r="D2460" s="705"/>
      <c r="E2460" s="705"/>
      <c r="F2460" s="705"/>
      <c r="G2460" s="707"/>
      <c r="H2460" s="710"/>
      <c r="I2460" s="688"/>
    </row>
    <row r="2461" spans="1:9">
      <c r="A2461" s="944" t="s">
        <v>5529</v>
      </c>
      <c r="B2461" s="689"/>
      <c r="C2461" s="709"/>
      <c r="D2461" s="705"/>
      <c r="E2461" s="705"/>
      <c r="F2461" s="705"/>
      <c r="G2461" s="707"/>
      <c r="H2461" s="710"/>
      <c r="I2461" s="719"/>
    </row>
    <row r="2462" spans="1:9">
      <c r="A2462" s="944" t="s">
        <v>5529</v>
      </c>
      <c r="B2462" s="689"/>
      <c r="C2462" s="709"/>
      <c r="D2462" s="705"/>
      <c r="E2462" s="705"/>
      <c r="F2462" s="705"/>
      <c r="G2462" s="707"/>
      <c r="H2462" s="710"/>
      <c r="I2462" s="688"/>
    </row>
    <row r="2463" spans="1:9" ht="15.75" thickBot="1">
      <c r="A2463" s="944" t="s">
        <v>5529</v>
      </c>
      <c r="B2463" s="689"/>
      <c r="C2463" s="709"/>
      <c r="D2463" s="705"/>
      <c r="E2463" s="705"/>
      <c r="F2463" s="705"/>
      <c r="G2463" s="707"/>
      <c r="H2463" s="710"/>
      <c r="I2463" s="688"/>
    </row>
    <row r="2464" spans="1:9" ht="15.75" thickBot="1">
      <c r="A2464" s="944" t="s">
        <v>5529</v>
      </c>
      <c r="B2464" s="689"/>
      <c r="C2464" s="711"/>
      <c r="D2464" s="712"/>
      <c r="E2464" s="712"/>
      <c r="F2464" s="712"/>
      <c r="G2464" s="713"/>
      <c r="H2464" s="714"/>
      <c r="I2464" s="759">
        <v>2917.99</v>
      </c>
    </row>
    <row r="2465" spans="1:9" ht="15.75" thickBot="1">
      <c r="A2465" s="944" t="s">
        <v>5529</v>
      </c>
      <c r="B2465" s="689"/>
      <c r="C2465" s="716"/>
      <c r="D2465" s="716"/>
      <c r="E2465" s="716"/>
      <c r="F2465" s="716"/>
      <c r="G2465" s="717"/>
      <c r="H2465" s="718"/>
      <c r="I2465" s="719"/>
    </row>
    <row r="2466" spans="1:9" ht="15.75" thickBot="1">
      <c r="A2466" s="944" t="s">
        <v>5529</v>
      </c>
      <c r="B2466" s="689"/>
      <c r="C2466" s="695" t="s">
        <v>645</v>
      </c>
      <c r="D2466" s="696" t="s">
        <v>7</v>
      </c>
      <c r="E2466" s="697" t="s">
        <v>92</v>
      </c>
      <c r="F2466" s="697" t="s">
        <v>642</v>
      </c>
      <c r="G2466" s="697" t="s">
        <v>646</v>
      </c>
      <c r="H2466" s="698" t="s">
        <v>636</v>
      </c>
      <c r="I2466" s="688"/>
    </row>
    <row r="2467" spans="1:9">
      <c r="A2467" s="944" t="s">
        <v>5529</v>
      </c>
      <c r="B2467" s="691"/>
      <c r="C2467" s="760" t="s">
        <v>679</v>
      </c>
      <c r="D2467" s="721" t="s">
        <v>680</v>
      </c>
      <c r="E2467" s="721">
        <v>0.01</v>
      </c>
      <c r="F2467" s="761">
        <v>25750</v>
      </c>
      <c r="G2467" s="762">
        <v>1.5566544891640863</v>
      </c>
      <c r="H2467" s="728">
        <v>658.33853095975212</v>
      </c>
      <c r="I2467" s="729"/>
    </row>
    <row r="2468" spans="1:9">
      <c r="A2468" s="944" t="s">
        <v>5529</v>
      </c>
      <c r="B2468" s="689"/>
      <c r="C2468" s="763"/>
      <c r="D2468" s="706"/>
      <c r="E2468" s="706"/>
      <c r="F2468" s="706"/>
      <c r="G2468" s="721"/>
      <c r="H2468" s="708"/>
      <c r="I2468" s="688"/>
    </row>
    <row r="2469" spans="1:9">
      <c r="A2469" s="944" t="s">
        <v>5529</v>
      </c>
      <c r="B2469" s="689"/>
      <c r="C2469" s="763"/>
      <c r="D2469" s="705"/>
      <c r="E2469" s="705"/>
      <c r="F2469" s="705"/>
      <c r="G2469" s="707"/>
      <c r="H2469" s="710"/>
      <c r="I2469" s="719"/>
    </row>
    <row r="2470" spans="1:9">
      <c r="A2470" s="944" t="s">
        <v>5529</v>
      </c>
      <c r="B2470" s="689"/>
      <c r="C2470" s="758"/>
      <c r="D2470" s="705"/>
      <c r="E2470" s="705"/>
      <c r="F2470" s="705"/>
      <c r="G2470" s="707"/>
      <c r="H2470" s="710"/>
      <c r="I2470" s="688"/>
    </row>
    <row r="2471" spans="1:9" ht="15.75" thickBot="1">
      <c r="A2471" s="944" t="s">
        <v>5529</v>
      </c>
      <c r="B2471" s="689"/>
      <c r="C2471" s="709"/>
      <c r="D2471" s="705"/>
      <c r="E2471" s="705"/>
      <c r="F2471" s="705"/>
      <c r="G2471" s="707"/>
      <c r="H2471" s="710"/>
      <c r="I2471" s="688"/>
    </row>
    <row r="2472" spans="1:9" ht="15.75" thickBot="1">
      <c r="A2472" s="944" t="s">
        <v>5529</v>
      </c>
      <c r="B2472" s="689"/>
      <c r="C2472" s="711"/>
      <c r="D2472" s="712"/>
      <c r="E2472" s="712"/>
      <c r="F2472" s="712"/>
      <c r="G2472" s="713"/>
      <c r="H2472" s="714"/>
      <c r="I2472" s="715">
        <v>658.33853095975212</v>
      </c>
    </row>
    <row r="2473" spans="1:9" ht="15.75" thickBot="1">
      <c r="A2473" s="944" t="s">
        <v>5529</v>
      </c>
      <c r="B2473" s="689"/>
      <c r="C2473" s="716"/>
      <c r="D2473" s="716"/>
      <c r="E2473" s="716"/>
      <c r="F2473" s="716"/>
      <c r="G2473" s="730"/>
      <c r="H2473" s="731"/>
      <c r="I2473" s="719"/>
    </row>
    <row r="2474" spans="1:9" ht="15.75" thickBot="1">
      <c r="A2474" s="944" t="s">
        <v>5529</v>
      </c>
      <c r="B2474" s="689"/>
      <c r="C2474" s="695" t="s">
        <v>647</v>
      </c>
      <c r="D2474" s="696" t="s">
        <v>648</v>
      </c>
      <c r="E2474" s="561" t="s">
        <v>649</v>
      </c>
      <c r="F2474" s="697" t="s">
        <v>650</v>
      </c>
      <c r="G2474" s="697" t="s">
        <v>635</v>
      </c>
      <c r="H2474" s="698" t="s">
        <v>636</v>
      </c>
      <c r="I2474" s="688"/>
    </row>
    <row r="2475" spans="1:9">
      <c r="A2475" s="944" t="s">
        <v>5529</v>
      </c>
      <c r="B2475" s="689"/>
      <c r="C2475" s="732" t="s">
        <v>651</v>
      </c>
      <c r="D2475" s="563">
        <v>52046.296296296299</v>
      </c>
      <c r="E2475" s="564">
        <v>1.83829076447194</v>
      </c>
      <c r="F2475" s="565">
        <v>95676.225806451621</v>
      </c>
      <c r="G2475" s="764">
        <v>400</v>
      </c>
      <c r="H2475" s="567">
        <v>239</v>
      </c>
      <c r="I2475" s="688"/>
    </row>
    <row r="2476" spans="1:9">
      <c r="A2476" s="944" t="s">
        <v>5529</v>
      </c>
      <c r="B2476" s="689"/>
      <c r="C2476" s="732" t="s">
        <v>652</v>
      </c>
      <c r="D2476" s="563">
        <v>41637.037037037036</v>
      </c>
      <c r="E2476" s="564">
        <v>1.83829076447194</v>
      </c>
      <c r="F2476" s="565">
        <v>76540.980645161297</v>
      </c>
      <c r="G2476" s="764">
        <v>400</v>
      </c>
      <c r="H2476" s="567">
        <v>191</v>
      </c>
      <c r="I2476" s="688"/>
    </row>
    <row r="2477" spans="1:9">
      <c r="A2477" s="944" t="s">
        <v>5529</v>
      </c>
      <c r="B2477" s="689"/>
      <c r="C2477" s="735" t="s">
        <v>653</v>
      </c>
      <c r="D2477" s="563">
        <v>20818.518518518522</v>
      </c>
      <c r="E2477" s="564">
        <v>2.0417646957549742</v>
      </c>
      <c r="F2477" s="565">
        <v>42506.516129032265</v>
      </c>
      <c r="G2477" s="733">
        <v>150</v>
      </c>
      <c r="H2477" s="567">
        <v>283</v>
      </c>
      <c r="I2477" s="688"/>
    </row>
    <row r="2478" spans="1:9">
      <c r="A2478" s="944" t="s">
        <v>5529</v>
      </c>
      <c r="B2478" s="689"/>
      <c r="C2478" s="709"/>
      <c r="D2478" s="705"/>
      <c r="E2478" s="706"/>
      <c r="F2478" s="705"/>
      <c r="G2478" s="707"/>
      <c r="H2478" s="708"/>
      <c r="I2478" s="719"/>
    </row>
    <row r="2479" spans="1:9">
      <c r="A2479" s="944" t="s">
        <v>5529</v>
      </c>
      <c r="B2479" s="689"/>
      <c r="C2479" s="709"/>
      <c r="D2479" s="705"/>
      <c r="E2479" s="705"/>
      <c r="F2479" s="705"/>
      <c r="G2479" s="707"/>
      <c r="H2479" s="710"/>
      <c r="I2479" s="688"/>
    </row>
    <row r="2480" spans="1:9" ht="15.75" thickBot="1">
      <c r="A2480" s="944" t="s">
        <v>5529</v>
      </c>
      <c r="B2480" s="689"/>
      <c r="C2480" s="709"/>
      <c r="D2480" s="705"/>
      <c r="E2480" s="705"/>
      <c r="F2480" s="705"/>
      <c r="G2480" s="707"/>
      <c r="H2480" s="710"/>
      <c r="I2480" s="719"/>
    </row>
    <row r="2481" spans="1:10" ht="15.75" thickBot="1">
      <c r="A2481" s="944" t="s">
        <v>5529</v>
      </c>
      <c r="B2481" s="689"/>
      <c r="C2481" s="736"/>
      <c r="D2481" s="737"/>
      <c r="E2481" s="737"/>
      <c r="F2481" s="737"/>
      <c r="G2481" s="738"/>
      <c r="H2481" s="739"/>
      <c r="I2481" s="715">
        <v>713</v>
      </c>
    </row>
    <row r="2482" spans="1:10" ht="15.75" thickBot="1">
      <c r="A2482" s="944" t="s">
        <v>5529</v>
      </c>
      <c r="B2482" s="689"/>
      <c r="C2482" s="689"/>
      <c r="D2482" s="689"/>
      <c r="E2482" s="689"/>
      <c r="F2482" s="689"/>
      <c r="G2482" s="691"/>
      <c r="H2482" s="694"/>
      <c r="I2482" s="688"/>
    </row>
    <row r="2483" spans="1:10" ht="15.75" thickBot="1">
      <c r="A2483" s="944" t="s">
        <v>5529</v>
      </c>
      <c r="B2483" s="689"/>
      <c r="C2483" s="689"/>
      <c r="D2483" s="689"/>
      <c r="E2483" s="689"/>
      <c r="F2483" s="740" t="s">
        <v>654</v>
      </c>
      <c r="G2483" s="691"/>
      <c r="H2483" s="694"/>
      <c r="I2483" s="759">
        <v>4669</v>
      </c>
      <c r="J2483" s="518">
        <v>4669</v>
      </c>
    </row>
    <row r="2484" spans="1:10">
      <c r="A2484" s="944" t="s">
        <v>5529</v>
      </c>
      <c r="B2484" s="689"/>
      <c r="C2484" s="689"/>
      <c r="D2484" s="689"/>
      <c r="E2484" s="689"/>
      <c r="F2484" s="740"/>
      <c r="G2484" s="691"/>
      <c r="H2484" s="694"/>
      <c r="I2484" s="719"/>
    </row>
    <row r="2485" spans="1:10">
      <c r="A2485" s="944" t="s">
        <v>217</v>
      </c>
      <c r="F2485" s="515"/>
      <c r="H2485" s="518"/>
    </row>
    <row r="2486" spans="1:10">
      <c r="A2486" s="944" t="s">
        <v>217</v>
      </c>
      <c r="F2486" s="515"/>
      <c r="H2486" s="518"/>
    </row>
    <row r="2487" spans="1:10">
      <c r="A2487" s="518" t="s">
        <v>238</v>
      </c>
      <c r="F2487" s="515"/>
      <c r="H2487" s="518"/>
    </row>
    <row r="2488" spans="1:10">
      <c r="A2488" s="944" t="s">
        <v>238</v>
      </c>
      <c r="B2488" s="516"/>
      <c r="C2488" s="519" t="s">
        <v>631</v>
      </c>
      <c r="D2488" s="519"/>
      <c r="E2488" s="519"/>
      <c r="F2488" s="519"/>
      <c r="G2488" s="519"/>
      <c r="H2488" s="519"/>
      <c r="I2488" s="515"/>
    </row>
    <row r="2489" spans="1:10">
      <c r="A2489" s="944" t="s">
        <v>238</v>
      </c>
      <c r="B2489" s="516"/>
      <c r="C2489" s="515"/>
      <c r="D2489" s="515"/>
      <c r="E2489" s="515"/>
      <c r="F2489" s="515"/>
      <c r="G2489" s="516"/>
      <c r="H2489" s="576"/>
      <c r="I2489" s="576"/>
    </row>
    <row r="2490" spans="1:10">
      <c r="A2490" s="944" t="s">
        <v>238</v>
      </c>
      <c r="B2490" s="516"/>
      <c r="C2490" s="515"/>
      <c r="D2490" s="515"/>
      <c r="E2490" s="515"/>
      <c r="F2490" s="515"/>
      <c r="G2490" s="516"/>
      <c r="H2490" s="576"/>
      <c r="I2490" s="576"/>
    </row>
    <row r="2491" spans="1:10">
      <c r="A2491" s="944" t="s">
        <v>238</v>
      </c>
      <c r="B2491" s="516"/>
      <c r="C2491" s="515"/>
      <c r="D2491" s="515"/>
      <c r="E2491" s="515"/>
      <c r="F2491" s="515"/>
      <c r="G2491" s="516"/>
      <c r="H2491" s="576"/>
      <c r="I2491" s="1051" t="s">
        <v>1062</v>
      </c>
    </row>
    <row r="2492" spans="1:10" ht="27" customHeight="1">
      <c r="A2492" s="944" t="s">
        <v>238</v>
      </c>
      <c r="B2492" s="828" t="s">
        <v>670</v>
      </c>
      <c r="C2492" s="1097" t="s">
        <v>238</v>
      </c>
      <c r="D2492" s="829" t="s">
        <v>5534</v>
      </c>
      <c r="E2492" s="829"/>
      <c r="F2492" s="829"/>
      <c r="G2492" s="828" t="s">
        <v>7</v>
      </c>
      <c r="H2492" s="830" t="s">
        <v>79</v>
      </c>
      <c r="I2492" s="1093">
        <v>51</v>
      </c>
    </row>
    <row r="2493" spans="1:10">
      <c r="A2493" s="944" t="s">
        <v>238</v>
      </c>
      <c r="B2493" s="516"/>
      <c r="C2493" s="598"/>
      <c r="D2493" s="667"/>
      <c r="E2493" s="667"/>
      <c r="F2493" s="667"/>
      <c r="G2493" s="668"/>
      <c r="H2493" s="623"/>
      <c r="I2493" s="576"/>
    </row>
    <row r="2494" spans="1:10">
      <c r="A2494" s="944" t="s">
        <v>238</v>
      </c>
      <c r="B2494" s="516"/>
      <c r="C2494" s="598"/>
      <c r="D2494" s="598"/>
      <c r="E2494" s="598"/>
      <c r="F2494" s="598"/>
      <c r="G2494" s="598"/>
      <c r="H2494" s="598"/>
      <c r="I2494" s="576"/>
    </row>
    <row r="2495" spans="1:10" ht="15.75" thickBot="1">
      <c r="A2495" s="944" t="s">
        <v>238</v>
      </c>
      <c r="B2495" s="516"/>
      <c r="C2495" s="598"/>
      <c r="D2495" s="598"/>
      <c r="E2495" s="598"/>
      <c r="F2495" s="598"/>
      <c r="G2495" s="668"/>
      <c r="H2495" s="623"/>
      <c r="I2495" s="576"/>
    </row>
    <row r="2496" spans="1:10" ht="15.75" thickBot="1">
      <c r="A2496" s="944" t="s">
        <v>238</v>
      </c>
      <c r="B2496" s="516"/>
      <c r="C2496" s="605" t="s">
        <v>633</v>
      </c>
      <c r="D2496" s="561" t="s">
        <v>7</v>
      </c>
      <c r="E2496" s="561" t="s">
        <v>92</v>
      </c>
      <c r="F2496" s="561" t="s">
        <v>672</v>
      </c>
      <c r="G2496" s="561" t="s">
        <v>635</v>
      </c>
      <c r="H2496" s="644" t="s">
        <v>636</v>
      </c>
      <c r="I2496" s="576"/>
    </row>
    <row r="2497" spans="1:9">
      <c r="A2497" s="944" t="s">
        <v>238</v>
      </c>
      <c r="B2497" s="516"/>
      <c r="C2497" s="609"/>
      <c r="D2497" s="610"/>
      <c r="E2497" s="610"/>
      <c r="F2497" s="669"/>
      <c r="G2497" s="610"/>
      <c r="H2497" s="646"/>
      <c r="I2497" s="576"/>
    </row>
    <row r="2498" spans="1:9">
      <c r="A2498" s="944" t="s">
        <v>238</v>
      </c>
      <c r="B2498" s="516"/>
      <c r="C2498" s="609"/>
      <c r="D2498" s="610"/>
      <c r="E2498" s="610"/>
      <c r="F2498" s="611"/>
      <c r="G2498" s="610"/>
      <c r="H2498" s="612"/>
      <c r="I2498" s="576"/>
    </row>
    <row r="2499" spans="1:9">
      <c r="A2499" s="944" t="s">
        <v>238</v>
      </c>
      <c r="B2499" s="516"/>
      <c r="C2499" s="609"/>
      <c r="D2499" s="610"/>
      <c r="E2499" s="610"/>
      <c r="F2499" s="563"/>
      <c r="G2499" s="610"/>
      <c r="H2499" s="612"/>
      <c r="I2499" s="576"/>
    </row>
    <row r="2500" spans="1:9">
      <c r="A2500" s="944" t="s">
        <v>238</v>
      </c>
      <c r="B2500" s="516"/>
      <c r="C2500" s="609"/>
      <c r="D2500" s="610"/>
      <c r="E2500" s="610"/>
      <c r="F2500" s="558"/>
      <c r="G2500" s="610"/>
      <c r="H2500" s="612"/>
      <c r="I2500" s="623"/>
    </row>
    <row r="2501" spans="1:9">
      <c r="A2501" s="944" t="s">
        <v>238</v>
      </c>
      <c r="B2501" s="516"/>
      <c r="C2501" s="609"/>
      <c r="D2501" s="610"/>
      <c r="E2501" s="614"/>
      <c r="F2501" s="614"/>
      <c r="G2501" s="610"/>
      <c r="H2501" s="612"/>
      <c r="I2501" s="576"/>
    </row>
    <row r="2502" spans="1:9" ht="15.75" thickBot="1">
      <c r="A2502" s="944" t="s">
        <v>238</v>
      </c>
      <c r="B2502" s="516"/>
      <c r="C2502" s="609"/>
      <c r="D2502" s="610"/>
      <c r="E2502" s="614"/>
      <c r="F2502" s="614"/>
      <c r="G2502" s="610"/>
      <c r="H2502" s="612"/>
      <c r="I2502" s="576"/>
    </row>
    <row r="2503" spans="1:9" ht="15.75" thickBot="1">
      <c r="A2503" s="944" t="s">
        <v>238</v>
      </c>
      <c r="B2503" s="516"/>
      <c r="C2503" s="615"/>
      <c r="D2503" s="616"/>
      <c r="E2503" s="616"/>
      <c r="F2503" s="616"/>
      <c r="G2503" s="617"/>
      <c r="H2503" s="648"/>
      <c r="I2503" s="649">
        <v>0</v>
      </c>
    </row>
    <row r="2504" spans="1:9" ht="15.75" thickBot="1">
      <c r="A2504" s="944" t="s">
        <v>238</v>
      </c>
      <c r="B2504" s="516"/>
      <c r="C2504" s="620"/>
      <c r="D2504" s="620"/>
      <c r="E2504" s="620"/>
      <c r="F2504" s="620"/>
      <c r="G2504" s="621"/>
      <c r="H2504" s="650"/>
      <c r="I2504" s="623"/>
    </row>
    <row r="2505" spans="1:9" ht="15.75" thickBot="1">
      <c r="A2505" s="944" t="s">
        <v>238</v>
      </c>
      <c r="B2505" s="516"/>
      <c r="C2505" s="605" t="s">
        <v>641</v>
      </c>
      <c r="D2505" s="561" t="s">
        <v>7</v>
      </c>
      <c r="E2505" s="561" t="s">
        <v>92</v>
      </c>
      <c r="F2505" s="561" t="s">
        <v>642</v>
      </c>
      <c r="G2505" s="561" t="s">
        <v>643</v>
      </c>
      <c r="H2505" s="644" t="s">
        <v>636</v>
      </c>
      <c r="I2505" s="576"/>
    </row>
    <row r="2506" spans="1:9">
      <c r="A2506" s="944" t="s">
        <v>238</v>
      </c>
      <c r="B2506" s="516"/>
      <c r="C2506" s="866" t="s">
        <v>737</v>
      </c>
      <c r="D2506" s="625" t="s">
        <v>79</v>
      </c>
      <c r="E2506" s="809">
        <v>1.0929744042365401</v>
      </c>
      <c r="F2506" s="530">
        <v>56650</v>
      </c>
      <c r="G2506" s="556"/>
      <c r="H2506" s="662">
        <v>61917</v>
      </c>
      <c r="I2506" s="576"/>
    </row>
    <row r="2507" spans="1:9">
      <c r="A2507" s="944" t="s">
        <v>238</v>
      </c>
      <c r="B2507" s="516"/>
      <c r="C2507" s="671"/>
      <c r="D2507" s="625"/>
      <c r="E2507" s="625"/>
      <c r="F2507" s="611"/>
      <c r="G2507" s="556"/>
      <c r="H2507" s="626"/>
      <c r="I2507" s="576"/>
    </row>
    <row r="2508" spans="1:9">
      <c r="A2508" s="944" t="s">
        <v>238</v>
      </c>
      <c r="B2508" s="516"/>
      <c r="C2508" s="671"/>
      <c r="D2508" s="610"/>
      <c r="E2508" s="610"/>
      <c r="F2508" s="611"/>
      <c r="G2508" s="556"/>
      <c r="H2508" s="626"/>
      <c r="I2508" s="576"/>
    </row>
    <row r="2509" spans="1:9">
      <c r="A2509" s="944" t="s">
        <v>238</v>
      </c>
      <c r="B2509" s="516"/>
      <c r="C2509" s="609"/>
      <c r="D2509" s="610"/>
      <c r="E2509" s="610"/>
      <c r="F2509" s="558"/>
      <c r="G2509" s="556"/>
      <c r="H2509" s="626"/>
      <c r="I2509" s="576"/>
    </row>
    <row r="2510" spans="1:9">
      <c r="A2510" s="944" t="s">
        <v>238</v>
      </c>
      <c r="B2510" s="516"/>
      <c r="C2510" s="609"/>
      <c r="D2510" s="610"/>
      <c r="E2510" s="610"/>
      <c r="F2510" s="558"/>
      <c r="G2510" s="556"/>
      <c r="H2510" s="626"/>
      <c r="I2510" s="576"/>
    </row>
    <row r="2511" spans="1:9">
      <c r="A2511" s="944" t="s">
        <v>238</v>
      </c>
      <c r="B2511" s="516"/>
      <c r="C2511" s="628"/>
      <c r="D2511" s="625"/>
      <c r="E2511" s="625"/>
      <c r="F2511" s="558"/>
      <c r="G2511" s="556"/>
      <c r="H2511" s="626"/>
      <c r="I2511" s="576"/>
    </row>
    <row r="2512" spans="1:9">
      <c r="A2512" s="944" t="s">
        <v>238</v>
      </c>
      <c r="B2512" s="516"/>
      <c r="C2512" s="609"/>
      <c r="D2512" s="610"/>
      <c r="E2512" s="610"/>
      <c r="F2512" s="558"/>
      <c r="G2512" s="556"/>
      <c r="H2512" s="626"/>
      <c r="I2512" s="576"/>
    </row>
    <row r="2513" spans="1:9">
      <c r="A2513" s="944" t="s">
        <v>238</v>
      </c>
      <c r="B2513" s="516"/>
      <c r="C2513" s="609"/>
      <c r="D2513" s="610"/>
      <c r="E2513" s="610"/>
      <c r="F2513" s="558"/>
      <c r="G2513" s="556"/>
      <c r="H2513" s="626"/>
      <c r="I2513" s="576"/>
    </row>
    <row r="2514" spans="1:9">
      <c r="A2514" s="944" t="s">
        <v>238</v>
      </c>
      <c r="B2514" s="516"/>
      <c r="C2514" s="609"/>
      <c r="D2514" s="614"/>
      <c r="E2514" s="614"/>
      <c r="F2514" s="614"/>
      <c r="G2514" s="610"/>
      <c r="H2514" s="612"/>
      <c r="I2514" s="576"/>
    </row>
    <row r="2515" spans="1:9">
      <c r="A2515" s="944" t="s">
        <v>238</v>
      </c>
      <c r="B2515" s="516"/>
      <c r="C2515" s="609"/>
      <c r="D2515" s="614"/>
      <c r="E2515" s="614"/>
      <c r="F2515" s="614"/>
      <c r="G2515" s="610"/>
      <c r="H2515" s="612"/>
      <c r="I2515" s="623"/>
    </row>
    <row r="2516" spans="1:9">
      <c r="A2516" s="944" t="s">
        <v>238</v>
      </c>
      <c r="B2516" s="516"/>
      <c r="C2516" s="609"/>
      <c r="D2516" s="614"/>
      <c r="E2516" s="614"/>
      <c r="F2516" s="614"/>
      <c r="G2516" s="610"/>
      <c r="H2516" s="612"/>
      <c r="I2516" s="576"/>
    </row>
    <row r="2517" spans="1:9" ht="15.75" thickBot="1">
      <c r="A2517" s="944" t="s">
        <v>238</v>
      </c>
      <c r="B2517" s="516"/>
      <c r="C2517" s="609"/>
      <c r="D2517" s="614"/>
      <c r="E2517" s="614"/>
      <c r="F2517" s="614"/>
      <c r="G2517" s="610"/>
      <c r="H2517" s="612"/>
      <c r="I2517" s="576"/>
    </row>
    <row r="2518" spans="1:9" ht="15.75" thickBot="1">
      <c r="A2518" s="944" t="s">
        <v>238</v>
      </c>
      <c r="B2518" s="516"/>
      <c r="C2518" s="615"/>
      <c r="D2518" s="616"/>
      <c r="E2518" s="616"/>
      <c r="F2518" s="616"/>
      <c r="G2518" s="617"/>
      <c r="H2518" s="648"/>
      <c r="I2518" s="672">
        <v>61917</v>
      </c>
    </row>
    <row r="2519" spans="1:9" ht="15.75" thickBot="1">
      <c r="A2519" s="944" t="s">
        <v>238</v>
      </c>
      <c r="B2519" s="516"/>
      <c r="C2519" s="620"/>
      <c r="D2519" s="620"/>
      <c r="E2519" s="620"/>
      <c r="F2519" s="620"/>
      <c r="G2519" s="621"/>
      <c r="H2519" s="650"/>
      <c r="I2519" s="623"/>
    </row>
    <row r="2520" spans="1:9" ht="15.75" thickBot="1">
      <c r="A2520" s="944" t="s">
        <v>238</v>
      </c>
      <c r="B2520" s="516"/>
      <c r="C2520" s="605" t="s">
        <v>645</v>
      </c>
      <c r="D2520" s="561" t="s">
        <v>7</v>
      </c>
      <c r="E2520" s="561" t="s">
        <v>92</v>
      </c>
      <c r="F2520" s="561" t="s">
        <v>642</v>
      </c>
      <c r="G2520" s="561" t="s">
        <v>646</v>
      </c>
      <c r="H2520" s="644" t="s">
        <v>636</v>
      </c>
      <c r="I2520" s="576"/>
    </row>
    <row r="2521" spans="1:9">
      <c r="A2521" s="944" t="s">
        <v>238</v>
      </c>
      <c r="B2521" s="516"/>
      <c r="C2521" s="630"/>
      <c r="D2521" s="625"/>
      <c r="E2521" s="625"/>
      <c r="F2521" s="611"/>
      <c r="G2521" s="625"/>
      <c r="H2521" s="673"/>
      <c r="I2521" s="631"/>
    </row>
    <row r="2522" spans="1:9">
      <c r="A2522" s="944" t="s">
        <v>238</v>
      </c>
      <c r="B2522" s="516"/>
      <c r="C2522" s="632"/>
      <c r="D2522" s="625"/>
      <c r="E2522" s="625"/>
      <c r="F2522" s="611"/>
      <c r="G2522" s="625"/>
      <c r="H2522" s="626"/>
      <c r="I2522" s="576"/>
    </row>
    <row r="2523" spans="1:9">
      <c r="A2523" s="944" t="s">
        <v>238</v>
      </c>
      <c r="B2523" s="516"/>
      <c r="C2523" s="632"/>
      <c r="D2523" s="610"/>
      <c r="E2523" s="610"/>
      <c r="F2523" s="614"/>
      <c r="G2523" s="610"/>
      <c r="H2523" s="612"/>
      <c r="I2523" s="623"/>
    </row>
    <row r="2524" spans="1:9">
      <c r="A2524" s="944" t="s">
        <v>238</v>
      </c>
      <c r="B2524" s="516"/>
      <c r="C2524" s="628"/>
      <c r="D2524" s="614"/>
      <c r="E2524" s="614"/>
      <c r="F2524" s="614"/>
      <c r="G2524" s="610"/>
      <c r="H2524" s="612"/>
      <c r="I2524" s="576"/>
    </row>
    <row r="2525" spans="1:9" ht="15.75" thickBot="1">
      <c r="A2525" s="944" t="s">
        <v>238</v>
      </c>
      <c r="B2525" s="516"/>
      <c r="C2525" s="609"/>
      <c r="D2525" s="614"/>
      <c r="E2525" s="614"/>
      <c r="F2525" s="614"/>
      <c r="G2525" s="610"/>
      <c r="H2525" s="612"/>
      <c r="I2525" s="576"/>
    </row>
    <row r="2526" spans="1:9" ht="15.75" thickBot="1">
      <c r="A2526" s="944" t="s">
        <v>238</v>
      </c>
      <c r="B2526" s="516"/>
      <c r="C2526" s="615"/>
      <c r="D2526" s="616"/>
      <c r="E2526" s="616"/>
      <c r="F2526" s="616"/>
      <c r="G2526" s="617"/>
      <c r="H2526" s="648"/>
      <c r="I2526" s="619">
        <v>0</v>
      </c>
    </row>
    <row r="2527" spans="1:9" ht="15.75" thickBot="1">
      <c r="A2527" s="944" t="s">
        <v>238</v>
      </c>
      <c r="B2527" s="516"/>
      <c r="C2527" s="620"/>
      <c r="D2527" s="620"/>
      <c r="E2527" s="620"/>
      <c r="F2527" s="620"/>
      <c r="G2527" s="634"/>
      <c r="H2527" s="674"/>
      <c r="I2527" s="623"/>
    </row>
    <row r="2528" spans="1:9" ht="15.75" thickBot="1">
      <c r="A2528" s="944" t="s">
        <v>238</v>
      </c>
      <c r="B2528" s="516"/>
      <c r="C2528" s="605" t="s">
        <v>647</v>
      </c>
      <c r="D2528" s="561" t="s">
        <v>648</v>
      </c>
      <c r="E2528" s="561" t="s">
        <v>649</v>
      </c>
      <c r="F2528" s="561" t="s">
        <v>650</v>
      </c>
      <c r="G2528" s="561" t="s">
        <v>635</v>
      </c>
      <c r="H2528" s="644" t="s">
        <v>636</v>
      </c>
      <c r="I2528" s="576"/>
    </row>
    <row r="2529" spans="1:9">
      <c r="A2529" s="944" t="s">
        <v>238</v>
      </c>
      <c r="B2529" s="516"/>
      <c r="C2529" s="628"/>
      <c r="D2529" s="563"/>
      <c r="E2529" s="563"/>
      <c r="F2529" s="611"/>
      <c r="G2529" s="593"/>
      <c r="H2529" s="626"/>
      <c r="I2529" s="576"/>
    </row>
    <row r="2530" spans="1:9">
      <c r="A2530" s="944" t="s">
        <v>238</v>
      </c>
      <c r="B2530" s="516"/>
      <c r="C2530" s="628"/>
      <c r="D2530" s="563"/>
      <c r="E2530" s="563"/>
      <c r="F2530" s="611"/>
      <c r="G2530" s="625"/>
      <c r="H2530" s="626"/>
      <c r="I2530" s="576"/>
    </row>
    <row r="2531" spans="1:9">
      <c r="A2531" s="944" t="s">
        <v>238</v>
      </c>
      <c r="B2531" s="516"/>
      <c r="C2531" s="609"/>
      <c r="D2531" s="563"/>
      <c r="E2531" s="563"/>
      <c r="F2531" s="611"/>
      <c r="G2531" s="610"/>
      <c r="H2531" s="626"/>
      <c r="I2531" s="576"/>
    </row>
    <row r="2532" spans="1:9">
      <c r="A2532" s="944" t="s">
        <v>238</v>
      </c>
      <c r="B2532" s="516"/>
      <c r="C2532" s="609"/>
      <c r="D2532" s="558"/>
      <c r="E2532" s="563"/>
      <c r="F2532" s="558"/>
      <c r="G2532" s="610"/>
      <c r="H2532" s="626"/>
      <c r="I2532" s="623"/>
    </row>
    <row r="2533" spans="1:9">
      <c r="A2533" s="944" t="s">
        <v>238</v>
      </c>
      <c r="B2533" s="516"/>
      <c r="C2533" s="609"/>
      <c r="D2533" s="614"/>
      <c r="E2533" s="614"/>
      <c r="F2533" s="614"/>
      <c r="G2533" s="610"/>
      <c r="H2533" s="612"/>
      <c r="I2533" s="576"/>
    </row>
    <row r="2534" spans="1:9" ht="15.75" thickBot="1">
      <c r="A2534" s="944" t="s">
        <v>238</v>
      </c>
      <c r="B2534" s="516"/>
      <c r="C2534" s="609"/>
      <c r="D2534" s="614"/>
      <c r="E2534" s="614"/>
      <c r="F2534" s="614"/>
      <c r="G2534" s="610"/>
      <c r="H2534" s="612"/>
      <c r="I2534" s="623"/>
    </row>
    <row r="2535" spans="1:9" ht="15.75" thickBot="1">
      <c r="A2535" s="944" t="s">
        <v>238</v>
      </c>
      <c r="B2535" s="516"/>
      <c r="C2535" s="639"/>
      <c r="D2535" s="640"/>
      <c r="E2535" s="640"/>
      <c r="F2535" s="640"/>
      <c r="G2535" s="641"/>
      <c r="H2535" s="676"/>
      <c r="I2535" s="867">
        <v>0</v>
      </c>
    </row>
    <row r="2536" spans="1:9" ht="15.75" thickBot="1">
      <c r="A2536" s="944" t="s">
        <v>238</v>
      </c>
      <c r="B2536" s="516"/>
      <c r="C2536" s="515"/>
      <c r="D2536" s="515"/>
      <c r="E2536" s="515"/>
      <c r="F2536" s="515"/>
      <c r="G2536" s="516"/>
      <c r="H2536" s="576"/>
      <c r="I2536" s="576"/>
    </row>
    <row r="2537" spans="1:9" ht="15.75" thickBot="1">
      <c r="A2537" s="944" t="s">
        <v>238</v>
      </c>
      <c r="B2537" s="516"/>
      <c r="C2537" s="515"/>
      <c r="D2537" s="515"/>
      <c r="E2537" s="515"/>
      <c r="F2537" s="574" t="s">
        <v>654</v>
      </c>
      <c r="G2537" s="516"/>
      <c r="H2537" s="576"/>
      <c r="I2537" s="649">
        <v>61917</v>
      </c>
    </row>
    <row r="2538" spans="1:9">
      <c r="A2538" s="944" t="s">
        <v>238</v>
      </c>
      <c r="F2538" s="515"/>
      <c r="H2538" s="518"/>
    </row>
    <row r="2539" spans="1:9">
      <c r="A2539" s="944" t="s">
        <v>1084</v>
      </c>
      <c r="F2539" s="515"/>
      <c r="H2539" s="518"/>
    </row>
    <row r="2540" spans="1:9">
      <c r="A2540" s="944" t="s">
        <v>1084</v>
      </c>
      <c r="F2540" s="515"/>
      <c r="H2540" s="518"/>
    </row>
    <row r="2541" spans="1:9">
      <c r="A2541" s="518" t="s">
        <v>5533</v>
      </c>
      <c r="F2541" s="515"/>
      <c r="H2541" s="518"/>
    </row>
    <row r="2542" spans="1:9">
      <c r="A2542" s="944" t="s">
        <v>5533</v>
      </c>
      <c r="B2542" s="516"/>
      <c r="C2542" s="519" t="s">
        <v>631</v>
      </c>
      <c r="D2542" s="519"/>
      <c r="E2542" s="519"/>
      <c r="F2542" s="519"/>
      <c r="G2542" s="519"/>
      <c r="H2542" s="519"/>
      <c r="I2542" s="515"/>
    </row>
    <row r="2543" spans="1:9">
      <c r="A2543" s="944" t="s">
        <v>5533</v>
      </c>
      <c r="B2543" s="516"/>
      <c r="C2543" s="515"/>
      <c r="D2543" s="515"/>
      <c r="E2543" s="515"/>
      <c r="F2543" s="515"/>
      <c r="G2543" s="516"/>
      <c r="H2543" s="576"/>
      <c r="I2543" s="576"/>
    </row>
    <row r="2544" spans="1:9">
      <c r="A2544" s="944" t="s">
        <v>5533</v>
      </c>
      <c r="B2544" s="516"/>
      <c r="C2544" s="515"/>
      <c r="D2544" s="515"/>
      <c r="E2544" s="515"/>
      <c r="F2544" s="515"/>
      <c r="G2544" s="516"/>
      <c r="H2544" s="576"/>
      <c r="I2544" s="576"/>
    </row>
    <row r="2545" spans="1:9">
      <c r="A2545" s="944" t="s">
        <v>5533</v>
      </c>
      <c r="B2545" s="516"/>
      <c r="C2545" s="515"/>
      <c r="D2545" s="515"/>
      <c r="E2545" s="515"/>
      <c r="F2545" s="515"/>
      <c r="G2545" s="516"/>
      <c r="H2545" s="576"/>
      <c r="I2545" s="1051" t="s">
        <v>1062</v>
      </c>
    </row>
    <row r="2546" spans="1:9" ht="27" customHeight="1">
      <c r="A2546" s="944" t="s">
        <v>5533</v>
      </c>
      <c r="B2546" s="828" t="s">
        <v>670</v>
      </c>
      <c r="C2546" s="1097" t="s">
        <v>5533</v>
      </c>
      <c r="D2546" s="829" t="s">
        <v>691</v>
      </c>
      <c r="E2546" s="829"/>
      <c r="F2546" s="829"/>
      <c r="G2546" s="828" t="s">
        <v>7</v>
      </c>
      <c r="H2546" s="830" t="s">
        <v>77</v>
      </c>
      <c r="I2546" s="1093">
        <v>9</v>
      </c>
    </row>
    <row r="2547" spans="1:9">
      <c r="A2547" s="944" t="s">
        <v>5533</v>
      </c>
      <c r="B2547" s="516"/>
      <c r="C2547" s="598"/>
      <c r="D2547" s="667"/>
      <c r="E2547" s="667"/>
      <c r="F2547" s="667"/>
      <c r="G2547" s="668"/>
      <c r="H2547" s="623"/>
      <c r="I2547" s="576"/>
    </row>
    <row r="2548" spans="1:9">
      <c r="A2548" s="944" t="s">
        <v>5533</v>
      </c>
      <c r="B2548" s="516"/>
      <c r="C2548" s="598"/>
      <c r="D2548" s="598"/>
      <c r="E2548" s="598"/>
      <c r="F2548" s="598"/>
      <c r="G2548" s="598"/>
      <c r="H2548" s="598"/>
      <c r="I2548" s="576"/>
    </row>
    <row r="2549" spans="1:9" ht="15.75" thickBot="1">
      <c r="A2549" s="944" t="s">
        <v>5533</v>
      </c>
      <c r="B2549" s="516"/>
      <c r="C2549" s="598"/>
      <c r="D2549" s="598"/>
      <c r="E2549" s="598"/>
      <c r="F2549" s="598"/>
      <c r="G2549" s="668"/>
      <c r="H2549" s="623"/>
      <c r="I2549" s="576"/>
    </row>
    <row r="2550" spans="1:9" ht="15.75" thickBot="1">
      <c r="A2550" s="944" t="s">
        <v>5533</v>
      </c>
      <c r="B2550" s="516"/>
      <c r="C2550" s="605" t="s">
        <v>633</v>
      </c>
      <c r="D2550" s="561" t="s">
        <v>7</v>
      </c>
      <c r="E2550" s="561" t="s">
        <v>92</v>
      </c>
      <c r="F2550" s="561" t="s">
        <v>672</v>
      </c>
      <c r="G2550" s="561" t="s">
        <v>635</v>
      </c>
      <c r="H2550" s="644" t="s">
        <v>636</v>
      </c>
      <c r="I2550" s="576"/>
    </row>
    <row r="2551" spans="1:9">
      <c r="A2551" s="944" t="s">
        <v>5533</v>
      </c>
      <c r="B2551" s="516"/>
      <c r="C2551" s="609"/>
      <c r="D2551" s="610"/>
      <c r="E2551" s="610"/>
      <c r="F2551" s="669"/>
      <c r="G2551" s="610"/>
      <c r="H2551" s="646"/>
      <c r="I2551" s="576"/>
    </row>
    <row r="2552" spans="1:9">
      <c r="A2552" s="944" t="s">
        <v>5533</v>
      </c>
      <c r="B2552" s="516"/>
      <c r="C2552" s="609"/>
      <c r="D2552" s="610"/>
      <c r="E2552" s="610"/>
      <c r="F2552" s="611"/>
      <c r="G2552" s="610"/>
      <c r="H2552" s="612"/>
      <c r="I2552" s="576"/>
    </row>
    <row r="2553" spans="1:9">
      <c r="A2553" s="944" t="s">
        <v>5533</v>
      </c>
      <c r="B2553" s="516"/>
      <c r="C2553" s="609"/>
      <c r="D2553" s="610"/>
      <c r="E2553" s="610"/>
      <c r="F2553" s="563"/>
      <c r="G2553" s="610"/>
      <c r="H2553" s="612"/>
      <c r="I2553" s="576"/>
    </row>
    <row r="2554" spans="1:9">
      <c r="A2554" s="944" t="s">
        <v>5533</v>
      </c>
      <c r="B2554" s="516"/>
      <c r="C2554" s="609"/>
      <c r="D2554" s="610"/>
      <c r="E2554" s="610"/>
      <c r="F2554" s="558"/>
      <c r="G2554" s="610"/>
      <c r="H2554" s="612"/>
      <c r="I2554" s="623"/>
    </row>
    <row r="2555" spans="1:9">
      <c r="A2555" s="944" t="s">
        <v>5533</v>
      </c>
      <c r="B2555" s="516"/>
      <c r="C2555" s="609"/>
      <c r="D2555" s="610"/>
      <c r="E2555" s="614"/>
      <c r="F2555" s="614"/>
      <c r="G2555" s="610"/>
      <c r="H2555" s="612"/>
      <c r="I2555" s="576"/>
    </row>
    <row r="2556" spans="1:9" ht="15.75" thickBot="1">
      <c r="A2556" s="944" t="s">
        <v>5533</v>
      </c>
      <c r="B2556" s="516"/>
      <c r="C2556" s="609"/>
      <c r="D2556" s="610"/>
      <c r="E2556" s="614"/>
      <c r="F2556" s="614"/>
      <c r="G2556" s="610"/>
      <c r="H2556" s="612"/>
      <c r="I2556" s="576"/>
    </row>
    <row r="2557" spans="1:9" ht="15.75" thickBot="1">
      <c r="A2557" s="944" t="s">
        <v>5533</v>
      </c>
      <c r="B2557" s="516"/>
      <c r="C2557" s="615"/>
      <c r="D2557" s="616"/>
      <c r="E2557" s="616"/>
      <c r="F2557" s="616"/>
      <c r="G2557" s="617"/>
      <c r="H2557" s="648"/>
      <c r="I2557" s="649">
        <v>0</v>
      </c>
    </row>
    <row r="2558" spans="1:9" ht="15.75" thickBot="1">
      <c r="A2558" s="944" t="s">
        <v>5533</v>
      </c>
      <c r="B2558" s="516"/>
      <c r="C2558" s="620"/>
      <c r="D2558" s="620"/>
      <c r="E2558" s="620"/>
      <c r="F2558" s="620"/>
      <c r="G2558" s="621"/>
      <c r="H2558" s="650"/>
      <c r="I2558" s="623"/>
    </row>
    <row r="2559" spans="1:9" ht="15.75" thickBot="1">
      <c r="A2559" s="944" t="s">
        <v>5533</v>
      </c>
      <c r="B2559" s="516"/>
      <c r="C2559" s="605" t="s">
        <v>641</v>
      </c>
      <c r="D2559" s="561" t="s">
        <v>7</v>
      </c>
      <c r="E2559" s="561" t="s">
        <v>92</v>
      </c>
      <c r="F2559" s="561" t="s">
        <v>642</v>
      </c>
      <c r="G2559" s="561" t="s">
        <v>643</v>
      </c>
      <c r="H2559" s="644" t="s">
        <v>636</v>
      </c>
      <c r="I2559" s="576"/>
    </row>
    <row r="2560" spans="1:9">
      <c r="A2560" s="944" t="s">
        <v>5533</v>
      </c>
      <c r="B2560" s="516"/>
      <c r="C2560" s="670" t="s">
        <v>692</v>
      </c>
      <c r="D2560" s="625" t="s">
        <v>77</v>
      </c>
      <c r="E2560" s="529">
        <v>1.070022</v>
      </c>
      <c r="F2560" s="530">
        <v>19055</v>
      </c>
      <c r="G2560" s="556"/>
      <c r="H2560" s="662">
        <v>20389.269210000002</v>
      </c>
      <c r="I2560" s="576"/>
    </row>
    <row r="2561" spans="1:9">
      <c r="A2561" s="944" t="s">
        <v>5533</v>
      </c>
      <c r="B2561" s="516"/>
      <c r="C2561" s="671"/>
      <c r="D2561" s="625"/>
      <c r="E2561" s="625"/>
      <c r="F2561" s="611"/>
      <c r="G2561" s="556"/>
      <c r="H2561" s="626"/>
      <c r="I2561" s="576"/>
    </row>
    <row r="2562" spans="1:9">
      <c r="A2562" s="944" t="s">
        <v>5533</v>
      </c>
      <c r="B2562" s="516"/>
      <c r="C2562" s="632"/>
      <c r="D2562" s="610"/>
      <c r="E2562" s="610"/>
      <c r="F2562" s="611"/>
      <c r="G2562" s="556"/>
      <c r="H2562" s="626"/>
      <c r="I2562" s="576"/>
    </row>
    <row r="2563" spans="1:9">
      <c r="A2563" s="944" t="s">
        <v>5533</v>
      </c>
      <c r="B2563" s="516"/>
      <c r="C2563" s="628"/>
      <c r="D2563" s="610"/>
      <c r="E2563" s="610"/>
      <c r="F2563" s="558"/>
      <c r="G2563" s="556"/>
      <c r="H2563" s="626"/>
      <c r="I2563" s="576"/>
    </row>
    <row r="2564" spans="1:9">
      <c r="A2564" s="944" t="s">
        <v>5533</v>
      </c>
      <c r="B2564" s="516"/>
      <c r="C2564" s="609"/>
      <c r="D2564" s="610"/>
      <c r="E2564" s="610"/>
      <c r="F2564" s="558"/>
      <c r="G2564" s="556"/>
      <c r="H2564" s="626"/>
      <c r="I2564" s="576"/>
    </row>
    <row r="2565" spans="1:9">
      <c r="A2565" s="944" t="s">
        <v>5533</v>
      </c>
      <c r="B2565" s="516"/>
      <c r="C2565" s="628"/>
      <c r="D2565" s="625"/>
      <c r="E2565" s="625"/>
      <c r="F2565" s="558"/>
      <c r="G2565" s="556"/>
      <c r="H2565" s="626"/>
      <c r="I2565" s="576"/>
    </row>
    <row r="2566" spans="1:9">
      <c r="A2566" s="944" t="s">
        <v>5533</v>
      </c>
      <c r="B2566" s="516"/>
      <c r="C2566" s="609"/>
      <c r="D2566" s="610"/>
      <c r="E2566" s="610"/>
      <c r="F2566" s="558"/>
      <c r="G2566" s="556"/>
      <c r="H2566" s="626"/>
      <c r="I2566" s="576"/>
    </row>
    <row r="2567" spans="1:9">
      <c r="A2567" s="944" t="s">
        <v>5533</v>
      </c>
      <c r="B2567" s="516"/>
      <c r="C2567" s="609"/>
      <c r="D2567" s="610"/>
      <c r="E2567" s="610"/>
      <c r="F2567" s="558"/>
      <c r="G2567" s="556"/>
      <c r="H2567" s="626"/>
      <c r="I2567" s="576"/>
    </row>
    <row r="2568" spans="1:9">
      <c r="A2568" s="944" t="s">
        <v>5533</v>
      </c>
      <c r="B2568" s="516"/>
      <c r="C2568" s="609"/>
      <c r="D2568" s="614"/>
      <c r="E2568" s="614"/>
      <c r="F2568" s="614"/>
      <c r="G2568" s="610"/>
      <c r="H2568" s="612"/>
      <c r="I2568" s="576"/>
    </row>
    <row r="2569" spans="1:9">
      <c r="A2569" s="944" t="s">
        <v>5533</v>
      </c>
      <c r="B2569" s="516"/>
      <c r="C2569" s="609"/>
      <c r="D2569" s="614"/>
      <c r="E2569" s="614"/>
      <c r="F2569" s="614"/>
      <c r="G2569" s="610"/>
      <c r="H2569" s="612"/>
      <c r="I2569" s="623"/>
    </row>
    <row r="2570" spans="1:9">
      <c r="A2570" s="944" t="s">
        <v>5533</v>
      </c>
      <c r="B2570" s="516"/>
      <c r="C2570" s="609"/>
      <c r="D2570" s="614"/>
      <c r="E2570" s="614"/>
      <c r="F2570" s="614"/>
      <c r="G2570" s="610"/>
      <c r="H2570" s="612"/>
      <c r="I2570" s="576"/>
    </row>
    <row r="2571" spans="1:9" ht="15.75" thickBot="1">
      <c r="A2571" s="944" t="s">
        <v>5533</v>
      </c>
      <c r="B2571" s="516"/>
      <c r="C2571" s="609"/>
      <c r="D2571" s="614"/>
      <c r="E2571" s="614"/>
      <c r="F2571" s="614"/>
      <c r="G2571" s="610"/>
      <c r="H2571" s="612"/>
      <c r="I2571" s="576"/>
    </row>
    <row r="2572" spans="1:9" ht="15.75" thickBot="1">
      <c r="A2572" s="944" t="s">
        <v>5533</v>
      </c>
      <c r="B2572" s="516"/>
      <c r="C2572" s="615"/>
      <c r="D2572" s="616"/>
      <c r="E2572" s="616"/>
      <c r="F2572" s="616"/>
      <c r="G2572" s="617"/>
      <c r="H2572" s="648"/>
      <c r="I2572" s="672">
        <v>20389.269210000002</v>
      </c>
    </row>
    <row r="2573" spans="1:9" ht="15.75" thickBot="1">
      <c r="A2573" s="944" t="s">
        <v>5533</v>
      </c>
      <c r="B2573" s="516"/>
      <c r="C2573" s="620"/>
      <c r="D2573" s="620"/>
      <c r="E2573" s="620"/>
      <c r="F2573" s="620"/>
      <c r="G2573" s="621"/>
      <c r="H2573" s="650"/>
      <c r="I2573" s="623"/>
    </row>
    <row r="2574" spans="1:9" ht="15.75" thickBot="1">
      <c r="A2574" s="944" t="s">
        <v>5533</v>
      </c>
      <c r="B2574" s="516"/>
      <c r="C2574" s="605" t="s">
        <v>645</v>
      </c>
      <c r="D2574" s="561" t="s">
        <v>7</v>
      </c>
      <c r="E2574" s="561" t="s">
        <v>92</v>
      </c>
      <c r="F2574" s="561" t="s">
        <v>642</v>
      </c>
      <c r="G2574" s="561" t="s">
        <v>646</v>
      </c>
      <c r="H2574" s="644" t="s">
        <v>636</v>
      </c>
      <c r="I2574" s="576"/>
    </row>
    <row r="2575" spans="1:9">
      <c r="A2575" s="944" t="s">
        <v>5533</v>
      </c>
      <c r="B2575" s="516"/>
      <c r="C2575" s="630"/>
      <c r="D2575" s="625"/>
      <c r="E2575" s="625"/>
      <c r="F2575" s="611"/>
      <c r="G2575" s="625"/>
      <c r="H2575" s="673"/>
      <c r="I2575" s="631"/>
    </row>
    <row r="2576" spans="1:9">
      <c r="A2576" s="944" t="s">
        <v>5533</v>
      </c>
      <c r="B2576" s="516"/>
      <c r="C2576" s="632"/>
      <c r="D2576" s="625"/>
      <c r="E2576" s="625"/>
      <c r="F2576" s="611"/>
      <c r="G2576" s="625"/>
      <c r="H2576" s="626"/>
      <c r="I2576" s="576"/>
    </row>
    <row r="2577" spans="1:10">
      <c r="A2577" s="944" t="s">
        <v>5533</v>
      </c>
      <c r="B2577" s="516"/>
      <c r="C2577" s="632"/>
      <c r="D2577" s="610"/>
      <c r="E2577" s="610"/>
      <c r="F2577" s="614"/>
      <c r="G2577" s="610"/>
      <c r="H2577" s="612"/>
      <c r="I2577" s="623"/>
    </row>
    <row r="2578" spans="1:10">
      <c r="A2578" s="944" t="s">
        <v>5533</v>
      </c>
      <c r="B2578" s="516"/>
      <c r="C2578" s="628"/>
      <c r="D2578" s="614"/>
      <c r="E2578" s="614"/>
      <c r="F2578" s="614"/>
      <c r="G2578" s="610"/>
      <c r="H2578" s="612"/>
      <c r="I2578" s="576"/>
    </row>
    <row r="2579" spans="1:10" ht="15.75" thickBot="1">
      <c r="A2579" s="944" t="s">
        <v>5533</v>
      </c>
      <c r="B2579" s="516"/>
      <c r="C2579" s="609"/>
      <c r="D2579" s="614"/>
      <c r="E2579" s="614"/>
      <c r="F2579" s="614"/>
      <c r="G2579" s="610"/>
      <c r="H2579" s="612"/>
      <c r="I2579" s="576"/>
    </row>
    <row r="2580" spans="1:10" ht="15.75" thickBot="1">
      <c r="A2580" s="944" t="s">
        <v>5533</v>
      </c>
      <c r="B2580" s="516"/>
      <c r="C2580" s="615"/>
      <c r="D2580" s="616"/>
      <c r="E2580" s="616"/>
      <c r="F2580" s="616"/>
      <c r="G2580" s="617"/>
      <c r="H2580" s="648"/>
      <c r="I2580" s="619">
        <v>0</v>
      </c>
    </row>
    <row r="2581" spans="1:10" ht="15.75" thickBot="1">
      <c r="A2581" s="944" t="s">
        <v>5533</v>
      </c>
      <c r="B2581" s="516"/>
      <c r="C2581" s="620"/>
      <c r="D2581" s="620"/>
      <c r="E2581" s="620"/>
      <c r="F2581" s="620"/>
      <c r="G2581" s="634"/>
      <c r="H2581" s="674"/>
      <c r="I2581" s="623"/>
    </row>
    <row r="2582" spans="1:10" ht="15.75" thickBot="1">
      <c r="A2582" s="944" t="s">
        <v>5533</v>
      </c>
      <c r="B2582" s="516"/>
      <c r="C2582" s="605" t="s">
        <v>647</v>
      </c>
      <c r="D2582" s="561" t="s">
        <v>648</v>
      </c>
      <c r="E2582" s="561" t="s">
        <v>649</v>
      </c>
      <c r="F2582" s="561" t="s">
        <v>650</v>
      </c>
      <c r="G2582" s="561" t="s">
        <v>635</v>
      </c>
      <c r="H2582" s="644" t="s">
        <v>636</v>
      </c>
      <c r="I2582" s="576"/>
    </row>
    <row r="2583" spans="1:10">
      <c r="A2583" s="944" t="s">
        <v>5533</v>
      </c>
      <c r="B2583" s="516"/>
      <c r="C2583" s="652" t="s">
        <v>651</v>
      </c>
      <c r="D2583" s="660">
        <v>52046.296296296299</v>
      </c>
      <c r="E2583" s="564">
        <v>1.83829076447194</v>
      </c>
      <c r="F2583" s="661">
        <v>95676.225806451621</v>
      </c>
      <c r="G2583" s="593">
        <v>100</v>
      </c>
      <c r="H2583" s="662">
        <v>957</v>
      </c>
      <c r="I2583" s="576"/>
    </row>
    <row r="2584" spans="1:10">
      <c r="A2584" s="944" t="s">
        <v>5533</v>
      </c>
      <c r="B2584" s="516"/>
      <c r="C2584" s="652" t="s">
        <v>652</v>
      </c>
      <c r="D2584" s="660">
        <v>41637.037037037036</v>
      </c>
      <c r="E2584" s="564">
        <v>1.83829076447194</v>
      </c>
      <c r="F2584" s="661">
        <v>76540.980645161297</v>
      </c>
      <c r="G2584" s="593">
        <v>15.719912280701754</v>
      </c>
      <c r="H2584" s="662">
        <v>4869</v>
      </c>
      <c r="I2584" s="576"/>
    </row>
    <row r="2585" spans="1:10">
      <c r="A2585" s="944" t="s">
        <v>5533</v>
      </c>
      <c r="B2585" s="516"/>
      <c r="C2585" s="645" t="s">
        <v>653</v>
      </c>
      <c r="D2585" s="660">
        <v>20818.518518518522</v>
      </c>
      <c r="E2585" s="564">
        <v>2.0417646957549742</v>
      </c>
      <c r="F2585" s="661">
        <v>42506.516129032265</v>
      </c>
      <c r="G2585" s="675">
        <v>15.112142011834319</v>
      </c>
      <c r="H2585" s="662">
        <v>2813</v>
      </c>
      <c r="I2585" s="576"/>
    </row>
    <row r="2586" spans="1:10">
      <c r="A2586" s="944" t="s">
        <v>5533</v>
      </c>
      <c r="B2586" s="516"/>
      <c r="C2586" s="609"/>
      <c r="D2586" s="558"/>
      <c r="E2586" s="563"/>
      <c r="F2586" s="558"/>
      <c r="G2586" s="610"/>
      <c r="H2586" s="626"/>
      <c r="I2586" s="623"/>
    </row>
    <row r="2587" spans="1:10">
      <c r="A2587" s="944" t="s">
        <v>5533</v>
      </c>
      <c r="B2587" s="516"/>
      <c r="C2587" s="609"/>
      <c r="D2587" s="614"/>
      <c r="E2587" s="614"/>
      <c r="F2587" s="614"/>
      <c r="G2587" s="610"/>
      <c r="H2587" s="612"/>
      <c r="I2587" s="576"/>
    </row>
    <row r="2588" spans="1:10" ht="15.75" thickBot="1">
      <c r="A2588" s="944" t="s">
        <v>5533</v>
      </c>
      <c r="B2588" s="516"/>
      <c r="C2588" s="609"/>
      <c r="D2588" s="614"/>
      <c r="E2588" s="614"/>
      <c r="F2588" s="614"/>
      <c r="G2588" s="610"/>
      <c r="H2588" s="612"/>
      <c r="I2588" s="623"/>
    </row>
    <row r="2589" spans="1:10" ht="15.75" thickBot="1">
      <c r="A2589" s="944" t="s">
        <v>5533</v>
      </c>
      <c r="B2589" s="516"/>
      <c r="C2589" s="639"/>
      <c r="D2589" s="640"/>
      <c r="E2589" s="640"/>
      <c r="F2589" s="640"/>
      <c r="G2589" s="641"/>
      <c r="H2589" s="676"/>
      <c r="I2589" s="649">
        <v>8639</v>
      </c>
    </row>
    <row r="2590" spans="1:10" ht="15.75" thickBot="1">
      <c r="A2590" s="944" t="s">
        <v>5533</v>
      </c>
      <c r="B2590" s="516"/>
      <c r="C2590" s="515"/>
      <c r="D2590" s="515"/>
      <c r="E2590" s="515"/>
      <c r="F2590" s="515"/>
      <c r="G2590" s="516"/>
      <c r="H2590" s="576"/>
      <c r="I2590" s="576"/>
    </row>
    <row r="2591" spans="1:10" ht="15.75" thickBot="1">
      <c r="A2591" s="944" t="s">
        <v>5533</v>
      </c>
      <c r="B2591" s="516"/>
      <c r="C2591" s="515"/>
      <c r="D2591" s="515"/>
      <c r="E2591" s="515"/>
      <c r="F2591" s="574" t="s">
        <v>654</v>
      </c>
      <c r="G2591" s="516"/>
      <c r="H2591" s="576"/>
      <c r="I2591" s="649">
        <v>29028</v>
      </c>
      <c r="J2591" s="518">
        <v>29028</v>
      </c>
    </row>
    <row r="2592" spans="1:10">
      <c r="A2592" s="944" t="s">
        <v>5533</v>
      </c>
      <c r="F2592" s="515"/>
      <c r="H2592" s="518"/>
    </row>
    <row r="2593" spans="1:9">
      <c r="A2593" s="944" t="s">
        <v>1092</v>
      </c>
    </row>
    <row r="2594" spans="1:9">
      <c r="A2594" s="944" t="s">
        <v>1092</v>
      </c>
    </row>
    <row r="2595" spans="1:9">
      <c r="A2595" s="944" t="s">
        <v>230</v>
      </c>
      <c r="B2595" s="602"/>
    </row>
    <row r="2596" spans="1:9">
      <c r="A2596" s="944" t="s">
        <v>230</v>
      </c>
      <c r="B2596" s="516"/>
      <c r="C2596" s="519" t="s">
        <v>631</v>
      </c>
      <c r="D2596" s="519"/>
      <c r="E2596" s="519"/>
      <c r="F2596" s="519"/>
      <c r="G2596" s="519"/>
      <c r="H2596" s="520"/>
      <c r="I2596" s="515"/>
    </row>
    <row r="2597" spans="1:9">
      <c r="A2597" s="944" t="s">
        <v>230</v>
      </c>
      <c r="B2597" s="516"/>
      <c r="C2597" s="515"/>
      <c r="D2597" s="515"/>
      <c r="E2597" s="515"/>
      <c r="G2597" s="516"/>
      <c r="H2597" s="575"/>
      <c r="I2597" s="576"/>
    </row>
    <row r="2598" spans="1:9">
      <c r="A2598" s="944" t="s">
        <v>230</v>
      </c>
      <c r="B2598" s="516"/>
      <c r="C2598" s="515"/>
      <c r="D2598" s="515"/>
      <c r="E2598" s="515"/>
      <c r="G2598" s="516"/>
      <c r="H2598" s="575"/>
      <c r="I2598" s="576"/>
    </row>
    <row r="2599" spans="1:9">
      <c r="A2599" s="944" t="s">
        <v>230</v>
      </c>
      <c r="B2599" s="516"/>
      <c r="C2599" s="515"/>
      <c r="D2599" s="515"/>
      <c r="E2599" s="515"/>
      <c r="G2599" s="516"/>
      <c r="H2599" s="575"/>
      <c r="I2599" s="1051" t="s">
        <v>1062</v>
      </c>
    </row>
    <row r="2600" spans="1:9" ht="27" customHeight="1">
      <c r="A2600" s="944" t="s">
        <v>230</v>
      </c>
      <c r="B2600" s="828" t="s">
        <v>568</v>
      </c>
      <c r="C2600" s="1094" t="s">
        <v>230</v>
      </c>
      <c r="D2600" s="829" t="s">
        <v>741</v>
      </c>
      <c r="E2600" s="829"/>
      <c r="F2600" s="829"/>
      <c r="G2600" s="828" t="s">
        <v>7</v>
      </c>
      <c r="H2600" s="949" t="s">
        <v>80</v>
      </c>
      <c r="I2600" s="1093">
        <v>57</v>
      </c>
    </row>
    <row r="2601" spans="1:9">
      <c r="A2601" s="944" t="s">
        <v>230</v>
      </c>
      <c r="B2601" s="516"/>
      <c r="C2601" s="515"/>
      <c r="D2601" s="604"/>
      <c r="E2601" s="604"/>
      <c r="F2601" s="522"/>
      <c r="G2601" s="516"/>
      <c r="H2601" s="575"/>
      <c r="I2601" s="576"/>
    </row>
    <row r="2602" spans="1:9">
      <c r="A2602" s="944" t="s">
        <v>230</v>
      </c>
      <c r="B2602" s="516"/>
      <c r="C2602" s="515"/>
      <c r="D2602" s="515"/>
      <c r="E2602" s="515"/>
      <c r="F2602" s="522"/>
      <c r="G2602" s="515"/>
      <c r="H2602" s="517"/>
      <c r="I2602" s="576"/>
    </row>
    <row r="2603" spans="1:9" ht="15.75" thickBot="1">
      <c r="A2603" s="944" t="s">
        <v>230</v>
      </c>
      <c r="B2603" s="516"/>
      <c r="C2603" s="515"/>
      <c r="D2603" s="515"/>
      <c r="E2603" s="515"/>
      <c r="F2603" s="522"/>
      <c r="G2603" s="516"/>
      <c r="H2603" s="575"/>
      <c r="I2603" s="576"/>
    </row>
    <row r="2604" spans="1:9" ht="15.75" thickBot="1">
      <c r="A2604" s="944" t="s">
        <v>230</v>
      </c>
      <c r="B2604" s="516"/>
      <c r="C2604" s="605" t="s">
        <v>633</v>
      </c>
      <c r="D2604" s="561" t="s">
        <v>7</v>
      </c>
      <c r="E2604" s="561" t="s">
        <v>92</v>
      </c>
      <c r="F2604" s="525" t="s">
        <v>634</v>
      </c>
      <c r="G2604" s="561" t="s">
        <v>635</v>
      </c>
      <c r="H2604" s="606" t="s">
        <v>636</v>
      </c>
      <c r="I2604" s="576"/>
    </row>
    <row r="2605" spans="1:9">
      <c r="A2605" s="944" t="s">
        <v>230</v>
      </c>
      <c r="B2605" s="516"/>
      <c r="C2605" s="568" t="s">
        <v>742</v>
      </c>
      <c r="D2605" s="607" t="s">
        <v>80</v>
      </c>
      <c r="E2605" s="535">
        <v>1</v>
      </c>
      <c r="F2605" s="530">
        <v>4364</v>
      </c>
      <c r="G2605" s="535">
        <v>1.1492428166188897</v>
      </c>
      <c r="H2605" s="608">
        <v>5015</v>
      </c>
      <c r="I2605" s="576"/>
    </row>
    <row r="2606" spans="1:9">
      <c r="A2606" s="944" t="s">
        <v>230</v>
      </c>
      <c r="B2606" s="516"/>
      <c r="C2606" s="832"/>
      <c r="D2606" s="610"/>
      <c r="E2606" s="610"/>
      <c r="F2606" s="540"/>
      <c r="G2606" s="610"/>
      <c r="H2606" s="587"/>
      <c r="I2606" s="576"/>
    </row>
    <row r="2607" spans="1:9">
      <c r="A2607" s="944" t="s">
        <v>230</v>
      </c>
      <c r="B2607" s="516"/>
      <c r="C2607" s="832"/>
      <c r="D2607" s="610"/>
      <c r="E2607" s="610"/>
      <c r="F2607" s="540"/>
      <c r="G2607" s="610"/>
      <c r="H2607" s="587"/>
      <c r="I2607" s="576"/>
    </row>
    <row r="2608" spans="1:9">
      <c r="A2608" s="944" t="s">
        <v>230</v>
      </c>
      <c r="B2608" s="516"/>
      <c r="C2608" s="609"/>
      <c r="D2608" s="610"/>
      <c r="E2608" s="610"/>
      <c r="F2608" s="539"/>
      <c r="G2608" s="610"/>
      <c r="H2608" s="710"/>
      <c r="I2608" s="576"/>
    </row>
    <row r="2609" spans="1:9">
      <c r="A2609" s="944" t="s">
        <v>230</v>
      </c>
      <c r="B2609" s="516"/>
      <c r="C2609" s="609"/>
      <c r="D2609" s="610"/>
      <c r="E2609" s="614"/>
      <c r="F2609" s="539"/>
      <c r="G2609" s="610"/>
      <c r="H2609" s="613"/>
      <c r="I2609" s="576"/>
    </row>
    <row r="2610" spans="1:9" ht="15.75" thickBot="1">
      <c r="A2610" s="944" t="s">
        <v>230</v>
      </c>
      <c r="B2610" s="516"/>
      <c r="C2610" s="609"/>
      <c r="D2610" s="610"/>
      <c r="E2610" s="614"/>
      <c r="F2610" s="539"/>
      <c r="G2610" s="610"/>
      <c r="H2610" s="613"/>
      <c r="I2610" s="576"/>
    </row>
    <row r="2611" spans="1:9" ht="15.75" thickBot="1">
      <c r="A2611" s="944" t="s">
        <v>230</v>
      </c>
      <c r="B2611" s="516"/>
      <c r="C2611" s="615"/>
      <c r="D2611" s="616"/>
      <c r="E2611" s="616"/>
      <c r="F2611" s="546"/>
      <c r="G2611" s="617"/>
      <c r="H2611" s="618"/>
      <c r="I2611" s="619">
        <v>5015</v>
      </c>
    </row>
    <row r="2612" spans="1:9" ht="15.75" thickBot="1">
      <c r="A2612" s="944" t="s">
        <v>230</v>
      </c>
      <c r="B2612" s="516"/>
      <c r="C2612" s="620"/>
      <c r="D2612" s="620"/>
      <c r="E2612" s="620"/>
      <c r="F2612" s="549"/>
      <c r="G2612" s="621"/>
      <c r="H2612" s="622"/>
      <c r="I2612" s="623"/>
    </row>
    <row r="2613" spans="1:9" ht="15.75" thickBot="1">
      <c r="A2613" s="944" t="s">
        <v>230</v>
      </c>
      <c r="B2613" s="516"/>
      <c r="C2613" s="605" t="s">
        <v>641</v>
      </c>
      <c r="D2613" s="561" t="s">
        <v>7</v>
      </c>
      <c r="E2613" s="561" t="s">
        <v>92</v>
      </c>
      <c r="F2613" s="525" t="s">
        <v>642</v>
      </c>
      <c r="G2613" s="561" t="s">
        <v>643</v>
      </c>
      <c r="H2613" s="606" t="s">
        <v>636</v>
      </c>
      <c r="I2613" s="623"/>
    </row>
    <row r="2614" spans="1:9">
      <c r="A2614" s="944" t="s">
        <v>230</v>
      </c>
      <c r="B2614" s="516"/>
      <c r="C2614" s="833" t="s">
        <v>743</v>
      </c>
      <c r="D2614" s="625" t="s">
        <v>79</v>
      </c>
      <c r="E2614" s="529">
        <v>0.2</v>
      </c>
      <c r="F2614" s="565">
        <v>22500</v>
      </c>
      <c r="G2614" s="529"/>
      <c r="H2614" s="567">
        <v>4500</v>
      </c>
      <c r="I2614" s="576"/>
    </row>
    <row r="2615" spans="1:9">
      <c r="A2615" s="944" t="s">
        <v>230</v>
      </c>
      <c r="B2615" s="516"/>
      <c r="C2615" s="834" t="s">
        <v>744</v>
      </c>
      <c r="D2615" s="610" t="s">
        <v>79</v>
      </c>
      <c r="E2615" s="535">
        <v>0.5</v>
      </c>
      <c r="F2615" s="565">
        <v>2800</v>
      </c>
      <c r="G2615" s="529"/>
      <c r="H2615" s="567">
        <v>1400</v>
      </c>
      <c r="I2615" s="576"/>
    </row>
    <row r="2616" spans="1:9">
      <c r="A2616" s="944" t="s">
        <v>230</v>
      </c>
      <c r="B2616" s="516"/>
      <c r="C2616" s="834"/>
      <c r="D2616" s="610"/>
      <c r="E2616" s="535"/>
      <c r="F2616" s="565"/>
      <c r="G2616" s="529"/>
      <c r="H2616" s="567"/>
      <c r="I2616" s="576"/>
    </row>
    <row r="2617" spans="1:9">
      <c r="A2617" s="944" t="s">
        <v>230</v>
      </c>
      <c r="B2617" s="516"/>
      <c r="C2617" s="568"/>
      <c r="D2617" s="610"/>
      <c r="E2617" s="535"/>
      <c r="F2617" s="835"/>
      <c r="G2617" s="535"/>
      <c r="H2617" s="608"/>
      <c r="I2617" s="576"/>
    </row>
    <row r="2618" spans="1:9">
      <c r="A2618" s="944" t="s">
        <v>230</v>
      </c>
      <c r="B2618" s="516"/>
      <c r="C2618" s="609"/>
      <c r="D2618" s="610"/>
      <c r="E2618" s="610"/>
      <c r="F2618" s="539"/>
      <c r="G2618" s="836"/>
      <c r="H2618" s="613"/>
      <c r="I2618" s="576"/>
    </row>
    <row r="2619" spans="1:9">
      <c r="A2619" s="944" t="s">
        <v>230</v>
      </c>
      <c r="B2619" s="516"/>
      <c r="C2619" s="609"/>
      <c r="D2619" s="610"/>
      <c r="E2619" s="610"/>
      <c r="F2619" s="539"/>
      <c r="G2619" s="836"/>
      <c r="H2619" s="613"/>
      <c r="I2619" s="576"/>
    </row>
    <row r="2620" spans="1:9">
      <c r="A2620" s="944" t="s">
        <v>230</v>
      </c>
      <c r="B2620" s="516"/>
      <c r="C2620" s="609"/>
      <c r="D2620" s="610"/>
      <c r="E2620" s="610"/>
      <c r="F2620" s="539"/>
      <c r="G2620" s="836"/>
      <c r="H2620" s="613"/>
      <c r="I2620" s="576"/>
    </row>
    <row r="2621" spans="1:9">
      <c r="A2621" s="944" t="s">
        <v>230</v>
      </c>
      <c r="B2621" s="516"/>
      <c r="C2621" s="609"/>
      <c r="D2621" s="610"/>
      <c r="E2621" s="610"/>
      <c r="F2621" s="539"/>
      <c r="G2621" s="836"/>
      <c r="H2621" s="613"/>
      <c r="I2621" s="576"/>
    </row>
    <row r="2622" spans="1:9">
      <c r="A2622" s="944" t="s">
        <v>230</v>
      </c>
      <c r="B2622" s="516"/>
      <c r="C2622" s="609"/>
      <c r="D2622" s="614"/>
      <c r="E2622" s="614"/>
      <c r="F2622" s="539"/>
      <c r="G2622" s="610"/>
      <c r="H2622" s="613"/>
      <c r="I2622" s="576"/>
    </row>
    <row r="2623" spans="1:9">
      <c r="A2623" s="944" t="s">
        <v>230</v>
      </c>
      <c r="B2623" s="516"/>
      <c r="C2623" s="609"/>
      <c r="D2623" s="614"/>
      <c r="E2623" s="614"/>
      <c r="F2623" s="539"/>
      <c r="G2623" s="610"/>
      <c r="H2623" s="613"/>
      <c r="I2623" s="576"/>
    </row>
    <row r="2624" spans="1:9">
      <c r="A2624" s="944" t="s">
        <v>230</v>
      </c>
      <c r="B2624" s="516"/>
      <c r="C2624" s="609"/>
      <c r="D2624" s="614"/>
      <c r="E2624" s="614"/>
      <c r="F2624" s="539"/>
      <c r="G2624" s="610"/>
      <c r="H2624" s="613"/>
      <c r="I2624" s="576"/>
    </row>
    <row r="2625" spans="1:9" ht="15.75" thickBot="1">
      <c r="A2625" s="944" t="s">
        <v>230</v>
      </c>
      <c r="B2625" s="516"/>
      <c r="C2625" s="609"/>
      <c r="D2625" s="614"/>
      <c r="E2625" s="614"/>
      <c r="F2625" s="539"/>
      <c r="G2625" s="610"/>
      <c r="H2625" s="613"/>
      <c r="I2625" s="576"/>
    </row>
    <row r="2626" spans="1:9" ht="15.75" thickBot="1">
      <c r="A2626" s="944" t="s">
        <v>230</v>
      </c>
      <c r="B2626" s="516"/>
      <c r="C2626" s="615"/>
      <c r="D2626" s="616"/>
      <c r="E2626" s="616"/>
      <c r="F2626" s="546"/>
      <c r="G2626" s="617"/>
      <c r="H2626" s="618"/>
      <c r="I2626" s="679">
        <v>5900</v>
      </c>
    </row>
    <row r="2627" spans="1:9" ht="15.75" thickBot="1">
      <c r="A2627" s="944" t="s">
        <v>230</v>
      </c>
      <c r="B2627" s="516"/>
      <c r="C2627" s="620"/>
      <c r="D2627" s="620"/>
      <c r="E2627" s="620"/>
      <c r="F2627" s="549"/>
      <c r="G2627" s="621"/>
      <c r="H2627" s="622"/>
      <c r="I2627" s="623"/>
    </row>
    <row r="2628" spans="1:9" ht="15.75" thickBot="1">
      <c r="A2628" s="944" t="s">
        <v>230</v>
      </c>
      <c r="B2628" s="516"/>
      <c r="C2628" s="605" t="s">
        <v>645</v>
      </c>
      <c r="D2628" s="561" t="s">
        <v>7</v>
      </c>
      <c r="E2628" s="561" t="s">
        <v>92</v>
      </c>
      <c r="F2628" s="525" t="s">
        <v>642</v>
      </c>
      <c r="G2628" s="561" t="s">
        <v>646</v>
      </c>
      <c r="H2628" s="606" t="s">
        <v>636</v>
      </c>
      <c r="I2628" s="623"/>
    </row>
    <row r="2629" spans="1:9">
      <c r="A2629" s="944" t="s">
        <v>230</v>
      </c>
      <c r="B2629" s="516"/>
      <c r="C2629" s="837"/>
      <c r="D2629" s="838"/>
      <c r="E2629" s="625"/>
      <c r="F2629" s="839"/>
      <c r="G2629" s="625"/>
      <c r="H2629" s="592"/>
      <c r="I2629" s="631"/>
    </row>
    <row r="2630" spans="1:9">
      <c r="A2630" s="944" t="s">
        <v>230</v>
      </c>
      <c r="B2630" s="516"/>
      <c r="C2630" s="837"/>
      <c r="D2630" s="625"/>
      <c r="E2630" s="625"/>
      <c r="F2630" s="555"/>
      <c r="G2630" s="625"/>
      <c r="H2630" s="587"/>
      <c r="I2630" s="576"/>
    </row>
    <row r="2631" spans="1:9">
      <c r="A2631" s="944" t="s">
        <v>230</v>
      </c>
      <c r="B2631" s="516"/>
      <c r="C2631" s="671"/>
      <c r="D2631" s="610"/>
      <c r="E2631" s="610"/>
      <c r="F2631" s="539"/>
      <c r="G2631" s="610"/>
      <c r="H2631" s="613"/>
      <c r="I2631" s="576"/>
    </row>
    <row r="2632" spans="1:9">
      <c r="A2632" s="944" t="s">
        <v>230</v>
      </c>
      <c r="B2632" s="516"/>
      <c r="C2632" s="609"/>
      <c r="D2632" s="614"/>
      <c r="E2632" s="614"/>
      <c r="F2632" s="539"/>
      <c r="G2632" s="610"/>
      <c r="H2632" s="613"/>
      <c r="I2632" s="576"/>
    </row>
    <row r="2633" spans="1:9" ht="15.75" thickBot="1">
      <c r="A2633" s="944" t="s">
        <v>230</v>
      </c>
      <c r="B2633" s="516"/>
      <c r="C2633" s="609"/>
      <c r="D2633" s="614"/>
      <c r="E2633" s="614"/>
      <c r="F2633" s="539"/>
      <c r="G2633" s="610"/>
      <c r="H2633" s="613"/>
      <c r="I2633" s="576"/>
    </row>
    <row r="2634" spans="1:9" ht="15.75" thickBot="1">
      <c r="A2634" s="944" t="s">
        <v>230</v>
      </c>
      <c r="B2634" s="516"/>
      <c r="C2634" s="615"/>
      <c r="D2634" s="616"/>
      <c r="E2634" s="616"/>
      <c r="F2634" s="546"/>
      <c r="G2634" s="617"/>
      <c r="H2634" s="618"/>
      <c r="I2634" s="619">
        <v>0</v>
      </c>
    </row>
    <row r="2635" spans="1:9" ht="15.75" thickBot="1">
      <c r="A2635" s="944" t="s">
        <v>230</v>
      </c>
      <c r="B2635" s="516"/>
      <c r="C2635" s="620"/>
      <c r="D2635" s="620"/>
      <c r="E2635" s="620"/>
      <c r="F2635" s="549"/>
      <c r="G2635" s="634"/>
      <c r="H2635" s="635"/>
      <c r="I2635" s="623"/>
    </row>
    <row r="2636" spans="1:9" ht="15.75" thickBot="1">
      <c r="A2636" s="944" t="s">
        <v>230</v>
      </c>
      <c r="B2636" s="516"/>
      <c r="C2636" s="605" t="s">
        <v>647</v>
      </c>
      <c r="D2636" s="561" t="s">
        <v>648</v>
      </c>
      <c r="E2636" s="561" t="s">
        <v>649</v>
      </c>
      <c r="F2636" s="525" t="s">
        <v>650</v>
      </c>
      <c r="G2636" s="561" t="s">
        <v>635</v>
      </c>
      <c r="H2636" s="606" t="s">
        <v>636</v>
      </c>
      <c r="I2636" s="623"/>
    </row>
    <row r="2637" spans="1:9">
      <c r="A2637" s="944" t="s">
        <v>230</v>
      </c>
      <c r="B2637" s="516"/>
      <c r="C2637" s="562" t="s">
        <v>651</v>
      </c>
      <c r="D2637" s="563">
        <v>52046.296296296299</v>
      </c>
      <c r="E2637" s="564">
        <v>1.83829076447194</v>
      </c>
      <c r="F2637" s="565">
        <v>95676.225806451621</v>
      </c>
      <c r="G2637" s="593">
        <v>200</v>
      </c>
      <c r="H2637" s="567">
        <v>478</v>
      </c>
      <c r="I2637" s="576"/>
    </row>
    <row r="2638" spans="1:9">
      <c r="A2638" s="944" t="s">
        <v>230</v>
      </c>
      <c r="B2638" s="516"/>
      <c r="C2638" s="562" t="s">
        <v>652</v>
      </c>
      <c r="D2638" s="563">
        <v>41637.037037037036</v>
      </c>
      <c r="E2638" s="564">
        <v>1.83829076447194</v>
      </c>
      <c r="F2638" s="565">
        <v>76540.980645161297</v>
      </c>
      <c r="G2638" s="601">
        <v>31</v>
      </c>
      <c r="H2638" s="567">
        <v>2469</v>
      </c>
      <c r="I2638" s="576"/>
    </row>
    <row r="2639" spans="1:9">
      <c r="A2639" s="944" t="s">
        <v>230</v>
      </c>
      <c r="B2639" s="516"/>
      <c r="C2639" s="568" t="s">
        <v>653</v>
      </c>
      <c r="D2639" s="558">
        <v>20818.518518518522</v>
      </c>
      <c r="E2639" s="564">
        <v>2.0417646957549742</v>
      </c>
      <c r="F2639" s="565">
        <v>42506.516129032265</v>
      </c>
      <c r="G2639" s="595">
        <v>30</v>
      </c>
      <c r="H2639" s="567">
        <v>1417</v>
      </c>
      <c r="I2639" s="576"/>
    </row>
    <row r="2640" spans="1:9">
      <c r="A2640" s="944" t="s">
        <v>230</v>
      </c>
      <c r="B2640" s="516"/>
      <c r="C2640" s="609"/>
      <c r="D2640" s="558"/>
      <c r="E2640" s="558"/>
      <c r="F2640" s="539"/>
      <c r="G2640" s="610"/>
      <c r="H2640" s="613"/>
      <c r="I2640" s="576"/>
    </row>
    <row r="2641" spans="1:10">
      <c r="A2641" s="944" t="s">
        <v>230</v>
      </c>
      <c r="B2641" s="516"/>
      <c r="C2641" s="609"/>
      <c r="D2641" s="614"/>
      <c r="E2641" s="614"/>
      <c r="F2641" s="539"/>
      <c r="G2641" s="610"/>
      <c r="H2641" s="613"/>
      <c r="I2641" s="576"/>
    </row>
    <row r="2642" spans="1:10" ht="15.75" thickBot="1">
      <c r="A2642" s="944" t="s">
        <v>230</v>
      </c>
      <c r="B2642" s="516"/>
      <c r="C2642" s="609"/>
      <c r="D2642" s="614"/>
      <c r="E2642" s="614"/>
      <c r="F2642" s="539"/>
      <c r="G2642" s="610"/>
      <c r="H2642" s="613"/>
      <c r="I2642" s="576"/>
    </row>
    <row r="2643" spans="1:10" ht="15.75" thickBot="1">
      <c r="A2643" s="944" t="s">
        <v>230</v>
      </c>
      <c r="B2643" s="516"/>
      <c r="C2643" s="639"/>
      <c r="D2643" s="640"/>
      <c r="E2643" s="640"/>
      <c r="F2643" s="571"/>
      <c r="G2643" s="641"/>
      <c r="H2643" s="642"/>
      <c r="I2643" s="679">
        <v>4364</v>
      </c>
    </row>
    <row r="2644" spans="1:10" ht="15.75" thickBot="1">
      <c r="A2644" s="944" t="s">
        <v>230</v>
      </c>
      <c r="B2644" s="516"/>
      <c r="C2644" s="598"/>
      <c r="D2644" s="598"/>
      <c r="E2644" s="598"/>
      <c r="F2644" s="596"/>
      <c r="G2644" s="668"/>
      <c r="H2644" s="840"/>
      <c r="I2644" s="576"/>
    </row>
    <row r="2645" spans="1:10" ht="15.75" thickBot="1">
      <c r="A2645" s="944" t="s">
        <v>230</v>
      </c>
      <c r="B2645" s="516"/>
      <c r="C2645" s="598"/>
      <c r="D2645" s="598"/>
      <c r="E2645" s="598"/>
      <c r="F2645" s="841" t="s">
        <v>654</v>
      </c>
      <c r="G2645" s="668"/>
      <c r="H2645" s="840"/>
      <c r="I2645" s="619">
        <v>15280</v>
      </c>
      <c r="J2645" s="518">
        <v>15280</v>
      </c>
    </row>
    <row r="2646" spans="1:10">
      <c r="A2646" s="944" t="s">
        <v>230</v>
      </c>
    </row>
    <row r="2647" spans="1:10">
      <c r="A2647" s="944" t="s">
        <v>230</v>
      </c>
      <c r="I2647" s="842"/>
    </row>
    <row r="2648" spans="1:10">
      <c r="A2648" s="944" t="s">
        <v>230</v>
      </c>
    </row>
    <row r="2649" spans="1:10">
      <c r="A2649" s="944" t="s">
        <v>5433</v>
      </c>
    </row>
    <row r="2650" spans="1:10">
      <c r="A2650" s="944" t="s">
        <v>5433</v>
      </c>
      <c r="B2650" s="516"/>
      <c r="C2650" s="519" t="s">
        <v>631</v>
      </c>
      <c r="D2650" s="519"/>
      <c r="E2650" s="519"/>
      <c r="F2650" s="519"/>
      <c r="G2650" s="519"/>
      <c r="H2650" s="520"/>
      <c r="I2650" s="515"/>
    </row>
    <row r="2651" spans="1:10">
      <c r="A2651" s="944" t="s">
        <v>5433</v>
      </c>
      <c r="B2651" s="516"/>
      <c r="C2651" s="515"/>
      <c r="D2651" s="515"/>
      <c r="E2651" s="515"/>
      <c r="G2651" s="516"/>
      <c r="H2651" s="575"/>
      <c r="I2651" s="576"/>
    </row>
    <row r="2652" spans="1:10">
      <c r="A2652" s="944" t="s">
        <v>5433</v>
      </c>
      <c r="B2652" s="516"/>
      <c r="C2652" s="515"/>
      <c r="D2652" s="515"/>
      <c r="E2652" s="515"/>
      <c r="G2652" s="516"/>
      <c r="H2652" s="575"/>
      <c r="I2652" s="576"/>
    </row>
    <row r="2653" spans="1:10">
      <c r="A2653" s="944" t="s">
        <v>5433</v>
      </c>
      <c r="B2653" s="516"/>
      <c r="C2653" s="515"/>
      <c r="D2653" s="515"/>
      <c r="E2653" s="515"/>
      <c r="G2653" s="516"/>
      <c r="H2653" s="575"/>
      <c r="I2653" s="1051" t="s">
        <v>1062</v>
      </c>
    </row>
    <row r="2654" spans="1:10" ht="27" customHeight="1">
      <c r="A2654" s="944" t="s">
        <v>5433</v>
      </c>
      <c r="B2654" s="828" t="s">
        <v>568</v>
      </c>
      <c r="C2654" s="1094" t="s">
        <v>5433</v>
      </c>
      <c r="D2654" s="829" t="s">
        <v>5539</v>
      </c>
      <c r="E2654" s="829"/>
      <c r="F2654" s="829"/>
      <c r="G2654" s="828" t="s">
        <v>7</v>
      </c>
      <c r="H2654" s="949" t="s">
        <v>77</v>
      </c>
      <c r="I2654" s="1093">
        <v>55</v>
      </c>
    </row>
    <row r="2655" spans="1:10">
      <c r="A2655" s="944" t="s">
        <v>5433</v>
      </c>
      <c r="B2655" s="516"/>
      <c r="C2655" s="515"/>
      <c r="D2655" s="604"/>
      <c r="E2655" s="604"/>
      <c r="F2655" s="522"/>
      <c r="G2655" s="516"/>
      <c r="H2655" s="575"/>
      <c r="I2655" s="576"/>
    </row>
    <row r="2656" spans="1:10">
      <c r="A2656" s="944" t="s">
        <v>5433</v>
      </c>
      <c r="B2656" s="516"/>
      <c r="C2656" s="515"/>
      <c r="D2656" s="515"/>
      <c r="E2656" s="515"/>
      <c r="F2656" s="522"/>
      <c r="G2656" s="515"/>
      <c r="H2656" s="517"/>
      <c r="I2656" s="576"/>
    </row>
    <row r="2657" spans="1:9" ht="15.75" thickBot="1">
      <c r="A2657" s="944" t="s">
        <v>5433</v>
      </c>
      <c r="B2657" s="516"/>
      <c r="C2657" s="515"/>
      <c r="D2657" s="515"/>
      <c r="E2657" s="515"/>
      <c r="F2657" s="522"/>
      <c r="G2657" s="516"/>
      <c r="H2657" s="575"/>
      <c r="I2657" s="576"/>
    </row>
    <row r="2658" spans="1:9" ht="15.75" thickBot="1">
      <c r="A2658" s="944" t="s">
        <v>5433</v>
      </c>
      <c r="B2658" s="516"/>
      <c r="C2658" s="605" t="s">
        <v>633</v>
      </c>
      <c r="D2658" s="561" t="s">
        <v>7</v>
      </c>
      <c r="E2658" s="561" t="s">
        <v>92</v>
      </c>
      <c r="F2658" s="525" t="s">
        <v>634</v>
      </c>
      <c r="G2658" s="561" t="s">
        <v>635</v>
      </c>
      <c r="H2658" s="606" t="s">
        <v>636</v>
      </c>
      <c r="I2658" s="576"/>
    </row>
    <row r="2659" spans="1:9">
      <c r="A2659" s="944" t="s">
        <v>5433</v>
      </c>
      <c r="B2659" s="516"/>
      <c r="C2659" s="851" t="s">
        <v>637</v>
      </c>
      <c r="D2659" s="838" t="s">
        <v>638</v>
      </c>
      <c r="E2659" s="529">
        <v>1</v>
      </c>
      <c r="F2659" s="530">
        <v>98318</v>
      </c>
      <c r="G2659" s="529">
        <v>0.1</v>
      </c>
      <c r="H2659" s="567">
        <v>9832</v>
      </c>
      <c r="I2659" s="576"/>
    </row>
    <row r="2660" spans="1:9">
      <c r="A2660" s="944" t="s">
        <v>5433</v>
      </c>
      <c r="B2660" s="516"/>
      <c r="C2660" s="832"/>
      <c r="D2660" s="610"/>
      <c r="E2660" s="610"/>
      <c r="F2660" s="540"/>
      <c r="G2660" s="610"/>
      <c r="H2660" s="587"/>
      <c r="I2660" s="576"/>
    </row>
    <row r="2661" spans="1:9">
      <c r="A2661" s="944" t="s">
        <v>5433</v>
      </c>
      <c r="B2661" s="516"/>
      <c r="C2661" s="832"/>
      <c r="D2661" s="610"/>
      <c r="E2661" s="610"/>
      <c r="F2661" s="540"/>
      <c r="G2661" s="610"/>
      <c r="H2661" s="587"/>
      <c r="I2661" s="576"/>
    </row>
    <row r="2662" spans="1:9">
      <c r="A2662" s="944" t="s">
        <v>5433</v>
      </c>
      <c r="B2662" s="516"/>
      <c r="C2662" s="609"/>
      <c r="D2662" s="610"/>
      <c r="E2662" s="610"/>
      <c r="F2662" s="539"/>
      <c r="G2662" s="610"/>
      <c r="H2662" s="710"/>
      <c r="I2662" s="576"/>
    </row>
    <row r="2663" spans="1:9">
      <c r="A2663" s="944" t="s">
        <v>5433</v>
      </c>
      <c r="B2663" s="516"/>
      <c r="C2663" s="609"/>
      <c r="D2663" s="610"/>
      <c r="E2663" s="614"/>
      <c r="F2663" s="539"/>
      <c r="G2663" s="610"/>
      <c r="H2663" s="613"/>
      <c r="I2663" s="576"/>
    </row>
    <row r="2664" spans="1:9" ht="15.75" thickBot="1">
      <c r="A2664" s="944" t="s">
        <v>5433</v>
      </c>
      <c r="B2664" s="516"/>
      <c r="C2664" s="609"/>
      <c r="D2664" s="610"/>
      <c r="E2664" s="614"/>
      <c r="F2664" s="539"/>
      <c r="G2664" s="610"/>
      <c r="H2664" s="613"/>
      <c r="I2664" s="576"/>
    </row>
    <row r="2665" spans="1:9" ht="15.75" thickBot="1">
      <c r="A2665" s="944" t="s">
        <v>5433</v>
      </c>
      <c r="B2665" s="516"/>
      <c r="C2665" s="615"/>
      <c r="D2665" s="616"/>
      <c r="E2665" s="616"/>
      <c r="F2665" s="546"/>
      <c r="G2665" s="617"/>
      <c r="H2665" s="618"/>
      <c r="I2665" s="619">
        <v>9832</v>
      </c>
    </row>
    <row r="2666" spans="1:9" ht="15.75" thickBot="1">
      <c r="A2666" s="944" t="s">
        <v>5433</v>
      </c>
      <c r="B2666" s="516"/>
      <c r="C2666" s="620"/>
      <c r="D2666" s="620"/>
      <c r="E2666" s="620"/>
      <c r="F2666" s="549"/>
      <c r="G2666" s="621"/>
      <c r="H2666" s="622"/>
      <c r="I2666" s="623"/>
    </row>
    <row r="2667" spans="1:9" ht="15.75" thickBot="1">
      <c r="A2667" s="944" t="s">
        <v>5433</v>
      </c>
      <c r="B2667" s="516"/>
      <c r="C2667" s="605" t="s">
        <v>641</v>
      </c>
      <c r="D2667" s="561" t="s">
        <v>7</v>
      </c>
      <c r="E2667" s="561" t="s">
        <v>92</v>
      </c>
      <c r="F2667" s="525" t="s">
        <v>642</v>
      </c>
      <c r="G2667" s="561" t="s">
        <v>643</v>
      </c>
      <c r="H2667" s="606" t="s">
        <v>636</v>
      </c>
      <c r="I2667" s="623"/>
    </row>
    <row r="2668" spans="1:9">
      <c r="A2668" s="944" t="s">
        <v>5433</v>
      </c>
      <c r="B2668" s="516"/>
      <c r="C2668" s="959" t="s">
        <v>1094</v>
      </c>
      <c r="D2668" s="625" t="s">
        <v>80</v>
      </c>
      <c r="E2668" s="529">
        <v>0.35</v>
      </c>
      <c r="F2668" s="565">
        <v>139050</v>
      </c>
      <c r="G2668" s="529"/>
      <c r="H2668" s="567">
        <v>48668</v>
      </c>
      <c r="I2668" s="576"/>
    </row>
    <row r="2669" spans="1:9">
      <c r="A2669" s="944" t="s">
        <v>5433</v>
      </c>
      <c r="B2669" s="516"/>
      <c r="C2669" s="834" t="s">
        <v>1095</v>
      </c>
      <c r="D2669" s="610" t="s">
        <v>79</v>
      </c>
      <c r="E2669" s="535">
        <v>1</v>
      </c>
      <c r="F2669" s="565">
        <v>8910</v>
      </c>
      <c r="G2669" s="529"/>
      <c r="H2669" s="567">
        <v>8910</v>
      </c>
      <c r="I2669" s="576"/>
    </row>
    <row r="2670" spans="1:9">
      <c r="A2670" s="944" t="s">
        <v>5433</v>
      </c>
      <c r="B2670" s="516"/>
      <c r="C2670" s="834" t="s">
        <v>1096</v>
      </c>
      <c r="D2670" s="610" t="s">
        <v>80</v>
      </c>
      <c r="E2670" s="535">
        <v>0.2</v>
      </c>
      <c r="F2670" s="565">
        <v>113300</v>
      </c>
      <c r="G2670" s="529"/>
      <c r="H2670" s="567">
        <v>22660</v>
      </c>
      <c r="I2670" s="576"/>
    </row>
    <row r="2671" spans="1:9">
      <c r="A2671" s="944" t="s">
        <v>5433</v>
      </c>
      <c r="B2671" s="516"/>
      <c r="C2671" s="609"/>
      <c r="D2671" s="610"/>
      <c r="E2671" s="610"/>
      <c r="F2671" s="766"/>
      <c r="G2671" s="836"/>
      <c r="H2671" s="613"/>
      <c r="I2671" s="576"/>
    </row>
    <row r="2672" spans="1:9">
      <c r="A2672" s="944" t="s">
        <v>5433</v>
      </c>
      <c r="B2672" s="516"/>
      <c r="C2672" s="609"/>
      <c r="D2672" s="610"/>
      <c r="E2672" s="610"/>
      <c r="F2672" s="539"/>
      <c r="G2672" s="836"/>
      <c r="H2672" s="613"/>
      <c r="I2672" s="576"/>
    </row>
    <row r="2673" spans="1:9">
      <c r="A2673" s="944" t="s">
        <v>5433</v>
      </c>
      <c r="B2673" s="516"/>
      <c r="C2673" s="609"/>
      <c r="D2673" s="610"/>
      <c r="E2673" s="610"/>
      <c r="F2673" s="539"/>
      <c r="G2673" s="836"/>
      <c r="H2673" s="613"/>
      <c r="I2673" s="576"/>
    </row>
    <row r="2674" spans="1:9">
      <c r="A2674" s="944" t="s">
        <v>5433</v>
      </c>
      <c r="B2674" s="516"/>
      <c r="C2674" s="609"/>
      <c r="D2674" s="610"/>
      <c r="E2674" s="610"/>
      <c r="F2674" s="539"/>
      <c r="G2674" s="836"/>
      <c r="H2674" s="613"/>
      <c r="I2674" s="576"/>
    </row>
    <row r="2675" spans="1:9">
      <c r="A2675" s="944" t="s">
        <v>5433</v>
      </c>
      <c r="B2675" s="516"/>
      <c r="C2675" s="609"/>
      <c r="D2675" s="610"/>
      <c r="E2675" s="610"/>
      <c r="F2675" s="539"/>
      <c r="G2675" s="836"/>
      <c r="H2675" s="613"/>
      <c r="I2675" s="576"/>
    </row>
    <row r="2676" spans="1:9">
      <c r="A2676" s="944" t="s">
        <v>5433</v>
      </c>
      <c r="B2676" s="516"/>
      <c r="C2676" s="609"/>
      <c r="D2676" s="614"/>
      <c r="E2676" s="614"/>
      <c r="F2676" s="539"/>
      <c r="G2676" s="610"/>
      <c r="H2676" s="613"/>
      <c r="I2676" s="576"/>
    </row>
    <row r="2677" spans="1:9">
      <c r="A2677" s="944" t="s">
        <v>5433</v>
      </c>
      <c r="B2677" s="516"/>
      <c r="C2677" s="609"/>
      <c r="D2677" s="614"/>
      <c r="E2677" s="614"/>
      <c r="F2677" s="539"/>
      <c r="G2677" s="610"/>
      <c r="H2677" s="613"/>
      <c r="I2677" s="576"/>
    </row>
    <row r="2678" spans="1:9">
      <c r="A2678" s="944" t="s">
        <v>5433</v>
      </c>
      <c r="B2678" s="516"/>
      <c r="C2678" s="609"/>
      <c r="D2678" s="614"/>
      <c r="E2678" s="614"/>
      <c r="F2678" s="539"/>
      <c r="G2678" s="610"/>
      <c r="H2678" s="613"/>
      <c r="I2678" s="576"/>
    </row>
    <row r="2679" spans="1:9" ht="15.75" thickBot="1">
      <c r="A2679" s="944" t="s">
        <v>5433</v>
      </c>
      <c r="B2679" s="516"/>
      <c r="C2679" s="609"/>
      <c r="D2679" s="614"/>
      <c r="E2679" s="614"/>
      <c r="F2679" s="539"/>
      <c r="G2679" s="610"/>
      <c r="H2679" s="613"/>
      <c r="I2679" s="576"/>
    </row>
    <row r="2680" spans="1:9" ht="15.75" thickBot="1">
      <c r="A2680" s="944" t="s">
        <v>5433</v>
      </c>
      <c r="B2680" s="516"/>
      <c r="C2680" s="615"/>
      <c r="D2680" s="616"/>
      <c r="E2680" s="616"/>
      <c r="F2680" s="546"/>
      <c r="G2680" s="617"/>
      <c r="H2680" s="618"/>
      <c r="I2680" s="679">
        <v>80238</v>
      </c>
    </row>
    <row r="2681" spans="1:9" ht="15.75" thickBot="1">
      <c r="A2681" s="944" t="s">
        <v>5433</v>
      </c>
      <c r="B2681" s="516"/>
      <c r="C2681" s="620"/>
      <c r="D2681" s="620"/>
      <c r="E2681" s="620"/>
      <c r="F2681" s="549"/>
      <c r="G2681" s="621"/>
      <c r="H2681" s="622"/>
      <c r="I2681" s="623"/>
    </row>
    <row r="2682" spans="1:9" ht="15.75" thickBot="1">
      <c r="A2682" s="944" t="s">
        <v>5433</v>
      </c>
      <c r="B2682" s="516"/>
      <c r="C2682" s="605" t="s">
        <v>645</v>
      </c>
      <c r="D2682" s="561" t="s">
        <v>7</v>
      </c>
      <c r="E2682" s="561" t="s">
        <v>92</v>
      </c>
      <c r="F2682" s="525" t="s">
        <v>642</v>
      </c>
      <c r="G2682" s="561" t="s">
        <v>646</v>
      </c>
      <c r="H2682" s="606" t="s">
        <v>636</v>
      </c>
      <c r="I2682" s="623"/>
    </row>
    <row r="2683" spans="1:9">
      <c r="A2683" s="944" t="s">
        <v>5433</v>
      </c>
      <c r="B2683" s="516"/>
      <c r="C2683" s="837"/>
      <c r="D2683" s="625"/>
      <c r="E2683" s="625"/>
      <c r="F2683" s="766"/>
      <c r="G2683" s="625"/>
      <c r="H2683" s="592"/>
      <c r="I2683" s="631"/>
    </row>
    <row r="2684" spans="1:9">
      <c r="A2684" s="944" t="s">
        <v>5433</v>
      </c>
      <c r="B2684" s="516"/>
      <c r="C2684" s="837"/>
      <c r="D2684" s="625"/>
      <c r="E2684" s="625"/>
      <c r="F2684" s="555"/>
      <c r="G2684" s="625"/>
      <c r="H2684" s="587"/>
      <c r="I2684" s="576"/>
    </row>
    <row r="2685" spans="1:9">
      <c r="A2685" s="944" t="s">
        <v>5433</v>
      </c>
      <c r="B2685" s="516"/>
      <c r="C2685" s="671"/>
      <c r="D2685" s="610"/>
      <c r="E2685" s="610"/>
      <c r="F2685" s="539"/>
      <c r="G2685" s="610"/>
      <c r="H2685" s="613"/>
      <c r="I2685" s="576"/>
    </row>
    <row r="2686" spans="1:9">
      <c r="A2686" s="944" t="s">
        <v>5433</v>
      </c>
      <c r="B2686" s="516"/>
      <c r="C2686" s="609"/>
      <c r="D2686" s="614"/>
      <c r="E2686" s="614"/>
      <c r="F2686" s="539"/>
      <c r="G2686" s="610"/>
      <c r="H2686" s="613"/>
      <c r="I2686" s="576"/>
    </row>
    <row r="2687" spans="1:9" ht="15.75" thickBot="1">
      <c r="A2687" s="944" t="s">
        <v>5433</v>
      </c>
      <c r="B2687" s="516"/>
      <c r="C2687" s="609"/>
      <c r="D2687" s="614"/>
      <c r="E2687" s="614"/>
      <c r="F2687" s="539"/>
      <c r="G2687" s="610"/>
      <c r="H2687" s="613"/>
      <c r="I2687" s="576"/>
    </row>
    <row r="2688" spans="1:9" ht="15.75" thickBot="1">
      <c r="A2688" s="944" t="s">
        <v>5433</v>
      </c>
      <c r="B2688" s="516"/>
      <c r="C2688" s="615"/>
      <c r="D2688" s="616"/>
      <c r="E2688" s="616"/>
      <c r="F2688" s="546"/>
      <c r="G2688" s="617"/>
      <c r="H2688" s="618"/>
      <c r="I2688" s="619">
        <v>0</v>
      </c>
    </row>
    <row r="2689" spans="1:10" ht="15.75" thickBot="1">
      <c r="A2689" s="944" t="s">
        <v>5433</v>
      </c>
      <c r="B2689" s="516"/>
      <c r="C2689" s="620"/>
      <c r="D2689" s="620"/>
      <c r="E2689" s="620"/>
      <c r="F2689" s="549"/>
      <c r="G2689" s="634"/>
      <c r="H2689" s="635"/>
      <c r="I2689" s="623"/>
    </row>
    <row r="2690" spans="1:10" ht="15.75" thickBot="1">
      <c r="A2690" s="944" t="s">
        <v>5433</v>
      </c>
      <c r="B2690" s="516"/>
      <c r="C2690" s="605" t="s">
        <v>647</v>
      </c>
      <c r="D2690" s="561" t="s">
        <v>648</v>
      </c>
      <c r="E2690" s="561" t="s">
        <v>649</v>
      </c>
      <c r="F2690" s="525" t="s">
        <v>650</v>
      </c>
      <c r="G2690" s="561" t="s">
        <v>635</v>
      </c>
      <c r="H2690" s="606" t="s">
        <v>636</v>
      </c>
      <c r="I2690" s="623"/>
    </row>
    <row r="2691" spans="1:10">
      <c r="A2691" s="944" t="s">
        <v>5433</v>
      </c>
      <c r="B2691" s="516"/>
      <c r="C2691" s="562" t="s">
        <v>651</v>
      </c>
      <c r="D2691" s="563">
        <v>52046.296296296299</v>
      </c>
      <c r="E2691" s="564">
        <v>1.83829076447194</v>
      </c>
      <c r="F2691" s="565">
        <v>95676.225806451621</v>
      </c>
      <c r="G2691" s="535">
        <v>9.4405864864864864</v>
      </c>
      <c r="H2691" s="567">
        <v>10135</v>
      </c>
      <c r="I2691" s="576"/>
    </row>
    <row r="2692" spans="1:10">
      <c r="A2692" s="944" t="s">
        <v>5433</v>
      </c>
      <c r="B2692" s="516"/>
      <c r="C2692" s="562" t="s">
        <v>652</v>
      </c>
      <c r="D2692" s="563">
        <v>41637.037037037036</v>
      </c>
      <c r="E2692" s="564">
        <v>1.83829076447194</v>
      </c>
      <c r="F2692" s="565">
        <v>76540.980645161297</v>
      </c>
      <c r="G2692" s="638">
        <v>1.35</v>
      </c>
      <c r="H2692" s="567">
        <v>56697</v>
      </c>
      <c r="I2692" s="576"/>
    </row>
    <row r="2693" spans="1:10">
      <c r="A2693" s="944" t="s">
        <v>5433</v>
      </c>
      <c r="B2693" s="516"/>
      <c r="C2693" s="568" t="s">
        <v>653</v>
      </c>
      <c r="D2693" s="563">
        <v>20818.518518518522</v>
      </c>
      <c r="E2693" s="564">
        <v>2.0417646957549742</v>
      </c>
      <c r="F2693" s="565">
        <v>42506.516129032265</v>
      </c>
      <c r="G2693" s="638">
        <v>1.35</v>
      </c>
      <c r="H2693" s="567">
        <v>31486</v>
      </c>
      <c r="I2693" s="576"/>
    </row>
    <row r="2694" spans="1:10">
      <c r="A2694" s="944" t="s">
        <v>5433</v>
      </c>
      <c r="B2694" s="516"/>
      <c r="C2694" s="609"/>
      <c r="D2694" s="558"/>
      <c r="E2694" s="558"/>
      <c r="F2694" s="539"/>
      <c r="G2694" s="610"/>
      <c r="H2694" s="613"/>
      <c r="I2694" s="576"/>
    </row>
    <row r="2695" spans="1:10">
      <c r="A2695" s="944" t="s">
        <v>5433</v>
      </c>
      <c r="B2695" s="516"/>
      <c r="C2695" s="609"/>
      <c r="D2695" s="614"/>
      <c r="E2695" s="614"/>
      <c r="F2695" s="539"/>
      <c r="G2695" s="610"/>
      <c r="H2695" s="613"/>
      <c r="I2695" s="576"/>
    </row>
    <row r="2696" spans="1:10" ht="15.75" thickBot="1">
      <c r="A2696" s="944" t="s">
        <v>5433</v>
      </c>
      <c r="B2696" s="516"/>
      <c r="C2696" s="609"/>
      <c r="D2696" s="614"/>
      <c r="E2696" s="614"/>
      <c r="F2696" s="539"/>
      <c r="G2696" s="610"/>
      <c r="H2696" s="613"/>
      <c r="I2696" s="576"/>
    </row>
    <row r="2697" spans="1:10" ht="15.75" thickBot="1">
      <c r="A2697" s="944" t="s">
        <v>5433</v>
      </c>
      <c r="B2697" s="516"/>
      <c r="C2697" s="639"/>
      <c r="D2697" s="640"/>
      <c r="E2697" s="640"/>
      <c r="F2697" s="571"/>
      <c r="G2697" s="641"/>
      <c r="H2697" s="642"/>
      <c r="I2697" s="679">
        <v>98318</v>
      </c>
    </row>
    <row r="2698" spans="1:10" ht="15.75" thickBot="1">
      <c r="A2698" s="944" t="s">
        <v>5433</v>
      </c>
      <c r="B2698" s="516"/>
      <c r="C2698" s="598"/>
      <c r="D2698" s="598"/>
      <c r="E2698" s="598"/>
      <c r="F2698" s="596"/>
      <c r="G2698" s="668"/>
      <c r="H2698" s="840"/>
      <c r="I2698" s="576"/>
    </row>
    <row r="2699" spans="1:10" ht="15.75" thickBot="1">
      <c r="A2699" s="944" t="s">
        <v>5433</v>
      </c>
      <c r="B2699" s="516"/>
      <c r="C2699" s="598"/>
      <c r="D2699" s="598"/>
      <c r="E2699" s="598"/>
      <c r="F2699" s="841" t="s">
        <v>654</v>
      </c>
      <c r="G2699" s="668"/>
      <c r="H2699" s="840"/>
      <c r="I2699" s="619">
        <v>188388</v>
      </c>
      <c r="J2699" s="518">
        <v>188388</v>
      </c>
    </row>
    <row r="2700" spans="1:10">
      <c r="A2700" s="944" t="s">
        <v>5433</v>
      </c>
    </row>
    <row r="2701" spans="1:10">
      <c r="A2701" s="944" t="s">
        <v>5433</v>
      </c>
      <c r="I2701" s="842"/>
    </row>
    <row r="2702" spans="1:10">
      <c r="A2702" s="944" t="s">
        <v>5433</v>
      </c>
    </row>
    <row r="2703" spans="1:10">
      <c r="A2703" s="944" t="s">
        <v>5402</v>
      </c>
    </row>
    <row r="2704" spans="1:10">
      <c r="A2704" s="944" t="s">
        <v>5402</v>
      </c>
      <c r="B2704" s="516"/>
      <c r="C2704" s="519" t="s">
        <v>631</v>
      </c>
      <c r="D2704" s="519"/>
      <c r="E2704" s="519"/>
      <c r="F2704" s="519"/>
      <c r="G2704" s="519"/>
      <c r="H2704" s="520"/>
      <c r="I2704" s="515"/>
    </row>
    <row r="2705" spans="1:9">
      <c r="A2705" s="944" t="s">
        <v>5402</v>
      </c>
      <c r="B2705" s="516"/>
      <c r="C2705" s="515"/>
      <c r="D2705" s="515"/>
      <c r="E2705" s="515"/>
      <c r="G2705" s="516"/>
      <c r="H2705" s="575"/>
      <c r="I2705" s="576"/>
    </row>
    <row r="2706" spans="1:9">
      <c r="A2706" s="944" t="s">
        <v>5402</v>
      </c>
      <c r="B2706" s="516"/>
      <c r="C2706" s="515"/>
      <c r="D2706" s="515"/>
      <c r="E2706" s="515"/>
      <c r="G2706" s="516"/>
      <c r="H2706" s="575"/>
      <c r="I2706" s="576"/>
    </row>
    <row r="2707" spans="1:9">
      <c r="A2707" s="944" t="s">
        <v>5402</v>
      </c>
      <c r="B2707" s="516"/>
      <c r="C2707" s="515"/>
      <c r="D2707" s="515"/>
      <c r="E2707" s="515"/>
      <c r="G2707" s="516"/>
      <c r="H2707" s="575"/>
      <c r="I2707" s="1051" t="s">
        <v>1062</v>
      </c>
    </row>
    <row r="2708" spans="1:9" ht="27" customHeight="1">
      <c r="A2708" s="944" t="s">
        <v>5402</v>
      </c>
      <c r="B2708" s="828" t="s">
        <v>568</v>
      </c>
      <c r="C2708" s="1094" t="s">
        <v>5402</v>
      </c>
      <c r="D2708" s="829" t="s">
        <v>5537</v>
      </c>
      <c r="E2708" s="829"/>
      <c r="F2708" s="829"/>
      <c r="G2708" s="828" t="s">
        <v>7</v>
      </c>
      <c r="H2708" s="949" t="s">
        <v>77</v>
      </c>
      <c r="I2708" s="1093">
        <v>54</v>
      </c>
    </row>
    <row r="2709" spans="1:9">
      <c r="A2709" s="944" t="s">
        <v>5402</v>
      </c>
      <c r="B2709" s="516"/>
      <c r="C2709" s="515"/>
      <c r="D2709" s="604"/>
      <c r="E2709" s="604"/>
      <c r="F2709" s="522"/>
      <c r="G2709" s="516"/>
      <c r="H2709" s="575"/>
      <c r="I2709" s="576"/>
    </row>
    <row r="2710" spans="1:9">
      <c r="A2710" s="944" t="s">
        <v>5402</v>
      </c>
      <c r="B2710" s="516"/>
      <c r="C2710" s="515"/>
      <c r="D2710" s="515"/>
      <c r="E2710" s="515"/>
      <c r="F2710" s="522"/>
      <c r="G2710" s="515"/>
      <c r="H2710" s="517"/>
      <c r="I2710" s="576"/>
    </row>
    <row r="2711" spans="1:9" ht="15.75" thickBot="1">
      <c r="A2711" s="944" t="s">
        <v>5402</v>
      </c>
      <c r="B2711" s="516"/>
      <c r="C2711" s="515"/>
      <c r="D2711" s="515"/>
      <c r="E2711" s="515"/>
      <c r="F2711" s="522"/>
      <c r="G2711" s="516"/>
      <c r="H2711" s="575"/>
      <c r="I2711" s="576"/>
    </row>
    <row r="2712" spans="1:9" ht="15.75" thickBot="1">
      <c r="A2712" s="944" t="s">
        <v>5402</v>
      </c>
      <c r="B2712" s="516"/>
      <c r="C2712" s="605" t="s">
        <v>633</v>
      </c>
      <c r="D2712" s="561" t="s">
        <v>7</v>
      </c>
      <c r="E2712" s="561" t="s">
        <v>92</v>
      </c>
      <c r="F2712" s="525" t="s">
        <v>634</v>
      </c>
      <c r="G2712" s="561" t="s">
        <v>635</v>
      </c>
      <c r="H2712" s="606" t="s">
        <v>636</v>
      </c>
      <c r="I2712" s="576"/>
    </row>
    <row r="2713" spans="1:9">
      <c r="A2713" s="944" t="s">
        <v>5402</v>
      </c>
      <c r="B2713" s="516"/>
      <c r="C2713" s="960"/>
      <c r="D2713" s="838"/>
      <c r="E2713" s="625"/>
      <c r="F2713" s="850"/>
      <c r="G2713" s="625"/>
      <c r="H2713" s="951"/>
      <c r="I2713" s="576"/>
    </row>
    <row r="2714" spans="1:9">
      <c r="A2714" s="944" t="s">
        <v>5402</v>
      </c>
      <c r="B2714" s="516"/>
      <c r="C2714" s="832"/>
      <c r="D2714" s="610"/>
      <c r="E2714" s="610"/>
      <c r="F2714" s="540"/>
      <c r="G2714" s="610"/>
      <c r="H2714" s="587"/>
      <c r="I2714" s="576"/>
    </row>
    <row r="2715" spans="1:9">
      <c r="A2715" s="944" t="s">
        <v>5402</v>
      </c>
      <c r="B2715" s="516"/>
      <c r="C2715" s="832"/>
      <c r="D2715" s="610"/>
      <c r="E2715" s="610"/>
      <c r="F2715" s="540"/>
      <c r="G2715" s="610"/>
      <c r="H2715" s="587"/>
      <c r="I2715" s="576"/>
    </row>
    <row r="2716" spans="1:9">
      <c r="A2716" s="944" t="s">
        <v>5402</v>
      </c>
      <c r="B2716" s="516"/>
      <c r="C2716" s="609"/>
      <c r="D2716" s="610"/>
      <c r="E2716" s="610"/>
      <c r="F2716" s="539"/>
      <c r="G2716" s="610"/>
      <c r="H2716" s="710"/>
      <c r="I2716" s="576"/>
    </row>
    <row r="2717" spans="1:9">
      <c r="A2717" s="944" t="s">
        <v>5402</v>
      </c>
      <c r="B2717" s="516"/>
      <c r="C2717" s="609"/>
      <c r="D2717" s="610"/>
      <c r="E2717" s="614"/>
      <c r="F2717" s="539"/>
      <c r="G2717" s="610"/>
      <c r="H2717" s="613"/>
      <c r="I2717" s="576"/>
    </row>
    <row r="2718" spans="1:9" ht="15.75" thickBot="1">
      <c r="A2718" s="944" t="s">
        <v>5402</v>
      </c>
      <c r="B2718" s="516"/>
      <c r="C2718" s="609"/>
      <c r="D2718" s="610"/>
      <c r="E2718" s="614"/>
      <c r="F2718" s="539"/>
      <c r="G2718" s="610"/>
      <c r="H2718" s="613"/>
      <c r="I2718" s="576"/>
    </row>
    <row r="2719" spans="1:9" ht="15.75" thickBot="1">
      <c r="A2719" s="944" t="s">
        <v>5402</v>
      </c>
      <c r="B2719" s="516"/>
      <c r="C2719" s="615"/>
      <c r="D2719" s="616"/>
      <c r="E2719" s="616"/>
      <c r="F2719" s="546"/>
      <c r="G2719" s="617"/>
      <c r="H2719" s="618"/>
      <c r="I2719" s="649">
        <v>0</v>
      </c>
    </row>
    <row r="2720" spans="1:9" ht="15.75" thickBot="1">
      <c r="A2720" s="944" t="s">
        <v>5402</v>
      </c>
      <c r="B2720" s="516"/>
      <c r="C2720" s="620"/>
      <c r="D2720" s="620"/>
      <c r="E2720" s="620"/>
      <c r="F2720" s="549"/>
      <c r="G2720" s="621"/>
      <c r="H2720" s="622"/>
      <c r="I2720" s="623"/>
    </row>
    <row r="2721" spans="1:9" ht="15.75" thickBot="1">
      <c r="A2721" s="944" t="s">
        <v>5402</v>
      </c>
      <c r="B2721" s="516"/>
      <c r="C2721" s="605" t="s">
        <v>641</v>
      </c>
      <c r="D2721" s="561" t="s">
        <v>7</v>
      </c>
      <c r="E2721" s="561" t="s">
        <v>92</v>
      </c>
      <c r="F2721" s="525" t="s">
        <v>642</v>
      </c>
      <c r="G2721" s="561" t="s">
        <v>643</v>
      </c>
      <c r="H2721" s="606" t="s">
        <v>636</v>
      </c>
      <c r="I2721" s="623"/>
    </row>
    <row r="2722" spans="1:9" ht="45">
      <c r="A2722" s="944" t="s">
        <v>5402</v>
      </c>
      <c r="B2722" s="516"/>
      <c r="C2722" s="961" t="s">
        <v>5538</v>
      </c>
      <c r="D2722" s="625" t="s">
        <v>77</v>
      </c>
      <c r="E2722" s="529">
        <v>1.0488916759200608</v>
      </c>
      <c r="F2722" s="565">
        <v>159650</v>
      </c>
      <c r="G2722" s="529"/>
      <c r="H2722" s="567">
        <v>167456</v>
      </c>
      <c r="I2722" s="576"/>
    </row>
    <row r="2723" spans="1:9">
      <c r="A2723" s="944" t="s">
        <v>5402</v>
      </c>
      <c r="B2723" s="516"/>
      <c r="C2723" s="671"/>
      <c r="D2723" s="610"/>
      <c r="E2723" s="610"/>
      <c r="F2723" s="555"/>
      <c r="G2723" s="556"/>
      <c r="H2723" s="587"/>
      <c r="I2723" s="576"/>
    </row>
    <row r="2724" spans="1:9">
      <c r="A2724" s="944" t="s">
        <v>5402</v>
      </c>
      <c r="B2724" s="516"/>
      <c r="C2724" s="671"/>
      <c r="D2724" s="610"/>
      <c r="E2724" s="610"/>
      <c r="F2724" s="555"/>
      <c r="G2724" s="556"/>
      <c r="H2724" s="587"/>
      <c r="I2724" s="576"/>
    </row>
    <row r="2725" spans="1:9">
      <c r="A2725" s="944" t="s">
        <v>5402</v>
      </c>
      <c r="B2725" s="516"/>
      <c r="C2725" s="609"/>
      <c r="D2725" s="610"/>
      <c r="E2725" s="610"/>
      <c r="F2725" s="766"/>
      <c r="G2725" s="836"/>
      <c r="H2725" s="613"/>
      <c r="I2725" s="576"/>
    </row>
    <row r="2726" spans="1:9">
      <c r="A2726" s="944" t="s">
        <v>5402</v>
      </c>
      <c r="B2726" s="516"/>
      <c r="C2726" s="609"/>
      <c r="D2726" s="610"/>
      <c r="E2726" s="610"/>
      <c r="F2726" s="539"/>
      <c r="G2726" s="836"/>
      <c r="H2726" s="613"/>
      <c r="I2726" s="576"/>
    </row>
    <row r="2727" spans="1:9">
      <c r="A2727" s="944" t="s">
        <v>5402</v>
      </c>
      <c r="B2727" s="516"/>
      <c r="C2727" s="609"/>
      <c r="D2727" s="610"/>
      <c r="E2727" s="610"/>
      <c r="F2727" s="539"/>
      <c r="G2727" s="836"/>
      <c r="H2727" s="613"/>
      <c r="I2727" s="576"/>
    </row>
    <row r="2728" spans="1:9">
      <c r="A2728" s="944" t="s">
        <v>5402</v>
      </c>
      <c r="B2728" s="516"/>
      <c r="C2728" s="609"/>
      <c r="D2728" s="610"/>
      <c r="E2728" s="610"/>
      <c r="F2728" s="539"/>
      <c r="G2728" s="836"/>
      <c r="H2728" s="613"/>
      <c r="I2728" s="576"/>
    </row>
    <row r="2729" spans="1:9">
      <c r="A2729" s="944" t="s">
        <v>5402</v>
      </c>
      <c r="B2729" s="516"/>
      <c r="C2729" s="609"/>
      <c r="D2729" s="610"/>
      <c r="E2729" s="610"/>
      <c r="F2729" s="539"/>
      <c r="G2729" s="836"/>
      <c r="H2729" s="613"/>
      <c r="I2729" s="576"/>
    </row>
    <row r="2730" spans="1:9">
      <c r="A2730" s="944" t="s">
        <v>5402</v>
      </c>
      <c r="B2730" s="516"/>
      <c r="C2730" s="609"/>
      <c r="D2730" s="614"/>
      <c r="E2730" s="614"/>
      <c r="F2730" s="539"/>
      <c r="G2730" s="610"/>
      <c r="H2730" s="613"/>
      <c r="I2730" s="576"/>
    </row>
    <row r="2731" spans="1:9">
      <c r="A2731" s="944" t="s">
        <v>5402</v>
      </c>
      <c r="B2731" s="516"/>
      <c r="C2731" s="609"/>
      <c r="D2731" s="614"/>
      <c r="E2731" s="614"/>
      <c r="F2731" s="539"/>
      <c r="G2731" s="610"/>
      <c r="H2731" s="613"/>
      <c r="I2731" s="576"/>
    </row>
    <row r="2732" spans="1:9">
      <c r="A2732" s="944" t="s">
        <v>5402</v>
      </c>
      <c r="B2732" s="516"/>
      <c r="C2732" s="609"/>
      <c r="D2732" s="614"/>
      <c r="E2732" s="614"/>
      <c r="F2732" s="539"/>
      <c r="G2732" s="610"/>
      <c r="H2732" s="613"/>
      <c r="I2732" s="576"/>
    </row>
    <row r="2733" spans="1:9" ht="15.75" thickBot="1">
      <c r="A2733" s="944" t="s">
        <v>5402</v>
      </c>
      <c r="B2733" s="516"/>
      <c r="C2733" s="609"/>
      <c r="D2733" s="614"/>
      <c r="E2733" s="614"/>
      <c r="F2733" s="539"/>
      <c r="G2733" s="610"/>
      <c r="H2733" s="613"/>
      <c r="I2733" s="576"/>
    </row>
    <row r="2734" spans="1:9" ht="15.75" thickBot="1">
      <c r="A2734" s="944" t="s">
        <v>5402</v>
      </c>
      <c r="B2734" s="516"/>
      <c r="C2734" s="615"/>
      <c r="D2734" s="616"/>
      <c r="E2734" s="616"/>
      <c r="F2734" s="546"/>
      <c r="G2734" s="617"/>
      <c r="H2734" s="618"/>
      <c r="I2734" s="679">
        <v>167456</v>
      </c>
    </row>
    <row r="2735" spans="1:9" ht="15.75" thickBot="1">
      <c r="A2735" s="944" t="s">
        <v>5402</v>
      </c>
      <c r="B2735" s="516"/>
      <c r="C2735" s="620"/>
      <c r="D2735" s="620"/>
      <c r="E2735" s="620"/>
      <c r="F2735" s="549"/>
      <c r="G2735" s="621"/>
      <c r="H2735" s="622"/>
      <c r="I2735" s="623"/>
    </row>
    <row r="2736" spans="1:9" ht="15.75" thickBot="1">
      <c r="A2736" s="944" t="s">
        <v>5402</v>
      </c>
      <c r="B2736" s="516"/>
      <c r="C2736" s="605" t="s">
        <v>645</v>
      </c>
      <c r="D2736" s="561" t="s">
        <v>7</v>
      </c>
      <c r="E2736" s="561" t="s">
        <v>92</v>
      </c>
      <c r="F2736" s="525" t="s">
        <v>642</v>
      </c>
      <c r="G2736" s="561" t="s">
        <v>646</v>
      </c>
      <c r="H2736" s="606" t="s">
        <v>636</v>
      </c>
      <c r="I2736" s="623"/>
    </row>
    <row r="2737" spans="1:9">
      <c r="A2737" s="944" t="s">
        <v>5402</v>
      </c>
      <c r="B2737" s="516"/>
      <c r="C2737" s="837"/>
      <c r="D2737" s="625"/>
      <c r="E2737" s="625"/>
      <c r="F2737" s="766"/>
      <c r="G2737" s="625"/>
      <c r="H2737" s="592"/>
      <c r="I2737" s="631"/>
    </row>
    <row r="2738" spans="1:9">
      <c r="A2738" s="944" t="s">
        <v>5402</v>
      </c>
      <c r="B2738" s="516"/>
      <c r="C2738" s="837"/>
      <c r="D2738" s="625"/>
      <c r="E2738" s="625"/>
      <c r="F2738" s="555"/>
      <c r="G2738" s="625"/>
      <c r="H2738" s="587"/>
      <c r="I2738" s="576"/>
    </row>
    <row r="2739" spans="1:9">
      <c r="A2739" s="944" t="s">
        <v>5402</v>
      </c>
      <c r="B2739" s="516"/>
      <c r="C2739" s="671"/>
      <c r="D2739" s="610"/>
      <c r="E2739" s="610"/>
      <c r="F2739" s="539"/>
      <c r="G2739" s="610"/>
      <c r="H2739" s="613"/>
      <c r="I2739" s="576"/>
    </row>
    <row r="2740" spans="1:9">
      <c r="A2740" s="944" t="s">
        <v>5402</v>
      </c>
      <c r="B2740" s="516"/>
      <c r="C2740" s="609"/>
      <c r="D2740" s="614"/>
      <c r="E2740" s="614"/>
      <c r="F2740" s="539"/>
      <c r="G2740" s="610"/>
      <c r="H2740" s="613"/>
      <c r="I2740" s="576"/>
    </row>
    <row r="2741" spans="1:9" ht="15.75" thickBot="1">
      <c r="A2741" s="944" t="s">
        <v>5402</v>
      </c>
      <c r="B2741" s="516"/>
      <c r="C2741" s="609"/>
      <c r="D2741" s="614"/>
      <c r="E2741" s="614"/>
      <c r="F2741" s="539"/>
      <c r="G2741" s="610"/>
      <c r="H2741" s="613"/>
      <c r="I2741" s="576"/>
    </row>
    <row r="2742" spans="1:9" ht="15.75" thickBot="1">
      <c r="A2742" s="944" t="s">
        <v>5402</v>
      </c>
      <c r="B2742" s="516"/>
      <c r="C2742" s="615"/>
      <c r="D2742" s="616"/>
      <c r="E2742" s="616"/>
      <c r="F2742" s="546"/>
      <c r="G2742" s="617"/>
      <c r="H2742" s="618"/>
      <c r="I2742" s="619">
        <v>0</v>
      </c>
    </row>
    <row r="2743" spans="1:9" ht="15.75" thickBot="1">
      <c r="A2743" s="944" t="s">
        <v>5402</v>
      </c>
      <c r="B2743" s="516"/>
      <c r="C2743" s="620"/>
      <c r="D2743" s="620"/>
      <c r="E2743" s="620"/>
      <c r="F2743" s="549"/>
      <c r="G2743" s="634"/>
      <c r="H2743" s="635"/>
      <c r="I2743" s="623"/>
    </row>
    <row r="2744" spans="1:9" ht="15.75" thickBot="1">
      <c r="A2744" s="944" t="s">
        <v>5402</v>
      </c>
      <c r="B2744" s="516"/>
      <c r="C2744" s="605" t="s">
        <v>647</v>
      </c>
      <c r="D2744" s="561" t="s">
        <v>648</v>
      </c>
      <c r="E2744" s="561" t="s">
        <v>649</v>
      </c>
      <c r="F2744" s="525" t="s">
        <v>650</v>
      </c>
      <c r="G2744" s="561" t="s">
        <v>635</v>
      </c>
      <c r="H2744" s="606" t="s">
        <v>636</v>
      </c>
      <c r="I2744" s="623"/>
    </row>
    <row r="2745" spans="1:9">
      <c r="A2745" s="944" t="s">
        <v>5402</v>
      </c>
      <c r="B2745" s="516"/>
      <c r="C2745" s="628"/>
      <c r="D2745" s="563"/>
      <c r="E2745" s="563"/>
      <c r="F2745" s="555"/>
      <c r="G2745" s="853"/>
      <c r="H2745" s="587"/>
      <c r="I2745" s="576"/>
    </row>
    <row r="2746" spans="1:9">
      <c r="A2746" s="944" t="s">
        <v>5402</v>
      </c>
      <c r="B2746" s="516"/>
      <c r="C2746" s="628"/>
      <c r="D2746" s="563"/>
      <c r="E2746" s="563"/>
      <c r="F2746" s="555"/>
      <c r="G2746" s="610"/>
      <c r="H2746" s="587"/>
      <c r="I2746" s="576"/>
    </row>
    <row r="2747" spans="1:9">
      <c r="A2747" s="944" t="s">
        <v>5402</v>
      </c>
      <c r="B2747" s="516"/>
      <c r="C2747" s="609"/>
      <c r="D2747" s="563"/>
      <c r="E2747" s="563"/>
      <c r="F2747" s="555"/>
      <c r="G2747" s="610"/>
      <c r="H2747" s="587"/>
      <c r="I2747" s="576"/>
    </row>
    <row r="2748" spans="1:9">
      <c r="A2748" s="944" t="s">
        <v>5402</v>
      </c>
      <c r="B2748" s="516"/>
      <c r="C2748" s="609"/>
      <c r="D2748" s="558"/>
      <c r="E2748" s="558"/>
      <c r="F2748" s="539"/>
      <c r="G2748" s="610"/>
      <c r="H2748" s="613"/>
      <c r="I2748" s="576"/>
    </row>
    <row r="2749" spans="1:9">
      <c r="A2749" s="944" t="s">
        <v>5402</v>
      </c>
      <c r="B2749" s="516"/>
      <c r="C2749" s="609"/>
      <c r="D2749" s="614"/>
      <c r="E2749" s="614"/>
      <c r="F2749" s="539"/>
      <c r="G2749" s="610"/>
      <c r="H2749" s="613"/>
      <c r="I2749" s="576"/>
    </row>
    <row r="2750" spans="1:9" ht="15.75" thickBot="1">
      <c r="A2750" s="944" t="s">
        <v>5402</v>
      </c>
      <c r="B2750" s="516"/>
      <c r="C2750" s="609"/>
      <c r="D2750" s="614"/>
      <c r="E2750" s="614"/>
      <c r="F2750" s="539"/>
      <c r="G2750" s="610"/>
      <c r="H2750" s="613"/>
      <c r="I2750" s="576"/>
    </row>
    <row r="2751" spans="1:9" ht="15.75" thickBot="1">
      <c r="A2751" s="944" t="s">
        <v>5402</v>
      </c>
      <c r="B2751" s="516"/>
      <c r="C2751" s="639"/>
      <c r="D2751" s="640"/>
      <c r="E2751" s="640"/>
      <c r="F2751" s="571"/>
      <c r="G2751" s="641"/>
      <c r="H2751" s="642"/>
      <c r="I2751" s="619">
        <v>0</v>
      </c>
    </row>
    <row r="2752" spans="1:9" ht="15.75" thickBot="1">
      <c r="A2752" s="944" t="s">
        <v>5402</v>
      </c>
      <c r="B2752" s="516"/>
      <c r="C2752" s="598"/>
      <c r="D2752" s="598"/>
      <c r="E2752" s="598"/>
      <c r="F2752" s="596"/>
      <c r="G2752" s="668"/>
      <c r="H2752" s="840"/>
      <c r="I2752" s="576"/>
    </row>
    <row r="2753" spans="1:10" ht="15.75" thickBot="1">
      <c r="A2753" s="944" t="s">
        <v>5402</v>
      </c>
      <c r="B2753" s="516"/>
      <c r="C2753" s="598"/>
      <c r="D2753" s="598"/>
      <c r="E2753" s="598"/>
      <c r="F2753" s="841" t="s">
        <v>654</v>
      </c>
      <c r="G2753" s="668"/>
      <c r="H2753" s="840"/>
      <c r="I2753" s="649">
        <v>167456</v>
      </c>
      <c r="J2753" s="518">
        <v>167456</v>
      </c>
    </row>
    <row r="2754" spans="1:10">
      <c r="A2754" s="944" t="s">
        <v>5402</v>
      </c>
    </row>
    <row r="2755" spans="1:10">
      <c r="A2755" s="944" t="s">
        <v>1100</v>
      </c>
      <c r="B2755" s="515"/>
      <c r="C2755" s="515"/>
      <c r="D2755" s="515"/>
      <c r="E2755" s="515"/>
      <c r="F2755" s="515"/>
      <c r="G2755" s="516"/>
      <c r="H2755" s="517"/>
      <c r="I2755" s="821"/>
    </row>
    <row r="2756" spans="1:10">
      <c r="A2756" s="944" t="s">
        <v>1100</v>
      </c>
      <c r="B2756" s="515"/>
      <c r="C2756" s="515"/>
      <c r="D2756" s="515"/>
      <c r="E2756" s="515"/>
      <c r="F2756" s="515"/>
      <c r="G2756" s="516"/>
      <c r="H2756" s="517"/>
      <c r="I2756" s="515"/>
    </row>
    <row r="2757" spans="1:10">
      <c r="A2757" s="944" t="s">
        <v>5602</v>
      </c>
      <c r="B2757" s="515"/>
      <c r="C2757" s="515"/>
      <c r="D2757" s="515"/>
      <c r="E2757" s="515"/>
      <c r="F2757" s="515"/>
      <c r="G2757" s="516"/>
      <c r="H2757" s="517"/>
      <c r="I2757" s="515"/>
    </row>
    <row r="2758" spans="1:10">
      <c r="A2758" s="944" t="s">
        <v>5602</v>
      </c>
      <c r="B2758" s="516"/>
      <c r="C2758" s="519" t="s">
        <v>631</v>
      </c>
      <c r="D2758" s="519"/>
      <c r="E2758" s="519"/>
      <c r="F2758" s="519"/>
      <c r="G2758" s="519"/>
      <c r="H2758" s="520"/>
      <c r="I2758" s="515"/>
    </row>
    <row r="2759" spans="1:10">
      <c r="A2759" s="944" t="s">
        <v>5602</v>
      </c>
      <c r="B2759" s="516"/>
      <c r="C2759" s="515"/>
      <c r="D2759" s="515"/>
      <c r="E2759" s="515"/>
      <c r="F2759" s="515"/>
      <c r="G2759" s="516"/>
      <c r="H2759" s="517"/>
      <c r="I2759" s="515"/>
    </row>
    <row r="2760" spans="1:10">
      <c r="A2760" s="944" t="s">
        <v>5602</v>
      </c>
      <c r="B2760" s="516"/>
      <c r="C2760" s="515"/>
      <c r="D2760" s="515"/>
      <c r="E2760" s="515"/>
      <c r="F2760" s="515"/>
      <c r="G2760" s="516"/>
      <c r="H2760" s="517"/>
      <c r="I2760" s="515"/>
    </row>
    <row r="2761" spans="1:10">
      <c r="A2761" s="944" t="s">
        <v>5602</v>
      </c>
      <c r="B2761" s="516"/>
      <c r="C2761" s="515"/>
      <c r="D2761" s="515"/>
      <c r="E2761" s="515"/>
      <c r="F2761" s="515"/>
      <c r="G2761" s="516"/>
      <c r="H2761" s="517"/>
      <c r="I2761" s="1051" t="s">
        <v>1062</v>
      </c>
    </row>
    <row r="2762" spans="1:10" ht="27" customHeight="1">
      <c r="A2762" s="944" t="s">
        <v>5602</v>
      </c>
      <c r="B2762" s="843" t="s">
        <v>568</v>
      </c>
      <c r="C2762" s="1094" t="s">
        <v>5602</v>
      </c>
      <c r="D2762" s="945" t="s">
        <v>756</v>
      </c>
      <c r="E2762" s="945"/>
      <c r="F2762" s="945"/>
      <c r="G2762" s="843" t="s">
        <v>7</v>
      </c>
      <c r="H2762" s="844" t="s">
        <v>662</v>
      </c>
      <c r="I2762" s="1093">
        <v>90</v>
      </c>
    </row>
    <row r="2763" spans="1:10">
      <c r="A2763" s="944" t="s">
        <v>5602</v>
      </c>
      <c r="B2763" s="521"/>
      <c r="C2763" s="522"/>
      <c r="D2763" s="522"/>
      <c r="E2763" s="522"/>
      <c r="F2763" s="522"/>
      <c r="G2763" s="521"/>
      <c r="H2763" s="517"/>
      <c r="I2763" s="517"/>
    </row>
    <row r="2764" spans="1:10">
      <c r="A2764" s="944" t="s">
        <v>5602</v>
      </c>
      <c r="B2764" s="521"/>
      <c r="C2764" s="522"/>
      <c r="D2764" s="522"/>
      <c r="E2764" s="522"/>
      <c r="F2764" s="522"/>
      <c r="G2764" s="521"/>
      <c r="H2764" s="523"/>
      <c r="I2764" s="517"/>
    </row>
    <row r="2765" spans="1:10" ht="15.75" thickBot="1">
      <c r="A2765" s="944" t="s">
        <v>5602</v>
      </c>
      <c r="B2765" s="521"/>
      <c r="C2765" s="522"/>
      <c r="D2765" s="522"/>
      <c r="E2765" s="522"/>
      <c r="F2765" s="522"/>
      <c r="G2765" s="521"/>
      <c r="H2765" s="517"/>
      <c r="I2765" s="517"/>
    </row>
    <row r="2766" spans="1:10" ht="15.75" thickBot="1">
      <c r="A2766" s="944" t="s">
        <v>5602</v>
      </c>
      <c r="B2766" s="521"/>
      <c r="C2766" s="524" t="s">
        <v>633</v>
      </c>
      <c r="D2766" s="525" t="s">
        <v>7</v>
      </c>
      <c r="E2766" s="525" t="s">
        <v>92</v>
      </c>
      <c r="F2766" s="525" t="s">
        <v>634</v>
      </c>
      <c r="G2766" s="525" t="s">
        <v>635</v>
      </c>
      <c r="H2766" s="526" t="s">
        <v>636</v>
      </c>
      <c r="I2766" s="517"/>
    </row>
    <row r="2767" spans="1:10">
      <c r="A2767" s="944" t="s">
        <v>5602</v>
      </c>
      <c r="B2767" s="521"/>
      <c r="C2767" s="527" t="s">
        <v>637</v>
      </c>
      <c r="D2767" s="528" t="s">
        <v>638</v>
      </c>
      <c r="E2767" s="529">
        <v>1</v>
      </c>
      <c r="F2767" s="530">
        <v>163490</v>
      </c>
      <c r="G2767" s="531">
        <v>9.987786259541985E-2</v>
      </c>
      <c r="H2767" s="567">
        <v>16329</v>
      </c>
      <c r="I2767" s="517"/>
    </row>
    <row r="2768" spans="1:10">
      <c r="A2768" s="944" t="s">
        <v>5602</v>
      </c>
      <c r="B2768" s="521"/>
      <c r="C2768" s="533" t="s">
        <v>757</v>
      </c>
      <c r="D2768" s="534" t="s">
        <v>640</v>
      </c>
      <c r="E2768" s="847">
        <v>1</v>
      </c>
      <c r="F2768" s="536">
        <v>1751</v>
      </c>
      <c r="G2768" s="537">
        <v>1</v>
      </c>
      <c r="H2768" s="567">
        <v>1751</v>
      </c>
      <c r="I2768" s="517"/>
    </row>
    <row r="2769" spans="1:9">
      <c r="A2769" s="944" t="s">
        <v>5602</v>
      </c>
      <c r="B2769" s="521"/>
      <c r="C2769" s="538"/>
      <c r="D2769" s="534"/>
      <c r="E2769" s="539"/>
      <c r="F2769" s="540"/>
      <c r="G2769" s="845"/>
      <c r="H2769" s="587"/>
      <c r="I2769" s="517"/>
    </row>
    <row r="2770" spans="1:9">
      <c r="A2770" s="944" t="s">
        <v>5602</v>
      </c>
      <c r="B2770" s="521"/>
      <c r="C2770" s="542"/>
      <c r="D2770" s="534"/>
      <c r="E2770" s="539"/>
      <c r="F2770" s="539"/>
      <c r="G2770" s="534"/>
      <c r="H2770" s="613"/>
      <c r="I2770" s="517"/>
    </row>
    <row r="2771" spans="1:9">
      <c r="A2771" s="944" t="s">
        <v>5602</v>
      </c>
      <c r="B2771" s="521"/>
      <c r="C2771" s="542"/>
      <c r="D2771" s="534"/>
      <c r="E2771" s="539"/>
      <c r="F2771" s="539"/>
      <c r="G2771" s="534"/>
      <c r="H2771" s="613"/>
      <c r="I2771" s="517"/>
    </row>
    <row r="2772" spans="1:9" ht="15.75" thickBot="1">
      <c r="A2772" s="944" t="s">
        <v>5602</v>
      </c>
      <c r="B2772" s="521"/>
      <c r="C2772" s="542"/>
      <c r="D2772" s="534"/>
      <c r="E2772" s="539"/>
      <c r="F2772" s="539"/>
      <c r="G2772" s="534"/>
      <c r="H2772" s="613"/>
      <c r="I2772" s="517"/>
    </row>
    <row r="2773" spans="1:9" ht="15.75" thickBot="1">
      <c r="A2773" s="944" t="s">
        <v>5602</v>
      </c>
      <c r="B2773" s="521"/>
      <c r="C2773" s="544"/>
      <c r="D2773" s="545"/>
      <c r="E2773" s="546"/>
      <c r="F2773" s="546"/>
      <c r="G2773" s="545"/>
      <c r="H2773" s="618"/>
      <c r="I2773" s="548">
        <v>18080</v>
      </c>
    </row>
    <row r="2774" spans="1:9" ht="15.75" thickBot="1">
      <c r="A2774" s="944" t="s">
        <v>5602</v>
      </c>
      <c r="B2774" s="521"/>
      <c r="C2774" s="549"/>
      <c r="D2774" s="550"/>
      <c r="E2774" s="549"/>
      <c r="F2774" s="549"/>
      <c r="G2774" s="550"/>
      <c r="H2774" s="622"/>
      <c r="I2774" s="552"/>
    </row>
    <row r="2775" spans="1:9" ht="15.75" thickBot="1">
      <c r="A2775" s="944" t="s">
        <v>5602</v>
      </c>
      <c r="B2775" s="522"/>
      <c r="C2775" s="524" t="s">
        <v>641</v>
      </c>
      <c r="D2775" s="525" t="s">
        <v>7</v>
      </c>
      <c r="E2775" s="525" t="s">
        <v>92</v>
      </c>
      <c r="F2775" s="525" t="s">
        <v>642</v>
      </c>
      <c r="G2775" s="525" t="s">
        <v>643</v>
      </c>
      <c r="H2775" s="606" t="s">
        <v>636</v>
      </c>
      <c r="I2775" s="517"/>
    </row>
    <row r="2776" spans="1:9">
      <c r="A2776" s="944" t="s">
        <v>5602</v>
      </c>
      <c r="B2776" s="522"/>
      <c r="C2776" s="562" t="s">
        <v>758</v>
      </c>
      <c r="D2776" s="768" t="s">
        <v>78</v>
      </c>
      <c r="E2776" s="529">
        <v>1.03</v>
      </c>
      <c r="F2776" s="565">
        <v>362560</v>
      </c>
      <c r="G2776" s="556"/>
      <c r="H2776" s="567">
        <v>373437</v>
      </c>
      <c r="I2776" s="517"/>
    </row>
    <row r="2777" spans="1:9">
      <c r="A2777" s="944" t="s">
        <v>5602</v>
      </c>
      <c r="B2777" s="522"/>
      <c r="C2777" s="542"/>
      <c r="D2777" s="534"/>
      <c r="E2777" s="663"/>
      <c r="F2777" s="555"/>
      <c r="G2777" s="556"/>
      <c r="H2777" s="592"/>
      <c r="I2777" s="517"/>
    </row>
    <row r="2778" spans="1:9">
      <c r="A2778" s="944" t="s">
        <v>5602</v>
      </c>
      <c r="B2778" s="522"/>
      <c r="C2778" s="591"/>
      <c r="D2778" s="534"/>
      <c r="E2778" s="663"/>
      <c r="F2778" s="555"/>
      <c r="G2778" s="556"/>
      <c r="H2778" s="592"/>
      <c r="I2778" s="517"/>
    </row>
    <row r="2779" spans="1:9">
      <c r="A2779" s="944" t="s">
        <v>5602</v>
      </c>
      <c r="B2779" s="522"/>
      <c r="C2779" s="542"/>
      <c r="D2779" s="539"/>
      <c r="E2779" s="539"/>
      <c r="F2779" s="540"/>
      <c r="G2779" s="534"/>
      <c r="H2779" s="613"/>
      <c r="I2779" s="517"/>
    </row>
    <row r="2780" spans="1:9">
      <c r="A2780" s="944" t="s">
        <v>5602</v>
      </c>
      <c r="B2780" s="522"/>
      <c r="C2780" s="542"/>
      <c r="D2780" s="539"/>
      <c r="E2780" s="539"/>
      <c r="F2780" s="539"/>
      <c r="G2780" s="534"/>
      <c r="H2780" s="613"/>
      <c r="I2780" s="517"/>
    </row>
    <row r="2781" spans="1:9">
      <c r="A2781" s="944" t="s">
        <v>5602</v>
      </c>
      <c r="B2781" s="522"/>
      <c r="C2781" s="542"/>
      <c r="D2781" s="539"/>
      <c r="E2781" s="539"/>
      <c r="F2781" s="539"/>
      <c r="G2781" s="534"/>
      <c r="H2781" s="613"/>
      <c r="I2781" s="517"/>
    </row>
    <row r="2782" spans="1:9">
      <c r="A2782" s="944" t="s">
        <v>5602</v>
      </c>
      <c r="B2782" s="522"/>
      <c r="C2782" s="542"/>
      <c r="D2782" s="539"/>
      <c r="E2782" s="539"/>
      <c r="F2782" s="539"/>
      <c r="G2782" s="534"/>
      <c r="H2782" s="613"/>
      <c r="I2782" s="517"/>
    </row>
    <row r="2783" spans="1:9">
      <c r="A2783" s="944" t="s">
        <v>5602</v>
      </c>
      <c r="B2783" s="522"/>
      <c r="C2783" s="542"/>
      <c r="D2783" s="539"/>
      <c r="E2783" s="539"/>
      <c r="F2783" s="539"/>
      <c r="G2783" s="534"/>
      <c r="H2783" s="613"/>
      <c r="I2783" s="517"/>
    </row>
    <row r="2784" spans="1:9">
      <c r="A2784" s="944" t="s">
        <v>5602</v>
      </c>
      <c r="B2784" s="522"/>
      <c r="C2784" s="542"/>
      <c r="D2784" s="539"/>
      <c r="E2784" s="539"/>
      <c r="F2784" s="539"/>
      <c r="G2784" s="534"/>
      <c r="H2784" s="613"/>
      <c r="I2784" s="517"/>
    </row>
    <row r="2785" spans="1:9">
      <c r="A2785" s="944" t="s">
        <v>5602</v>
      </c>
      <c r="B2785" s="522"/>
      <c r="C2785" s="542"/>
      <c r="D2785" s="539"/>
      <c r="E2785" s="539"/>
      <c r="F2785" s="539"/>
      <c r="G2785" s="534"/>
      <c r="H2785" s="613"/>
      <c r="I2785" s="517"/>
    </row>
    <row r="2786" spans="1:9" ht="15.75" thickBot="1">
      <c r="A2786" s="944" t="s">
        <v>5602</v>
      </c>
      <c r="B2786" s="522"/>
      <c r="C2786" s="542"/>
      <c r="D2786" s="539"/>
      <c r="E2786" s="539"/>
      <c r="F2786" s="539"/>
      <c r="G2786" s="534"/>
      <c r="H2786" s="613"/>
      <c r="I2786" s="517"/>
    </row>
    <row r="2787" spans="1:9" ht="15.75" thickBot="1">
      <c r="A2787" s="944" t="s">
        <v>5602</v>
      </c>
      <c r="B2787" s="522"/>
      <c r="C2787" s="544"/>
      <c r="D2787" s="546"/>
      <c r="E2787" s="546"/>
      <c r="F2787" s="546"/>
      <c r="G2787" s="545"/>
      <c r="H2787" s="618"/>
      <c r="I2787" s="548">
        <v>373437</v>
      </c>
    </row>
    <row r="2788" spans="1:9" ht="15.75" thickBot="1">
      <c r="A2788" s="944" t="s">
        <v>5602</v>
      </c>
      <c r="B2788" s="522"/>
      <c r="C2788" s="549"/>
      <c r="D2788" s="549"/>
      <c r="E2788" s="549"/>
      <c r="F2788" s="549"/>
      <c r="G2788" s="550"/>
      <c r="H2788" s="622"/>
    </row>
    <row r="2789" spans="1:9" ht="15.75" thickBot="1">
      <c r="A2789" s="944" t="s">
        <v>5602</v>
      </c>
      <c r="B2789" s="522"/>
      <c r="C2789" s="524" t="s">
        <v>645</v>
      </c>
      <c r="D2789" s="525" t="s">
        <v>7</v>
      </c>
      <c r="E2789" s="525" t="s">
        <v>92</v>
      </c>
      <c r="F2789" s="525" t="s">
        <v>642</v>
      </c>
      <c r="G2789" s="525" t="s">
        <v>646</v>
      </c>
      <c r="H2789" s="606" t="s">
        <v>636</v>
      </c>
      <c r="I2789" s="552"/>
    </row>
    <row r="2790" spans="1:9">
      <c r="A2790" s="944" t="s">
        <v>5602</v>
      </c>
      <c r="B2790" s="522"/>
      <c r="C2790" s="562"/>
      <c r="D2790" s="768"/>
      <c r="E2790" s="529"/>
      <c r="F2790" s="848"/>
      <c r="G2790" s="556"/>
      <c r="H2790" s="849"/>
      <c r="I2790" s="517"/>
    </row>
    <row r="2791" spans="1:9">
      <c r="A2791" s="944" t="s">
        <v>5602</v>
      </c>
      <c r="B2791" s="522"/>
      <c r="C2791" s="846"/>
      <c r="D2791" s="772"/>
      <c r="E2791" s="638"/>
      <c r="F2791" s="850"/>
      <c r="G2791" s="637"/>
      <c r="H2791" s="770"/>
      <c r="I2791" s="517"/>
    </row>
    <row r="2792" spans="1:9">
      <c r="A2792" s="944" t="s">
        <v>5602</v>
      </c>
      <c r="B2792" s="522"/>
      <c r="C2792" s="542"/>
      <c r="D2792" s="539"/>
      <c r="E2792" s="539"/>
      <c r="F2792" s="540"/>
      <c r="G2792" s="554"/>
      <c r="H2792" s="541"/>
      <c r="I2792" s="517"/>
    </row>
    <row r="2793" spans="1:9">
      <c r="A2793" s="944" t="s">
        <v>5602</v>
      </c>
      <c r="B2793" s="522"/>
      <c r="C2793" s="542"/>
      <c r="D2793" s="539"/>
      <c r="E2793" s="539"/>
      <c r="F2793" s="539"/>
      <c r="G2793" s="534"/>
      <c r="H2793" s="543"/>
      <c r="I2793" s="517"/>
    </row>
    <row r="2794" spans="1:9">
      <c r="A2794" s="944" t="s">
        <v>5602</v>
      </c>
      <c r="B2794" s="522"/>
      <c r="C2794" s="542"/>
      <c r="D2794" s="539"/>
      <c r="E2794" s="539"/>
      <c r="F2794" s="539"/>
      <c r="G2794" s="534"/>
      <c r="H2794" s="543"/>
      <c r="I2794" s="517"/>
    </row>
    <row r="2795" spans="1:9" ht="15.75" thickBot="1">
      <c r="A2795" s="944" t="s">
        <v>5602</v>
      </c>
      <c r="B2795" s="522"/>
      <c r="C2795" s="542"/>
      <c r="D2795" s="539"/>
      <c r="E2795" s="539"/>
      <c r="F2795" s="539"/>
      <c r="G2795" s="534"/>
      <c r="H2795" s="543"/>
      <c r="I2795" s="517"/>
    </row>
    <row r="2796" spans="1:9" ht="15.75" thickBot="1">
      <c r="A2796" s="944" t="s">
        <v>5602</v>
      </c>
      <c r="B2796" s="522"/>
      <c r="C2796" s="544"/>
      <c r="D2796" s="546"/>
      <c r="E2796" s="546"/>
      <c r="F2796" s="546"/>
      <c r="G2796" s="545"/>
      <c r="H2796" s="547"/>
      <c r="I2796" s="548">
        <v>0</v>
      </c>
    </row>
    <row r="2797" spans="1:9" ht="15.75" thickBot="1">
      <c r="A2797" s="944" t="s">
        <v>5602</v>
      </c>
      <c r="B2797" s="522"/>
      <c r="C2797" s="549"/>
      <c r="D2797" s="549"/>
      <c r="E2797" s="549"/>
      <c r="F2797" s="549"/>
      <c r="G2797" s="559"/>
      <c r="H2797" s="560"/>
      <c r="I2797" s="552"/>
    </row>
    <row r="2798" spans="1:9" ht="15.75" thickBot="1">
      <c r="A2798" s="944" t="s">
        <v>5602</v>
      </c>
      <c r="B2798" s="522"/>
      <c r="C2798" s="524" t="s">
        <v>647</v>
      </c>
      <c r="D2798" s="561" t="s">
        <v>648</v>
      </c>
      <c r="E2798" s="561" t="s">
        <v>649</v>
      </c>
      <c r="F2798" s="525" t="s">
        <v>650</v>
      </c>
      <c r="G2798" s="525" t="s">
        <v>635</v>
      </c>
      <c r="H2798" s="526" t="s">
        <v>636</v>
      </c>
      <c r="I2798" s="517"/>
    </row>
    <row r="2799" spans="1:9">
      <c r="A2799" s="944" t="s">
        <v>5602</v>
      </c>
      <c r="B2799" s="522"/>
      <c r="C2799" s="562" t="s">
        <v>651</v>
      </c>
      <c r="D2799" s="563">
        <v>52046.296296296299</v>
      </c>
      <c r="E2799" s="564">
        <v>1.83829076447194</v>
      </c>
      <c r="F2799" s="565">
        <v>95676.225806451621</v>
      </c>
      <c r="G2799" s="827">
        <v>2.1528438249980306</v>
      </c>
      <c r="H2799" s="567">
        <v>44442</v>
      </c>
      <c r="I2799" s="517"/>
    </row>
    <row r="2800" spans="1:9">
      <c r="A2800" s="944" t="s">
        <v>5602</v>
      </c>
      <c r="B2800" s="522"/>
      <c r="C2800" s="562" t="s">
        <v>652</v>
      </c>
      <c r="D2800" s="563">
        <v>41637.037037037036</v>
      </c>
      <c r="E2800" s="564">
        <v>1.83829076447194</v>
      </c>
      <c r="F2800" s="565">
        <v>76540.980645161297</v>
      </c>
      <c r="G2800" s="827">
        <v>1</v>
      </c>
      <c r="H2800" s="567">
        <v>76541</v>
      </c>
      <c r="I2800" s="517"/>
    </row>
    <row r="2801" spans="1:10">
      <c r="A2801" s="944" t="s">
        <v>5602</v>
      </c>
      <c r="B2801" s="522"/>
      <c r="C2801" s="568" t="s">
        <v>653</v>
      </c>
      <c r="D2801" s="563">
        <v>20818.518518518522</v>
      </c>
      <c r="E2801" s="564">
        <v>2.0417646957549742</v>
      </c>
      <c r="F2801" s="565">
        <v>42506.516129032265</v>
      </c>
      <c r="G2801" s="827">
        <v>1</v>
      </c>
      <c r="H2801" s="567">
        <v>42507</v>
      </c>
      <c r="I2801" s="517"/>
    </row>
    <row r="2802" spans="1:10">
      <c r="A2802" s="944" t="s">
        <v>5602</v>
      </c>
      <c r="B2802" s="522"/>
      <c r="C2802" s="542"/>
      <c r="D2802" s="539"/>
      <c r="E2802" s="539"/>
      <c r="F2802" s="539"/>
      <c r="G2802" s="534"/>
      <c r="H2802" s="543"/>
      <c r="I2802" s="517"/>
    </row>
    <row r="2803" spans="1:10">
      <c r="A2803" s="944" t="s">
        <v>5602</v>
      </c>
      <c r="B2803" s="522"/>
      <c r="C2803" s="542"/>
      <c r="D2803" s="539"/>
      <c r="E2803" s="539"/>
      <c r="F2803" s="539"/>
      <c r="G2803" s="534"/>
      <c r="H2803" s="543"/>
      <c r="I2803" s="517"/>
    </row>
    <row r="2804" spans="1:10" ht="15.75" thickBot="1">
      <c r="A2804" s="944" t="s">
        <v>5602</v>
      </c>
      <c r="B2804" s="522"/>
      <c r="C2804" s="542"/>
      <c r="D2804" s="539"/>
      <c r="E2804" s="539"/>
      <c r="F2804" s="539"/>
      <c r="G2804" s="534"/>
      <c r="H2804" s="543"/>
      <c r="I2804" s="517"/>
    </row>
    <row r="2805" spans="1:10" ht="15.75" thickBot="1">
      <c r="A2805" s="944" t="s">
        <v>5602</v>
      </c>
      <c r="B2805" s="522"/>
      <c r="C2805" s="570"/>
      <c r="D2805" s="571"/>
      <c r="E2805" s="571"/>
      <c r="F2805" s="571"/>
      <c r="G2805" s="572"/>
      <c r="H2805" s="573"/>
      <c r="I2805" s="548">
        <v>163490</v>
      </c>
    </row>
    <row r="2806" spans="1:10" ht="15.75" thickBot="1">
      <c r="A2806" s="944" t="s">
        <v>5602</v>
      </c>
      <c r="B2806" s="522"/>
      <c r="C2806" s="522"/>
      <c r="D2806" s="522"/>
      <c r="E2806" s="522"/>
      <c r="F2806" s="522"/>
      <c r="G2806" s="521"/>
      <c r="H2806" s="517"/>
      <c r="I2806" s="517"/>
    </row>
    <row r="2807" spans="1:10" ht="15.75" thickBot="1">
      <c r="A2807" s="944" t="s">
        <v>5602</v>
      </c>
      <c r="B2807" s="522"/>
      <c r="C2807" s="522"/>
      <c r="D2807" s="522"/>
      <c r="E2807" s="522"/>
      <c r="F2807" s="574" t="s">
        <v>654</v>
      </c>
      <c r="G2807" s="521"/>
      <c r="H2807" s="517"/>
      <c r="I2807" s="548">
        <v>555007</v>
      </c>
      <c r="J2807" s="518">
        <v>555007</v>
      </c>
    </row>
    <row r="2808" spans="1:10">
      <c r="A2808" s="944" t="s">
        <v>5602</v>
      </c>
      <c r="B2808" s="515"/>
      <c r="C2808" s="515"/>
      <c r="D2808" s="515"/>
      <c r="E2808" s="515"/>
      <c r="F2808" s="515"/>
      <c r="G2808" s="516"/>
      <c r="H2808" s="517"/>
      <c r="I2808" s="515"/>
    </row>
    <row r="2809" spans="1:10">
      <c r="A2809" s="944" t="s">
        <v>223</v>
      </c>
      <c r="B2809" s="515"/>
      <c r="C2809" s="515"/>
      <c r="D2809" s="515"/>
      <c r="E2809" s="515"/>
      <c r="F2809" s="515"/>
      <c r="G2809" s="516"/>
      <c r="H2809" s="517"/>
      <c r="I2809" s="821"/>
    </row>
    <row r="2810" spans="1:10">
      <c r="A2810" s="944" t="s">
        <v>223</v>
      </c>
      <c r="B2810" s="515"/>
      <c r="C2810" s="515"/>
      <c r="D2810" s="515"/>
      <c r="E2810" s="515"/>
      <c r="F2810" s="515"/>
      <c r="G2810" s="516"/>
      <c r="H2810" s="517"/>
      <c r="I2810" s="515"/>
    </row>
    <row r="2811" spans="1:10">
      <c r="A2811" s="944" t="s">
        <v>5603</v>
      </c>
      <c r="B2811" s="515"/>
      <c r="C2811" s="515"/>
      <c r="D2811" s="515"/>
      <c r="E2811" s="515"/>
      <c r="F2811" s="515"/>
      <c r="G2811" s="516"/>
      <c r="H2811" s="517"/>
      <c r="I2811" s="515"/>
    </row>
    <row r="2812" spans="1:10">
      <c r="A2812" s="944" t="s">
        <v>5603</v>
      </c>
      <c r="B2812" s="516"/>
      <c r="C2812" s="519" t="s">
        <v>631</v>
      </c>
      <c r="D2812" s="519"/>
      <c r="E2812" s="519"/>
      <c r="F2812" s="519"/>
      <c r="G2812" s="519"/>
      <c r="H2812" s="520"/>
      <c r="I2812" s="515"/>
    </row>
    <row r="2813" spans="1:10">
      <c r="A2813" s="944" t="s">
        <v>5603</v>
      </c>
      <c r="B2813" s="516"/>
      <c r="C2813" s="515"/>
      <c r="D2813" s="515"/>
      <c r="E2813" s="515"/>
      <c r="F2813" s="515"/>
      <c r="G2813" s="516"/>
      <c r="H2813" s="517"/>
      <c r="I2813" s="515"/>
    </row>
    <row r="2814" spans="1:10">
      <c r="A2814" s="944" t="s">
        <v>5603</v>
      </c>
      <c r="B2814" s="516"/>
      <c r="C2814" s="515"/>
      <c r="D2814" s="515"/>
      <c r="E2814" s="515"/>
      <c r="F2814" s="515"/>
      <c r="G2814" s="516"/>
      <c r="H2814" s="517"/>
      <c r="I2814" s="515"/>
    </row>
    <row r="2815" spans="1:10">
      <c r="A2815" s="944" t="s">
        <v>5603</v>
      </c>
      <c r="B2815" s="516"/>
      <c r="C2815" s="515"/>
      <c r="D2815" s="515"/>
      <c r="E2815" s="515"/>
      <c r="F2815" s="515"/>
      <c r="G2815" s="516"/>
      <c r="H2815" s="517"/>
      <c r="I2815" s="1051" t="s">
        <v>1062</v>
      </c>
    </row>
    <row r="2816" spans="1:10" ht="27" customHeight="1">
      <c r="A2816" s="944" t="s">
        <v>5603</v>
      </c>
      <c r="B2816" s="843" t="s">
        <v>568</v>
      </c>
      <c r="C2816" s="1094" t="s">
        <v>5603</v>
      </c>
      <c r="D2816" s="945" t="s">
        <v>5586</v>
      </c>
      <c r="E2816" s="945"/>
      <c r="F2816" s="945"/>
      <c r="G2816" s="843" t="s">
        <v>7</v>
      </c>
      <c r="H2816" s="844" t="s">
        <v>748</v>
      </c>
      <c r="I2816" s="1093">
        <v>91</v>
      </c>
    </row>
    <row r="2817" spans="1:9">
      <c r="A2817" s="944" t="s">
        <v>5603</v>
      </c>
      <c r="B2817" s="521"/>
      <c r="C2817" s="522"/>
      <c r="D2817" s="522"/>
      <c r="E2817" s="522"/>
      <c r="F2817" s="522"/>
      <c r="G2817" s="521"/>
      <c r="H2817" s="517"/>
      <c r="I2817" s="517"/>
    </row>
    <row r="2818" spans="1:9">
      <c r="A2818" s="944" t="s">
        <v>5603</v>
      </c>
      <c r="B2818" s="521"/>
      <c r="C2818" s="522"/>
      <c r="D2818" s="522"/>
      <c r="E2818" s="522"/>
      <c r="F2818" s="522"/>
      <c r="G2818" s="521"/>
      <c r="H2818" s="523"/>
      <c r="I2818" s="517"/>
    </row>
    <row r="2819" spans="1:9" ht="15.75" thickBot="1">
      <c r="A2819" s="944" t="s">
        <v>5603</v>
      </c>
      <c r="B2819" s="521"/>
      <c r="C2819" s="522"/>
      <c r="D2819" s="522"/>
      <c r="E2819" s="522"/>
      <c r="F2819" s="522"/>
      <c r="G2819" s="521"/>
      <c r="H2819" s="517"/>
      <c r="I2819" s="517"/>
    </row>
    <row r="2820" spans="1:9" ht="15.75" thickBot="1">
      <c r="A2820" s="944" t="s">
        <v>5603</v>
      </c>
      <c r="B2820" s="521"/>
      <c r="C2820" s="524" t="s">
        <v>633</v>
      </c>
      <c r="D2820" s="525" t="s">
        <v>7</v>
      </c>
      <c r="E2820" s="525" t="s">
        <v>92</v>
      </c>
      <c r="F2820" s="525" t="s">
        <v>634</v>
      </c>
      <c r="G2820" s="525" t="s">
        <v>635</v>
      </c>
      <c r="H2820" s="526" t="s">
        <v>636</v>
      </c>
      <c r="I2820" s="517"/>
    </row>
    <row r="2821" spans="1:9">
      <c r="A2821" s="944" t="s">
        <v>5603</v>
      </c>
      <c r="B2821" s="521"/>
      <c r="C2821" s="645" t="s">
        <v>637</v>
      </c>
      <c r="D2821" s="610" t="s">
        <v>638</v>
      </c>
      <c r="E2821" s="610">
        <v>1</v>
      </c>
      <c r="F2821" s="530">
        <v>13426</v>
      </c>
      <c r="G2821" s="610">
        <v>0.05</v>
      </c>
      <c r="H2821" s="646">
        <v>671.30000000000007</v>
      </c>
      <c r="I2821" s="517"/>
    </row>
    <row r="2822" spans="1:9">
      <c r="A2822" s="944" t="s">
        <v>5603</v>
      </c>
      <c r="B2822" s="521"/>
      <c r="C2822" s="645" t="s">
        <v>673</v>
      </c>
      <c r="D2822" s="610" t="s">
        <v>640</v>
      </c>
      <c r="E2822" s="535">
        <v>0.5</v>
      </c>
      <c r="F2822" s="647">
        <v>6798</v>
      </c>
      <c r="G2822" s="610">
        <v>2</v>
      </c>
      <c r="H2822" s="612">
        <v>1699.5</v>
      </c>
      <c r="I2822" s="517"/>
    </row>
    <row r="2823" spans="1:9">
      <c r="A2823" s="944" t="s">
        <v>5603</v>
      </c>
      <c r="B2823" s="521"/>
      <c r="C2823" s="678"/>
      <c r="D2823" s="534"/>
      <c r="E2823" s="539"/>
      <c r="F2823" s="539"/>
      <c r="G2823" s="845"/>
      <c r="H2823" s="613"/>
      <c r="I2823" s="517"/>
    </row>
    <row r="2824" spans="1:9">
      <c r="A2824" s="944" t="s">
        <v>5603</v>
      </c>
      <c r="B2824" s="521"/>
      <c r="C2824" s="542"/>
      <c r="D2824" s="534"/>
      <c r="E2824" s="539"/>
      <c r="F2824" s="539"/>
      <c r="G2824" s="534"/>
      <c r="H2824" s="613"/>
      <c r="I2824" s="517"/>
    </row>
    <row r="2825" spans="1:9">
      <c r="A2825" s="944" t="s">
        <v>5603</v>
      </c>
      <c r="B2825" s="521"/>
      <c r="C2825" s="542"/>
      <c r="D2825" s="534"/>
      <c r="E2825" s="539"/>
      <c r="F2825" s="539"/>
      <c r="G2825" s="534"/>
      <c r="H2825" s="613"/>
      <c r="I2825" s="517"/>
    </row>
    <row r="2826" spans="1:9" ht="15.75" thickBot="1">
      <c r="A2826" s="944" t="s">
        <v>5603</v>
      </c>
      <c r="B2826" s="521"/>
      <c r="C2826" s="542"/>
      <c r="D2826" s="534"/>
      <c r="E2826" s="539"/>
      <c r="F2826" s="539"/>
      <c r="G2826" s="534"/>
      <c r="H2826" s="613"/>
      <c r="I2826" s="517"/>
    </row>
    <row r="2827" spans="1:9" ht="15.75" thickBot="1">
      <c r="A2827" s="944" t="s">
        <v>5603</v>
      </c>
      <c r="B2827" s="521"/>
      <c r="C2827" s="544"/>
      <c r="D2827" s="545"/>
      <c r="E2827" s="546"/>
      <c r="F2827" s="546"/>
      <c r="G2827" s="545"/>
      <c r="H2827" s="618"/>
      <c r="I2827" s="548">
        <v>2370.8000000000002</v>
      </c>
    </row>
    <row r="2828" spans="1:9" ht="15.75" thickBot="1">
      <c r="A2828" s="944" t="s">
        <v>5603</v>
      </c>
      <c r="B2828" s="521"/>
      <c r="C2828" s="549"/>
      <c r="D2828" s="550"/>
      <c r="E2828" s="549"/>
      <c r="F2828" s="549"/>
      <c r="G2828" s="550"/>
      <c r="H2828" s="622"/>
      <c r="I2828" s="552"/>
    </row>
    <row r="2829" spans="1:9" ht="15.75" thickBot="1">
      <c r="A2829" s="944" t="s">
        <v>5603</v>
      </c>
      <c r="B2829" s="522"/>
      <c r="C2829" s="524" t="s">
        <v>641</v>
      </c>
      <c r="D2829" s="525" t="s">
        <v>7</v>
      </c>
      <c r="E2829" s="525" t="s">
        <v>92</v>
      </c>
      <c r="F2829" s="525" t="s">
        <v>642</v>
      </c>
      <c r="G2829" s="525" t="s">
        <v>643</v>
      </c>
      <c r="H2829" s="606" t="s">
        <v>636</v>
      </c>
      <c r="I2829" s="517"/>
    </row>
    <row r="2830" spans="1:9">
      <c r="A2830" s="944" t="s">
        <v>5603</v>
      </c>
      <c r="B2830" s="522"/>
      <c r="C2830" s="562" t="s">
        <v>674</v>
      </c>
      <c r="D2830" s="768" t="s">
        <v>79</v>
      </c>
      <c r="E2830" s="529">
        <v>33</v>
      </c>
      <c r="F2830" s="565">
        <v>527</v>
      </c>
      <c r="G2830" s="556">
        <v>0.1</v>
      </c>
      <c r="H2830" s="567">
        <v>19130.100000000002</v>
      </c>
      <c r="I2830" s="517"/>
    </row>
    <row r="2831" spans="1:9">
      <c r="A2831" s="944" t="s">
        <v>5603</v>
      </c>
      <c r="B2831" s="522"/>
      <c r="C2831" s="591" t="s">
        <v>675</v>
      </c>
      <c r="D2831" s="534" t="s">
        <v>78</v>
      </c>
      <c r="E2831" s="663">
        <v>7.8649999999999998E-2</v>
      </c>
      <c r="F2831" s="555">
        <v>44800</v>
      </c>
      <c r="G2831" s="556">
        <v>0.1</v>
      </c>
      <c r="H2831" s="860">
        <v>3875.8720000000003</v>
      </c>
      <c r="I2831" s="517"/>
    </row>
    <row r="2832" spans="1:9">
      <c r="A2832" s="944" t="s">
        <v>5603</v>
      </c>
      <c r="B2832" s="522"/>
      <c r="C2832" s="591" t="s">
        <v>676</v>
      </c>
      <c r="D2832" s="534" t="s">
        <v>78</v>
      </c>
      <c r="E2832" s="663">
        <v>7.8649999999999998E-2</v>
      </c>
      <c r="F2832" s="555">
        <v>95000</v>
      </c>
      <c r="G2832" s="556">
        <v>0.1</v>
      </c>
      <c r="H2832" s="860">
        <v>8218.9250000000011</v>
      </c>
      <c r="I2832" s="517"/>
    </row>
    <row r="2833" spans="1:9">
      <c r="A2833" s="944" t="s">
        <v>5603</v>
      </c>
      <c r="B2833" s="522"/>
      <c r="C2833" s="591" t="s">
        <v>677</v>
      </c>
      <c r="D2833" s="534" t="s">
        <v>678</v>
      </c>
      <c r="E2833" s="663">
        <v>16.5</v>
      </c>
      <c r="F2833" s="555">
        <v>23</v>
      </c>
      <c r="G2833" s="556">
        <v>0.1</v>
      </c>
      <c r="H2833" s="860">
        <v>417.45000000000005</v>
      </c>
      <c r="I2833" s="517"/>
    </row>
    <row r="2834" spans="1:9">
      <c r="A2834" s="944" t="s">
        <v>5603</v>
      </c>
      <c r="B2834" s="522"/>
      <c r="C2834" s="542"/>
      <c r="D2834" s="539"/>
      <c r="E2834" s="539"/>
      <c r="F2834" s="539"/>
      <c r="G2834" s="534"/>
      <c r="H2834" s="543"/>
      <c r="I2834" s="517"/>
    </row>
    <row r="2835" spans="1:9">
      <c r="A2835" s="944" t="s">
        <v>5603</v>
      </c>
      <c r="B2835" s="522"/>
      <c r="C2835" s="542"/>
      <c r="D2835" s="539"/>
      <c r="E2835" s="539"/>
      <c r="F2835" s="539"/>
      <c r="G2835" s="534"/>
      <c r="H2835" s="543"/>
      <c r="I2835" s="517"/>
    </row>
    <row r="2836" spans="1:9">
      <c r="A2836" s="944" t="s">
        <v>5603</v>
      </c>
      <c r="B2836" s="522"/>
      <c r="C2836" s="542"/>
      <c r="D2836" s="539"/>
      <c r="E2836" s="539"/>
      <c r="F2836" s="539"/>
      <c r="G2836" s="534"/>
      <c r="H2836" s="543"/>
      <c r="I2836" s="517"/>
    </row>
    <row r="2837" spans="1:9">
      <c r="A2837" s="944" t="s">
        <v>5603</v>
      </c>
      <c r="B2837" s="522"/>
      <c r="C2837" s="542"/>
      <c r="D2837" s="539"/>
      <c r="E2837" s="539"/>
      <c r="F2837" s="539"/>
      <c r="G2837" s="534"/>
      <c r="H2837" s="543"/>
      <c r="I2837" s="517"/>
    </row>
    <row r="2838" spans="1:9">
      <c r="A2838" s="944" t="s">
        <v>5603</v>
      </c>
      <c r="B2838" s="522"/>
      <c r="C2838" s="542"/>
      <c r="D2838" s="539"/>
      <c r="E2838" s="539"/>
      <c r="F2838" s="539"/>
      <c r="G2838" s="534"/>
      <c r="H2838" s="543"/>
      <c r="I2838" s="517"/>
    </row>
    <row r="2839" spans="1:9">
      <c r="A2839" s="944" t="s">
        <v>5603</v>
      </c>
      <c r="B2839" s="522"/>
      <c r="C2839" s="542"/>
      <c r="D2839" s="539"/>
      <c r="E2839" s="539"/>
      <c r="F2839" s="539"/>
      <c r="G2839" s="534"/>
      <c r="H2839" s="543"/>
      <c r="I2839" s="517"/>
    </row>
    <row r="2840" spans="1:9">
      <c r="A2840" s="944" t="s">
        <v>5603</v>
      </c>
      <c r="B2840" s="522"/>
      <c r="C2840" s="542"/>
      <c r="D2840" s="539"/>
      <c r="E2840" s="539"/>
      <c r="F2840" s="539"/>
      <c r="G2840" s="534"/>
      <c r="H2840" s="543"/>
      <c r="I2840" s="517"/>
    </row>
    <row r="2841" spans="1:9" ht="15.75" thickBot="1">
      <c r="A2841" s="944" t="s">
        <v>5603</v>
      </c>
      <c r="B2841" s="522"/>
      <c r="C2841" s="542"/>
      <c r="D2841" s="539"/>
      <c r="E2841" s="539"/>
      <c r="F2841" s="539"/>
      <c r="G2841" s="534"/>
      <c r="H2841" s="543"/>
      <c r="I2841" s="517"/>
    </row>
    <row r="2842" spans="1:9" ht="15.75" thickBot="1">
      <c r="A2842" s="944" t="s">
        <v>5603</v>
      </c>
      <c r="B2842" s="522"/>
      <c r="C2842" s="544"/>
      <c r="D2842" s="546"/>
      <c r="E2842" s="546"/>
      <c r="F2842" s="546"/>
      <c r="G2842" s="545"/>
      <c r="H2842" s="547"/>
      <c r="I2842" s="548">
        <v>31642.347000000005</v>
      </c>
    </row>
    <row r="2843" spans="1:9" ht="15.75" thickBot="1">
      <c r="A2843" s="944" t="s">
        <v>5603</v>
      </c>
      <c r="B2843" s="522"/>
      <c r="C2843" s="549"/>
      <c r="D2843" s="549"/>
      <c r="E2843" s="549"/>
      <c r="F2843" s="549"/>
      <c r="G2843" s="550"/>
      <c r="H2843" s="551"/>
      <c r="I2843" s="552"/>
    </row>
    <row r="2844" spans="1:9" ht="15.75" thickBot="1">
      <c r="A2844" s="944" t="s">
        <v>5603</v>
      </c>
      <c r="B2844" s="522"/>
      <c r="C2844" s="524" t="s">
        <v>645</v>
      </c>
      <c r="D2844" s="525" t="s">
        <v>7</v>
      </c>
      <c r="E2844" s="525" t="s">
        <v>92</v>
      </c>
      <c r="F2844" s="525" t="s">
        <v>642</v>
      </c>
      <c r="G2844" s="525" t="s">
        <v>646</v>
      </c>
      <c r="H2844" s="526" t="s">
        <v>636</v>
      </c>
      <c r="I2844" s="517"/>
    </row>
    <row r="2845" spans="1:9">
      <c r="A2845" s="944" t="s">
        <v>5603</v>
      </c>
      <c r="B2845" s="522"/>
      <c r="C2845" s="765"/>
      <c r="D2845" s="554"/>
      <c r="E2845" s="780"/>
      <c r="F2845" s="555"/>
      <c r="G2845" s="554"/>
      <c r="H2845" s="557"/>
      <c r="I2845" s="517"/>
    </row>
    <row r="2846" spans="1:9">
      <c r="A2846" s="944" t="s">
        <v>5603</v>
      </c>
      <c r="B2846" s="522"/>
      <c r="C2846" s="765"/>
      <c r="D2846" s="554"/>
      <c r="E2846" s="780"/>
      <c r="F2846" s="555"/>
      <c r="G2846" s="554"/>
      <c r="H2846" s="557"/>
      <c r="I2846" s="517"/>
    </row>
    <row r="2847" spans="1:9">
      <c r="A2847" s="944" t="s">
        <v>5603</v>
      </c>
      <c r="B2847" s="522"/>
      <c r="C2847" s="542"/>
      <c r="D2847" s="539"/>
      <c r="E2847" s="539"/>
      <c r="F2847" s="539"/>
      <c r="G2847" s="534"/>
      <c r="H2847" s="543"/>
      <c r="I2847" s="517"/>
    </row>
    <row r="2848" spans="1:9">
      <c r="A2848" s="944" t="s">
        <v>5603</v>
      </c>
      <c r="B2848" s="522"/>
      <c r="C2848" s="542"/>
      <c r="D2848" s="539"/>
      <c r="E2848" s="539"/>
      <c r="F2848" s="539"/>
      <c r="G2848" s="534"/>
      <c r="H2848" s="543"/>
      <c r="I2848" s="517"/>
    </row>
    <row r="2849" spans="1:10" ht="15.75" thickBot="1">
      <c r="A2849" s="944" t="s">
        <v>5603</v>
      </c>
      <c r="B2849" s="522"/>
      <c r="C2849" s="542"/>
      <c r="D2849" s="539"/>
      <c r="E2849" s="539"/>
      <c r="F2849" s="539"/>
      <c r="G2849" s="534"/>
      <c r="H2849" s="543"/>
      <c r="I2849" s="517"/>
    </row>
    <row r="2850" spans="1:10" ht="15.75" thickBot="1">
      <c r="A2850" s="944" t="s">
        <v>5603</v>
      </c>
      <c r="B2850" s="522"/>
      <c r="C2850" s="544"/>
      <c r="D2850" s="546"/>
      <c r="E2850" s="546"/>
      <c r="F2850" s="546"/>
      <c r="G2850" s="545"/>
      <c r="H2850" s="547"/>
      <c r="I2850" s="548">
        <v>0</v>
      </c>
    </row>
    <row r="2851" spans="1:10" ht="15.75" thickBot="1">
      <c r="A2851" s="944" t="s">
        <v>5603</v>
      </c>
      <c r="B2851" s="522"/>
      <c r="C2851" s="549"/>
      <c r="D2851" s="549"/>
      <c r="E2851" s="549"/>
      <c r="F2851" s="549"/>
      <c r="G2851" s="559"/>
      <c r="H2851" s="560"/>
      <c r="I2851" s="552"/>
    </row>
    <row r="2852" spans="1:10" ht="15.75" thickBot="1">
      <c r="A2852" s="944" t="s">
        <v>5603</v>
      </c>
      <c r="B2852" s="522"/>
      <c r="C2852" s="524" t="s">
        <v>647</v>
      </c>
      <c r="D2852" s="561" t="s">
        <v>648</v>
      </c>
      <c r="E2852" s="561" t="s">
        <v>649</v>
      </c>
      <c r="F2852" s="525" t="s">
        <v>650</v>
      </c>
      <c r="G2852" s="525" t="s">
        <v>635</v>
      </c>
      <c r="H2852" s="526" t="s">
        <v>636</v>
      </c>
      <c r="I2852" s="517"/>
    </row>
    <row r="2853" spans="1:10">
      <c r="A2853" s="944" t="s">
        <v>5603</v>
      </c>
      <c r="B2853" s="522"/>
      <c r="C2853" s="562" t="s">
        <v>651</v>
      </c>
      <c r="D2853" s="563">
        <v>52046.296296296299</v>
      </c>
      <c r="E2853" s="564">
        <v>1.83829076447194</v>
      </c>
      <c r="F2853" s="565">
        <v>95676.225806451621</v>
      </c>
      <c r="G2853" s="957">
        <v>27.287731204781373</v>
      </c>
      <c r="H2853" s="567">
        <v>3506</v>
      </c>
      <c r="I2853" s="517"/>
    </row>
    <row r="2854" spans="1:10">
      <c r="A2854" s="944" t="s">
        <v>5603</v>
      </c>
      <c r="B2854" s="522"/>
      <c r="C2854" s="562" t="s">
        <v>652</v>
      </c>
      <c r="D2854" s="558">
        <v>41637.037037037036</v>
      </c>
      <c r="E2854" s="564">
        <v>1.83829076447194</v>
      </c>
      <c r="F2854" s="565">
        <v>76540.980645161297</v>
      </c>
      <c r="G2854" s="957">
        <v>12</v>
      </c>
      <c r="H2854" s="567">
        <v>6378</v>
      </c>
      <c r="I2854" s="517"/>
    </row>
    <row r="2855" spans="1:10">
      <c r="A2855" s="944" t="s">
        <v>5603</v>
      </c>
      <c r="B2855" s="522"/>
      <c r="C2855" s="568" t="s">
        <v>653</v>
      </c>
      <c r="D2855" s="558">
        <v>20818.518518518522</v>
      </c>
      <c r="E2855" s="564">
        <v>2.0417646957549742</v>
      </c>
      <c r="F2855" s="565">
        <v>42506.516129032265</v>
      </c>
      <c r="G2855" s="826">
        <v>12</v>
      </c>
      <c r="H2855" s="567">
        <v>3542</v>
      </c>
      <c r="I2855" s="517"/>
    </row>
    <row r="2856" spans="1:10">
      <c r="A2856" s="944" t="s">
        <v>5603</v>
      </c>
      <c r="B2856" s="522"/>
      <c r="C2856" s="542"/>
      <c r="D2856" s="539"/>
      <c r="E2856" s="540"/>
      <c r="F2856" s="540"/>
      <c r="G2856" s="534"/>
      <c r="H2856" s="541"/>
      <c r="I2856" s="517"/>
    </row>
    <row r="2857" spans="1:10">
      <c r="A2857" s="944" t="s">
        <v>5603</v>
      </c>
      <c r="B2857" s="522"/>
      <c r="C2857" s="542"/>
      <c r="D2857" s="539"/>
      <c r="E2857" s="539"/>
      <c r="F2857" s="539"/>
      <c r="G2857" s="534"/>
      <c r="H2857" s="543"/>
      <c r="I2857" s="517"/>
    </row>
    <row r="2858" spans="1:10" ht="15.75" thickBot="1">
      <c r="A2858" s="944" t="s">
        <v>5603</v>
      </c>
      <c r="B2858" s="522"/>
      <c r="C2858" s="542"/>
      <c r="D2858" s="539"/>
      <c r="E2858" s="539"/>
      <c r="F2858" s="539"/>
      <c r="G2858" s="534"/>
      <c r="H2858" s="543"/>
      <c r="I2858" s="517"/>
    </row>
    <row r="2859" spans="1:10" ht="15.75" thickBot="1">
      <c r="A2859" s="944" t="s">
        <v>5603</v>
      </c>
      <c r="B2859" s="522"/>
      <c r="C2859" s="570"/>
      <c r="D2859" s="571"/>
      <c r="E2859" s="571"/>
      <c r="F2859" s="571"/>
      <c r="G2859" s="572"/>
      <c r="H2859" s="573"/>
      <c r="I2859" s="548">
        <v>13426</v>
      </c>
    </row>
    <row r="2860" spans="1:10" ht="15.75" thickBot="1">
      <c r="A2860" s="944" t="s">
        <v>5603</v>
      </c>
      <c r="B2860" s="522"/>
      <c r="C2860" s="596"/>
      <c r="D2860" s="596"/>
      <c r="E2860" s="596"/>
      <c r="F2860" s="596"/>
      <c r="G2860" s="597"/>
      <c r="H2860" s="552"/>
      <c r="I2860" s="552"/>
    </row>
    <row r="2861" spans="1:10" ht="15.75" thickBot="1">
      <c r="A2861" s="944" t="s">
        <v>5603</v>
      </c>
      <c r="B2861" s="522"/>
      <c r="C2861" s="522"/>
      <c r="D2861" s="522"/>
      <c r="E2861" s="522"/>
      <c r="F2861" s="574" t="s">
        <v>654</v>
      </c>
      <c r="G2861" s="521"/>
      <c r="H2861" s="517"/>
      <c r="I2861" s="548">
        <v>47439</v>
      </c>
      <c r="J2861" s="518">
        <v>47439</v>
      </c>
    </row>
    <row r="2862" spans="1:10">
      <c r="A2862" s="944" t="s">
        <v>5603</v>
      </c>
      <c r="B2862" s="515"/>
      <c r="C2862" s="515"/>
      <c r="D2862" s="515"/>
      <c r="E2862" s="515"/>
      <c r="F2862" s="515"/>
      <c r="G2862" s="516"/>
      <c r="H2862" s="517"/>
      <c r="I2862" s="598"/>
    </row>
    <row r="2863" spans="1:10">
      <c r="A2863" s="963" t="s">
        <v>1104</v>
      </c>
      <c r="B2863" s="515"/>
      <c r="C2863" s="515"/>
      <c r="D2863" s="515"/>
      <c r="E2863" s="515"/>
      <c r="F2863" s="515"/>
      <c r="G2863" s="516"/>
      <c r="H2863" s="517"/>
      <c r="I2863" s="821"/>
    </row>
    <row r="2864" spans="1:10">
      <c r="A2864" s="963" t="s">
        <v>1104</v>
      </c>
      <c r="B2864" s="515"/>
      <c r="C2864" s="515"/>
      <c r="D2864" s="515"/>
      <c r="E2864" s="515"/>
      <c r="F2864" s="515"/>
      <c r="G2864" s="516"/>
      <c r="H2864" s="517"/>
      <c r="I2864" s="515"/>
    </row>
    <row r="2865" spans="1:9">
      <c r="A2865" s="963" t="s">
        <v>5598</v>
      </c>
      <c r="B2865" s="515"/>
      <c r="C2865" s="515"/>
      <c r="D2865" s="515"/>
      <c r="E2865" s="515"/>
      <c r="F2865" s="515"/>
      <c r="G2865" s="516"/>
      <c r="H2865" s="517"/>
      <c r="I2865" s="515"/>
    </row>
    <row r="2866" spans="1:9">
      <c r="A2866" s="963" t="s">
        <v>5598</v>
      </c>
      <c r="B2866" s="516"/>
      <c r="C2866" s="519" t="s">
        <v>631</v>
      </c>
      <c r="D2866" s="519"/>
      <c r="E2866" s="519"/>
      <c r="F2866" s="519"/>
      <c r="G2866" s="519"/>
      <c r="H2866" s="520"/>
      <c r="I2866" s="515"/>
    </row>
    <row r="2867" spans="1:9">
      <c r="A2867" s="963" t="s">
        <v>5598</v>
      </c>
      <c r="B2867" s="516"/>
      <c r="C2867" s="515"/>
      <c r="D2867" s="515"/>
      <c r="E2867" s="515"/>
      <c r="F2867" s="515"/>
      <c r="G2867" s="516"/>
      <c r="H2867" s="517"/>
      <c r="I2867" s="515"/>
    </row>
    <row r="2868" spans="1:9">
      <c r="A2868" s="963" t="s">
        <v>5598</v>
      </c>
      <c r="B2868" s="516"/>
      <c r="C2868" s="515"/>
      <c r="D2868" s="515"/>
      <c r="E2868" s="515"/>
      <c r="F2868" s="515"/>
      <c r="G2868" s="516"/>
      <c r="H2868" s="517"/>
      <c r="I2868" s="515"/>
    </row>
    <row r="2869" spans="1:9">
      <c r="A2869" s="963" t="s">
        <v>5598</v>
      </c>
      <c r="B2869" s="516"/>
      <c r="C2869" s="515"/>
      <c r="D2869" s="515"/>
      <c r="E2869" s="515"/>
      <c r="F2869" s="515"/>
      <c r="G2869" s="516"/>
      <c r="H2869" s="517"/>
      <c r="I2869" s="1051" t="s">
        <v>1062</v>
      </c>
    </row>
    <row r="2870" spans="1:9" ht="38.25">
      <c r="A2870" s="963" t="s">
        <v>5598</v>
      </c>
      <c r="B2870" s="843" t="s">
        <v>568</v>
      </c>
      <c r="C2870" s="1094" t="s">
        <v>5598</v>
      </c>
      <c r="D2870" s="946" t="s">
        <v>752</v>
      </c>
      <c r="E2870" s="945"/>
      <c r="F2870" s="945"/>
      <c r="G2870" s="843" t="s">
        <v>7</v>
      </c>
      <c r="H2870" s="844" t="s">
        <v>662</v>
      </c>
      <c r="I2870" s="1093">
        <v>87</v>
      </c>
    </row>
    <row r="2871" spans="1:9">
      <c r="A2871" s="963" t="s">
        <v>5598</v>
      </c>
      <c r="B2871" s="521"/>
      <c r="C2871" s="522"/>
      <c r="D2871" s="522"/>
      <c r="E2871" s="522"/>
      <c r="F2871" s="522"/>
      <c r="G2871" s="521"/>
      <c r="H2871" s="517"/>
      <c r="I2871" s="517"/>
    </row>
    <row r="2872" spans="1:9">
      <c r="A2872" s="963" t="s">
        <v>5598</v>
      </c>
      <c r="B2872" s="521"/>
      <c r="C2872" s="522"/>
      <c r="D2872" s="522"/>
      <c r="E2872" s="522"/>
      <c r="F2872" s="522"/>
      <c r="G2872" s="521"/>
      <c r="H2872" s="523"/>
      <c r="I2872" s="517"/>
    </row>
    <row r="2873" spans="1:9" ht="15.75" thickBot="1">
      <c r="A2873" s="963" t="s">
        <v>5598</v>
      </c>
      <c r="B2873" s="521"/>
      <c r="C2873" s="522"/>
      <c r="D2873" s="522"/>
      <c r="E2873" s="522"/>
      <c r="F2873" s="522"/>
      <c r="G2873" s="521"/>
      <c r="H2873" s="517"/>
      <c r="I2873" s="517"/>
    </row>
    <row r="2874" spans="1:9" ht="15.75" thickBot="1">
      <c r="A2874" s="963" t="s">
        <v>5598</v>
      </c>
      <c r="B2874" s="521"/>
      <c r="C2874" s="524" t="s">
        <v>633</v>
      </c>
      <c r="D2874" s="525" t="s">
        <v>7</v>
      </c>
      <c r="E2874" s="525" t="s">
        <v>92</v>
      </c>
      <c r="F2874" s="525" t="s">
        <v>634</v>
      </c>
      <c r="G2874" s="525" t="s">
        <v>635</v>
      </c>
      <c r="H2874" s="526" t="s">
        <v>636</v>
      </c>
      <c r="I2874" s="517"/>
    </row>
    <row r="2875" spans="1:9">
      <c r="A2875" s="963" t="s">
        <v>5598</v>
      </c>
      <c r="B2875" s="521"/>
      <c r="C2875" s="527" t="s">
        <v>637</v>
      </c>
      <c r="D2875" s="528" t="s">
        <v>638</v>
      </c>
      <c r="E2875" s="529">
        <v>1</v>
      </c>
      <c r="F2875" s="530">
        <v>4024</v>
      </c>
      <c r="G2875" s="529">
        <v>0.23407547169811321</v>
      </c>
      <c r="H2875" s="567">
        <v>942</v>
      </c>
      <c r="I2875" s="517"/>
    </row>
    <row r="2876" spans="1:9">
      <c r="A2876" s="963" t="s">
        <v>5598</v>
      </c>
      <c r="B2876" s="521"/>
      <c r="C2876" s="588"/>
      <c r="D2876" s="534"/>
      <c r="E2876" s="534"/>
      <c r="F2876" s="555"/>
      <c r="G2876" s="771"/>
      <c r="H2876" s="587"/>
      <c r="I2876" s="517"/>
    </row>
    <row r="2877" spans="1:9">
      <c r="A2877" s="963" t="s">
        <v>5598</v>
      </c>
      <c r="B2877" s="521"/>
      <c r="C2877" s="538"/>
      <c r="D2877" s="534"/>
      <c r="E2877" s="534"/>
      <c r="F2877" s="555"/>
      <c r="G2877" s="534"/>
      <c r="H2877" s="587"/>
      <c r="I2877" s="517"/>
    </row>
    <row r="2878" spans="1:9">
      <c r="A2878" s="963" t="s">
        <v>5598</v>
      </c>
      <c r="B2878" s="521"/>
      <c r="C2878" s="542"/>
      <c r="D2878" s="534"/>
      <c r="E2878" s="539"/>
      <c r="F2878" s="539"/>
      <c r="G2878" s="534"/>
      <c r="H2878" s="543"/>
      <c r="I2878" s="517"/>
    </row>
    <row r="2879" spans="1:9">
      <c r="A2879" s="963" t="s">
        <v>5598</v>
      </c>
      <c r="B2879" s="521"/>
      <c r="C2879" s="542"/>
      <c r="D2879" s="534"/>
      <c r="E2879" s="539"/>
      <c r="F2879" s="539"/>
      <c r="G2879" s="534"/>
      <c r="H2879" s="543"/>
      <c r="I2879" s="517"/>
    </row>
    <row r="2880" spans="1:9" ht="15.75" thickBot="1">
      <c r="A2880" s="963" t="s">
        <v>5598</v>
      </c>
      <c r="B2880" s="521"/>
      <c r="C2880" s="542"/>
      <c r="D2880" s="534"/>
      <c r="E2880" s="539"/>
      <c r="F2880" s="539"/>
      <c r="G2880" s="534"/>
      <c r="H2880" s="543"/>
      <c r="I2880" s="517"/>
    </row>
    <row r="2881" spans="1:9" ht="15.75" thickBot="1">
      <c r="A2881" s="963" t="s">
        <v>5598</v>
      </c>
      <c r="B2881" s="521"/>
      <c r="C2881" s="544"/>
      <c r="D2881" s="545"/>
      <c r="E2881" s="546"/>
      <c r="F2881" s="546"/>
      <c r="G2881" s="545"/>
      <c r="H2881" s="547"/>
      <c r="I2881" s="548">
        <v>942</v>
      </c>
    </row>
    <row r="2882" spans="1:9" ht="15.75" thickBot="1">
      <c r="A2882" s="963" t="s">
        <v>5598</v>
      </c>
      <c r="B2882" s="521"/>
      <c r="C2882" s="549"/>
      <c r="D2882" s="550"/>
      <c r="E2882" s="549"/>
      <c r="F2882" s="549"/>
      <c r="G2882" s="550"/>
      <c r="H2882" s="551"/>
      <c r="I2882" s="552"/>
    </row>
    <row r="2883" spans="1:9" ht="15.75" thickBot="1">
      <c r="A2883" s="963" t="s">
        <v>5598</v>
      </c>
      <c r="B2883" s="522"/>
      <c r="C2883" s="524" t="s">
        <v>641</v>
      </c>
      <c r="D2883" s="525" t="s">
        <v>7</v>
      </c>
      <c r="E2883" s="525" t="s">
        <v>92</v>
      </c>
      <c r="F2883" s="525" t="s">
        <v>642</v>
      </c>
      <c r="G2883" s="525" t="s">
        <v>643</v>
      </c>
      <c r="H2883" s="526" t="s">
        <v>636</v>
      </c>
      <c r="I2883" s="517"/>
    </row>
    <row r="2884" spans="1:9">
      <c r="A2884" s="963" t="s">
        <v>5598</v>
      </c>
      <c r="B2884" s="522"/>
      <c r="C2884" s="767" t="s">
        <v>724</v>
      </c>
      <c r="D2884" s="768" t="s">
        <v>78</v>
      </c>
      <c r="E2884" s="529">
        <v>1</v>
      </c>
      <c r="F2884" s="565">
        <v>44800</v>
      </c>
      <c r="G2884" s="529"/>
      <c r="H2884" s="567">
        <v>44800</v>
      </c>
      <c r="I2884" s="517"/>
    </row>
    <row r="2885" spans="1:9">
      <c r="A2885" s="963" t="s">
        <v>5598</v>
      </c>
      <c r="B2885" s="522"/>
      <c r="C2885" s="591"/>
      <c r="D2885" s="534"/>
      <c r="E2885" s="534"/>
      <c r="F2885" s="555"/>
      <c r="G2885" s="556"/>
      <c r="H2885" s="592"/>
      <c r="I2885" s="517"/>
    </row>
    <row r="2886" spans="1:9">
      <c r="A2886" s="963" t="s">
        <v>5598</v>
      </c>
      <c r="B2886" s="522"/>
      <c r="C2886" s="591"/>
      <c r="D2886" s="534"/>
      <c r="E2886" s="534"/>
      <c r="F2886" s="555"/>
      <c r="G2886" s="556"/>
      <c r="H2886" s="592"/>
      <c r="I2886" s="517"/>
    </row>
    <row r="2887" spans="1:9">
      <c r="A2887" s="963" t="s">
        <v>5598</v>
      </c>
      <c r="B2887" s="522"/>
      <c r="C2887" s="542"/>
      <c r="D2887" s="534"/>
      <c r="E2887" s="534"/>
      <c r="F2887" s="540"/>
      <c r="G2887" s="534"/>
      <c r="H2887" s="592"/>
      <c r="I2887" s="517"/>
    </row>
    <row r="2888" spans="1:9">
      <c r="A2888" s="963" t="s">
        <v>5598</v>
      </c>
      <c r="B2888" s="522"/>
      <c r="C2888" s="542"/>
      <c r="D2888" s="534"/>
      <c r="E2888" s="534"/>
      <c r="F2888" s="540"/>
      <c r="G2888" s="534"/>
      <c r="H2888" s="592"/>
      <c r="I2888" s="517"/>
    </row>
    <row r="2889" spans="1:9">
      <c r="A2889" s="963" t="s">
        <v>5598</v>
      </c>
      <c r="B2889" s="522"/>
      <c r="C2889" s="542"/>
      <c r="D2889" s="534"/>
      <c r="E2889" s="534"/>
      <c r="F2889" s="540"/>
      <c r="G2889" s="534"/>
      <c r="H2889" s="592"/>
      <c r="I2889" s="517"/>
    </row>
    <row r="2890" spans="1:9">
      <c r="A2890" s="963" t="s">
        <v>5598</v>
      </c>
      <c r="B2890" s="522"/>
      <c r="C2890" s="542"/>
      <c r="D2890" s="534"/>
      <c r="E2890" s="534"/>
      <c r="F2890" s="540"/>
      <c r="G2890" s="534"/>
      <c r="H2890" s="592"/>
      <c r="I2890" s="517"/>
    </row>
    <row r="2891" spans="1:9">
      <c r="A2891" s="963" t="s">
        <v>5598</v>
      </c>
      <c r="B2891" s="522"/>
      <c r="C2891" s="542"/>
      <c r="D2891" s="534"/>
      <c r="E2891" s="534"/>
      <c r="F2891" s="540"/>
      <c r="G2891" s="534"/>
      <c r="H2891" s="592"/>
      <c r="I2891" s="517"/>
    </row>
    <row r="2892" spans="1:9">
      <c r="A2892" s="963" t="s">
        <v>5598</v>
      </c>
      <c r="B2892" s="522"/>
      <c r="C2892" s="542"/>
      <c r="D2892" s="534"/>
      <c r="E2892" s="534"/>
      <c r="F2892" s="647"/>
      <c r="G2892" s="534"/>
      <c r="H2892" s="673"/>
      <c r="I2892" s="517"/>
    </row>
    <row r="2893" spans="1:9">
      <c r="A2893" s="963" t="s">
        <v>5598</v>
      </c>
      <c r="B2893" s="522"/>
      <c r="C2893" s="542"/>
      <c r="D2893" s="539"/>
      <c r="E2893" s="539"/>
      <c r="F2893" s="539"/>
      <c r="G2893" s="534"/>
      <c r="H2893" s="543"/>
      <c r="I2893" s="517"/>
    </row>
    <row r="2894" spans="1:9" ht="15.75" thickBot="1">
      <c r="A2894" s="963" t="s">
        <v>5598</v>
      </c>
      <c r="B2894" s="522"/>
      <c r="C2894" s="542"/>
      <c r="D2894" s="539"/>
      <c r="E2894" s="539"/>
      <c r="F2894" s="539"/>
      <c r="G2894" s="534"/>
      <c r="H2894" s="543"/>
      <c r="I2894" s="517"/>
    </row>
    <row r="2895" spans="1:9" ht="15.75" thickBot="1">
      <c r="A2895" s="963" t="s">
        <v>5598</v>
      </c>
      <c r="B2895" s="522"/>
      <c r="C2895" s="544"/>
      <c r="D2895" s="546"/>
      <c r="E2895" s="546"/>
      <c r="F2895" s="546"/>
      <c r="G2895" s="545"/>
      <c r="H2895" s="547"/>
      <c r="I2895" s="548">
        <v>44800</v>
      </c>
    </row>
    <row r="2896" spans="1:9" ht="15.75" thickBot="1">
      <c r="A2896" s="963" t="s">
        <v>5598</v>
      </c>
      <c r="B2896" s="522"/>
      <c r="C2896" s="549"/>
      <c r="D2896" s="549"/>
      <c r="E2896" s="549"/>
      <c r="F2896" s="549"/>
      <c r="G2896" s="550"/>
      <c r="H2896" s="551"/>
      <c r="I2896" s="552"/>
    </row>
    <row r="2897" spans="1:9" ht="15.75" thickBot="1">
      <c r="A2897" s="963" t="s">
        <v>5598</v>
      </c>
      <c r="B2897" s="522"/>
      <c r="C2897" s="524" t="s">
        <v>645</v>
      </c>
      <c r="D2897" s="525" t="s">
        <v>7</v>
      </c>
      <c r="E2897" s="525" t="s">
        <v>92</v>
      </c>
      <c r="F2897" s="525" t="s">
        <v>642</v>
      </c>
      <c r="G2897" s="525" t="s">
        <v>646</v>
      </c>
      <c r="H2897" s="526" t="s">
        <v>636</v>
      </c>
      <c r="I2897" s="517"/>
    </row>
    <row r="2898" spans="1:9">
      <c r="A2898" s="963" t="s">
        <v>5598</v>
      </c>
      <c r="B2898" s="522"/>
      <c r="C2898" s="765"/>
      <c r="D2898" s="554"/>
      <c r="E2898" s="529"/>
      <c r="F2898" s="766"/>
      <c r="G2898" s="556"/>
      <c r="H2898" s="592"/>
      <c r="I2898" s="517"/>
    </row>
    <row r="2899" spans="1:9">
      <c r="A2899" s="963" t="s">
        <v>5598</v>
      </c>
      <c r="B2899" s="522"/>
      <c r="C2899" s="591"/>
      <c r="D2899" s="534"/>
      <c r="E2899" s="534"/>
      <c r="F2899" s="555"/>
      <c r="G2899" s="554"/>
      <c r="H2899" s="592"/>
      <c r="I2899" s="517"/>
    </row>
    <row r="2900" spans="1:9">
      <c r="A2900" s="963" t="s">
        <v>5598</v>
      </c>
      <c r="B2900" s="522"/>
      <c r="C2900" s="591"/>
      <c r="D2900" s="534"/>
      <c r="E2900" s="534"/>
      <c r="F2900" s="540"/>
      <c r="G2900" s="534"/>
      <c r="H2900" s="592"/>
      <c r="I2900" s="517"/>
    </row>
    <row r="2901" spans="1:9">
      <c r="A2901" s="963" t="s">
        <v>5598</v>
      </c>
      <c r="B2901" s="522"/>
      <c r="C2901" s="542"/>
      <c r="D2901" s="534"/>
      <c r="E2901" s="534"/>
      <c r="F2901" s="540"/>
      <c r="G2901" s="534"/>
      <c r="H2901" s="592"/>
      <c r="I2901" s="517"/>
    </row>
    <row r="2902" spans="1:9">
      <c r="A2902" s="963" t="s">
        <v>5598</v>
      </c>
      <c r="B2902" s="522"/>
      <c r="C2902" s="542"/>
      <c r="D2902" s="534"/>
      <c r="E2902" s="534"/>
      <c r="F2902" s="540"/>
      <c r="G2902" s="534"/>
      <c r="H2902" s="592"/>
      <c r="I2902" s="517"/>
    </row>
    <row r="2903" spans="1:9" ht="15.75" thickBot="1">
      <c r="A2903" s="963" t="s">
        <v>5598</v>
      </c>
      <c r="B2903" s="522"/>
      <c r="C2903" s="542"/>
      <c r="D2903" s="534"/>
      <c r="E2903" s="534"/>
      <c r="F2903" s="540"/>
      <c r="G2903" s="534"/>
      <c r="H2903" s="592"/>
      <c r="I2903" s="517"/>
    </row>
    <row r="2904" spans="1:9" ht="15.75" thickBot="1">
      <c r="A2904" s="963" t="s">
        <v>5598</v>
      </c>
      <c r="B2904" s="522"/>
      <c r="C2904" s="544"/>
      <c r="D2904" s="546"/>
      <c r="E2904" s="546"/>
      <c r="F2904" s="546"/>
      <c r="G2904" s="545"/>
      <c r="H2904" s="547"/>
      <c r="I2904" s="548">
        <v>0</v>
      </c>
    </row>
    <row r="2905" spans="1:9" ht="15.75" thickBot="1">
      <c r="A2905" s="963" t="s">
        <v>5598</v>
      </c>
      <c r="B2905" s="522"/>
      <c r="C2905" s="549"/>
      <c r="D2905" s="549"/>
      <c r="E2905" s="549"/>
      <c r="F2905" s="549"/>
      <c r="G2905" s="559"/>
      <c r="H2905" s="560"/>
      <c r="I2905" s="552"/>
    </row>
    <row r="2906" spans="1:9" ht="15.75" thickBot="1">
      <c r="A2906" s="963" t="s">
        <v>5598</v>
      </c>
      <c r="B2906" s="522"/>
      <c r="C2906" s="524" t="s">
        <v>647</v>
      </c>
      <c r="D2906" s="561" t="s">
        <v>648</v>
      </c>
      <c r="E2906" s="561" t="s">
        <v>649</v>
      </c>
      <c r="F2906" s="525" t="s">
        <v>650</v>
      </c>
      <c r="G2906" s="525" t="s">
        <v>635</v>
      </c>
      <c r="H2906" s="526" t="s">
        <v>636</v>
      </c>
      <c r="I2906" s="517"/>
    </row>
    <row r="2907" spans="1:9">
      <c r="A2907" s="963" t="s">
        <v>5598</v>
      </c>
      <c r="B2907" s="522"/>
      <c r="C2907" s="562" t="s">
        <v>651</v>
      </c>
      <c r="D2907" s="563">
        <v>52046.296296296299</v>
      </c>
      <c r="E2907" s="564">
        <v>1.83829076447194</v>
      </c>
      <c r="F2907" s="565">
        <v>95676.225806451621</v>
      </c>
      <c r="G2907" s="593">
        <v>69.413190254716014</v>
      </c>
      <c r="H2907" s="594">
        <v>1378</v>
      </c>
      <c r="I2907" s="517"/>
    </row>
    <row r="2908" spans="1:9">
      <c r="A2908" s="963" t="s">
        <v>5598</v>
      </c>
      <c r="B2908" s="522"/>
      <c r="C2908" s="562" t="s">
        <v>652</v>
      </c>
      <c r="D2908" s="563">
        <v>41637.037037037036</v>
      </c>
      <c r="E2908" s="564">
        <v>1.83829076447194</v>
      </c>
      <c r="F2908" s="565">
        <v>76540.980645161297</v>
      </c>
      <c r="G2908" s="593">
        <v>45</v>
      </c>
      <c r="H2908" s="594">
        <v>1701</v>
      </c>
      <c r="I2908" s="517"/>
    </row>
    <row r="2909" spans="1:9">
      <c r="A2909" s="963" t="s">
        <v>5598</v>
      </c>
      <c r="B2909" s="522"/>
      <c r="C2909" s="568" t="s">
        <v>653</v>
      </c>
      <c r="D2909" s="563">
        <v>20818.518518518522</v>
      </c>
      <c r="E2909" s="564">
        <v>2.0417646957549742</v>
      </c>
      <c r="F2909" s="565">
        <v>42506.516129032265</v>
      </c>
      <c r="G2909" s="595">
        <v>45</v>
      </c>
      <c r="H2909" s="594">
        <v>945</v>
      </c>
      <c r="I2909" s="517"/>
    </row>
    <row r="2910" spans="1:9">
      <c r="A2910" s="963" t="s">
        <v>5598</v>
      </c>
      <c r="B2910" s="522"/>
      <c r="C2910" s="542"/>
      <c r="D2910" s="539"/>
      <c r="E2910" s="539"/>
      <c r="F2910" s="539"/>
      <c r="G2910" s="534"/>
      <c r="H2910" s="543"/>
      <c r="I2910" s="517"/>
    </row>
    <row r="2911" spans="1:9">
      <c r="A2911" s="963" t="s">
        <v>5598</v>
      </c>
      <c r="B2911" s="522"/>
      <c r="C2911" s="542"/>
      <c r="D2911" s="539"/>
      <c r="E2911" s="539"/>
      <c r="F2911" s="539"/>
      <c r="G2911" s="534"/>
      <c r="H2911" s="543"/>
      <c r="I2911" s="517"/>
    </row>
    <row r="2912" spans="1:9" ht="15.75" thickBot="1">
      <c r="A2912" s="963" t="s">
        <v>5598</v>
      </c>
      <c r="B2912" s="522"/>
      <c r="C2912" s="542"/>
      <c r="D2912" s="539"/>
      <c r="E2912" s="539"/>
      <c r="F2912" s="539"/>
      <c r="G2912" s="534"/>
      <c r="H2912" s="543"/>
      <c r="I2912" s="517"/>
    </row>
    <row r="2913" spans="1:10" ht="15.75" thickBot="1">
      <c r="A2913" s="963" t="s">
        <v>5598</v>
      </c>
      <c r="B2913" s="522"/>
      <c r="C2913" s="570"/>
      <c r="D2913" s="571"/>
      <c r="E2913" s="571"/>
      <c r="F2913" s="571"/>
      <c r="G2913" s="572"/>
      <c r="H2913" s="573"/>
      <c r="I2913" s="548">
        <v>4024</v>
      </c>
    </row>
    <row r="2914" spans="1:10" ht="15.75" thickBot="1">
      <c r="A2914" s="963" t="s">
        <v>5598</v>
      </c>
      <c r="B2914" s="522"/>
      <c r="C2914" s="596"/>
      <c r="D2914" s="596"/>
      <c r="E2914" s="596"/>
      <c r="F2914" s="596"/>
      <c r="G2914" s="597"/>
      <c r="H2914" s="552"/>
      <c r="I2914" s="552"/>
    </row>
    <row r="2915" spans="1:10" ht="15.75" thickBot="1">
      <c r="A2915" s="963" t="s">
        <v>5598</v>
      </c>
      <c r="B2915" s="522"/>
      <c r="C2915" s="522"/>
      <c r="D2915" s="522"/>
      <c r="E2915" s="522"/>
      <c r="F2915" s="574" t="s">
        <v>654</v>
      </c>
      <c r="G2915" s="521"/>
      <c r="H2915" s="517"/>
      <c r="I2915" s="548">
        <v>49766</v>
      </c>
      <c r="J2915" s="518">
        <v>49766</v>
      </c>
    </row>
    <row r="2916" spans="1:10">
      <c r="A2916" s="963" t="s">
        <v>5598</v>
      </c>
      <c r="B2916" s="515"/>
      <c r="C2916" s="515"/>
      <c r="D2916" s="515"/>
      <c r="E2916" s="515"/>
      <c r="F2916" s="515"/>
      <c r="G2916" s="516"/>
      <c r="H2916" s="517"/>
      <c r="I2916" s="598"/>
    </row>
    <row r="2917" spans="1:10">
      <c r="A2917" s="963" t="s">
        <v>5598</v>
      </c>
      <c r="B2917" s="515"/>
      <c r="C2917" s="515"/>
      <c r="D2917" s="515"/>
      <c r="E2917" s="515"/>
      <c r="F2917" s="515"/>
      <c r="G2917" s="516"/>
      <c r="H2917" s="517"/>
      <c r="I2917" s="821"/>
    </row>
    <row r="2918" spans="1:10">
      <c r="A2918" s="963" t="s">
        <v>5598</v>
      </c>
      <c r="B2918" s="515"/>
      <c r="C2918" s="515"/>
      <c r="D2918" s="515"/>
      <c r="E2918" s="515"/>
      <c r="F2918" s="515"/>
      <c r="G2918" s="516"/>
      <c r="H2918" s="517"/>
      <c r="I2918" s="515"/>
    </row>
    <row r="2919" spans="1:10">
      <c r="A2919" s="963" t="s">
        <v>239</v>
      </c>
      <c r="B2919" s="515"/>
      <c r="C2919" s="515"/>
      <c r="D2919" s="515"/>
      <c r="E2919" s="515"/>
      <c r="F2919" s="515"/>
      <c r="G2919" s="516"/>
      <c r="H2919" s="517"/>
      <c r="I2919" s="515"/>
    </row>
    <row r="2920" spans="1:10">
      <c r="A2920" s="963" t="s">
        <v>239</v>
      </c>
      <c r="B2920" s="516"/>
      <c r="C2920" s="519" t="s">
        <v>631</v>
      </c>
      <c r="D2920" s="519"/>
      <c r="E2920" s="519"/>
      <c r="F2920" s="519"/>
      <c r="G2920" s="519"/>
      <c r="H2920" s="520"/>
      <c r="I2920" s="515"/>
    </row>
    <row r="2921" spans="1:10">
      <c r="A2921" s="963" t="s">
        <v>239</v>
      </c>
      <c r="B2921" s="516"/>
      <c r="C2921" s="515"/>
      <c r="D2921" s="515"/>
      <c r="E2921" s="515"/>
      <c r="F2921" s="515"/>
      <c r="G2921" s="516"/>
      <c r="H2921" s="517"/>
      <c r="I2921" s="515"/>
    </row>
    <row r="2922" spans="1:10">
      <c r="A2922" s="963" t="s">
        <v>239</v>
      </c>
      <c r="B2922" s="516"/>
      <c r="C2922" s="515"/>
      <c r="D2922" s="515"/>
      <c r="E2922" s="515"/>
      <c r="F2922" s="515"/>
      <c r="G2922" s="516"/>
      <c r="H2922" s="517"/>
      <c r="I2922" s="515"/>
    </row>
    <row r="2923" spans="1:10">
      <c r="A2923" s="963" t="s">
        <v>239</v>
      </c>
      <c r="B2923" s="516"/>
      <c r="C2923" s="515"/>
      <c r="D2923" s="515"/>
      <c r="E2923" s="515"/>
      <c r="F2923" s="515"/>
      <c r="G2923" s="516"/>
      <c r="H2923" s="517"/>
      <c r="I2923" s="1051" t="s">
        <v>1062</v>
      </c>
    </row>
    <row r="2924" spans="1:10" ht="38.25">
      <c r="A2924" s="963" t="s">
        <v>239</v>
      </c>
      <c r="B2924" s="843" t="s">
        <v>568</v>
      </c>
      <c r="C2924" s="1099" t="s">
        <v>239</v>
      </c>
      <c r="D2924" s="946" t="s">
        <v>738</v>
      </c>
      <c r="E2924" s="945"/>
      <c r="F2924" s="945"/>
      <c r="G2924" s="843" t="s">
        <v>7</v>
      </c>
      <c r="H2924" s="844" t="s">
        <v>80</v>
      </c>
      <c r="I2924" s="1093">
        <v>53</v>
      </c>
    </row>
    <row r="2925" spans="1:10">
      <c r="A2925" s="963" t="s">
        <v>239</v>
      </c>
      <c r="B2925" s="521"/>
      <c r="C2925" s="522"/>
      <c r="D2925" s="522"/>
      <c r="E2925" s="522"/>
      <c r="F2925" s="522"/>
      <c r="G2925" s="521"/>
      <c r="H2925" s="517"/>
      <c r="I2925" s="517"/>
    </row>
    <row r="2926" spans="1:10">
      <c r="A2926" s="963" t="s">
        <v>239</v>
      </c>
      <c r="B2926" s="521"/>
      <c r="C2926" s="522"/>
      <c r="D2926" s="522"/>
      <c r="E2926" s="522"/>
      <c r="F2926" s="522"/>
      <c r="G2926" s="521"/>
      <c r="H2926" s="523"/>
      <c r="I2926" s="517"/>
    </row>
    <row r="2927" spans="1:10" ht="15.75" thickBot="1">
      <c r="A2927" s="963" t="s">
        <v>239</v>
      </c>
      <c r="B2927" s="521"/>
      <c r="C2927" s="522"/>
      <c r="D2927" s="522"/>
      <c r="E2927" s="522"/>
      <c r="F2927" s="522"/>
      <c r="G2927" s="521"/>
      <c r="H2927" s="517"/>
      <c r="I2927" s="517"/>
    </row>
    <row r="2928" spans="1:10" ht="15.75" thickBot="1">
      <c r="A2928" s="963" t="s">
        <v>239</v>
      </c>
      <c r="B2928" s="521"/>
      <c r="C2928" s="695" t="s">
        <v>633</v>
      </c>
      <c r="D2928" s="696" t="s">
        <v>7</v>
      </c>
      <c r="E2928" s="697" t="s">
        <v>92</v>
      </c>
      <c r="F2928" s="697" t="s">
        <v>672</v>
      </c>
      <c r="G2928" s="697" t="s">
        <v>635</v>
      </c>
      <c r="H2928" s="698" t="s">
        <v>636</v>
      </c>
      <c r="I2928" s="688"/>
    </row>
    <row r="2929" spans="1:9">
      <c r="A2929" s="963" t="s">
        <v>239</v>
      </c>
      <c r="B2929" s="521"/>
      <c r="C2929" s="699" t="s">
        <v>637</v>
      </c>
      <c r="D2929" s="700" t="s">
        <v>638</v>
      </c>
      <c r="E2929" s="701">
        <v>1</v>
      </c>
      <c r="F2929" s="702">
        <v>4343</v>
      </c>
      <c r="G2929" s="831">
        <v>7.217929292929294E-2</v>
      </c>
      <c r="H2929" s="567">
        <v>313</v>
      </c>
      <c r="I2929" s="688"/>
    </row>
    <row r="2930" spans="1:9">
      <c r="A2930" s="963" t="s">
        <v>239</v>
      </c>
      <c r="B2930" s="521"/>
      <c r="C2930" s="704"/>
      <c r="D2930" s="705"/>
      <c r="E2930" s="705"/>
      <c r="F2930" s="706"/>
      <c r="G2930" s="707"/>
      <c r="H2930" s="708"/>
      <c r="I2930" s="688"/>
    </row>
    <row r="2931" spans="1:9">
      <c r="A2931" s="963" t="s">
        <v>239</v>
      </c>
      <c r="B2931" s="521"/>
      <c r="C2931" s="704"/>
      <c r="D2931" s="705"/>
      <c r="E2931" s="705"/>
      <c r="F2931" s="706"/>
      <c r="G2931" s="707"/>
      <c r="H2931" s="708"/>
      <c r="I2931" s="688"/>
    </row>
    <row r="2932" spans="1:9">
      <c r="A2932" s="963" t="s">
        <v>239</v>
      </c>
      <c r="B2932" s="521"/>
      <c r="C2932" s="709"/>
      <c r="D2932" s="705"/>
      <c r="E2932" s="705"/>
      <c r="F2932" s="705"/>
      <c r="G2932" s="707"/>
      <c r="H2932" s="710"/>
      <c r="I2932" s="688"/>
    </row>
    <row r="2933" spans="1:9">
      <c r="A2933" s="963" t="s">
        <v>239</v>
      </c>
      <c r="B2933" s="521"/>
      <c r="C2933" s="709"/>
      <c r="D2933" s="705"/>
      <c r="E2933" s="705"/>
      <c r="F2933" s="705"/>
      <c r="G2933" s="707"/>
      <c r="H2933" s="710"/>
      <c r="I2933" s="688"/>
    </row>
    <row r="2934" spans="1:9" ht="15.75" thickBot="1">
      <c r="A2934" s="963" t="s">
        <v>239</v>
      </c>
      <c r="B2934" s="521"/>
      <c r="C2934" s="709"/>
      <c r="D2934" s="705"/>
      <c r="E2934" s="705"/>
      <c r="F2934" s="705"/>
      <c r="G2934" s="707"/>
      <c r="H2934" s="710"/>
      <c r="I2934" s="688"/>
    </row>
    <row r="2935" spans="1:9" ht="15.75" thickBot="1">
      <c r="A2935" s="963" t="s">
        <v>239</v>
      </c>
      <c r="B2935" s="521"/>
      <c r="C2935" s="711"/>
      <c r="D2935" s="712"/>
      <c r="E2935" s="712"/>
      <c r="F2935" s="712"/>
      <c r="G2935" s="713"/>
      <c r="H2935" s="714"/>
      <c r="I2935" s="715">
        <v>313</v>
      </c>
    </row>
    <row r="2936" spans="1:9" ht="15.75" thickBot="1">
      <c r="A2936" s="963" t="s">
        <v>239</v>
      </c>
      <c r="B2936" s="521"/>
      <c r="C2936" s="716"/>
      <c r="D2936" s="716"/>
      <c r="E2936" s="716"/>
      <c r="F2936" s="716"/>
      <c r="G2936" s="717"/>
      <c r="H2936" s="718"/>
      <c r="I2936" s="719"/>
    </row>
    <row r="2937" spans="1:9" ht="15.75" thickBot="1">
      <c r="A2937" s="963" t="s">
        <v>239</v>
      </c>
      <c r="B2937" s="522"/>
      <c r="C2937" s="695" t="s">
        <v>641</v>
      </c>
      <c r="D2937" s="696" t="s">
        <v>7</v>
      </c>
      <c r="E2937" s="697" t="s">
        <v>92</v>
      </c>
      <c r="F2937" s="697" t="s">
        <v>642</v>
      </c>
      <c r="G2937" s="697" t="s">
        <v>643</v>
      </c>
      <c r="H2937" s="698" t="s">
        <v>636</v>
      </c>
      <c r="I2937" s="688"/>
    </row>
    <row r="2938" spans="1:9">
      <c r="A2938" s="963" t="s">
        <v>239</v>
      </c>
      <c r="B2938" s="522"/>
      <c r="C2938" s="720" t="s">
        <v>739</v>
      </c>
      <c r="D2938" s="703" t="s">
        <v>80</v>
      </c>
      <c r="E2938" s="701">
        <v>1</v>
      </c>
      <c r="F2938" s="565">
        <v>22660</v>
      </c>
      <c r="G2938" s="701"/>
      <c r="H2938" s="567">
        <v>22660</v>
      </c>
      <c r="I2938" s="688"/>
    </row>
    <row r="2939" spans="1:9">
      <c r="A2939" s="963" t="s">
        <v>239</v>
      </c>
      <c r="B2939" s="522"/>
      <c r="C2939" s="709"/>
      <c r="D2939" s="721"/>
      <c r="E2939" s="707"/>
      <c r="F2939" s="722"/>
      <c r="G2939" s="723"/>
      <c r="H2939" s="708"/>
      <c r="I2939" s="688"/>
    </row>
    <row r="2940" spans="1:9">
      <c r="A2940" s="963" t="s">
        <v>239</v>
      </c>
      <c r="B2940" s="522"/>
      <c r="C2940" s="709"/>
      <c r="D2940" s="721"/>
      <c r="E2940" s="707"/>
      <c r="F2940" s="722"/>
      <c r="G2940" s="723"/>
      <c r="H2940" s="708"/>
      <c r="I2940" s="688"/>
    </row>
    <row r="2941" spans="1:9">
      <c r="A2941" s="963" t="s">
        <v>239</v>
      </c>
      <c r="B2941" s="522"/>
      <c r="C2941" s="709"/>
      <c r="D2941" s="721"/>
      <c r="E2941" s="707"/>
      <c r="F2941" s="722"/>
      <c r="G2941" s="724"/>
      <c r="H2941" s="708"/>
      <c r="I2941" s="688"/>
    </row>
    <row r="2942" spans="1:9">
      <c r="A2942" s="963" t="s">
        <v>239</v>
      </c>
      <c r="B2942" s="522"/>
      <c r="C2942" s="709"/>
      <c r="D2942" s="721"/>
      <c r="E2942" s="707"/>
      <c r="F2942" s="722"/>
      <c r="G2942" s="707"/>
      <c r="H2942" s="708"/>
      <c r="I2942" s="688"/>
    </row>
    <row r="2943" spans="1:9">
      <c r="A2943" s="963" t="s">
        <v>239</v>
      </c>
      <c r="B2943" s="522"/>
      <c r="C2943" s="709"/>
      <c r="D2943" s="707"/>
      <c r="E2943" s="707"/>
      <c r="F2943" s="725"/>
      <c r="G2943" s="724"/>
      <c r="H2943" s="710"/>
      <c r="I2943" s="688"/>
    </row>
    <row r="2944" spans="1:9">
      <c r="A2944" s="963" t="s">
        <v>239</v>
      </c>
      <c r="B2944" s="522"/>
      <c r="C2944" s="709"/>
      <c r="D2944" s="707"/>
      <c r="E2944" s="707"/>
      <c r="F2944" s="725"/>
      <c r="G2944" s="707"/>
      <c r="H2944" s="710"/>
      <c r="I2944" s="688"/>
    </row>
    <row r="2945" spans="1:9">
      <c r="A2945" s="963" t="s">
        <v>239</v>
      </c>
      <c r="B2945" s="522"/>
      <c r="C2945" s="709"/>
      <c r="D2945" s="705"/>
      <c r="E2945" s="705"/>
      <c r="F2945" s="705"/>
      <c r="G2945" s="707"/>
      <c r="H2945" s="710"/>
      <c r="I2945" s="688"/>
    </row>
    <row r="2946" spans="1:9">
      <c r="A2946" s="963" t="s">
        <v>239</v>
      </c>
      <c r="B2946" s="522"/>
      <c r="C2946" s="709"/>
      <c r="D2946" s="705"/>
      <c r="E2946" s="705"/>
      <c r="F2946" s="705"/>
      <c r="G2946" s="707"/>
      <c r="H2946" s="710"/>
      <c r="I2946" s="688"/>
    </row>
    <row r="2947" spans="1:9">
      <c r="A2947" s="963" t="s">
        <v>239</v>
      </c>
      <c r="B2947" s="522"/>
      <c r="C2947" s="709"/>
      <c r="D2947" s="705"/>
      <c r="E2947" s="705"/>
      <c r="F2947" s="705"/>
      <c r="G2947" s="707"/>
      <c r="H2947" s="710"/>
      <c r="I2947" s="688"/>
    </row>
    <row r="2948" spans="1:9">
      <c r="A2948" s="963" t="s">
        <v>239</v>
      </c>
      <c r="B2948" s="522"/>
      <c r="C2948" s="709"/>
      <c r="D2948" s="705"/>
      <c r="E2948" s="705"/>
      <c r="F2948" s="705"/>
      <c r="G2948" s="707"/>
      <c r="H2948" s="710"/>
      <c r="I2948" s="688"/>
    </row>
    <row r="2949" spans="1:9" ht="15.75" thickBot="1">
      <c r="A2949" s="963" t="s">
        <v>239</v>
      </c>
      <c r="B2949" s="522"/>
      <c r="C2949" s="709"/>
      <c r="D2949" s="705"/>
      <c r="E2949" s="705"/>
      <c r="F2949" s="705"/>
      <c r="G2949" s="707"/>
      <c r="H2949" s="710"/>
      <c r="I2949" s="688"/>
    </row>
    <row r="2950" spans="1:9" ht="15.75" thickBot="1">
      <c r="A2950" s="963" t="s">
        <v>239</v>
      </c>
      <c r="B2950" s="522"/>
      <c r="C2950" s="711"/>
      <c r="D2950" s="712"/>
      <c r="E2950" s="712"/>
      <c r="F2950" s="712"/>
      <c r="G2950" s="713"/>
      <c r="H2950" s="714"/>
      <c r="I2950" s="715">
        <v>22660</v>
      </c>
    </row>
    <row r="2951" spans="1:9" ht="15.75" thickBot="1">
      <c r="A2951" s="963" t="s">
        <v>239</v>
      </c>
      <c r="B2951" s="522"/>
      <c r="C2951" s="716"/>
      <c r="D2951" s="716"/>
      <c r="E2951" s="716"/>
      <c r="F2951" s="716"/>
      <c r="G2951" s="717"/>
      <c r="H2951" s="718"/>
      <c r="I2951" s="719"/>
    </row>
    <row r="2952" spans="1:9" ht="15.75" thickBot="1">
      <c r="A2952" s="963" t="s">
        <v>239</v>
      </c>
      <c r="B2952" s="522"/>
      <c r="C2952" s="695" t="s">
        <v>645</v>
      </c>
      <c r="D2952" s="696" t="s">
        <v>7</v>
      </c>
      <c r="E2952" s="697" t="s">
        <v>92</v>
      </c>
      <c r="F2952" s="697" t="s">
        <v>642</v>
      </c>
      <c r="G2952" s="697" t="s">
        <v>646</v>
      </c>
      <c r="H2952" s="698" t="s">
        <v>636</v>
      </c>
      <c r="I2952" s="688"/>
    </row>
    <row r="2953" spans="1:9">
      <c r="A2953" s="963" t="s">
        <v>239</v>
      </c>
      <c r="B2953" s="522"/>
      <c r="C2953" s="726"/>
      <c r="D2953" s="721"/>
      <c r="E2953" s="721"/>
      <c r="F2953" s="727"/>
      <c r="G2953" s="721"/>
      <c r="H2953" s="728"/>
      <c r="I2953" s="729"/>
    </row>
    <row r="2954" spans="1:9">
      <c r="A2954" s="963" t="s">
        <v>239</v>
      </c>
      <c r="B2954" s="522"/>
      <c r="C2954" s="709"/>
      <c r="D2954" s="706"/>
      <c r="E2954" s="705"/>
      <c r="F2954" s="706"/>
      <c r="G2954" s="721"/>
      <c r="H2954" s="708"/>
      <c r="I2954" s="688"/>
    </row>
    <row r="2955" spans="1:9">
      <c r="A2955" s="963" t="s">
        <v>239</v>
      </c>
      <c r="B2955" s="522"/>
      <c r="C2955" s="709"/>
      <c r="D2955" s="706"/>
      <c r="E2955" s="705"/>
      <c r="F2955" s="706"/>
      <c r="G2955" s="721"/>
      <c r="H2955" s="708"/>
      <c r="I2955" s="688"/>
    </row>
    <row r="2956" spans="1:9">
      <c r="A2956" s="963" t="s">
        <v>239</v>
      </c>
      <c r="B2956" s="522"/>
      <c r="C2956" s="709"/>
      <c r="D2956" s="705"/>
      <c r="E2956" s="705"/>
      <c r="F2956" s="705"/>
      <c r="G2956" s="707"/>
      <c r="H2956" s="710"/>
      <c r="I2956" s="688"/>
    </row>
    <row r="2957" spans="1:9" ht="15.75" thickBot="1">
      <c r="A2957" s="963" t="s">
        <v>239</v>
      </c>
      <c r="B2957" s="522"/>
      <c r="C2957" s="709"/>
      <c r="D2957" s="705"/>
      <c r="E2957" s="705"/>
      <c r="F2957" s="705"/>
      <c r="G2957" s="707"/>
      <c r="H2957" s="710"/>
      <c r="I2957" s="688"/>
    </row>
    <row r="2958" spans="1:9" ht="15.75" thickBot="1">
      <c r="A2958" s="963" t="s">
        <v>239</v>
      </c>
      <c r="B2958" s="522"/>
      <c r="C2958" s="711"/>
      <c r="D2958" s="712"/>
      <c r="E2958" s="712"/>
      <c r="F2958" s="712"/>
      <c r="G2958" s="713"/>
      <c r="H2958" s="714"/>
      <c r="I2958" s="715">
        <v>0</v>
      </c>
    </row>
    <row r="2959" spans="1:9" ht="15.75" thickBot="1">
      <c r="A2959" s="963" t="s">
        <v>239</v>
      </c>
      <c r="B2959" s="522"/>
      <c r="C2959" s="716"/>
      <c r="D2959" s="716"/>
      <c r="E2959" s="716"/>
      <c r="F2959" s="716"/>
      <c r="G2959" s="730"/>
      <c r="H2959" s="731"/>
      <c r="I2959" s="719"/>
    </row>
    <row r="2960" spans="1:9" ht="15.75" thickBot="1">
      <c r="A2960" s="963" t="s">
        <v>239</v>
      </c>
      <c r="B2960" s="522"/>
      <c r="C2960" s="695" t="s">
        <v>647</v>
      </c>
      <c r="D2960" s="561" t="s">
        <v>648</v>
      </c>
      <c r="E2960" s="561" t="s">
        <v>649</v>
      </c>
      <c r="F2960" s="697" t="s">
        <v>650</v>
      </c>
      <c r="G2960" s="697" t="s">
        <v>635</v>
      </c>
      <c r="H2960" s="698" t="s">
        <v>636</v>
      </c>
      <c r="I2960" s="688"/>
    </row>
    <row r="2961" spans="1:10">
      <c r="A2961" s="963" t="s">
        <v>239</v>
      </c>
      <c r="B2961" s="522"/>
      <c r="C2961" s="732" t="s">
        <v>651</v>
      </c>
      <c r="D2961" s="563">
        <v>52046.296296296299</v>
      </c>
      <c r="E2961" s="564">
        <v>1.83829076447194</v>
      </c>
      <c r="F2961" s="565">
        <v>95676.225806451621</v>
      </c>
      <c r="G2961" s="751">
        <v>101.592</v>
      </c>
      <c r="H2961" s="567">
        <v>942</v>
      </c>
      <c r="I2961" s="688"/>
    </row>
    <row r="2962" spans="1:10">
      <c r="A2962" s="963" t="s">
        <v>239</v>
      </c>
      <c r="B2962" s="522"/>
      <c r="C2962" s="732" t="s">
        <v>652</v>
      </c>
      <c r="D2962" s="563">
        <v>41637.037037037036</v>
      </c>
      <c r="E2962" s="564">
        <v>1.83829076447194</v>
      </c>
      <c r="F2962" s="565">
        <v>76540.980645161297</v>
      </c>
      <c r="G2962" s="734">
        <v>35</v>
      </c>
      <c r="H2962" s="567">
        <v>2187</v>
      </c>
      <c r="I2962" s="688"/>
    </row>
    <row r="2963" spans="1:10">
      <c r="A2963" s="963" t="s">
        <v>239</v>
      </c>
      <c r="B2963" s="522"/>
      <c r="C2963" s="735" t="s">
        <v>653</v>
      </c>
      <c r="D2963" s="563">
        <v>20818.518518518522</v>
      </c>
      <c r="E2963" s="564">
        <v>2.0417646957549742</v>
      </c>
      <c r="F2963" s="565">
        <v>42506.516129032265</v>
      </c>
      <c r="G2963" s="734">
        <v>35</v>
      </c>
      <c r="H2963" s="567">
        <v>1214</v>
      </c>
      <c r="I2963" s="688"/>
    </row>
    <row r="2964" spans="1:10">
      <c r="A2964" s="963" t="s">
        <v>239</v>
      </c>
      <c r="B2964" s="522"/>
      <c r="C2964" s="709"/>
      <c r="D2964" s="705"/>
      <c r="E2964" s="705"/>
      <c r="F2964" s="705"/>
      <c r="G2964" s="707"/>
      <c r="H2964" s="710"/>
      <c r="I2964" s="688"/>
    </row>
    <row r="2965" spans="1:10">
      <c r="A2965" s="963" t="s">
        <v>239</v>
      </c>
      <c r="B2965" s="522"/>
      <c r="C2965" s="709"/>
      <c r="D2965" s="705"/>
      <c r="E2965" s="705"/>
      <c r="F2965" s="705"/>
      <c r="G2965" s="707"/>
      <c r="H2965" s="710"/>
      <c r="I2965" s="688"/>
    </row>
    <row r="2966" spans="1:10" ht="15.75" thickBot="1">
      <c r="A2966" s="963" t="s">
        <v>239</v>
      </c>
      <c r="B2966" s="522"/>
      <c r="C2966" s="709"/>
      <c r="D2966" s="705"/>
      <c r="E2966" s="705"/>
      <c r="F2966" s="705"/>
      <c r="G2966" s="707"/>
      <c r="H2966" s="710"/>
      <c r="I2966" s="688"/>
    </row>
    <row r="2967" spans="1:10" ht="15.75" thickBot="1">
      <c r="A2967" s="963" t="s">
        <v>239</v>
      </c>
      <c r="B2967" s="522"/>
      <c r="C2967" s="736"/>
      <c r="D2967" s="737"/>
      <c r="E2967" s="737"/>
      <c r="F2967" s="737"/>
      <c r="G2967" s="738"/>
      <c r="H2967" s="739"/>
      <c r="I2967" s="715">
        <v>4343</v>
      </c>
    </row>
    <row r="2968" spans="1:10" ht="15.75" thickBot="1">
      <c r="A2968" s="963" t="s">
        <v>239</v>
      </c>
      <c r="B2968" s="522"/>
      <c r="C2968" s="689"/>
      <c r="D2968" s="689"/>
      <c r="E2968" s="689"/>
      <c r="F2968" s="689"/>
      <c r="G2968" s="691"/>
      <c r="H2968" s="694"/>
      <c r="I2968" s="688"/>
    </row>
    <row r="2969" spans="1:10" ht="15.75" thickBot="1">
      <c r="A2969" s="963" t="s">
        <v>239</v>
      </c>
      <c r="B2969" s="522"/>
      <c r="C2969" s="689"/>
      <c r="D2969" s="689"/>
      <c r="E2969" s="689"/>
      <c r="F2969" s="740" t="s">
        <v>654</v>
      </c>
      <c r="G2969" s="691"/>
      <c r="H2969" s="694"/>
      <c r="I2969" s="715">
        <v>27316</v>
      </c>
      <c r="J2969" s="518">
        <v>27316</v>
      </c>
    </row>
    <row r="2970" spans="1:10">
      <c r="A2970" s="963" t="s">
        <v>239</v>
      </c>
      <c r="B2970" s="515"/>
      <c r="C2970" s="515"/>
      <c r="D2970" s="515"/>
      <c r="E2970" s="515"/>
      <c r="F2970" s="515"/>
      <c r="G2970" s="516"/>
      <c r="H2970" s="517"/>
      <c r="I2970" s="598"/>
    </row>
    <row r="2971" spans="1:10">
      <c r="A2971" s="963" t="s">
        <v>693</v>
      </c>
      <c r="B2971" s="515"/>
      <c r="C2971" s="515"/>
      <c r="D2971" s="515"/>
      <c r="E2971" s="515"/>
      <c r="F2971" s="515"/>
      <c r="G2971" s="515"/>
      <c r="H2971" s="517"/>
      <c r="I2971" s="515"/>
    </row>
    <row r="2972" spans="1:10">
      <c r="A2972" s="963" t="s">
        <v>693</v>
      </c>
      <c r="B2972" s="515"/>
      <c r="C2972" s="515"/>
      <c r="D2972" s="515"/>
      <c r="E2972" s="515"/>
      <c r="F2972" s="515"/>
      <c r="G2972" s="515"/>
      <c r="H2972" s="517"/>
      <c r="I2972" s="515"/>
    </row>
    <row r="2973" spans="1:10">
      <c r="A2973" s="963" t="s">
        <v>102</v>
      </c>
      <c r="B2973" s="515"/>
      <c r="C2973" s="515"/>
      <c r="D2973" s="515"/>
      <c r="E2973" s="515"/>
      <c r="F2973" s="515"/>
      <c r="G2973" s="515"/>
      <c r="H2973" s="517"/>
      <c r="I2973" s="515"/>
    </row>
    <row r="2974" spans="1:10">
      <c r="A2974" s="963" t="s">
        <v>102</v>
      </c>
      <c r="B2974" s="516"/>
      <c r="C2974" s="519" t="s">
        <v>631</v>
      </c>
      <c r="D2974" s="519"/>
      <c r="E2974" s="519"/>
      <c r="F2974" s="519"/>
      <c r="G2974" s="519"/>
      <c r="H2974" s="520"/>
      <c r="I2974" s="515"/>
    </row>
    <row r="2975" spans="1:10">
      <c r="A2975" s="963" t="s">
        <v>102</v>
      </c>
      <c r="B2975" s="516"/>
      <c r="C2975" s="515"/>
      <c r="D2975" s="515"/>
      <c r="E2975" s="515"/>
      <c r="F2975" s="515"/>
      <c r="G2975" s="516"/>
      <c r="H2975" s="575"/>
      <c r="I2975" s="576"/>
    </row>
    <row r="2976" spans="1:10">
      <c r="A2976" s="963" t="s">
        <v>102</v>
      </c>
      <c r="B2976" s="516"/>
      <c r="C2976" s="515"/>
      <c r="D2976" s="515"/>
      <c r="E2976" s="515"/>
      <c r="F2976" s="515"/>
      <c r="G2976" s="516"/>
      <c r="H2976" s="575"/>
      <c r="I2976" s="576"/>
    </row>
    <row r="2977" spans="1:9">
      <c r="A2977" s="963" t="s">
        <v>102</v>
      </c>
      <c r="B2977" s="516"/>
      <c r="C2977" s="515"/>
      <c r="D2977" s="515"/>
      <c r="E2977" s="515"/>
      <c r="F2977" s="515"/>
      <c r="G2977" s="516"/>
      <c r="H2977" s="575"/>
      <c r="I2977" s="1051" t="s">
        <v>1062</v>
      </c>
    </row>
    <row r="2978" spans="1:9">
      <c r="A2978" s="963" t="s">
        <v>102</v>
      </c>
      <c r="B2978" s="843" t="s">
        <v>568</v>
      </c>
      <c r="C2978" s="1094" t="s">
        <v>102</v>
      </c>
      <c r="D2978" s="945" t="s">
        <v>731</v>
      </c>
      <c r="E2978" s="945"/>
      <c r="F2978" s="945"/>
      <c r="G2978" s="843" t="s">
        <v>7</v>
      </c>
      <c r="H2978" s="844" t="s">
        <v>77</v>
      </c>
      <c r="I2978" s="1093">
        <v>38</v>
      </c>
    </row>
    <row r="2979" spans="1:9">
      <c r="A2979" s="963" t="s">
        <v>102</v>
      </c>
      <c r="B2979" s="521"/>
      <c r="C2979" s="522"/>
      <c r="D2979" s="522"/>
      <c r="E2979" s="522"/>
      <c r="F2979" s="522"/>
      <c r="G2979" s="521"/>
      <c r="H2979" s="517"/>
      <c r="I2979" s="517"/>
    </row>
    <row r="2980" spans="1:9">
      <c r="A2980" s="963" t="s">
        <v>102</v>
      </c>
      <c r="B2980" s="521"/>
      <c r="C2980" s="522"/>
      <c r="D2980" s="522"/>
      <c r="E2980" s="522"/>
      <c r="F2980" s="522"/>
      <c r="G2980" s="521"/>
      <c r="H2980" s="523"/>
      <c r="I2980" s="517"/>
    </row>
    <row r="2981" spans="1:9" ht="15.75" thickBot="1">
      <c r="A2981" s="963" t="s">
        <v>102</v>
      </c>
      <c r="B2981" s="521"/>
      <c r="C2981" s="522"/>
      <c r="D2981" s="522"/>
      <c r="E2981" s="522"/>
      <c r="F2981" s="522"/>
      <c r="G2981" s="521"/>
      <c r="H2981" s="517"/>
      <c r="I2981" s="517"/>
    </row>
    <row r="2982" spans="1:9" ht="15.75" thickBot="1">
      <c r="A2982" s="963" t="s">
        <v>102</v>
      </c>
      <c r="B2982" s="521"/>
      <c r="C2982" s="524" t="s">
        <v>633</v>
      </c>
      <c r="D2982" s="525" t="s">
        <v>7</v>
      </c>
      <c r="E2982" s="525" t="s">
        <v>92</v>
      </c>
      <c r="F2982" s="525" t="s">
        <v>634</v>
      </c>
      <c r="G2982" s="525" t="s">
        <v>635</v>
      </c>
      <c r="H2982" s="526" t="s">
        <v>636</v>
      </c>
      <c r="I2982" s="517"/>
    </row>
    <row r="2983" spans="1:9">
      <c r="A2983" s="963" t="s">
        <v>102</v>
      </c>
      <c r="B2983" s="521"/>
      <c r="C2983" s="577" t="s">
        <v>637</v>
      </c>
      <c r="D2983" s="528" t="s">
        <v>638</v>
      </c>
      <c r="E2983" s="529">
        <v>1</v>
      </c>
      <c r="F2983" s="530">
        <v>166</v>
      </c>
      <c r="G2983" s="531">
        <v>0.1</v>
      </c>
      <c r="H2983" s="532">
        <v>17</v>
      </c>
      <c r="I2983" s="517"/>
    </row>
    <row r="2984" spans="1:9">
      <c r="A2984" s="963" t="s">
        <v>102</v>
      </c>
      <c r="B2984" s="521"/>
      <c r="C2984" s="533" t="s">
        <v>656</v>
      </c>
      <c r="D2984" s="534" t="s">
        <v>640</v>
      </c>
      <c r="E2984" s="535">
        <v>0.25</v>
      </c>
      <c r="F2984" s="536">
        <v>8858</v>
      </c>
      <c r="G2984" s="537">
        <v>0.1</v>
      </c>
      <c r="H2984" s="532">
        <v>221</v>
      </c>
      <c r="I2984" s="517"/>
    </row>
    <row r="2985" spans="1:9">
      <c r="A2985" s="963" t="s">
        <v>102</v>
      </c>
      <c r="B2985" s="521"/>
      <c r="C2985" s="578" t="s">
        <v>657</v>
      </c>
      <c r="D2985" s="534" t="s">
        <v>640</v>
      </c>
      <c r="E2985" s="535">
        <v>0.45</v>
      </c>
      <c r="F2985" s="536">
        <v>721</v>
      </c>
      <c r="G2985" s="537">
        <v>0.1</v>
      </c>
      <c r="H2985" s="532">
        <v>32</v>
      </c>
      <c r="I2985" s="517"/>
    </row>
    <row r="2986" spans="1:9">
      <c r="A2986" s="963" t="s">
        <v>102</v>
      </c>
      <c r="B2986" s="521"/>
      <c r="C2986" s="579"/>
      <c r="D2986" s="539"/>
      <c r="E2986" s="539"/>
      <c r="F2986" s="539"/>
      <c r="G2986" s="534"/>
      <c r="H2986" s="543"/>
      <c r="I2986" s="517"/>
    </row>
    <row r="2987" spans="1:9">
      <c r="A2987" s="963" t="s">
        <v>102</v>
      </c>
      <c r="B2987" s="521"/>
      <c r="C2987" s="579"/>
      <c r="D2987" s="539"/>
      <c r="E2987" s="539"/>
      <c r="F2987" s="539"/>
      <c r="G2987" s="534"/>
      <c r="H2987" s="543"/>
      <c r="I2987" s="517"/>
    </row>
    <row r="2988" spans="1:9" ht="15.75" thickBot="1">
      <c r="A2988" s="963" t="s">
        <v>102</v>
      </c>
      <c r="B2988" s="521"/>
      <c r="C2988" s="579"/>
      <c r="D2988" s="539"/>
      <c r="E2988" s="539"/>
      <c r="F2988" s="539"/>
      <c r="G2988" s="534"/>
      <c r="H2988" s="543"/>
      <c r="I2988" s="517"/>
    </row>
    <row r="2989" spans="1:9" ht="15.75" thickBot="1">
      <c r="A2989" s="963" t="s">
        <v>102</v>
      </c>
      <c r="B2989" s="521"/>
      <c r="C2989" s="580"/>
      <c r="D2989" s="571"/>
      <c r="E2989" s="571"/>
      <c r="F2989" s="571"/>
      <c r="G2989" s="572"/>
      <c r="H2989" s="573"/>
      <c r="I2989" s="548">
        <v>270</v>
      </c>
    </row>
    <row r="2990" spans="1:9" ht="15.75" thickBot="1">
      <c r="A2990" s="963" t="s">
        <v>102</v>
      </c>
      <c r="B2990" s="521"/>
      <c r="C2990" s="581"/>
      <c r="D2990" s="582"/>
      <c r="E2990" s="581"/>
      <c r="F2990" s="581"/>
      <c r="G2990" s="582"/>
      <c r="H2990" s="583"/>
      <c r="I2990" s="552"/>
    </row>
    <row r="2991" spans="1:9" ht="15.75" thickBot="1">
      <c r="A2991" s="963" t="s">
        <v>102</v>
      </c>
      <c r="B2991" s="522"/>
      <c r="C2991" s="524" t="s">
        <v>641</v>
      </c>
      <c r="D2991" s="525" t="s">
        <v>7</v>
      </c>
      <c r="E2991" s="525" t="s">
        <v>92</v>
      </c>
      <c r="F2991" s="525" t="s">
        <v>642</v>
      </c>
      <c r="G2991" s="525" t="s">
        <v>643</v>
      </c>
      <c r="H2991" s="526" t="s">
        <v>636</v>
      </c>
      <c r="I2991" s="517"/>
    </row>
    <row r="2992" spans="1:9">
      <c r="A2992" s="963" t="s">
        <v>102</v>
      </c>
      <c r="B2992" s="522"/>
      <c r="C2992" s="562" t="s">
        <v>658</v>
      </c>
      <c r="D2992" s="554" t="s">
        <v>80</v>
      </c>
      <c r="E2992" s="529">
        <v>0.1</v>
      </c>
      <c r="F2992" s="565">
        <v>1281</v>
      </c>
      <c r="G2992" s="556"/>
      <c r="H2992" s="532">
        <v>128</v>
      </c>
      <c r="I2992" s="517"/>
    </row>
    <row r="2993" spans="1:9">
      <c r="A2993" s="963" t="s">
        <v>102</v>
      </c>
      <c r="B2993" s="522"/>
      <c r="C2993" s="542"/>
      <c r="D2993" s="534"/>
      <c r="E2993" s="539"/>
      <c r="F2993" s="558"/>
      <c r="G2993" s="556"/>
      <c r="H2993" s="541"/>
      <c r="I2993" s="517"/>
    </row>
    <row r="2994" spans="1:9">
      <c r="A2994" s="963" t="s">
        <v>102</v>
      </c>
      <c r="B2994" s="522"/>
      <c r="C2994" s="542"/>
      <c r="D2994" s="534"/>
      <c r="E2994" s="539"/>
      <c r="F2994" s="558"/>
      <c r="G2994" s="556"/>
      <c r="H2994" s="541"/>
      <c r="I2994" s="517"/>
    </row>
    <row r="2995" spans="1:9">
      <c r="A2995" s="963" t="s">
        <v>102</v>
      </c>
      <c r="B2995" s="522"/>
      <c r="C2995" s="542"/>
      <c r="D2995" s="539"/>
      <c r="E2995" s="539"/>
      <c r="F2995" s="539"/>
      <c r="G2995" s="534"/>
      <c r="H2995" s="543"/>
      <c r="I2995" s="517"/>
    </row>
    <row r="2996" spans="1:9">
      <c r="A2996" s="963" t="s">
        <v>102</v>
      </c>
      <c r="B2996" s="522"/>
      <c r="C2996" s="542"/>
      <c r="D2996" s="539"/>
      <c r="E2996" s="539"/>
      <c r="F2996" s="539"/>
      <c r="G2996" s="534"/>
      <c r="H2996" s="543"/>
      <c r="I2996" s="517"/>
    </row>
    <row r="2997" spans="1:9">
      <c r="A2997" s="963" t="s">
        <v>102</v>
      </c>
      <c r="B2997" s="522"/>
      <c r="C2997" s="542"/>
      <c r="D2997" s="539"/>
      <c r="E2997" s="539"/>
      <c r="F2997" s="539"/>
      <c r="G2997" s="534"/>
      <c r="H2997" s="543"/>
      <c r="I2997" s="517"/>
    </row>
    <row r="2998" spans="1:9">
      <c r="A2998" s="963" t="s">
        <v>102</v>
      </c>
      <c r="B2998" s="522"/>
      <c r="C2998" s="542"/>
      <c r="D2998" s="539"/>
      <c r="E2998" s="539"/>
      <c r="F2998" s="539"/>
      <c r="G2998" s="534"/>
      <c r="H2998" s="543"/>
      <c r="I2998" s="517"/>
    </row>
    <row r="2999" spans="1:9">
      <c r="A2999" s="963" t="s">
        <v>102</v>
      </c>
      <c r="B2999" s="522"/>
      <c r="C2999" s="542"/>
      <c r="D2999" s="539"/>
      <c r="E2999" s="539"/>
      <c r="F2999" s="539"/>
      <c r="G2999" s="534"/>
      <c r="H2999" s="543"/>
      <c r="I2999" s="517"/>
    </row>
    <row r="3000" spans="1:9">
      <c r="A3000" s="963" t="s">
        <v>102</v>
      </c>
      <c r="B3000" s="522"/>
      <c r="C3000" s="542"/>
      <c r="D3000" s="539"/>
      <c r="E3000" s="539"/>
      <c r="F3000" s="539"/>
      <c r="G3000" s="534"/>
      <c r="H3000" s="543"/>
      <c r="I3000" s="517"/>
    </row>
    <row r="3001" spans="1:9">
      <c r="A3001" s="963" t="s">
        <v>102</v>
      </c>
      <c r="B3001" s="522"/>
      <c r="C3001" s="542"/>
      <c r="D3001" s="539"/>
      <c r="E3001" s="539"/>
      <c r="F3001" s="539"/>
      <c r="G3001" s="534"/>
      <c r="H3001" s="543"/>
      <c r="I3001" s="517"/>
    </row>
    <row r="3002" spans="1:9">
      <c r="A3002" s="963" t="s">
        <v>102</v>
      </c>
      <c r="B3002" s="522"/>
      <c r="C3002" s="542"/>
      <c r="D3002" s="539"/>
      <c r="E3002" s="539"/>
      <c r="F3002" s="539"/>
      <c r="G3002" s="534"/>
      <c r="H3002" s="543"/>
      <c r="I3002" s="517"/>
    </row>
    <row r="3003" spans="1:9" ht="15.75" thickBot="1">
      <c r="A3003" s="963" t="s">
        <v>102</v>
      </c>
      <c r="B3003" s="522"/>
      <c r="C3003" s="542"/>
      <c r="D3003" s="539"/>
      <c r="E3003" s="539"/>
      <c r="F3003" s="539"/>
      <c r="G3003" s="534"/>
      <c r="H3003" s="543"/>
      <c r="I3003" s="517"/>
    </row>
    <row r="3004" spans="1:9" ht="15.75" thickBot="1">
      <c r="A3004" s="963" t="s">
        <v>102</v>
      </c>
      <c r="B3004" s="522"/>
      <c r="C3004" s="544"/>
      <c r="D3004" s="546"/>
      <c r="E3004" s="546"/>
      <c r="F3004" s="546"/>
      <c r="G3004" s="545"/>
      <c r="H3004" s="547"/>
      <c r="I3004" s="548">
        <v>128</v>
      </c>
    </row>
    <row r="3005" spans="1:9" ht="15.75" thickBot="1">
      <c r="A3005" s="963" t="s">
        <v>102</v>
      </c>
      <c r="B3005" s="522"/>
      <c r="C3005" s="549"/>
      <c r="D3005" s="549"/>
      <c r="E3005" s="549"/>
      <c r="F3005" s="549"/>
      <c r="G3005" s="550"/>
      <c r="H3005" s="551"/>
      <c r="I3005" s="552"/>
    </row>
    <row r="3006" spans="1:9" ht="15.75" thickBot="1">
      <c r="A3006" s="963" t="s">
        <v>102</v>
      </c>
      <c r="B3006" s="522"/>
      <c r="C3006" s="524" t="s">
        <v>645</v>
      </c>
      <c r="D3006" s="525" t="s">
        <v>7</v>
      </c>
      <c r="E3006" s="525" t="s">
        <v>92</v>
      </c>
      <c r="F3006" s="525" t="s">
        <v>642</v>
      </c>
      <c r="G3006" s="525" t="s">
        <v>646</v>
      </c>
      <c r="H3006" s="526" t="s">
        <v>636</v>
      </c>
      <c r="I3006" s="517"/>
    </row>
    <row r="3007" spans="1:9">
      <c r="A3007" s="963" t="s">
        <v>102</v>
      </c>
      <c r="B3007" s="522"/>
      <c r="C3007" s="553"/>
      <c r="D3007" s="540"/>
      <c r="E3007" s="540"/>
      <c r="F3007" s="540"/>
      <c r="G3007" s="554"/>
      <c r="H3007" s="541"/>
      <c r="I3007" s="517"/>
    </row>
    <row r="3008" spans="1:9">
      <c r="A3008" s="963" t="s">
        <v>102</v>
      </c>
      <c r="B3008" s="522"/>
      <c r="C3008" s="553"/>
      <c r="D3008" s="540"/>
      <c r="E3008" s="540"/>
      <c r="F3008" s="540"/>
      <c r="G3008" s="554"/>
      <c r="H3008" s="541"/>
      <c r="I3008" s="517"/>
    </row>
    <row r="3009" spans="1:10">
      <c r="A3009" s="963" t="s">
        <v>102</v>
      </c>
      <c r="B3009" s="522"/>
      <c r="C3009" s="542"/>
      <c r="D3009" s="539"/>
      <c r="E3009" s="539"/>
      <c r="F3009" s="539"/>
      <c r="G3009" s="534"/>
      <c r="H3009" s="543"/>
      <c r="I3009" s="517"/>
    </row>
    <row r="3010" spans="1:10">
      <c r="A3010" s="963" t="s">
        <v>102</v>
      </c>
      <c r="B3010" s="522"/>
      <c r="C3010" s="542"/>
      <c r="D3010" s="539"/>
      <c r="E3010" s="539"/>
      <c r="F3010" s="539"/>
      <c r="G3010" s="534"/>
      <c r="H3010" s="543"/>
      <c r="I3010" s="517"/>
    </row>
    <row r="3011" spans="1:10" ht="15.75" thickBot="1">
      <c r="A3011" s="963" t="s">
        <v>102</v>
      </c>
      <c r="B3011" s="522"/>
      <c r="C3011" s="542"/>
      <c r="D3011" s="539"/>
      <c r="E3011" s="539"/>
      <c r="F3011" s="539"/>
      <c r="G3011" s="534"/>
      <c r="H3011" s="543"/>
      <c r="I3011" s="517"/>
    </row>
    <row r="3012" spans="1:10" ht="15.75" thickBot="1">
      <c r="A3012" s="963" t="s">
        <v>102</v>
      </c>
      <c r="B3012" s="522"/>
      <c r="C3012" s="544"/>
      <c r="D3012" s="546"/>
      <c r="E3012" s="546"/>
      <c r="F3012" s="546"/>
      <c r="G3012" s="545"/>
      <c r="H3012" s="547"/>
      <c r="I3012" s="548">
        <v>0</v>
      </c>
    </row>
    <row r="3013" spans="1:10" ht="15.75" thickBot="1">
      <c r="A3013" s="963" t="s">
        <v>102</v>
      </c>
      <c r="B3013" s="522"/>
      <c r="C3013" s="549"/>
      <c r="D3013" s="549"/>
      <c r="E3013" s="549"/>
      <c r="F3013" s="549"/>
      <c r="G3013" s="559"/>
      <c r="H3013" s="560"/>
      <c r="I3013" s="552"/>
    </row>
    <row r="3014" spans="1:10" ht="15.75" thickBot="1">
      <c r="A3014" s="963" t="s">
        <v>102</v>
      </c>
      <c r="B3014" s="522"/>
      <c r="C3014" s="524" t="s">
        <v>647</v>
      </c>
      <c r="D3014" s="525" t="s">
        <v>7</v>
      </c>
      <c r="E3014" s="525" t="s">
        <v>92</v>
      </c>
      <c r="F3014" s="525" t="s">
        <v>650</v>
      </c>
      <c r="G3014" s="525" t="s">
        <v>635</v>
      </c>
      <c r="H3014" s="526" t="s">
        <v>636</v>
      </c>
      <c r="I3014" s="517"/>
    </row>
    <row r="3015" spans="1:10">
      <c r="A3015" s="963" t="s">
        <v>102</v>
      </c>
      <c r="B3015" s="522"/>
      <c r="C3015" s="562" t="s">
        <v>659</v>
      </c>
      <c r="D3015" s="584" t="s">
        <v>660</v>
      </c>
      <c r="E3015" s="585">
        <v>1</v>
      </c>
      <c r="F3015" s="565">
        <v>144200</v>
      </c>
      <c r="G3015" s="1100">
        <v>1.1505555555555559E-3</v>
      </c>
      <c r="H3015" s="567">
        <v>166</v>
      </c>
      <c r="I3015" s="517"/>
    </row>
    <row r="3016" spans="1:10">
      <c r="A3016" s="963" t="s">
        <v>102</v>
      </c>
      <c r="B3016" s="522"/>
      <c r="C3016" s="553"/>
      <c r="D3016" s="558"/>
      <c r="E3016" s="563"/>
      <c r="F3016" s="563"/>
      <c r="G3016" s="554"/>
      <c r="H3016" s="587"/>
      <c r="I3016" s="517"/>
    </row>
    <row r="3017" spans="1:10">
      <c r="A3017" s="963" t="s">
        <v>102</v>
      </c>
      <c r="B3017" s="522"/>
      <c r="C3017" s="542"/>
      <c r="D3017" s="558"/>
      <c r="E3017" s="563"/>
      <c r="F3017" s="563"/>
      <c r="G3017" s="534"/>
      <c r="H3017" s="587"/>
      <c r="I3017" s="517"/>
    </row>
    <row r="3018" spans="1:10">
      <c r="A3018" s="963" t="s">
        <v>102</v>
      </c>
      <c r="B3018" s="522"/>
      <c r="C3018" s="542"/>
      <c r="D3018" s="539"/>
      <c r="E3018" s="539"/>
      <c r="F3018" s="539"/>
      <c r="G3018" s="534"/>
      <c r="H3018" s="543"/>
      <c r="I3018" s="517"/>
    </row>
    <row r="3019" spans="1:10">
      <c r="A3019" s="963" t="s">
        <v>102</v>
      </c>
      <c r="B3019" s="522"/>
      <c r="C3019" s="542"/>
      <c r="D3019" s="539"/>
      <c r="E3019" s="539"/>
      <c r="F3019" s="539"/>
      <c r="G3019" s="534"/>
      <c r="H3019" s="543"/>
      <c r="I3019" s="517"/>
    </row>
    <row r="3020" spans="1:10" ht="15.75" thickBot="1">
      <c r="A3020" s="963" t="s">
        <v>102</v>
      </c>
      <c r="B3020" s="522"/>
      <c r="C3020" s="542"/>
      <c r="D3020" s="539"/>
      <c r="E3020" s="539"/>
      <c r="F3020" s="539"/>
      <c r="G3020" s="534"/>
      <c r="H3020" s="543"/>
      <c r="I3020" s="517"/>
    </row>
    <row r="3021" spans="1:10" ht="15.75" thickBot="1">
      <c r="A3021" s="963" t="s">
        <v>102</v>
      </c>
      <c r="B3021" s="522"/>
      <c r="C3021" s="570"/>
      <c r="D3021" s="571"/>
      <c r="E3021" s="571"/>
      <c r="F3021" s="571"/>
      <c r="G3021" s="572"/>
      <c r="H3021" s="573"/>
      <c r="I3021" s="548">
        <v>166</v>
      </c>
    </row>
    <row r="3022" spans="1:10" ht="15.75" thickBot="1">
      <c r="A3022" s="963" t="s">
        <v>102</v>
      </c>
      <c r="B3022" s="522"/>
      <c r="C3022" s="522"/>
      <c r="D3022" s="522"/>
      <c r="E3022" s="522"/>
      <c r="F3022" s="522"/>
      <c r="G3022" s="521"/>
      <c r="H3022" s="517"/>
      <c r="I3022" s="517"/>
    </row>
    <row r="3023" spans="1:10" ht="15.75" thickBot="1">
      <c r="A3023" s="963" t="s">
        <v>102</v>
      </c>
      <c r="B3023" s="522"/>
      <c r="C3023" s="522"/>
      <c r="D3023" s="522"/>
      <c r="E3023" s="522"/>
      <c r="F3023" s="574" t="s">
        <v>654</v>
      </c>
      <c r="G3023" s="521"/>
      <c r="H3023" s="517"/>
      <c r="I3023" s="548">
        <v>564</v>
      </c>
      <c r="J3023" s="518">
        <v>564</v>
      </c>
    </row>
    <row r="3024" spans="1:10">
      <c r="A3024" s="963" t="s">
        <v>102</v>
      </c>
      <c r="B3024" s="515"/>
      <c r="C3024" s="515"/>
      <c r="D3024" s="515"/>
      <c r="E3024" s="515"/>
      <c r="F3024" s="515"/>
      <c r="G3024" s="515"/>
      <c r="H3024" s="517"/>
      <c r="I3024" s="515"/>
    </row>
    <row r="3025" spans="1:9">
      <c r="A3025" s="944" t="s">
        <v>200</v>
      </c>
      <c r="B3025" s="515"/>
      <c r="C3025" s="515"/>
      <c r="D3025" s="515"/>
      <c r="E3025" s="515"/>
      <c r="F3025" s="515"/>
      <c r="G3025" s="516"/>
      <c r="H3025" s="517"/>
      <c r="I3025" s="576"/>
    </row>
    <row r="3026" spans="1:9">
      <c r="A3026" s="944" t="s">
        <v>200</v>
      </c>
      <c r="B3026" s="515"/>
      <c r="C3026" s="515"/>
      <c r="D3026" s="515"/>
      <c r="E3026" s="515"/>
      <c r="F3026" s="515"/>
      <c r="G3026" s="516"/>
      <c r="H3026" s="517"/>
      <c r="I3026" s="515"/>
    </row>
    <row r="3027" spans="1:9">
      <c r="A3027" s="944" t="s">
        <v>1085</v>
      </c>
      <c r="B3027" s="515"/>
      <c r="C3027" s="515"/>
      <c r="D3027" s="515"/>
      <c r="E3027" s="515"/>
      <c r="F3027" s="515"/>
      <c r="G3027" s="516"/>
      <c r="H3027" s="517"/>
      <c r="I3027" s="515"/>
    </row>
    <row r="3028" spans="1:9">
      <c r="A3028" s="944" t="s">
        <v>1085</v>
      </c>
      <c r="B3028" s="516"/>
      <c r="C3028" s="519" t="s">
        <v>631</v>
      </c>
      <c r="D3028" s="519"/>
      <c r="E3028" s="519"/>
      <c r="F3028" s="519"/>
      <c r="G3028" s="519"/>
      <c r="H3028" s="520"/>
      <c r="I3028" s="515"/>
    </row>
    <row r="3029" spans="1:9">
      <c r="A3029" s="944" t="s">
        <v>1085</v>
      </c>
      <c r="B3029" s="516"/>
      <c r="C3029" s="515"/>
      <c r="D3029" s="515"/>
      <c r="E3029" s="515"/>
      <c r="F3029" s="515"/>
      <c r="G3029" s="516"/>
      <c r="H3029" s="517"/>
      <c r="I3029" s="515"/>
    </row>
    <row r="3030" spans="1:9">
      <c r="A3030" s="944" t="s">
        <v>1085</v>
      </c>
      <c r="B3030" s="516"/>
      <c r="C3030" s="515"/>
      <c r="D3030" s="515"/>
      <c r="E3030" s="515"/>
      <c r="F3030" s="515"/>
      <c r="G3030" s="516"/>
      <c r="H3030" s="517"/>
      <c r="I3030" s="515"/>
    </row>
    <row r="3031" spans="1:9">
      <c r="A3031" s="944" t="s">
        <v>1085</v>
      </c>
      <c r="B3031" s="516"/>
      <c r="C3031" s="515"/>
      <c r="D3031" s="515"/>
      <c r="E3031" s="515"/>
      <c r="F3031" s="515"/>
      <c r="G3031" s="516"/>
      <c r="H3031" s="517"/>
      <c r="I3031" s="1051" t="s">
        <v>1062</v>
      </c>
    </row>
    <row r="3032" spans="1:9" ht="51">
      <c r="A3032" s="944" t="s">
        <v>1085</v>
      </c>
      <c r="B3032" s="843" t="s">
        <v>568</v>
      </c>
      <c r="C3032" s="1094" t="s">
        <v>1085</v>
      </c>
      <c r="D3032" s="946" t="s">
        <v>723</v>
      </c>
      <c r="E3032" s="945"/>
      <c r="F3032" s="945"/>
      <c r="G3032" s="843" t="s">
        <v>7</v>
      </c>
      <c r="H3032" s="844" t="s">
        <v>662</v>
      </c>
      <c r="I3032" s="1093">
        <v>40</v>
      </c>
    </row>
    <row r="3033" spans="1:9">
      <c r="A3033" s="944" t="s">
        <v>1085</v>
      </c>
      <c r="B3033" s="521"/>
      <c r="C3033" s="522"/>
      <c r="D3033" s="522"/>
      <c r="E3033" s="522"/>
      <c r="F3033" s="522"/>
      <c r="G3033" s="521"/>
      <c r="H3033" s="517"/>
      <c r="I3033" s="517"/>
    </row>
    <row r="3034" spans="1:9">
      <c r="A3034" s="944" t="s">
        <v>1085</v>
      </c>
      <c r="B3034" s="521"/>
      <c r="C3034" s="522"/>
      <c r="D3034" s="522"/>
      <c r="E3034" s="522"/>
      <c r="F3034" s="522"/>
      <c r="G3034" s="521"/>
      <c r="H3034" s="523"/>
      <c r="I3034" s="517"/>
    </row>
    <row r="3035" spans="1:9" ht="15.75" thickBot="1">
      <c r="A3035" s="944" t="s">
        <v>1085</v>
      </c>
      <c r="B3035" s="521"/>
      <c r="C3035" s="522"/>
      <c r="D3035" s="522"/>
      <c r="E3035" s="522"/>
      <c r="F3035" s="522"/>
      <c r="G3035" s="521"/>
      <c r="H3035" s="517"/>
      <c r="I3035" s="517"/>
    </row>
    <row r="3036" spans="1:9" ht="15.75" thickBot="1">
      <c r="A3036" s="944" t="s">
        <v>1085</v>
      </c>
      <c r="B3036" s="521"/>
      <c r="C3036" s="524" t="s">
        <v>633</v>
      </c>
      <c r="D3036" s="525" t="s">
        <v>7</v>
      </c>
      <c r="E3036" s="525" t="s">
        <v>92</v>
      </c>
      <c r="F3036" s="525" t="s">
        <v>634</v>
      </c>
      <c r="G3036" s="525" t="s">
        <v>635</v>
      </c>
      <c r="H3036" s="526" t="s">
        <v>636</v>
      </c>
      <c r="I3036" s="517"/>
    </row>
    <row r="3037" spans="1:9">
      <c r="A3037" s="944" t="s">
        <v>1085</v>
      </c>
      <c r="B3037" s="521"/>
      <c r="C3037" s="527" t="s">
        <v>637</v>
      </c>
      <c r="D3037" s="528" t="s">
        <v>638</v>
      </c>
      <c r="E3037" s="529">
        <v>1</v>
      </c>
      <c r="F3037" s="530">
        <v>13795</v>
      </c>
      <c r="G3037" s="529">
        <v>0.3</v>
      </c>
      <c r="H3037" s="567">
        <v>4139</v>
      </c>
      <c r="I3037" s="517"/>
    </row>
    <row r="3038" spans="1:9">
      <c r="A3038" s="944" t="s">
        <v>1085</v>
      </c>
      <c r="B3038" s="521"/>
      <c r="C3038" s="588"/>
      <c r="D3038" s="534"/>
      <c r="E3038" s="534"/>
      <c r="F3038" s="555"/>
      <c r="G3038" s="771"/>
      <c r="H3038" s="587"/>
      <c r="I3038" s="517"/>
    </row>
    <row r="3039" spans="1:9">
      <c r="A3039" s="944" t="s">
        <v>1085</v>
      </c>
      <c r="B3039" s="521"/>
      <c r="C3039" s="538"/>
      <c r="D3039" s="534"/>
      <c r="E3039" s="534"/>
      <c r="F3039" s="555"/>
      <c r="G3039" s="534"/>
      <c r="H3039" s="587"/>
      <c r="I3039" s="517"/>
    </row>
    <row r="3040" spans="1:9">
      <c r="A3040" s="944" t="s">
        <v>1085</v>
      </c>
      <c r="B3040" s="521"/>
      <c r="C3040" s="542"/>
      <c r="D3040" s="534"/>
      <c r="E3040" s="539"/>
      <c r="F3040" s="539"/>
      <c r="G3040" s="534"/>
      <c r="H3040" s="543"/>
      <c r="I3040" s="517"/>
    </row>
    <row r="3041" spans="1:9">
      <c r="A3041" s="944" t="s">
        <v>1085</v>
      </c>
      <c r="B3041" s="521"/>
      <c r="C3041" s="542"/>
      <c r="D3041" s="534"/>
      <c r="E3041" s="539"/>
      <c r="F3041" s="539"/>
      <c r="G3041" s="534"/>
      <c r="H3041" s="543"/>
      <c r="I3041" s="517"/>
    </row>
    <row r="3042" spans="1:9" ht="15.75" thickBot="1">
      <c r="A3042" s="944" t="s">
        <v>1085</v>
      </c>
      <c r="B3042" s="521"/>
      <c r="C3042" s="542"/>
      <c r="D3042" s="534"/>
      <c r="E3042" s="539"/>
      <c r="F3042" s="539"/>
      <c r="G3042" s="534"/>
      <c r="H3042" s="543"/>
      <c r="I3042" s="517"/>
    </row>
    <row r="3043" spans="1:9" ht="15.75" thickBot="1">
      <c r="A3043" s="944" t="s">
        <v>1085</v>
      </c>
      <c r="B3043" s="521"/>
      <c r="C3043" s="544"/>
      <c r="D3043" s="545"/>
      <c r="E3043" s="546"/>
      <c r="F3043" s="546"/>
      <c r="G3043" s="545"/>
      <c r="H3043" s="547"/>
      <c r="I3043" s="548">
        <v>4139</v>
      </c>
    </row>
    <row r="3044" spans="1:9" ht="15.75" thickBot="1">
      <c r="A3044" s="944" t="s">
        <v>1085</v>
      </c>
      <c r="B3044" s="521"/>
      <c r="C3044" s="549"/>
      <c r="D3044" s="550"/>
      <c r="E3044" s="549"/>
      <c r="F3044" s="549"/>
      <c r="G3044" s="550"/>
      <c r="H3044" s="551"/>
      <c r="I3044" s="552"/>
    </row>
    <row r="3045" spans="1:9" ht="15.75" thickBot="1">
      <c r="A3045" s="944" t="s">
        <v>1085</v>
      </c>
      <c r="B3045" s="522"/>
      <c r="C3045" s="524" t="s">
        <v>641</v>
      </c>
      <c r="D3045" s="525" t="s">
        <v>7</v>
      </c>
      <c r="E3045" s="525" t="s">
        <v>92</v>
      </c>
      <c r="F3045" s="525" t="s">
        <v>642</v>
      </c>
      <c r="G3045" s="525" t="s">
        <v>643</v>
      </c>
      <c r="H3045" s="526" t="s">
        <v>636</v>
      </c>
      <c r="I3045" s="517"/>
    </row>
    <row r="3046" spans="1:9">
      <c r="A3046" s="944" t="s">
        <v>1085</v>
      </c>
      <c r="B3046" s="522"/>
      <c r="C3046" s="767" t="s">
        <v>724</v>
      </c>
      <c r="D3046" s="768" t="s">
        <v>78</v>
      </c>
      <c r="E3046" s="529">
        <v>1.2</v>
      </c>
      <c r="F3046" s="565">
        <v>44800</v>
      </c>
      <c r="G3046" s="529"/>
      <c r="H3046" s="567">
        <v>53760</v>
      </c>
      <c r="I3046" s="517"/>
    </row>
    <row r="3047" spans="1:9">
      <c r="A3047" s="944" t="s">
        <v>1085</v>
      </c>
      <c r="B3047" s="522"/>
      <c r="C3047" s="591"/>
      <c r="D3047" s="534"/>
      <c r="E3047" s="534"/>
      <c r="F3047" s="555"/>
      <c r="G3047" s="556"/>
      <c r="H3047" s="592"/>
      <c r="I3047" s="517"/>
    </row>
    <row r="3048" spans="1:9">
      <c r="A3048" s="944" t="s">
        <v>1085</v>
      </c>
      <c r="B3048" s="522"/>
      <c r="C3048" s="591"/>
      <c r="D3048" s="534"/>
      <c r="E3048" s="534"/>
      <c r="F3048" s="555"/>
      <c r="G3048" s="556"/>
      <c r="H3048" s="592"/>
      <c r="I3048" s="517"/>
    </row>
    <row r="3049" spans="1:9">
      <c r="A3049" s="944" t="s">
        <v>1085</v>
      </c>
      <c r="B3049" s="522"/>
      <c r="C3049" s="542"/>
      <c r="D3049" s="534"/>
      <c r="E3049" s="534"/>
      <c r="F3049" s="540"/>
      <c r="G3049" s="534"/>
      <c r="H3049" s="592"/>
      <c r="I3049" s="517"/>
    </row>
    <row r="3050" spans="1:9">
      <c r="A3050" s="944" t="s">
        <v>1085</v>
      </c>
      <c r="B3050" s="522"/>
      <c r="C3050" s="542"/>
      <c r="D3050" s="534"/>
      <c r="E3050" s="534"/>
      <c r="F3050" s="540"/>
      <c r="G3050" s="534"/>
      <c r="H3050" s="592"/>
      <c r="I3050" s="517"/>
    </row>
    <row r="3051" spans="1:9">
      <c r="A3051" s="944" t="s">
        <v>1085</v>
      </c>
      <c r="B3051" s="522"/>
      <c r="C3051" s="542"/>
      <c r="D3051" s="534"/>
      <c r="E3051" s="534"/>
      <c r="F3051" s="540"/>
      <c r="G3051" s="534"/>
      <c r="H3051" s="592"/>
      <c r="I3051" s="517"/>
    </row>
    <row r="3052" spans="1:9">
      <c r="A3052" s="944" t="s">
        <v>1085</v>
      </c>
      <c r="B3052" s="522"/>
      <c r="C3052" s="542"/>
      <c r="D3052" s="534"/>
      <c r="E3052" s="534"/>
      <c r="F3052" s="540"/>
      <c r="G3052" s="534"/>
      <c r="H3052" s="592"/>
      <c r="I3052" s="517"/>
    </row>
    <row r="3053" spans="1:9">
      <c r="A3053" s="944" t="s">
        <v>1085</v>
      </c>
      <c r="B3053" s="522"/>
      <c r="C3053" s="542"/>
      <c r="D3053" s="534"/>
      <c r="E3053" s="534"/>
      <c r="F3053" s="540"/>
      <c r="G3053" s="534"/>
      <c r="H3053" s="592"/>
      <c r="I3053" s="517"/>
    </row>
    <row r="3054" spans="1:9">
      <c r="A3054" s="944" t="s">
        <v>1085</v>
      </c>
      <c r="B3054" s="522"/>
      <c r="C3054" s="542"/>
      <c r="D3054" s="534"/>
      <c r="E3054" s="534"/>
      <c r="F3054" s="647"/>
      <c r="G3054" s="534"/>
      <c r="H3054" s="673"/>
      <c r="I3054" s="517"/>
    </row>
    <row r="3055" spans="1:9">
      <c r="A3055" s="944" t="s">
        <v>1085</v>
      </c>
      <c r="B3055" s="522"/>
      <c r="C3055" s="542"/>
      <c r="D3055" s="539"/>
      <c r="E3055" s="539"/>
      <c r="F3055" s="539"/>
      <c r="G3055" s="534"/>
      <c r="H3055" s="543"/>
      <c r="I3055" s="517"/>
    </row>
    <row r="3056" spans="1:9" ht="15.75" thickBot="1">
      <c r="A3056" s="944" t="s">
        <v>1085</v>
      </c>
      <c r="B3056" s="522"/>
      <c r="C3056" s="542"/>
      <c r="D3056" s="539"/>
      <c r="E3056" s="539"/>
      <c r="F3056" s="539"/>
      <c r="G3056" s="534"/>
      <c r="H3056" s="543"/>
      <c r="I3056" s="517"/>
    </row>
    <row r="3057" spans="1:9" ht="15.75" thickBot="1">
      <c r="A3057" s="944" t="s">
        <v>1085</v>
      </c>
      <c r="B3057" s="522"/>
      <c r="C3057" s="544"/>
      <c r="D3057" s="546"/>
      <c r="E3057" s="546"/>
      <c r="F3057" s="546"/>
      <c r="G3057" s="545"/>
      <c r="H3057" s="547"/>
      <c r="I3057" s="548">
        <v>53760</v>
      </c>
    </row>
    <row r="3058" spans="1:9" ht="15.75" thickBot="1">
      <c r="A3058" s="944" t="s">
        <v>1085</v>
      </c>
      <c r="B3058" s="522"/>
      <c r="C3058" s="549"/>
      <c r="D3058" s="549"/>
      <c r="E3058" s="549"/>
      <c r="F3058" s="549"/>
      <c r="G3058" s="550"/>
      <c r="H3058" s="551"/>
      <c r="I3058" s="552"/>
    </row>
    <row r="3059" spans="1:9" ht="15.75" thickBot="1">
      <c r="A3059" s="944" t="s">
        <v>1085</v>
      </c>
      <c r="B3059" s="522"/>
      <c r="C3059" s="524" t="s">
        <v>645</v>
      </c>
      <c r="D3059" s="525" t="s">
        <v>7</v>
      </c>
      <c r="E3059" s="525" t="s">
        <v>92</v>
      </c>
      <c r="F3059" s="525" t="s">
        <v>642</v>
      </c>
      <c r="G3059" s="525" t="s">
        <v>646</v>
      </c>
      <c r="H3059" s="526" t="s">
        <v>636</v>
      </c>
      <c r="I3059" s="517"/>
    </row>
    <row r="3060" spans="1:9" ht="30">
      <c r="A3060" s="944" t="s">
        <v>1085</v>
      </c>
      <c r="B3060" s="522"/>
      <c r="C3060" s="765" t="s">
        <v>732</v>
      </c>
      <c r="D3060" s="554" t="s">
        <v>680</v>
      </c>
      <c r="E3060" s="529">
        <v>4</v>
      </c>
      <c r="F3060" s="766">
        <v>15450</v>
      </c>
      <c r="G3060" s="556"/>
      <c r="H3060" s="592">
        <v>61800</v>
      </c>
      <c r="I3060" s="517"/>
    </row>
    <row r="3061" spans="1:9">
      <c r="A3061" s="944" t="s">
        <v>1085</v>
      </c>
      <c r="B3061" s="522"/>
      <c r="C3061" s="591"/>
      <c r="D3061" s="534"/>
      <c r="E3061" s="534"/>
      <c r="F3061" s="555"/>
      <c r="G3061" s="554"/>
      <c r="H3061" s="592"/>
      <c r="I3061" s="517"/>
    </row>
    <row r="3062" spans="1:9">
      <c r="A3062" s="944" t="s">
        <v>1085</v>
      </c>
      <c r="B3062" s="522"/>
      <c r="C3062" s="591"/>
      <c r="D3062" s="534"/>
      <c r="E3062" s="534"/>
      <c r="F3062" s="540"/>
      <c r="G3062" s="534"/>
      <c r="H3062" s="592"/>
      <c r="I3062" s="517"/>
    </row>
    <row r="3063" spans="1:9">
      <c r="A3063" s="944" t="s">
        <v>1085</v>
      </c>
      <c r="B3063" s="522"/>
      <c r="C3063" s="542"/>
      <c r="D3063" s="534"/>
      <c r="E3063" s="534"/>
      <c r="F3063" s="540"/>
      <c r="G3063" s="534"/>
      <c r="H3063" s="592"/>
      <c r="I3063" s="517"/>
    </row>
    <row r="3064" spans="1:9">
      <c r="A3064" s="944" t="s">
        <v>1085</v>
      </c>
      <c r="B3064" s="522"/>
      <c r="C3064" s="542"/>
      <c r="D3064" s="534"/>
      <c r="E3064" s="534"/>
      <c r="F3064" s="540"/>
      <c r="G3064" s="534"/>
      <c r="H3064" s="592"/>
      <c r="I3064" s="517"/>
    </row>
    <row r="3065" spans="1:9" ht="15.75" thickBot="1">
      <c r="A3065" s="944" t="s">
        <v>1085</v>
      </c>
      <c r="B3065" s="522"/>
      <c r="C3065" s="542"/>
      <c r="D3065" s="534"/>
      <c r="E3065" s="534"/>
      <c r="F3065" s="540"/>
      <c r="G3065" s="534"/>
      <c r="H3065" s="592"/>
      <c r="I3065" s="517"/>
    </row>
    <row r="3066" spans="1:9" ht="15.75" thickBot="1">
      <c r="A3066" s="944" t="s">
        <v>1085</v>
      </c>
      <c r="B3066" s="522"/>
      <c r="C3066" s="544"/>
      <c r="D3066" s="546"/>
      <c r="E3066" s="546"/>
      <c r="F3066" s="546"/>
      <c r="G3066" s="545"/>
      <c r="H3066" s="547"/>
      <c r="I3066" s="548">
        <v>61800</v>
      </c>
    </row>
    <row r="3067" spans="1:9" ht="15.75" thickBot="1">
      <c r="A3067" s="944" t="s">
        <v>1085</v>
      </c>
      <c r="B3067" s="522"/>
      <c r="C3067" s="549"/>
      <c r="D3067" s="549"/>
      <c r="E3067" s="549"/>
      <c r="F3067" s="549"/>
      <c r="G3067" s="559"/>
      <c r="H3067" s="560"/>
      <c r="I3067" s="552"/>
    </row>
    <row r="3068" spans="1:9" ht="15.75" thickBot="1">
      <c r="A3068" s="944" t="s">
        <v>1085</v>
      </c>
      <c r="B3068" s="522"/>
      <c r="C3068" s="524" t="s">
        <v>647</v>
      </c>
      <c r="D3068" s="561" t="s">
        <v>648</v>
      </c>
      <c r="E3068" s="561" t="s">
        <v>649</v>
      </c>
      <c r="F3068" s="525" t="s">
        <v>650</v>
      </c>
      <c r="G3068" s="525" t="s">
        <v>635</v>
      </c>
      <c r="H3068" s="526" t="s">
        <v>636</v>
      </c>
      <c r="I3068" s="517"/>
    </row>
    <row r="3069" spans="1:9">
      <c r="A3069" s="944" t="s">
        <v>1085</v>
      </c>
      <c r="B3069" s="522"/>
      <c r="C3069" s="562" t="s">
        <v>651</v>
      </c>
      <c r="D3069" s="563">
        <v>52046.296296296299</v>
      </c>
      <c r="E3069" s="564">
        <v>1.83829076447194</v>
      </c>
      <c r="F3069" s="565">
        <v>95676.225806451621</v>
      </c>
      <c r="G3069" s="593">
        <v>50.62</v>
      </c>
      <c r="H3069" s="594">
        <v>1890</v>
      </c>
      <c r="I3069" s="517"/>
    </row>
    <row r="3070" spans="1:9">
      <c r="A3070" s="944" t="s">
        <v>1085</v>
      </c>
      <c r="B3070" s="522"/>
      <c r="C3070" s="562" t="s">
        <v>652</v>
      </c>
      <c r="D3070" s="563">
        <v>41637.037037037036</v>
      </c>
      <c r="E3070" s="564">
        <v>1.83829076447194</v>
      </c>
      <c r="F3070" s="565">
        <v>76540.980645161297</v>
      </c>
      <c r="G3070" s="593">
        <v>10</v>
      </c>
      <c r="H3070" s="594">
        <v>7654</v>
      </c>
      <c r="I3070" s="517"/>
    </row>
    <row r="3071" spans="1:9">
      <c r="A3071" s="944" t="s">
        <v>1085</v>
      </c>
      <c r="B3071" s="522"/>
      <c r="C3071" s="568" t="s">
        <v>653</v>
      </c>
      <c r="D3071" s="563">
        <v>20818.518518518522</v>
      </c>
      <c r="E3071" s="564">
        <v>2.0417646957549742</v>
      </c>
      <c r="F3071" s="565">
        <v>42506.516129032265</v>
      </c>
      <c r="G3071" s="595">
        <v>10</v>
      </c>
      <c r="H3071" s="594">
        <v>4251</v>
      </c>
      <c r="I3071" s="517"/>
    </row>
    <row r="3072" spans="1:9">
      <c r="A3072" s="944" t="s">
        <v>1085</v>
      </c>
      <c r="B3072" s="522"/>
      <c r="C3072" s="542"/>
      <c r="D3072" s="539"/>
      <c r="E3072" s="539"/>
      <c r="F3072" s="539"/>
      <c r="G3072" s="534"/>
      <c r="H3072" s="543"/>
      <c r="I3072" s="517"/>
    </row>
    <row r="3073" spans="1:10">
      <c r="A3073" s="944" t="s">
        <v>1085</v>
      </c>
      <c r="B3073" s="522"/>
      <c r="C3073" s="542"/>
      <c r="D3073" s="539"/>
      <c r="E3073" s="539"/>
      <c r="F3073" s="539"/>
      <c r="G3073" s="534"/>
      <c r="H3073" s="543"/>
      <c r="I3073" s="517"/>
    </row>
    <row r="3074" spans="1:10" ht="15.75" thickBot="1">
      <c r="A3074" s="944" t="s">
        <v>1085</v>
      </c>
      <c r="B3074" s="522"/>
      <c r="C3074" s="542"/>
      <c r="D3074" s="539"/>
      <c r="E3074" s="539"/>
      <c r="F3074" s="539"/>
      <c r="G3074" s="534"/>
      <c r="H3074" s="543"/>
      <c r="I3074" s="517"/>
    </row>
    <row r="3075" spans="1:10" ht="15.75" thickBot="1">
      <c r="A3075" s="944" t="s">
        <v>1085</v>
      </c>
      <c r="B3075" s="522"/>
      <c r="C3075" s="570"/>
      <c r="D3075" s="571"/>
      <c r="E3075" s="571"/>
      <c r="F3075" s="571"/>
      <c r="G3075" s="572"/>
      <c r="H3075" s="573"/>
      <c r="I3075" s="548">
        <v>13795</v>
      </c>
    </row>
    <row r="3076" spans="1:10" ht="15.75" thickBot="1">
      <c r="A3076" s="944" t="s">
        <v>1085</v>
      </c>
      <c r="B3076" s="522"/>
      <c r="C3076" s="596"/>
      <c r="D3076" s="596"/>
      <c r="E3076" s="596"/>
      <c r="F3076" s="596"/>
      <c r="G3076" s="597"/>
      <c r="H3076" s="552"/>
      <c r="I3076" s="552"/>
    </row>
    <row r="3077" spans="1:10" ht="15.75" thickBot="1">
      <c r="A3077" s="944" t="s">
        <v>1085</v>
      </c>
      <c r="B3077" s="522"/>
      <c r="C3077" s="522"/>
      <c r="D3077" s="522"/>
      <c r="E3077" s="522"/>
      <c r="F3077" s="574" t="s">
        <v>654</v>
      </c>
      <c r="G3077" s="521"/>
      <c r="H3077" s="517"/>
      <c r="I3077" s="548">
        <v>133494</v>
      </c>
      <c r="J3077" s="518">
        <v>133494</v>
      </c>
    </row>
    <row r="3078" spans="1:10">
      <c r="A3078" s="944" t="s">
        <v>1085</v>
      </c>
      <c r="B3078" s="515"/>
      <c r="C3078" s="515"/>
      <c r="D3078" s="515"/>
      <c r="E3078" s="515"/>
      <c r="F3078" s="515"/>
      <c r="G3078" s="516"/>
      <c r="H3078" s="517"/>
      <c r="I3078" s="598"/>
    </row>
    <row r="3079" spans="1:10">
      <c r="A3079" s="944" t="s">
        <v>1085</v>
      </c>
      <c r="B3079" s="515"/>
      <c r="C3079" s="515"/>
      <c r="D3079" s="515"/>
      <c r="E3079" s="515"/>
      <c r="F3079" s="515"/>
      <c r="G3079" s="516"/>
      <c r="H3079" s="517"/>
      <c r="I3079" s="576"/>
    </row>
    <row r="3080" spans="1:10">
      <c r="A3080" s="944" t="s">
        <v>1085</v>
      </c>
      <c r="B3080" s="515"/>
      <c r="C3080" s="515"/>
      <c r="D3080" s="515"/>
      <c r="E3080" s="515"/>
      <c r="F3080" s="515"/>
      <c r="G3080" s="516"/>
      <c r="H3080" s="517"/>
      <c r="I3080" s="515"/>
    </row>
    <row r="3081" spans="1:10">
      <c r="A3081" s="963" t="s">
        <v>192</v>
      </c>
      <c r="B3081" s="515"/>
      <c r="C3081" s="515"/>
      <c r="D3081" s="515"/>
      <c r="E3081" s="515"/>
      <c r="F3081" s="515"/>
      <c r="G3081" s="515"/>
      <c r="H3081" s="517"/>
      <c r="I3081" s="515"/>
    </row>
    <row r="3082" spans="1:10">
      <c r="A3082" s="963" t="s">
        <v>192</v>
      </c>
      <c r="B3082" s="516"/>
      <c r="C3082" s="519" t="s">
        <v>631</v>
      </c>
      <c r="D3082" s="519"/>
      <c r="E3082" s="519"/>
      <c r="F3082" s="519"/>
      <c r="G3082" s="519"/>
      <c r="H3082" s="520"/>
      <c r="I3082" s="515"/>
    </row>
    <row r="3083" spans="1:10">
      <c r="A3083" s="963" t="s">
        <v>192</v>
      </c>
      <c r="B3083" s="516"/>
      <c r="C3083" s="515"/>
      <c r="D3083" s="515"/>
      <c r="E3083" s="515"/>
      <c r="F3083" s="515"/>
      <c r="G3083" s="516"/>
      <c r="H3083" s="575"/>
      <c r="I3083" s="576"/>
    </row>
    <row r="3084" spans="1:10">
      <c r="A3084" s="963" t="s">
        <v>192</v>
      </c>
      <c r="B3084" s="516"/>
      <c r="C3084" s="515"/>
      <c r="D3084" s="515"/>
      <c r="E3084" s="515"/>
      <c r="F3084" s="515"/>
      <c r="G3084" s="516"/>
      <c r="H3084" s="575"/>
      <c r="I3084" s="576"/>
    </row>
    <row r="3085" spans="1:10">
      <c r="A3085" s="963" t="s">
        <v>192</v>
      </c>
      <c r="B3085" s="516"/>
      <c r="C3085" s="515"/>
      <c r="D3085" s="515"/>
      <c r="E3085" s="515"/>
      <c r="F3085" s="515"/>
      <c r="G3085" s="516"/>
      <c r="H3085" s="575"/>
      <c r="I3085" s="1051" t="s">
        <v>1062</v>
      </c>
    </row>
    <row r="3086" spans="1:10">
      <c r="A3086" s="963" t="s">
        <v>192</v>
      </c>
      <c r="B3086" s="843" t="s">
        <v>568</v>
      </c>
      <c r="C3086" s="1094" t="s">
        <v>192</v>
      </c>
      <c r="D3086" s="945" t="s">
        <v>5511</v>
      </c>
      <c r="E3086" s="945"/>
      <c r="F3086" s="945"/>
      <c r="G3086" s="843" t="s">
        <v>7</v>
      </c>
      <c r="H3086" s="844" t="s">
        <v>75</v>
      </c>
      <c r="I3086" s="1093">
        <v>30</v>
      </c>
    </row>
    <row r="3087" spans="1:10">
      <c r="A3087" s="963" t="s">
        <v>192</v>
      </c>
      <c r="B3087" s="521"/>
      <c r="C3087" s="522"/>
      <c r="D3087" s="522"/>
      <c r="E3087" s="522"/>
      <c r="F3087" s="522"/>
      <c r="G3087" s="521"/>
      <c r="H3087" s="517"/>
      <c r="I3087" s="517"/>
    </row>
    <row r="3088" spans="1:10">
      <c r="A3088" s="963" t="s">
        <v>192</v>
      </c>
      <c r="B3088" s="521"/>
      <c r="C3088" s="522"/>
      <c r="D3088" s="522"/>
      <c r="E3088" s="522"/>
      <c r="F3088" s="522"/>
      <c r="G3088" s="521"/>
      <c r="H3088" s="523"/>
      <c r="I3088" s="517"/>
    </row>
    <row r="3089" spans="1:9" ht="15.75" thickBot="1">
      <c r="A3089" s="963" t="s">
        <v>192</v>
      </c>
      <c r="B3089" s="521"/>
      <c r="C3089" s="522"/>
      <c r="D3089" s="522"/>
      <c r="E3089" s="522"/>
      <c r="F3089" s="522"/>
      <c r="G3089" s="521"/>
      <c r="H3089" s="517"/>
      <c r="I3089" s="517"/>
    </row>
    <row r="3090" spans="1:9" ht="15.75" thickBot="1">
      <c r="A3090" s="963" t="s">
        <v>192</v>
      </c>
      <c r="B3090" s="521"/>
      <c r="C3090" s="524" t="s">
        <v>633</v>
      </c>
      <c r="D3090" s="525" t="s">
        <v>7</v>
      </c>
      <c r="E3090" s="525" t="s">
        <v>92</v>
      </c>
      <c r="F3090" s="525" t="s">
        <v>634</v>
      </c>
      <c r="G3090" s="525" t="s">
        <v>635</v>
      </c>
      <c r="H3090" s="526" t="s">
        <v>636</v>
      </c>
      <c r="I3090" s="517"/>
    </row>
    <row r="3091" spans="1:9">
      <c r="A3091" s="963" t="s">
        <v>192</v>
      </c>
      <c r="B3091" s="521"/>
      <c r="C3091" s="577" t="s">
        <v>637</v>
      </c>
      <c r="D3091" s="528" t="s">
        <v>638</v>
      </c>
      <c r="E3091" s="529">
        <v>1</v>
      </c>
      <c r="F3091" s="530">
        <v>647181</v>
      </c>
      <c r="G3091" s="531">
        <v>0.2</v>
      </c>
      <c r="H3091" s="532">
        <v>129436</v>
      </c>
      <c r="I3091" s="517"/>
    </row>
    <row r="3092" spans="1:9">
      <c r="A3092" s="963" t="s">
        <v>192</v>
      </c>
      <c r="B3092" s="521"/>
      <c r="C3092" s="533" t="s">
        <v>656</v>
      </c>
      <c r="D3092" s="534" t="s">
        <v>640</v>
      </c>
      <c r="E3092" s="535">
        <v>67.608000000000004</v>
      </c>
      <c r="F3092" s="536">
        <v>8858</v>
      </c>
      <c r="G3092" s="537">
        <v>0.2</v>
      </c>
      <c r="H3092" s="532">
        <v>119774</v>
      </c>
      <c r="I3092" s="517"/>
    </row>
    <row r="3093" spans="1:9">
      <c r="A3093" s="963" t="s">
        <v>192</v>
      </c>
      <c r="B3093" s="521"/>
      <c r="C3093" s="578" t="s">
        <v>657</v>
      </c>
      <c r="D3093" s="534" t="s">
        <v>640</v>
      </c>
      <c r="E3093" s="535">
        <v>67.608000000000004</v>
      </c>
      <c r="F3093" s="536">
        <v>721</v>
      </c>
      <c r="G3093" s="537">
        <v>0.2</v>
      </c>
      <c r="H3093" s="532">
        <v>9749</v>
      </c>
      <c r="I3093" s="517"/>
    </row>
    <row r="3094" spans="1:9">
      <c r="A3094" s="963" t="s">
        <v>192</v>
      </c>
      <c r="B3094" s="521"/>
      <c r="C3094" s="579"/>
      <c r="D3094" s="539"/>
      <c r="E3094" s="539"/>
      <c r="F3094" s="539"/>
      <c r="G3094" s="534"/>
      <c r="H3094" s="543"/>
      <c r="I3094" s="517"/>
    </row>
    <row r="3095" spans="1:9">
      <c r="A3095" s="963" t="s">
        <v>192</v>
      </c>
      <c r="B3095" s="521"/>
      <c r="C3095" s="579"/>
      <c r="D3095" s="539"/>
      <c r="E3095" s="539"/>
      <c r="F3095" s="539"/>
      <c r="G3095" s="534"/>
      <c r="H3095" s="543"/>
      <c r="I3095" s="517"/>
    </row>
    <row r="3096" spans="1:9" ht="15.75" thickBot="1">
      <c r="A3096" s="963" t="s">
        <v>192</v>
      </c>
      <c r="B3096" s="521"/>
      <c r="C3096" s="579"/>
      <c r="D3096" s="539"/>
      <c r="E3096" s="539"/>
      <c r="F3096" s="539"/>
      <c r="G3096" s="534"/>
      <c r="H3096" s="543"/>
      <c r="I3096" s="517"/>
    </row>
    <row r="3097" spans="1:9" ht="15.75" thickBot="1">
      <c r="A3097" s="963" t="s">
        <v>192</v>
      </c>
      <c r="B3097" s="521"/>
      <c r="C3097" s="580"/>
      <c r="D3097" s="571"/>
      <c r="E3097" s="571"/>
      <c r="F3097" s="571"/>
      <c r="G3097" s="572"/>
      <c r="H3097" s="573"/>
      <c r="I3097" s="548">
        <v>258959</v>
      </c>
    </row>
    <row r="3098" spans="1:9" ht="15.75" thickBot="1">
      <c r="A3098" s="963" t="s">
        <v>192</v>
      </c>
      <c r="B3098" s="521"/>
      <c r="C3098" s="581"/>
      <c r="D3098" s="582"/>
      <c r="E3098" s="581"/>
      <c r="F3098" s="581"/>
      <c r="G3098" s="582"/>
      <c r="H3098" s="583"/>
      <c r="I3098" s="552"/>
    </row>
    <row r="3099" spans="1:9" ht="15.75" thickBot="1">
      <c r="A3099" s="963" t="s">
        <v>192</v>
      </c>
      <c r="B3099" s="522"/>
      <c r="C3099" s="524" t="s">
        <v>641</v>
      </c>
      <c r="D3099" s="525" t="s">
        <v>7</v>
      </c>
      <c r="E3099" s="525" t="s">
        <v>92</v>
      </c>
      <c r="F3099" s="525" t="s">
        <v>642</v>
      </c>
      <c r="G3099" s="525" t="s">
        <v>643</v>
      </c>
      <c r="H3099" s="526" t="s">
        <v>636</v>
      </c>
      <c r="I3099" s="517"/>
    </row>
    <row r="3100" spans="1:9">
      <c r="A3100" s="963" t="s">
        <v>192</v>
      </c>
      <c r="B3100" s="522"/>
      <c r="C3100" s="562" t="s">
        <v>658</v>
      </c>
      <c r="D3100" s="554" t="s">
        <v>80</v>
      </c>
      <c r="E3100" s="529">
        <v>170</v>
      </c>
      <c r="F3100" s="565">
        <v>1281</v>
      </c>
      <c r="G3100" s="556"/>
      <c r="H3100" s="532">
        <v>217770</v>
      </c>
      <c r="I3100" s="517"/>
    </row>
    <row r="3101" spans="1:9">
      <c r="A3101" s="963" t="s">
        <v>192</v>
      </c>
      <c r="B3101" s="522"/>
      <c r="C3101" s="542"/>
      <c r="D3101" s="534"/>
      <c r="E3101" s="539"/>
      <c r="F3101" s="558"/>
      <c r="G3101" s="556"/>
      <c r="H3101" s="541"/>
      <c r="I3101" s="517"/>
    </row>
    <row r="3102" spans="1:9">
      <c r="A3102" s="963" t="s">
        <v>192</v>
      </c>
      <c r="B3102" s="522"/>
      <c r="C3102" s="542"/>
      <c r="D3102" s="534"/>
      <c r="E3102" s="539"/>
      <c r="F3102" s="558"/>
      <c r="G3102" s="556"/>
      <c r="H3102" s="541"/>
      <c r="I3102" s="517"/>
    </row>
    <row r="3103" spans="1:9">
      <c r="A3103" s="963" t="s">
        <v>192</v>
      </c>
      <c r="B3103" s="522"/>
      <c r="C3103" s="542"/>
      <c r="D3103" s="539"/>
      <c r="E3103" s="539"/>
      <c r="F3103" s="539"/>
      <c r="G3103" s="534"/>
      <c r="H3103" s="543"/>
      <c r="I3103" s="517"/>
    </row>
    <row r="3104" spans="1:9">
      <c r="A3104" s="963" t="s">
        <v>192</v>
      </c>
      <c r="B3104" s="522"/>
      <c r="C3104" s="542"/>
      <c r="D3104" s="539"/>
      <c r="E3104" s="539"/>
      <c r="F3104" s="539"/>
      <c r="G3104" s="534"/>
      <c r="H3104" s="543"/>
      <c r="I3104" s="517"/>
    </row>
    <row r="3105" spans="1:9">
      <c r="A3105" s="963" t="s">
        <v>192</v>
      </c>
      <c r="B3105" s="522"/>
      <c r="C3105" s="542"/>
      <c r="D3105" s="539"/>
      <c r="E3105" s="539"/>
      <c r="F3105" s="539"/>
      <c r="G3105" s="534"/>
      <c r="H3105" s="543"/>
      <c r="I3105" s="517"/>
    </row>
    <row r="3106" spans="1:9">
      <c r="A3106" s="963" t="s">
        <v>192</v>
      </c>
      <c r="B3106" s="522"/>
      <c r="C3106" s="542"/>
      <c r="D3106" s="539"/>
      <c r="E3106" s="539"/>
      <c r="F3106" s="539"/>
      <c r="G3106" s="534"/>
      <c r="H3106" s="543"/>
      <c r="I3106" s="517"/>
    </row>
    <row r="3107" spans="1:9">
      <c r="A3107" s="963" t="s">
        <v>192</v>
      </c>
      <c r="B3107" s="522"/>
      <c r="C3107" s="542"/>
      <c r="D3107" s="539"/>
      <c r="E3107" s="539"/>
      <c r="F3107" s="539"/>
      <c r="G3107" s="534"/>
      <c r="H3107" s="543"/>
      <c r="I3107" s="517"/>
    </row>
    <row r="3108" spans="1:9">
      <c r="A3108" s="963" t="s">
        <v>192</v>
      </c>
      <c r="B3108" s="522"/>
      <c r="C3108" s="542"/>
      <c r="D3108" s="539"/>
      <c r="E3108" s="539"/>
      <c r="F3108" s="539"/>
      <c r="G3108" s="534"/>
      <c r="H3108" s="543"/>
      <c r="I3108" s="517"/>
    </row>
    <row r="3109" spans="1:9">
      <c r="A3109" s="963" t="s">
        <v>192</v>
      </c>
      <c r="B3109" s="522"/>
      <c r="C3109" s="542"/>
      <c r="D3109" s="539"/>
      <c r="E3109" s="539"/>
      <c r="F3109" s="539"/>
      <c r="G3109" s="534"/>
      <c r="H3109" s="543"/>
      <c r="I3109" s="517"/>
    </row>
    <row r="3110" spans="1:9">
      <c r="A3110" s="963" t="s">
        <v>192</v>
      </c>
      <c r="B3110" s="522"/>
      <c r="C3110" s="542"/>
      <c r="D3110" s="539"/>
      <c r="E3110" s="539"/>
      <c r="F3110" s="539"/>
      <c r="G3110" s="534"/>
      <c r="H3110" s="543"/>
      <c r="I3110" s="517"/>
    </row>
    <row r="3111" spans="1:9" ht="15.75" thickBot="1">
      <c r="A3111" s="963" t="s">
        <v>192</v>
      </c>
      <c r="B3111" s="522"/>
      <c r="C3111" s="542"/>
      <c r="D3111" s="539"/>
      <c r="E3111" s="539"/>
      <c r="F3111" s="539"/>
      <c r="G3111" s="534"/>
      <c r="H3111" s="543"/>
      <c r="I3111" s="517"/>
    </row>
    <row r="3112" spans="1:9" ht="15.75" thickBot="1">
      <c r="A3112" s="963" t="s">
        <v>192</v>
      </c>
      <c r="B3112" s="522"/>
      <c r="C3112" s="544"/>
      <c r="D3112" s="546"/>
      <c r="E3112" s="546"/>
      <c r="F3112" s="546"/>
      <c r="G3112" s="545"/>
      <c r="H3112" s="547"/>
      <c r="I3112" s="548">
        <v>217770</v>
      </c>
    </row>
    <row r="3113" spans="1:9" ht="15.75" thickBot="1">
      <c r="A3113" s="963" t="s">
        <v>192</v>
      </c>
      <c r="B3113" s="522"/>
      <c r="C3113" s="549"/>
      <c r="D3113" s="549"/>
      <c r="E3113" s="549"/>
      <c r="F3113" s="549"/>
      <c r="G3113" s="550"/>
      <c r="H3113" s="551"/>
      <c r="I3113" s="552"/>
    </row>
    <row r="3114" spans="1:9" ht="15.75" thickBot="1">
      <c r="A3114" s="963" t="s">
        <v>192</v>
      </c>
      <c r="B3114" s="522"/>
      <c r="C3114" s="524" t="s">
        <v>645</v>
      </c>
      <c r="D3114" s="525" t="s">
        <v>7</v>
      </c>
      <c r="E3114" s="525" t="s">
        <v>92</v>
      </c>
      <c r="F3114" s="525" t="s">
        <v>642</v>
      </c>
      <c r="G3114" s="525" t="s">
        <v>646</v>
      </c>
      <c r="H3114" s="526" t="s">
        <v>636</v>
      </c>
      <c r="I3114" s="517"/>
    </row>
    <row r="3115" spans="1:9">
      <c r="A3115" s="963" t="s">
        <v>192</v>
      </c>
      <c r="B3115" s="522"/>
      <c r="C3115" s="553"/>
      <c r="D3115" s="540"/>
      <c r="E3115" s="540"/>
      <c r="F3115" s="540"/>
      <c r="G3115" s="554"/>
      <c r="H3115" s="541"/>
      <c r="I3115" s="517"/>
    </row>
    <row r="3116" spans="1:9">
      <c r="A3116" s="963" t="s">
        <v>192</v>
      </c>
      <c r="B3116" s="522"/>
      <c r="C3116" s="553"/>
      <c r="D3116" s="540"/>
      <c r="E3116" s="540"/>
      <c r="F3116" s="540"/>
      <c r="G3116" s="554"/>
      <c r="H3116" s="541"/>
      <c r="I3116" s="517"/>
    </row>
    <row r="3117" spans="1:9">
      <c r="A3117" s="963" t="s">
        <v>192</v>
      </c>
      <c r="B3117" s="522"/>
      <c r="C3117" s="542"/>
      <c r="D3117" s="539"/>
      <c r="E3117" s="539"/>
      <c r="F3117" s="539"/>
      <c r="G3117" s="534"/>
      <c r="H3117" s="543"/>
      <c r="I3117" s="517"/>
    </row>
    <row r="3118" spans="1:9">
      <c r="A3118" s="963" t="s">
        <v>192</v>
      </c>
      <c r="B3118" s="522"/>
      <c r="C3118" s="542"/>
      <c r="D3118" s="539"/>
      <c r="E3118" s="539"/>
      <c r="F3118" s="539"/>
      <c r="G3118" s="534"/>
      <c r="H3118" s="543"/>
      <c r="I3118" s="517"/>
    </row>
    <row r="3119" spans="1:9" ht="15.75" thickBot="1">
      <c r="A3119" s="963" t="s">
        <v>192</v>
      </c>
      <c r="B3119" s="522"/>
      <c r="C3119" s="542"/>
      <c r="D3119" s="539"/>
      <c r="E3119" s="539"/>
      <c r="F3119" s="539"/>
      <c r="G3119" s="534"/>
      <c r="H3119" s="543"/>
      <c r="I3119" s="517"/>
    </row>
    <row r="3120" spans="1:9" ht="15.75" thickBot="1">
      <c r="A3120" s="963" t="s">
        <v>192</v>
      </c>
      <c r="B3120" s="522"/>
      <c r="C3120" s="544"/>
      <c r="D3120" s="546"/>
      <c r="E3120" s="546"/>
      <c r="F3120" s="546"/>
      <c r="G3120" s="545"/>
      <c r="H3120" s="547"/>
      <c r="I3120" s="548">
        <v>0</v>
      </c>
    </row>
    <row r="3121" spans="1:10" ht="15.75" thickBot="1">
      <c r="A3121" s="963" t="s">
        <v>192</v>
      </c>
      <c r="B3121" s="522"/>
      <c r="C3121" s="549"/>
      <c r="D3121" s="549"/>
      <c r="E3121" s="549"/>
      <c r="F3121" s="549"/>
      <c r="G3121" s="559"/>
      <c r="H3121" s="560"/>
      <c r="I3121" s="552"/>
    </row>
    <row r="3122" spans="1:10" ht="15.75" thickBot="1">
      <c r="A3122" s="963" t="s">
        <v>192</v>
      </c>
      <c r="B3122" s="522"/>
      <c r="C3122" s="524" t="s">
        <v>647</v>
      </c>
      <c r="D3122" s="525" t="s">
        <v>7</v>
      </c>
      <c r="E3122" s="525" t="s">
        <v>92</v>
      </c>
      <c r="F3122" s="525" t="s">
        <v>650</v>
      </c>
      <c r="G3122" s="525" t="s">
        <v>635</v>
      </c>
      <c r="H3122" s="526" t="s">
        <v>636</v>
      </c>
      <c r="I3122" s="517"/>
    </row>
    <row r="3123" spans="1:10">
      <c r="A3123" s="963" t="s">
        <v>192</v>
      </c>
      <c r="B3123" s="522"/>
      <c r="C3123" s="562" t="s">
        <v>659</v>
      </c>
      <c r="D3123" s="584" t="s">
        <v>660</v>
      </c>
      <c r="E3123" s="585">
        <v>2</v>
      </c>
      <c r="F3123" s="565">
        <v>144200</v>
      </c>
      <c r="G3123" s="586">
        <v>2.2440392495027148</v>
      </c>
      <c r="H3123" s="567">
        <v>647181</v>
      </c>
      <c r="I3123" s="517"/>
    </row>
    <row r="3124" spans="1:10">
      <c r="A3124" s="963" t="s">
        <v>192</v>
      </c>
      <c r="B3124" s="522"/>
      <c r="C3124" s="553"/>
      <c r="D3124" s="558"/>
      <c r="E3124" s="563"/>
      <c r="F3124" s="563"/>
      <c r="G3124" s="554"/>
      <c r="H3124" s="587"/>
      <c r="I3124" s="517"/>
    </row>
    <row r="3125" spans="1:10">
      <c r="A3125" s="963" t="s">
        <v>192</v>
      </c>
      <c r="B3125" s="522"/>
      <c r="C3125" s="542"/>
      <c r="D3125" s="558"/>
      <c r="E3125" s="563"/>
      <c r="F3125" s="563"/>
      <c r="G3125" s="534"/>
      <c r="H3125" s="587"/>
      <c r="I3125" s="517"/>
    </row>
    <row r="3126" spans="1:10">
      <c r="A3126" s="963" t="s">
        <v>192</v>
      </c>
      <c r="B3126" s="522"/>
      <c r="C3126" s="542"/>
      <c r="D3126" s="539"/>
      <c r="E3126" s="539"/>
      <c r="F3126" s="539"/>
      <c r="G3126" s="534"/>
      <c r="H3126" s="543"/>
      <c r="I3126" s="517"/>
    </row>
    <row r="3127" spans="1:10">
      <c r="A3127" s="963" t="s">
        <v>192</v>
      </c>
      <c r="B3127" s="522"/>
      <c r="C3127" s="542"/>
      <c r="D3127" s="539"/>
      <c r="E3127" s="539"/>
      <c r="F3127" s="539"/>
      <c r="G3127" s="534"/>
      <c r="H3127" s="543"/>
      <c r="I3127" s="517"/>
    </row>
    <row r="3128" spans="1:10" ht="15.75" thickBot="1">
      <c r="A3128" s="963" t="s">
        <v>192</v>
      </c>
      <c r="B3128" s="522"/>
      <c r="C3128" s="542"/>
      <c r="D3128" s="539"/>
      <c r="E3128" s="539"/>
      <c r="F3128" s="539"/>
      <c r="G3128" s="534"/>
      <c r="H3128" s="543"/>
      <c r="I3128" s="517"/>
    </row>
    <row r="3129" spans="1:10" ht="15.75" thickBot="1">
      <c r="A3129" s="963" t="s">
        <v>192</v>
      </c>
      <c r="B3129" s="522"/>
      <c r="C3129" s="570"/>
      <c r="D3129" s="571"/>
      <c r="E3129" s="571"/>
      <c r="F3129" s="571"/>
      <c r="G3129" s="572"/>
      <c r="H3129" s="573"/>
      <c r="I3129" s="548">
        <v>647181</v>
      </c>
    </row>
    <row r="3130" spans="1:10" ht="15.75" thickBot="1">
      <c r="A3130" s="963" t="s">
        <v>192</v>
      </c>
      <c r="B3130" s="522"/>
      <c r="C3130" s="522"/>
      <c r="D3130" s="522"/>
      <c r="E3130" s="522"/>
      <c r="F3130" s="522"/>
      <c r="G3130" s="521"/>
      <c r="H3130" s="517"/>
      <c r="I3130" s="517"/>
    </row>
    <row r="3131" spans="1:10" ht="15.75" thickBot="1">
      <c r="A3131" s="963" t="s">
        <v>192</v>
      </c>
      <c r="B3131" s="522"/>
      <c r="C3131" s="522"/>
      <c r="D3131" s="522"/>
      <c r="E3131" s="522"/>
      <c r="F3131" s="574" t="s">
        <v>654</v>
      </c>
      <c r="G3131" s="521"/>
      <c r="H3131" s="517"/>
      <c r="I3131" s="548">
        <v>1123910</v>
      </c>
      <c r="J3131" s="518">
        <v>1123910</v>
      </c>
    </row>
    <row r="3132" spans="1:10">
      <c r="A3132" s="963" t="s">
        <v>192</v>
      </c>
      <c r="B3132" s="515"/>
      <c r="C3132" s="515"/>
      <c r="D3132" s="515"/>
      <c r="E3132" s="515"/>
      <c r="F3132" s="515"/>
      <c r="G3132" s="515"/>
      <c r="H3132" s="517"/>
      <c r="I3132" s="515"/>
    </row>
    <row r="3133" spans="1:10">
      <c r="A3133" s="963" t="s">
        <v>192</v>
      </c>
      <c r="B3133" s="515"/>
      <c r="C3133" s="515"/>
      <c r="D3133" s="515"/>
      <c r="E3133" s="515"/>
      <c r="F3133" s="515"/>
      <c r="G3133" s="515"/>
      <c r="H3133" s="517"/>
      <c r="I3133" s="515"/>
    </row>
    <row r="3134" spans="1:10">
      <c r="A3134" s="963" t="s">
        <v>192</v>
      </c>
      <c r="B3134" s="515"/>
      <c r="C3134" s="515"/>
      <c r="D3134" s="515"/>
      <c r="E3134" s="515"/>
      <c r="F3134" s="515"/>
      <c r="G3134" s="515"/>
      <c r="H3134" s="517"/>
      <c r="I3134" s="515"/>
    </row>
    <row r="3135" spans="1:10">
      <c r="A3135" s="963" t="s">
        <v>112</v>
      </c>
      <c r="B3135" s="515"/>
      <c r="C3135" s="515"/>
      <c r="D3135" s="515"/>
      <c r="E3135" s="515"/>
      <c r="F3135" s="515"/>
      <c r="G3135" s="515"/>
      <c r="H3135" s="517"/>
      <c r="I3135" s="515"/>
    </row>
    <row r="3136" spans="1:10">
      <c r="A3136" s="963" t="s">
        <v>112</v>
      </c>
      <c r="B3136" s="516"/>
      <c r="C3136" s="519" t="s">
        <v>631</v>
      </c>
      <c r="D3136" s="519"/>
      <c r="E3136" s="519"/>
      <c r="F3136" s="519"/>
      <c r="G3136" s="519"/>
      <c r="H3136" s="520"/>
      <c r="I3136" s="515"/>
    </row>
    <row r="3137" spans="1:9">
      <c r="A3137" s="963" t="s">
        <v>112</v>
      </c>
      <c r="B3137" s="516"/>
      <c r="C3137" s="515"/>
      <c r="D3137" s="515"/>
      <c r="E3137" s="515"/>
      <c r="F3137" s="515"/>
      <c r="G3137" s="516"/>
      <c r="H3137" s="575"/>
      <c r="I3137" s="576"/>
    </row>
    <row r="3138" spans="1:9">
      <c r="A3138" s="963" t="s">
        <v>112</v>
      </c>
      <c r="B3138" s="516"/>
      <c r="C3138" s="515"/>
      <c r="D3138" s="515"/>
      <c r="E3138" s="515"/>
      <c r="F3138" s="515"/>
      <c r="G3138" s="516"/>
      <c r="H3138" s="575"/>
      <c r="I3138" s="576"/>
    </row>
    <row r="3139" spans="1:9">
      <c r="A3139" s="963" t="s">
        <v>112</v>
      </c>
      <c r="B3139" s="516"/>
      <c r="C3139" s="515"/>
      <c r="D3139" s="515"/>
      <c r="E3139" s="515"/>
      <c r="F3139" s="515"/>
      <c r="G3139" s="516"/>
      <c r="H3139" s="575"/>
      <c r="I3139" s="1051" t="s">
        <v>1062</v>
      </c>
    </row>
    <row r="3140" spans="1:9">
      <c r="A3140" s="963" t="s">
        <v>112</v>
      </c>
      <c r="B3140" s="843" t="s">
        <v>568</v>
      </c>
      <c r="C3140" s="1094" t="s">
        <v>112</v>
      </c>
      <c r="D3140" s="945" t="s">
        <v>655</v>
      </c>
      <c r="E3140" s="945"/>
      <c r="F3140" s="945"/>
      <c r="G3140" s="843" t="s">
        <v>7</v>
      </c>
      <c r="H3140" s="844" t="s">
        <v>75</v>
      </c>
      <c r="I3140" s="1093">
        <v>2</v>
      </c>
    </row>
    <row r="3141" spans="1:9">
      <c r="A3141" s="963" t="s">
        <v>112</v>
      </c>
      <c r="B3141" s="521"/>
      <c r="C3141" s="522"/>
      <c r="D3141" s="522"/>
      <c r="E3141" s="522"/>
      <c r="F3141" s="522"/>
      <c r="G3141" s="521"/>
      <c r="H3141" s="517"/>
      <c r="I3141" s="517"/>
    </row>
    <row r="3142" spans="1:9">
      <c r="A3142" s="963" t="s">
        <v>112</v>
      </c>
      <c r="B3142" s="521"/>
      <c r="C3142" s="522"/>
      <c r="D3142" s="522"/>
      <c r="E3142" s="522"/>
      <c r="F3142" s="522"/>
      <c r="G3142" s="521"/>
      <c r="H3142" s="523"/>
      <c r="I3142" s="517"/>
    </row>
    <row r="3143" spans="1:9" ht="15.75" thickBot="1">
      <c r="A3143" s="963" t="s">
        <v>112</v>
      </c>
      <c r="B3143" s="521"/>
      <c r="C3143" s="522"/>
      <c r="D3143" s="522"/>
      <c r="E3143" s="522"/>
      <c r="F3143" s="522"/>
      <c r="G3143" s="521"/>
      <c r="H3143" s="517"/>
      <c r="I3143" s="517"/>
    </row>
    <row r="3144" spans="1:9" ht="15.75" thickBot="1">
      <c r="A3144" s="963" t="s">
        <v>112</v>
      </c>
      <c r="B3144" s="521"/>
      <c r="C3144" s="524" t="s">
        <v>633</v>
      </c>
      <c r="D3144" s="525" t="s">
        <v>7</v>
      </c>
      <c r="E3144" s="525" t="s">
        <v>92</v>
      </c>
      <c r="F3144" s="525" t="s">
        <v>634</v>
      </c>
      <c r="G3144" s="525" t="s">
        <v>635</v>
      </c>
      <c r="H3144" s="526" t="s">
        <v>636</v>
      </c>
      <c r="I3144" s="517"/>
    </row>
    <row r="3145" spans="1:9">
      <c r="A3145" s="963" t="s">
        <v>112</v>
      </c>
      <c r="B3145" s="521"/>
      <c r="C3145" s="577" t="s">
        <v>637</v>
      </c>
      <c r="D3145" s="528" t="s">
        <v>638</v>
      </c>
      <c r="E3145" s="529">
        <v>1</v>
      </c>
      <c r="F3145" s="530">
        <v>234078</v>
      </c>
      <c r="G3145" s="531">
        <v>0.1</v>
      </c>
      <c r="H3145" s="532">
        <v>23408</v>
      </c>
      <c r="I3145" s="517"/>
    </row>
    <row r="3146" spans="1:9">
      <c r="A3146" s="963" t="s">
        <v>112</v>
      </c>
      <c r="B3146" s="521"/>
      <c r="C3146" s="533" t="s">
        <v>656</v>
      </c>
      <c r="D3146" s="534" t="s">
        <v>640</v>
      </c>
      <c r="E3146" s="535">
        <v>40</v>
      </c>
      <c r="F3146" s="536">
        <v>8858</v>
      </c>
      <c r="G3146" s="537">
        <v>0.1</v>
      </c>
      <c r="H3146" s="532">
        <v>35432</v>
      </c>
      <c r="I3146" s="517"/>
    </row>
    <row r="3147" spans="1:9">
      <c r="A3147" s="963" t="s">
        <v>112</v>
      </c>
      <c r="B3147" s="521"/>
      <c r="C3147" s="578" t="s">
        <v>657</v>
      </c>
      <c r="D3147" s="534" t="s">
        <v>640</v>
      </c>
      <c r="E3147" s="535">
        <v>40</v>
      </c>
      <c r="F3147" s="536">
        <v>721</v>
      </c>
      <c r="G3147" s="537">
        <v>0.1</v>
      </c>
      <c r="H3147" s="532">
        <v>2884</v>
      </c>
      <c r="I3147" s="517"/>
    </row>
    <row r="3148" spans="1:9">
      <c r="A3148" s="963" t="s">
        <v>112</v>
      </c>
      <c r="B3148" s="521"/>
      <c r="C3148" s="579"/>
      <c r="D3148" s="539"/>
      <c r="E3148" s="539"/>
      <c r="F3148" s="539"/>
      <c r="G3148" s="534"/>
      <c r="H3148" s="543"/>
      <c r="I3148" s="517"/>
    </row>
    <row r="3149" spans="1:9">
      <c r="A3149" s="963" t="s">
        <v>112</v>
      </c>
      <c r="B3149" s="521"/>
      <c r="C3149" s="579"/>
      <c r="D3149" s="539"/>
      <c r="E3149" s="539"/>
      <c r="F3149" s="539"/>
      <c r="G3149" s="534"/>
      <c r="H3149" s="543"/>
      <c r="I3149" s="517"/>
    </row>
    <row r="3150" spans="1:9" ht="15.75" thickBot="1">
      <c r="A3150" s="963" t="s">
        <v>112</v>
      </c>
      <c r="B3150" s="521"/>
      <c r="C3150" s="579"/>
      <c r="D3150" s="539"/>
      <c r="E3150" s="539"/>
      <c r="F3150" s="539"/>
      <c r="G3150" s="534"/>
      <c r="H3150" s="543"/>
      <c r="I3150" s="517"/>
    </row>
    <row r="3151" spans="1:9" ht="15.75" thickBot="1">
      <c r="A3151" s="963" t="s">
        <v>112</v>
      </c>
      <c r="B3151" s="521"/>
      <c r="C3151" s="580"/>
      <c r="D3151" s="571"/>
      <c r="E3151" s="571"/>
      <c r="F3151" s="571"/>
      <c r="G3151" s="572"/>
      <c r="H3151" s="573"/>
      <c r="I3151" s="548">
        <v>61724</v>
      </c>
    </row>
    <row r="3152" spans="1:9" ht="15.75" thickBot="1">
      <c r="A3152" s="963" t="s">
        <v>112</v>
      </c>
      <c r="B3152" s="521"/>
      <c r="C3152" s="581"/>
      <c r="D3152" s="582"/>
      <c r="E3152" s="581"/>
      <c r="F3152" s="581"/>
      <c r="G3152" s="582"/>
      <c r="H3152" s="583"/>
      <c r="I3152" s="552"/>
    </row>
    <row r="3153" spans="1:9" ht="15.75" thickBot="1">
      <c r="A3153" s="963" t="s">
        <v>112</v>
      </c>
      <c r="B3153" s="522"/>
      <c r="C3153" s="524" t="s">
        <v>641</v>
      </c>
      <c r="D3153" s="525" t="s">
        <v>7</v>
      </c>
      <c r="E3153" s="525" t="s">
        <v>92</v>
      </c>
      <c r="F3153" s="525" t="s">
        <v>642</v>
      </c>
      <c r="G3153" s="525" t="s">
        <v>643</v>
      </c>
      <c r="H3153" s="526" t="s">
        <v>636</v>
      </c>
      <c r="I3153" s="517"/>
    </row>
    <row r="3154" spans="1:9">
      <c r="A3154" s="963" t="s">
        <v>112</v>
      </c>
      <c r="B3154" s="522"/>
      <c r="C3154" s="562" t="s">
        <v>658</v>
      </c>
      <c r="D3154" s="554" t="s">
        <v>80</v>
      </c>
      <c r="E3154" s="529">
        <v>30</v>
      </c>
      <c r="F3154" s="565">
        <v>1281</v>
      </c>
      <c r="G3154" s="556"/>
      <c r="H3154" s="532">
        <v>38430</v>
      </c>
      <c r="I3154" s="517"/>
    </row>
    <row r="3155" spans="1:9">
      <c r="A3155" s="963" t="s">
        <v>112</v>
      </c>
      <c r="B3155" s="522"/>
      <c r="C3155" s="542"/>
      <c r="D3155" s="534"/>
      <c r="E3155" s="539"/>
      <c r="F3155" s="558"/>
      <c r="G3155" s="556"/>
      <c r="H3155" s="541"/>
      <c r="I3155" s="517"/>
    </row>
    <row r="3156" spans="1:9">
      <c r="A3156" s="963" t="s">
        <v>112</v>
      </c>
      <c r="B3156" s="522"/>
      <c r="C3156" s="542"/>
      <c r="D3156" s="534"/>
      <c r="E3156" s="539"/>
      <c r="F3156" s="558"/>
      <c r="G3156" s="556"/>
      <c r="H3156" s="541"/>
      <c r="I3156" s="517"/>
    </row>
    <row r="3157" spans="1:9">
      <c r="A3157" s="963" t="s">
        <v>112</v>
      </c>
      <c r="B3157" s="522"/>
      <c r="C3157" s="542"/>
      <c r="D3157" s="539"/>
      <c r="E3157" s="539"/>
      <c r="F3157" s="539"/>
      <c r="G3157" s="534"/>
      <c r="H3157" s="543"/>
      <c r="I3157" s="517"/>
    </row>
    <row r="3158" spans="1:9">
      <c r="A3158" s="963" t="s">
        <v>112</v>
      </c>
      <c r="B3158" s="522"/>
      <c r="C3158" s="542"/>
      <c r="D3158" s="539"/>
      <c r="E3158" s="539"/>
      <c r="F3158" s="539"/>
      <c r="G3158" s="534"/>
      <c r="H3158" s="543"/>
      <c r="I3158" s="517"/>
    </row>
    <row r="3159" spans="1:9">
      <c r="A3159" s="963" t="s">
        <v>112</v>
      </c>
      <c r="B3159" s="522"/>
      <c r="C3159" s="542"/>
      <c r="D3159" s="539"/>
      <c r="E3159" s="539"/>
      <c r="F3159" s="539"/>
      <c r="G3159" s="534"/>
      <c r="H3159" s="543"/>
      <c r="I3159" s="517"/>
    </row>
    <row r="3160" spans="1:9">
      <c r="A3160" s="963" t="s">
        <v>112</v>
      </c>
      <c r="B3160" s="522"/>
      <c r="C3160" s="542"/>
      <c r="D3160" s="539"/>
      <c r="E3160" s="539"/>
      <c r="F3160" s="539"/>
      <c r="G3160" s="534"/>
      <c r="H3160" s="543"/>
      <c r="I3160" s="517"/>
    </row>
    <row r="3161" spans="1:9">
      <c r="A3161" s="963" t="s">
        <v>112</v>
      </c>
      <c r="B3161" s="522"/>
      <c r="C3161" s="542"/>
      <c r="D3161" s="539"/>
      <c r="E3161" s="539"/>
      <c r="F3161" s="539"/>
      <c r="G3161" s="534"/>
      <c r="H3161" s="543"/>
      <c r="I3161" s="517"/>
    </row>
    <row r="3162" spans="1:9">
      <c r="A3162" s="963" t="s">
        <v>112</v>
      </c>
      <c r="B3162" s="522"/>
      <c r="C3162" s="542"/>
      <c r="D3162" s="539"/>
      <c r="E3162" s="539"/>
      <c r="F3162" s="539"/>
      <c r="G3162" s="534"/>
      <c r="H3162" s="543"/>
      <c r="I3162" s="517"/>
    </row>
    <row r="3163" spans="1:9">
      <c r="A3163" s="963" t="s">
        <v>112</v>
      </c>
      <c r="B3163" s="522"/>
      <c r="C3163" s="542"/>
      <c r="D3163" s="539"/>
      <c r="E3163" s="539"/>
      <c r="F3163" s="539"/>
      <c r="G3163" s="534"/>
      <c r="H3163" s="543"/>
      <c r="I3163" s="517"/>
    </row>
    <row r="3164" spans="1:9">
      <c r="A3164" s="963" t="s">
        <v>112</v>
      </c>
      <c r="B3164" s="522"/>
      <c r="C3164" s="542"/>
      <c r="D3164" s="539"/>
      <c r="E3164" s="539"/>
      <c r="F3164" s="539"/>
      <c r="G3164" s="534"/>
      <c r="H3164" s="543"/>
      <c r="I3164" s="517"/>
    </row>
    <row r="3165" spans="1:9" ht="15.75" thickBot="1">
      <c r="A3165" s="963" t="s">
        <v>112</v>
      </c>
      <c r="B3165" s="522"/>
      <c r="C3165" s="542"/>
      <c r="D3165" s="539"/>
      <c r="E3165" s="539"/>
      <c r="F3165" s="539"/>
      <c r="G3165" s="534"/>
      <c r="H3165" s="543"/>
      <c r="I3165" s="517"/>
    </row>
    <row r="3166" spans="1:9" ht="15.75" thickBot="1">
      <c r="A3166" s="963" t="s">
        <v>112</v>
      </c>
      <c r="B3166" s="522"/>
      <c r="C3166" s="544"/>
      <c r="D3166" s="546"/>
      <c r="E3166" s="546"/>
      <c r="F3166" s="546"/>
      <c r="G3166" s="545"/>
      <c r="H3166" s="547"/>
      <c r="I3166" s="548">
        <v>38430</v>
      </c>
    </row>
    <row r="3167" spans="1:9" ht="15.75" thickBot="1">
      <c r="A3167" s="963" t="s">
        <v>112</v>
      </c>
      <c r="B3167" s="522"/>
      <c r="C3167" s="549"/>
      <c r="D3167" s="549"/>
      <c r="E3167" s="549"/>
      <c r="F3167" s="549"/>
      <c r="G3167" s="550"/>
      <c r="H3167" s="551"/>
      <c r="I3167" s="552"/>
    </row>
    <row r="3168" spans="1:9" ht="15.75" thickBot="1">
      <c r="A3168" s="963" t="s">
        <v>112</v>
      </c>
      <c r="B3168" s="522"/>
      <c r="C3168" s="524" t="s">
        <v>645</v>
      </c>
      <c r="D3168" s="525" t="s">
        <v>7</v>
      </c>
      <c r="E3168" s="525" t="s">
        <v>92</v>
      </c>
      <c r="F3168" s="525" t="s">
        <v>642</v>
      </c>
      <c r="G3168" s="525" t="s">
        <v>646</v>
      </c>
      <c r="H3168" s="526" t="s">
        <v>636</v>
      </c>
      <c r="I3168" s="517"/>
    </row>
    <row r="3169" spans="1:9">
      <c r="A3169" s="963" t="s">
        <v>112</v>
      </c>
      <c r="B3169" s="522"/>
      <c r="C3169" s="553"/>
      <c r="D3169" s="540"/>
      <c r="E3169" s="540"/>
      <c r="F3169" s="540"/>
      <c r="G3169" s="554"/>
      <c r="H3169" s="541"/>
      <c r="I3169" s="517"/>
    </row>
    <row r="3170" spans="1:9">
      <c r="A3170" s="963" t="s">
        <v>112</v>
      </c>
      <c r="B3170" s="522"/>
      <c r="C3170" s="553"/>
      <c r="D3170" s="540"/>
      <c r="E3170" s="540"/>
      <c r="F3170" s="540"/>
      <c r="G3170" s="554"/>
      <c r="H3170" s="541"/>
      <c r="I3170" s="517"/>
    </row>
    <row r="3171" spans="1:9">
      <c r="A3171" s="963" t="s">
        <v>112</v>
      </c>
      <c r="B3171" s="522"/>
      <c r="C3171" s="542"/>
      <c r="D3171" s="539"/>
      <c r="E3171" s="539"/>
      <c r="F3171" s="539"/>
      <c r="G3171" s="534"/>
      <c r="H3171" s="543"/>
      <c r="I3171" s="517"/>
    </row>
    <row r="3172" spans="1:9">
      <c r="A3172" s="963" t="s">
        <v>112</v>
      </c>
      <c r="B3172" s="522"/>
      <c r="C3172" s="542"/>
      <c r="D3172" s="539"/>
      <c r="E3172" s="539"/>
      <c r="F3172" s="539"/>
      <c r="G3172" s="534"/>
      <c r="H3172" s="543"/>
      <c r="I3172" s="517"/>
    </row>
    <row r="3173" spans="1:9" ht="15.75" thickBot="1">
      <c r="A3173" s="963" t="s">
        <v>112</v>
      </c>
      <c r="B3173" s="522"/>
      <c r="C3173" s="542"/>
      <c r="D3173" s="539"/>
      <c r="E3173" s="539"/>
      <c r="F3173" s="539"/>
      <c r="G3173" s="534"/>
      <c r="H3173" s="543"/>
      <c r="I3173" s="517"/>
    </row>
    <row r="3174" spans="1:9" ht="15.75" thickBot="1">
      <c r="A3174" s="963" t="s">
        <v>112</v>
      </c>
      <c r="B3174" s="522"/>
      <c r="C3174" s="544"/>
      <c r="D3174" s="546"/>
      <c r="E3174" s="546"/>
      <c r="F3174" s="546"/>
      <c r="G3174" s="545"/>
      <c r="H3174" s="547"/>
      <c r="I3174" s="548">
        <v>0</v>
      </c>
    </row>
    <row r="3175" spans="1:9" ht="15.75" thickBot="1">
      <c r="A3175" s="963" t="s">
        <v>112</v>
      </c>
      <c r="B3175" s="522"/>
      <c r="C3175" s="549"/>
      <c r="D3175" s="549"/>
      <c r="E3175" s="549"/>
      <c r="F3175" s="549"/>
      <c r="G3175" s="559"/>
      <c r="H3175" s="560"/>
      <c r="I3175" s="552"/>
    </row>
    <row r="3176" spans="1:9" ht="15.75" thickBot="1">
      <c r="A3176" s="963" t="s">
        <v>112</v>
      </c>
      <c r="B3176" s="522"/>
      <c r="C3176" s="524" t="s">
        <v>647</v>
      </c>
      <c r="D3176" s="525" t="s">
        <v>7</v>
      </c>
      <c r="E3176" s="525" t="s">
        <v>92</v>
      </c>
      <c r="F3176" s="525" t="s">
        <v>650</v>
      </c>
      <c r="G3176" s="525" t="s">
        <v>635</v>
      </c>
      <c r="H3176" s="526" t="s">
        <v>636</v>
      </c>
      <c r="I3176" s="517"/>
    </row>
    <row r="3177" spans="1:9">
      <c r="A3177" s="963" t="s">
        <v>112</v>
      </c>
      <c r="B3177" s="522"/>
      <c r="C3177" s="562" t="s">
        <v>659</v>
      </c>
      <c r="D3177" s="584" t="s">
        <v>660</v>
      </c>
      <c r="E3177" s="585">
        <v>2</v>
      </c>
      <c r="F3177" s="565">
        <v>144200</v>
      </c>
      <c r="G3177" s="586">
        <v>0.81164479126936817</v>
      </c>
      <c r="H3177" s="567">
        <v>234078</v>
      </c>
      <c r="I3177" s="517"/>
    </row>
    <row r="3178" spans="1:9">
      <c r="A3178" s="963" t="s">
        <v>112</v>
      </c>
      <c r="B3178" s="522"/>
      <c r="C3178" s="553"/>
      <c r="D3178" s="558"/>
      <c r="E3178" s="563"/>
      <c r="F3178" s="563"/>
      <c r="G3178" s="554"/>
      <c r="H3178" s="587"/>
      <c r="I3178" s="517"/>
    </row>
    <row r="3179" spans="1:9">
      <c r="A3179" s="963" t="s">
        <v>112</v>
      </c>
      <c r="B3179" s="522"/>
      <c r="C3179" s="542"/>
      <c r="D3179" s="558"/>
      <c r="E3179" s="563"/>
      <c r="F3179" s="563"/>
      <c r="G3179" s="534"/>
      <c r="H3179" s="587"/>
      <c r="I3179" s="517"/>
    </row>
    <row r="3180" spans="1:9">
      <c r="A3180" s="963" t="s">
        <v>112</v>
      </c>
      <c r="B3180" s="522"/>
      <c r="C3180" s="542"/>
      <c r="D3180" s="539"/>
      <c r="E3180" s="539"/>
      <c r="F3180" s="539"/>
      <c r="G3180" s="534"/>
      <c r="H3180" s="543"/>
      <c r="I3180" s="517"/>
    </row>
    <row r="3181" spans="1:9">
      <c r="A3181" s="963" t="s">
        <v>112</v>
      </c>
      <c r="B3181" s="522"/>
      <c r="C3181" s="542"/>
      <c r="D3181" s="539"/>
      <c r="E3181" s="539"/>
      <c r="F3181" s="539"/>
      <c r="G3181" s="534"/>
      <c r="H3181" s="543"/>
      <c r="I3181" s="517"/>
    </row>
    <row r="3182" spans="1:9" ht="15.75" thickBot="1">
      <c r="A3182" s="963" t="s">
        <v>112</v>
      </c>
      <c r="B3182" s="522"/>
      <c r="C3182" s="542"/>
      <c r="D3182" s="539"/>
      <c r="E3182" s="539"/>
      <c r="F3182" s="539"/>
      <c r="G3182" s="534"/>
      <c r="H3182" s="543"/>
      <c r="I3182" s="517"/>
    </row>
    <row r="3183" spans="1:9" ht="15.75" thickBot="1">
      <c r="A3183" s="963" t="s">
        <v>112</v>
      </c>
      <c r="B3183" s="522"/>
      <c r="C3183" s="570"/>
      <c r="D3183" s="571"/>
      <c r="E3183" s="571"/>
      <c r="F3183" s="571"/>
      <c r="G3183" s="572"/>
      <c r="H3183" s="573"/>
      <c r="I3183" s="548">
        <v>234078</v>
      </c>
    </row>
    <row r="3184" spans="1:9" ht="15.75" thickBot="1">
      <c r="A3184" s="963" t="s">
        <v>112</v>
      </c>
      <c r="B3184" s="522"/>
      <c r="C3184" s="522"/>
      <c r="D3184" s="522"/>
      <c r="E3184" s="522"/>
      <c r="F3184" s="522"/>
      <c r="G3184" s="521"/>
      <c r="H3184" s="517"/>
      <c r="I3184" s="517"/>
    </row>
    <row r="3185" spans="1:10" ht="15.75" thickBot="1">
      <c r="A3185" s="963" t="s">
        <v>112</v>
      </c>
      <c r="B3185" s="522"/>
      <c r="C3185" s="522"/>
      <c r="D3185" s="522"/>
      <c r="E3185" s="522"/>
      <c r="F3185" s="574" t="s">
        <v>654</v>
      </c>
      <c r="G3185" s="521"/>
      <c r="H3185" s="517"/>
      <c r="I3185" s="548">
        <v>334232</v>
      </c>
      <c r="J3185" s="518">
        <v>334232</v>
      </c>
    </row>
    <row r="3186" spans="1:10">
      <c r="A3186" s="963" t="s">
        <v>112</v>
      </c>
      <c r="B3186" s="515"/>
      <c r="C3186" s="515"/>
      <c r="D3186" s="515"/>
      <c r="E3186" s="515"/>
      <c r="F3186" s="515"/>
      <c r="G3186" s="515"/>
      <c r="H3186" s="517"/>
      <c r="I3186" s="515"/>
    </row>
    <row r="3187" spans="1:10">
      <c r="A3187" s="963" t="s">
        <v>112</v>
      </c>
      <c r="B3187" s="515"/>
      <c r="C3187" s="515"/>
      <c r="D3187" s="515"/>
      <c r="E3187" s="515"/>
      <c r="F3187" s="515"/>
      <c r="G3187" s="515"/>
      <c r="H3187" s="517"/>
      <c r="I3187" s="515"/>
    </row>
    <row r="3188" spans="1:10">
      <c r="A3188" s="963" t="s">
        <v>112</v>
      </c>
      <c r="B3188" s="515"/>
      <c r="C3188" s="515"/>
      <c r="D3188" s="515"/>
      <c r="E3188" s="515"/>
      <c r="F3188" s="515"/>
      <c r="G3188" s="515"/>
      <c r="H3188" s="517"/>
      <c r="I3188" s="515"/>
    </row>
    <row r="3189" spans="1:10">
      <c r="A3189" s="963" t="s">
        <v>5526</v>
      </c>
      <c r="B3189" s="515"/>
      <c r="C3189" s="515"/>
      <c r="D3189" s="515"/>
      <c r="E3189" s="515"/>
      <c r="F3189" s="515"/>
      <c r="G3189" s="515"/>
      <c r="H3189" s="517"/>
      <c r="I3189" s="515"/>
    </row>
    <row r="3190" spans="1:10">
      <c r="A3190" s="963" t="s">
        <v>5526</v>
      </c>
      <c r="B3190" s="516"/>
      <c r="C3190" s="519" t="s">
        <v>631</v>
      </c>
      <c r="D3190" s="519"/>
      <c r="E3190" s="519"/>
      <c r="F3190" s="519"/>
      <c r="G3190" s="519"/>
      <c r="H3190" s="520"/>
      <c r="I3190" s="515"/>
    </row>
    <row r="3191" spans="1:10">
      <c r="A3191" s="963" t="s">
        <v>5526</v>
      </c>
      <c r="B3191" s="516"/>
      <c r="C3191" s="515"/>
      <c r="D3191" s="515"/>
      <c r="E3191" s="515"/>
      <c r="F3191" s="515"/>
      <c r="G3191" s="516"/>
      <c r="H3191" s="575"/>
      <c r="I3191" s="576"/>
    </row>
    <row r="3192" spans="1:10">
      <c r="A3192" s="963" t="s">
        <v>5526</v>
      </c>
      <c r="B3192" s="516"/>
      <c r="C3192" s="515"/>
      <c r="D3192" s="515"/>
      <c r="E3192" s="515"/>
      <c r="F3192" s="515"/>
      <c r="G3192" s="516"/>
      <c r="H3192" s="575"/>
      <c r="I3192" s="576"/>
    </row>
    <row r="3193" spans="1:10">
      <c r="A3193" s="963" t="s">
        <v>5526</v>
      </c>
      <c r="B3193" s="516"/>
      <c r="C3193" s="515"/>
      <c r="D3193" s="515"/>
      <c r="E3193" s="515"/>
      <c r="F3193" s="515"/>
      <c r="G3193" s="516"/>
      <c r="H3193" s="575"/>
      <c r="I3193" s="1051" t="s">
        <v>1062</v>
      </c>
    </row>
    <row r="3194" spans="1:10" ht="30">
      <c r="A3194" s="963" t="s">
        <v>5526</v>
      </c>
      <c r="B3194" s="843" t="s">
        <v>568</v>
      </c>
      <c r="C3194" s="1095" t="s">
        <v>5526</v>
      </c>
      <c r="D3194" s="945" t="s">
        <v>714</v>
      </c>
      <c r="E3194" s="945"/>
      <c r="F3194" s="945"/>
      <c r="G3194" s="843" t="s">
        <v>7</v>
      </c>
      <c r="H3194" s="844" t="s">
        <v>80</v>
      </c>
      <c r="I3194" s="1093">
        <v>28</v>
      </c>
    </row>
    <row r="3195" spans="1:10">
      <c r="A3195" s="963" t="s">
        <v>5526</v>
      </c>
      <c r="B3195" s="521"/>
      <c r="C3195" s="522"/>
      <c r="D3195" s="522"/>
      <c r="E3195" s="522"/>
      <c r="F3195" s="522"/>
      <c r="G3195" s="521"/>
      <c r="H3195" s="517"/>
      <c r="I3195" s="517"/>
    </row>
    <row r="3196" spans="1:10">
      <c r="A3196" s="963" t="s">
        <v>5526</v>
      </c>
      <c r="B3196" s="521"/>
      <c r="C3196" s="522"/>
      <c r="D3196" s="522"/>
      <c r="E3196" s="522"/>
      <c r="F3196" s="522"/>
      <c r="G3196" s="521"/>
      <c r="H3196" s="523"/>
      <c r="I3196" s="517"/>
    </row>
    <row r="3197" spans="1:10" ht="15.75" thickBot="1">
      <c r="A3197" s="963" t="s">
        <v>5526</v>
      </c>
      <c r="B3197" s="521"/>
      <c r="C3197" s="522"/>
      <c r="D3197" s="522"/>
      <c r="E3197" s="522"/>
      <c r="F3197" s="522"/>
      <c r="G3197" s="521"/>
      <c r="H3197" s="517"/>
      <c r="I3197" s="517"/>
    </row>
    <row r="3198" spans="1:10" ht="15.75" thickBot="1">
      <c r="A3198" s="963" t="s">
        <v>5526</v>
      </c>
      <c r="B3198" s="521"/>
      <c r="C3198" s="524" t="s">
        <v>633</v>
      </c>
      <c r="D3198" s="525" t="s">
        <v>7</v>
      </c>
      <c r="E3198" s="525" t="s">
        <v>92</v>
      </c>
      <c r="F3198" s="525" t="s">
        <v>634</v>
      </c>
      <c r="G3198" s="525" t="s">
        <v>635</v>
      </c>
      <c r="H3198" s="526" t="s">
        <v>636</v>
      </c>
      <c r="I3198" s="517"/>
    </row>
    <row r="3199" spans="1:10">
      <c r="A3199" s="963" t="s">
        <v>5526</v>
      </c>
      <c r="B3199" s="521"/>
      <c r="C3199" s="577" t="s">
        <v>637</v>
      </c>
      <c r="D3199" s="528" t="s">
        <v>638</v>
      </c>
      <c r="E3199" s="529">
        <v>1</v>
      </c>
      <c r="F3199" s="530">
        <v>58873</v>
      </c>
      <c r="G3199" s="531">
        <v>0.01</v>
      </c>
      <c r="H3199" s="532">
        <v>589</v>
      </c>
      <c r="I3199" s="517"/>
    </row>
    <row r="3200" spans="1:10">
      <c r="A3200" s="963" t="s">
        <v>5526</v>
      </c>
      <c r="B3200" s="521"/>
      <c r="C3200" s="533"/>
      <c r="D3200" s="534"/>
      <c r="E3200" s="535"/>
      <c r="F3200" s="536"/>
      <c r="G3200" s="537"/>
      <c r="H3200" s="532"/>
      <c r="I3200" s="517"/>
    </row>
    <row r="3201" spans="1:9">
      <c r="A3201" s="963" t="s">
        <v>5526</v>
      </c>
      <c r="B3201" s="521"/>
      <c r="C3201" s="578"/>
      <c r="D3201" s="534"/>
      <c r="E3201" s="535"/>
      <c r="F3201" s="536"/>
      <c r="G3201" s="537"/>
      <c r="H3201" s="532"/>
      <c r="I3201" s="517"/>
    </row>
    <row r="3202" spans="1:9">
      <c r="A3202" s="963" t="s">
        <v>5526</v>
      </c>
      <c r="B3202" s="521"/>
      <c r="C3202" s="579"/>
      <c r="D3202" s="539"/>
      <c r="E3202" s="539"/>
      <c r="F3202" s="539"/>
      <c r="G3202" s="534"/>
      <c r="H3202" s="543"/>
      <c r="I3202" s="517"/>
    </row>
    <row r="3203" spans="1:9">
      <c r="A3203" s="963" t="s">
        <v>5526</v>
      </c>
      <c r="B3203" s="521"/>
      <c r="C3203" s="579"/>
      <c r="D3203" s="539"/>
      <c r="E3203" s="539"/>
      <c r="F3203" s="539"/>
      <c r="G3203" s="534"/>
      <c r="H3203" s="543"/>
      <c r="I3203" s="517"/>
    </row>
    <row r="3204" spans="1:9" ht="15.75" thickBot="1">
      <c r="A3204" s="963" t="s">
        <v>5526</v>
      </c>
      <c r="B3204" s="521"/>
      <c r="C3204" s="579"/>
      <c r="D3204" s="539"/>
      <c r="E3204" s="539"/>
      <c r="F3204" s="539"/>
      <c r="G3204" s="534"/>
      <c r="H3204" s="543"/>
      <c r="I3204" s="517"/>
    </row>
    <row r="3205" spans="1:9" ht="15.75" thickBot="1">
      <c r="A3205" s="963" t="s">
        <v>5526</v>
      </c>
      <c r="B3205" s="521"/>
      <c r="C3205" s="580"/>
      <c r="D3205" s="571"/>
      <c r="E3205" s="571"/>
      <c r="F3205" s="571"/>
      <c r="G3205" s="572"/>
      <c r="H3205" s="573"/>
      <c r="I3205" s="548">
        <v>589</v>
      </c>
    </row>
    <row r="3206" spans="1:9" ht="15.75" thickBot="1">
      <c r="A3206" s="963" t="s">
        <v>5526</v>
      </c>
      <c r="B3206" s="521"/>
      <c r="C3206" s="581"/>
      <c r="D3206" s="582"/>
      <c r="E3206" s="581"/>
      <c r="F3206" s="581"/>
      <c r="G3206" s="582"/>
      <c r="H3206" s="583"/>
      <c r="I3206" s="552"/>
    </row>
    <row r="3207" spans="1:9" ht="15.75" thickBot="1">
      <c r="A3207" s="963" t="s">
        <v>5526</v>
      </c>
      <c r="B3207" s="522"/>
      <c r="C3207" s="524" t="s">
        <v>641</v>
      </c>
      <c r="D3207" s="525" t="s">
        <v>7</v>
      </c>
      <c r="E3207" s="525" t="s">
        <v>92</v>
      </c>
      <c r="F3207" s="525" t="s">
        <v>642</v>
      </c>
      <c r="G3207" s="525" t="s">
        <v>643</v>
      </c>
      <c r="H3207" s="526" t="s">
        <v>636</v>
      </c>
      <c r="I3207" s="517"/>
    </row>
    <row r="3208" spans="1:9">
      <c r="A3208" s="963" t="s">
        <v>5526</v>
      </c>
      <c r="B3208" s="522"/>
      <c r="C3208" s="562" t="s">
        <v>715</v>
      </c>
      <c r="D3208" s="554" t="s">
        <v>80</v>
      </c>
      <c r="E3208" s="529">
        <v>1</v>
      </c>
      <c r="F3208" s="565">
        <v>736450</v>
      </c>
      <c r="G3208" s="556"/>
      <c r="H3208" s="532">
        <v>736450</v>
      </c>
      <c r="I3208" s="517"/>
    </row>
    <row r="3209" spans="1:9">
      <c r="A3209" s="963" t="s">
        <v>5526</v>
      </c>
      <c r="B3209" s="522"/>
      <c r="C3209" s="542"/>
      <c r="D3209" s="534"/>
      <c r="E3209" s="539"/>
      <c r="F3209" s="558"/>
      <c r="G3209" s="556"/>
      <c r="H3209" s="541"/>
      <c r="I3209" s="517"/>
    </row>
    <row r="3210" spans="1:9">
      <c r="A3210" s="963" t="s">
        <v>5526</v>
      </c>
      <c r="B3210" s="522"/>
      <c r="C3210" s="542"/>
      <c r="D3210" s="534"/>
      <c r="E3210" s="539"/>
      <c r="F3210" s="558"/>
      <c r="G3210" s="556"/>
      <c r="H3210" s="541"/>
      <c r="I3210" s="517"/>
    </row>
    <row r="3211" spans="1:9">
      <c r="A3211" s="963" t="s">
        <v>5526</v>
      </c>
      <c r="B3211" s="522"/>
      <c r="C3211" s="542"/>
      <c r="D3211" s="539"/>
      <c r="E3211" s="539"/>
      <c r="F3211" s="539"/>
      <c r="G3211" s="534"/>
      <c r="H3211" s="543"/>
      <c r="I3211" s="517"/>
    </row>
    <row r="3212" spans="1:9">
      <c r="A3212" s="963" t="s">
        <v>5526</v>
      </c>
      <c r="B3212" s="522"/>
      <c r="C3212" s="542"/>
      <c r="D3212" s="539"/>
      <c r="E3212" s="539"/>
      <c r="F3212" s="539"/>
      <c r="G3212" s="534"/>
      <c r="H3212" s="543"/>
      <c r="I3212" s="517"/>
    </row>
    <row r="3213" spans="1:9">
      <c r="A3213" s="963" t="s">
        <v>5526</v>
      </c>
      <c r="B3213" s="522"/>
      <c r="C3213" s="542"/>
      <c r="D3213" s="539"/>
      <c r="E3213" s="539"/>
      <c r="F3213" s="539"/>
      <c r="G3213" s="534"/>
      <c r="H3213" s="543"/>
      <c r="I3213" s="517"/>
    </row>
    <row r="3214" spans="1:9">
      <c r="A3214" s="963" t="s">
        <v>5526</v>
      </c>
      <c r="B3214" s="522"/>
      <c r="C3214" s="542"/>
      <c r="D3214" s="539"/>
      <c r="E3214" s="539"/>
      <c r="F3214" s="539"/>
      <c r="G3214" s="534"/>
      <c r="H3214" s="543"/>
      <c r="I3214" s="517"/>
    </row>
    <row r="3215" spans="1:9">
      <c r="A3215" s="963" t="s">
        <v>5526</v>
      </c>
      <c r="B3215" s="522"/>
      <c r="C3215" s="542"/>
      <c r="D3215" s="539"/>
      <c r="E3215" s="539"/>
      <c r="F3215" s="539"/>
      <c r="G3215" s="534"/>
      <c r="H3215" s="543"/>
      <c r="I3215" s="517"/>
    </row>
    <row r="3216" spans="1:9">
      <c r="A3216" s="963" t="s">
        <v>5526</v>
      </c>
      <c r="B3216" s="522"/>
      <c r="C3216" s="542"/>
      <c r="D3216" s="539"/>
      <c r="E3216" s="539"/>
      <c r="F3216" s="539"/>
      <c r="G3216" s="534"/>
      <c r="H3216" s="543"/>
      <c r="I3216" s="517"/>
    </row>
    <row r="3217" spans="1:9">
      <c r="A3217" s="963" t="s">
        <v>5526</v>
      </c>
      <c r="B3217" s="522"/>
      <c r="C3217" s="542"/>
      <c r="D3217" s="539"/>
      <c r="E3217" s="539"/>
      <c r="F3217" s="539"/>
      <c r="G3217" s="534"/>
      <c r="H3217" s="543"/>
      <c r="I3217" s="517"/>
    </row>
    <row r="3218" spans="1:9">
      <c r="A3218" s="963" t="s">
        <v>5526</v>
      </c>
      <c r="B3218" s="522"/>
      <c r="C3218" s="542"/>
      <c r="D3218" s="539"/>
      <c r="E3218" s="539"/>
      <c r="F3218" s="539"/>
      <c r="G3218" s="534"/>
      <c r="H3218" s="543"/>
      <c r="I3218" s="517"/>
    </row>
    <row r="3219" spans="1:9" ht="15.75" thickBot="1">
      <c r="A3219" s="963" t="s">
        <v>5526</v>
      </c>
      <c r="B3219" s="522"/>
      <c r="C3219" s="542"/>
      <c r="D3219" s="539"/>
      <c r="E3219" s="539"/>
      <c r="F3219" s="539"/>
      <c r="G3219" s="534"/>
      <c r="H3219" s="543"/>
      <c r="I3219" s="517"/>
    </row>
    <row r="3220" spans="1:9" ht="15.75" thickBot="1">
      <c r="A3220" s="963" t="s">
        <v>5526</v>
      </c>
      <c r="B3220" s="522"/>
      <c r="C3220" s="544"/>
      <c r="D3220" s="546"/>
      <c r="E3220" s="546"/>
      <c r="F3220" s="546"/>
      <c r="G3220" s="545"/>
      <c r="H3220" s="547"/>
      <c r="I3220" s="548">
        <v>736450</v>
      </c>
    </row>
    <row r="3221" spans="1:9" ht="15.75" thickBot="1">
      <c r="A3221" s="963" t="s">
        <v>5526</v>
      </c>
      <c r="B3221" s="522"/>
      <c r="C3221" s="549"/>
      <c r="D3221" s="549"/>
      <c r="E3221" s="549"/>
      <c r="F3221" s="549"/>
      <c r="G3221" s="550"/>
      <c r="H3221" s="551"/>
      <c r="I3221" s="552"/>
    </row>
    <row r="3222" spans="1:9" ht="15.75" thickBot="1">
      <c r="A3222" s="963" t="s">
        <v>5526</v>
      </c>
      <c r="B3222" s="522"/>
      <c r="C3222" s="524" t="s">
        <v>645</v>
      </c>
      <c r="D3222" s="525" t="s">
        <v>7</v>
      </c>
      <c r="E3222" s="525" t="s">
        <v>92</v>
      </c>
      <c r="F3222" s="525" t="s">
        <v>642</v>
      </c>
      <c r="G3222" s="525" t="s">
        <v>646</v>
      </c>
      <c r="H3222" s="526" t="s">
        <v>636</v>
      </c>
      <c r="I3222" s="517"/>
    </row>
    <row r="3223" spans="1:9">
      <c r="A3223" s="963" t="s">
        <v>5526</v>
      </c>
      <c r="B3223" s="522"/>
      <c r="C3223" s="553"/>
      <c r="D3223" s="540"/>
      <c r="E3223" s="540"/>
      <c r="F3223" s="540"/>
      <c r="G3223" s="554"/>
      <c r="H3223" s="541"/>
      <c r="I3223" s="517"/>
    </row>
    <row r="3224" spans="1:9">
      <c r="A3224" s="963" t="s">
        <v>5526</v>
      </c>
      <c r="B3224" s="522"/>
      <c r="C3224" s="553"/>
      <c r="D3224" s="540"/>
      <c r="E3224" s="540"/>
      <c r="F3224" s="540"/>
      <c r="G3224" s="554"/>
      <c r="H3224" s="541"/>
      <c r="I3224" s="517"/>
    </row>
    <row r="3225" spans="1:9">
      <c r="A3225" s="963" t="s">
        <v>5526</v>
      </c>
      <c r="B3225" s="522"/>
      <c r="C3225" s="542"/>
      <c r="D3225" s="539"/>
      <c r="E3225" s="539"/>
      <c r="F3225" s="539"/>
      <c r="G3225" s="534"/>
      <c r="H3225" s="543"/>
      <c r="I3225" s="517"/>
    </row>
    <row r="3226" spans="1:9">
      <c r="A3226" s="963" t="s">
        <v>5526</v>
      </c>
      <c r="B3226" s="522"/>
      <c r="C3226" s="542"/>
      <c r="D3226" s="539"/>
      <c r="E3226" s="539"/>
      <c r="F3226" s="539"/>
      <c r="G3226" s="534"/>
      <c r="H3226" s="543"/>
      <c r="I3226" s="517"/>
    </row>
    <row r="3227" spans="1:9" ht="15.75" thickBot="1">
      <c r="A3227" s="963" t="s">
        <v>5526</v>
      </c>
      <c r="B3227" s="522"/>
      <c r="C3227" s="542"/>
      <c r="D3227" s="539"/>
      <c r="E3227" s="539"/>
      <c r="F3227" s="539"/>
      <c r="G3227" s="534"/>
      <c r="H3227" s="543"/>
      <c r="I3227" s="517"/>
    </row>
    <row r="3228" spans="1:9" ht="15.75" thickBot="1">
      <c r="A3228" s="963" t="s">
        <v>5526</v>
      </c>
      <c r="B3228" s="522"/>
      <c r="C3228" s="544"/>
      <c r="D3228" s="546"/>
      <c r="E3228" s="546"/>
      <c r="F3228" s="546"/>
      <c r="G3228" s="545"/>
      <c r="H3228" s="547"/>
      <c r="I3228" s="548">
        <v>0</v>
      </c>
    </row>
    <row r="3229" spans="1:9" ht="15.75" thickBot="1">
      <c r="A3229" s="963" t="s">
        <v>5526</v>
      </c>
      <c r="B3229" s="522"/>
      <c r="C3229" s="549"/>
      <c r="D3229" s="549"/>
      <c r="E3229" s="549"/>
      <c r="F3229" s="549"/>
      <c r="G3229" s="559"/>
      <c r="H3229" s="560"/>
      <c r="I3229" s="552"/>
    </row>
    <row r="3230" spans="1:9" ht="15.75" thickBot="1">
      <c r="A3230" s="963" t="s">
        <v>5526</v>
      </c>
      <c r="B3230" s="522"/>
      <c r="C3230" s="524" t="s">
        <v>647</v>
      </c>
      <c r="D3230" s="525" t="s">
        <v>7</v>
      </c>
      <c r="E3230" s="525" t="s">
        <v>92</v>
      </c>
      <c r="F3230" s="525" t="s">
        <v>650</v>
      </c>
      <c r="G3230" s="525" t="s">
        <v>635</v>
      </c>
      <c r="H3230" s="526" t="s">
        <v>636</v>
      </c>
      <c r="I3230" s="517"/>
    </row>
    <row r="3231" spans="1:9">
      <c r="A3231" s="963" t="s">
        <v>5526</v>
      </c>
      <c r="B3231" s="522"/>
      <c r="C3231" s="562" t="s">
        <v>651</v>
      </c>
      <c r="D3231" s="563">
        <v>52046.296296296299</v>
      </c>
      <c r="E3231" s="564">
        <v>1.83829076447194</v>
      </c>
      <c r="F3231" s="565">
        <v>95676.225806451621</v>
      </c>
      <c r="G3231" s="780">
        <v>20.093877551020409</v>
      </c>
      <c r="H3231" s="594">
        <v>4761</v>
      </c>
      <c r="I3231" s="517"/>
    </row>
    <row r="3232" spans="1:9">
      <c r="A3232" s="963" t="s">
        <v>5526</v>
      </c>
      <c r="B3232" s="522"/>
      <c r="C3232" s="562" t="s">
        <v>652</v>
      </c>
      <c r="D3232" s="563">
        <v>41637.037037037036</v>
      </c>
      <c r="E3232" s="564">
        <v>1.83829076447194</v>
      </c>
      <c r="F3232" s="565">
        <v>76540.980645161297</v>
      </c>
      <c r="G3232" s="593">
        <v>2.2000000000000002</v>
      </c>
      <c r="H3232" s="594">
        <v>34791</v>
      </c>
      <c r="I3232" s="517"/>
    </row>
    <row r="3233" spans="1:10">
      <c r="A3233" s="963" t="s">
        <v>5526</v>
      </c>
      <c r="B3233" s="522"/>
      <c r="C3233" s="568" t="s">
        <v>653</v>
      </c>
      <c r="D3233" s="563">
        <v>20818.518518518522</v>
      </c>
      <c r="E3233" s="564">
        <v>2.0417646957549742</v>
      </c>
      <c r="F3233" s="565">
        <v>42506.516129032265</v>
      </c>
      <c r="G3233" s="595">
        <v>2.2000000000000002</v>
      </c>
      <c r="H3233" s="594">
        <v>19321</v>
      </c>
      <c r="I3233" s="517"/>
    </row>
    <row r="3234" spans="1:10">
      <c r="A3234" s="963" t="s">
        <v>5526</v>
      </c>
      <c r="B3234" s="522"/>
      <c r="C3234" s="542"/>
      <c r="D3234" s="539"/>
      <c r="E3234" s="539"/>
      <c r="F3234" s="539"/>
      <c r="G3234" s="534"/>
      <c r="H3234" s="543"/>
      <c r="I3234" s="517"/>
    </row>
    <row r="3235" spans="1:10">
      <c r="A3235" s="963" t="s">
        <v>5526</v>
      </c>
      <c r="B3235" s="522"/>
      <c r="C3235" s="542"/>
      <c r="D3235" s="539"/>
      <c r="E3235" s="539"/>
      <c r="F3235" s="539"/>
      <c r="G3235" s="534"/>
      <c r="H3235" s="543"/>
      <c r="I3235" s="517"/>
    </row>
    <row r="3236" spans="1:10" ht="15.75" thickBot="1">
      <c r="A3236" s="963" t="s">
        <v>5526</v>
      </c>
      <c r="B3236" s="522"/>
      <c r="C3236" s="542"/>
      <c r="D3236" s="539"/>
      <c r="E3236" s="539"/>
      <c r="F3236" s="539"/>
      <c r="G3236" s="534"/>
      <c r="H3236" s="543"/>
      <c r="I3236" s="517"/>
    </row>
    <row r="3237" spans="1:10" ht="15.75" thickBot="1">
      <c r="A3237" s="963" t="s">
        <v>5526</v>
      </c>
      <c r="B3237" s="522"/>
      <c r="C3237" s="570"/>
      <c r="D3237" s="571"/>
      <c r="E3237" s="571"/>
      <c r="F3237" s="571"/>
      <c r="G3237" s="572"/>
      <c r="H3237" s="573"/>
      <c r="I3237" s="548">
        <v>58873</v>
      </c>
    </row>
    <row r="3238" spans="1:10" ht="15.75" thickBot="1">
      <c r="A3238" s="963" t="s">
        <v>5526</v>
      </c>
      <c r="B3238" s="522"/>
      <c r="C3238" s="522"/>
      <c r="D3238" s="522"/>
      <c r="E3238" s="522"/>
      <c r="F3238" s="522"/>
      <c r="G3238" s="521"/>
      <c r="H3238" s="517"/>
      <c r="I3238" s="517"/>
    </row>
    <row r="3239" spans="1:10" ht="15.75" thickBot="1">
      <c r="A3239" s="963" t="s">
        <v>5526</v>
      </c>
      <c r="B3239" s="522"/>
      <c r="C3239" s="522"/>
      <c r="D3239" s="522"/>
      <c r="E3239" s="522"/>
      <c r="F3239" s="574" t="s">
        <v>654</v>
      </c>
      <c r="G3239" s="521"/>
      <c r="H3239" s="517"/>
      <c r="I3239" s="548">
        <v>795912</v>
      </c>
      <c r="J3239" s="518">
        <v>795912</v>
      </c>
    </row>
    <row r="3240" spans="1:10">
      <c r="A3240" s="963" t="s">
        <v>5526</v>
      </c>
      <c r="B3240" s="515"/>
      <c r="C3240" s="515"/>
      <c r="D3240" s="515"/>
      <c r="E3240" s="515"/>
      <c r="F3240" s="515"/>
      <c r="G3240" s="515"/>
      <c r="H3240" s="517"/>
      <c r="I3240" s="515"/>
    </row>
    <row r="3241" spans="1:10">
      <c r="A3241" s="963" t="s">
        <v>5526</v>
      </c>
      <c r="B3241" s="515"/>
      <c r="C3241" s="515"/>
      <c r="D3241" s="515"/>
      <c r="E3241" s="515"/>
      <c r="F3241" s="515"/>
      <c r="G3241" s="515"/>
      <c r="H3241" s="517"/>
      <c r="I3241" s="515"/>
    </row>
    <row r="3242" spans="1:10">
      <c r="A3242" s="963" t="s">
        <v>5526</v>
      </c>
      <c r="B3242" s="515"/>
      <c r="C3242" s="515"/>
      <c r="D3242" s="515"/>
      <c r="E3242" s="515"/>
      <c r="F3242" s="515"/>
      <c r="G3242" s="515"/>
      <c r="H3242" s="517"/>
      <c r="I3242" s="515"/>
    </row>
    <row r="3243" spans="1:10">
      <c r="A3243" s="518" t="s">
        <v>243</v>
      </c>
    </row>
    <row r="3244" spans="1:10">
      <c r="A3244" s="944" t="s">
        <v>243</v>
      </c>
      <c r="B3244" s="680"/>
      <c r="C3244" s="681" t="s">
        <v>631</v>
      </c>
      <c r="D3244" s="681"/>
      <c r="E3244" s="681"/>
      <c r="F3244" s="681"/>
      <c r="G3244" s="681"/>
      <c r="H3244" s="682"/>
      <c r="I3244" s="683"/>
    </row>
    <row r="3245" spans="1:10">
      <c r="A3245" s="944" t="s">
        <v>243</v>
      </c>
      <c r="B3245" s="680"/>
      <c r="C3245" s="686"/>
      <c r="D3245" s="686"/>
      <c r="E3245" s="686"/>
      <c r="F3245" s="686"/>
      <c r="G3245" s="680"/>
      <c r="H3245" s="687"/>
      <c r="I3245" s="688"/>
    </row>
    <row r="3246" spans="1:10">
      <c r="A3246" s="944" t="s">
        <v>243</v>
      </c>
      <c r="B3246" s="680"/>
      <c r="C3246" s="686"/>
      <c r="D3246" s="686"/>
      <c r="E3246" s="686"/>
      <c r="F3246" s="686"/>
      <c r="G3246" s="680"/>
      <c r="H3246" s="687"/>
      <c r="I3246" s="688"/>
    </row>
    <row r="3247" spans="1:10">
      <c r="A3247" s="944" t="s">
        <v>243</v>
      </c>
      <c r="B3247" s="680"/>
      <c r="C3247" s="686"/>
      <c r="D3247" s="686"/>
      <c r="E3247" s="686"/>
      <c r="F3247" s="686"/>
      <c r="G3247" s="680"/>
      <c r="H3247" s="687"/>
      <c r="I3247" s="1051" t="s">
        <v>1062</v>
      </c>
    </row>
    <row r="3248" spans="1:10" ht="38.25">
      <c r="A3248" s="944" t="s">
        <v>243</v>
      </c>
      <c r="B3248" s="954" t="s">
        <v>568</v>
      </c>
      <c r="C3248" s="1098" t="s">
        <v>243</v>
      </c>
      <c r="D3248" s="958" t="s">
        <v>740</v>
      </c>
      <c r="E3248" s="955"/>
      <c r="F3248" s="955"/>
      <c r="G3248" s="954" t="s">
        <v>7</v>
      </c>
      <c r="H3248" s="956" t="s">
        <v>79</v>
      </c>
      <c r="I3248" s="1093">
        <v>56</v>
      </c>
    </row>
    <row r="3249" spans="1:9">
      <c r="A3249" s="944" t="s">
        <v>243</v>
      </c>
      <c r="B3249" s="689"/>
      <c r="C3249" s="741"/>
      <c r="D3249" s="742"/>
      <c r="E3249" s="742"/>
      <c r="F3249" s="742"/>
      <c r="G3249" s="743"/>
      <c r="H3249" s="744"/>
      <c r="I3249" s="688"/>
    </row>
    <row r="3250" spans="1:9">
      <c r="A3250" s="944" t="s">
        <v>243</v>
      </c>
      <c r="B3250" s="689"/>
      <c r="C3250" s="745"/>
      <c r="D3250" s="745"/>
      <c r="E3250" s="745"/>
      <c r="F3250" s="745"/>
      <c r="G3250" s="745"/>
      <c r="H3250" s="746"/>
      <c r="I3250" s="688"/>
    </row>
    <row r="3251" spans="1:9" ht="15.75" thickBot="1">
      <c r="A3251" s="944" t="s">
        <v>243</v>
      </c>
      <c r="B3251" s="689"/>
      <c r="C3251" s="745"/>
      <c r="D3251" s="745"/>
      <c r="E3251" s="745"/>
      <c r="F3251" s="745"/>
      <c r="G3251" s="743"/>
      <c r="H3251" s="747"/>
      <c r="I3251" s="688"/>
    </row>
    <row r="3252" spans="1:9" ht="15.75" thickBot="1">
      <c r="A3252" s="944" t="s">
        <v>243</v>
      </c>
      <c r="B3252" s="689"/>
      <c r="C3252" s="695" t="s">
        <v>633</v>
      </c>
      <c r="D3252" s="696" t="s">
        <v>7</v>
      </c>
      <c r="E3252" s="697" t="s">
        <v>92</v>
      </c>
      <c r="F3252" s="697" t="s">
        <v>672</v>
      </c>
      <c r="G3252" s="697" t="s">
        <v>635</v>
      </c>
      <c r="H3252" s="698" t="s">
        <v>636</v>
      </c>
      <c r="I3252" s="688"/>
    </row>
    <row r="3253" spans="1:9">
      <c r="A3253" s="944" t="s">
        <v>243</v>
      </c>
      <c r="B3253" s="689"/>
      <c r="C3253" s="748" t="s">
        <v>637</v>
      </c>
      <c r="D3253" s="749" t="s">
        <v>638</v>
      </c>
      <c r="E3253" s="750">
        <v>1</v>
      </c>
      <c r="F3253" s="702">
        <v>867</v>
      </c>
      <c r="G3253" s="750">
        <v>0.2</v>
      </c>
      <c r="H3253" s="608">
        <v>173</v>
      </c>
      <c r="I3253" s="688"/>
    </row>
    <row r="3254" spans="1:9">
      <c r="A3254" s="944" t="s">
        <v>243</v>
      </c>
      <c r="B3254" s="689"/>
      <c r="C3254" s="748" t="s">
        <v>695</v>
      </c>
      <c r="D3254" s="749" t="s">
        <v>640</v>
      </c>
      <c r="E3254" s="751">
        <v>5.0000000000000001E-3</v>
      </c>
      <c r="F3254" s="702">
        <v>61800</v>
      </c>
      <c r="G3254" s="752"/>
      <c r="H3254" s="753">
        <v>309</v>
      </c>
      <c r="I3254" s="688"/>
    </row>
    <row r="3255" spans="1:9">
      <c r="A3255" s="944" t="s">
        <v>243</v>
      </c>
      <c r="B3255" s="689"/>
      <c r="C3255" s="709"/>
      <c r="D3255" s="705"/>
      <c r="E3255" s="705"/>
      <c r="F3255" s="706"/>
      <c r="G3255" s="707"/>
      <c r="H3255" s="710"/>
      <c r="I3255" s="688"/>
    </row>
    <row r="3256" spans="1:9">
      <c r="A3256" s="944" t="s">
        <v>243</v>
      </c>
      <c r="B3256" s="689"/>
      <c r="C3256" s="709"/>
      <c r="D3256" s="705"/>
      <c r="E3256" s="705"/>
      <c r="F3256" s="705"/>
      <c r="G3256" s="707"/>
      <c r="H3256" s="710"/>
      <c r="I3256" s="719"/>
    </row>
    <row r="3257" spans="1:9">
      <c r="A3257" s="944" t="s">
        <v>243</v>
      </c>
      <c r="B3257" s="689"/>
      <c r="C3257" s="709"/>
      <c r="D3257" s="705"/>
      <c r="E3257" s="705"/>
      <c r="F3257" s="705"/>
      <c r="G3257" s="707"/>
      <c r="H3257" s="710"/>
      <c r="I3257" s="688"/>
    </row>
    <row r="3258" spans="1:9" ht="15.75" thickBot="1">
      <c r="A3258" s="944" t="s">
        <v>243</v>
      </c>
      <c r="B3258" s="689"/>
      <c r="C3258" s="709"/>
      <c r="D3258" s="705"/>
      <c r="E3258" s="705"/>
      <c r="F3258" s="705"/>
      <c r="G3258" s="707"/>
      <c r="H3258" s="710"/>
      <c r="I3258" s="688"/>
    </row>
    <row r="3259" spans="1:9" ht="15.75" thickBot="1">
      <c r="A3259" s="944" t="s">
        <v>243</v>
      </c>
      <c r="B3259" s="689"/>
      <c r="C3259" s="711"/>
      <c r="D3259" s="712"/>
      <c r="E3259" s="712"/>
      <c r="F3259" s="712"/>
      <c r="G3259" s="713"/>
      <c r="H3259" s="714"/>
      <c r="I3259" s="715">
        <v>482</v>
      </c>
    </row>
    <row r="3260" spans="1:9" ht="15.75" thickBot="1">
      <c r="A3260" s="944" t="s">
        <v>243</v>
      </c>
      <c r="B3260" s="689"/>
      <c r="C3260" s="716"/>
      <c r="D3260" s="716"/>
      <c r="E3260" s="716"/>
      <c r="F3260" s="716"/>
      <c r="G3260" s="717"/>
      <c r="H3260" s="718"/>
      <c r="I3260" s="719"/>
    </row>
    <row r="3261" spans="1:9" ht="15.75" thickBot="1">
      <c r="A3261" s="944" t="s">
        <v>243</v>
      </c>
      <c r="B3261" s="689"/>
      <c r="C3261" s="695" t="s">
        <v>641</v>
      </c>
      <c r="D3261" s="696" t="s">
        <v>7</v>
      </c>
      <c r="E3261" s="697" t="s">
        <v>92</v>
      </c>
      <c r="F3261" s="697" t="s">
        <v>642</v>
      </c>
      <c r="G3261" s="697" t="s">
        <v>643</v>
      </c>
      <c r="H3261" s="698" t="s">
        <v>636</v>
      </c>
      <c r="I3261" s="688"/>
    </row>
    <row r="3262" spans="1:9">
      <c r="A3262" s="944" t="s">
        <v>243</v>
      </c>
      <c r="B3262" s="689"/>
      <c r="C3262" s="754" t="s">
        <v>563</v>
      </c>
      <c r="D3262" s="703" t="s">
        <v>79</v>
      </c>
      <c r="E3262" s="750">
        <v>1</v>
      </c>
      <c r="F3262" s="565">
        <v>2884</v>
      </c>
      <c r="G3262" s="701"/>
      <c r="H3262" s="567">
        <v>2884</v>
      </c>
      <c r="I3262" s="688"/>
    </row>
    <row r="3263" spans="1:9">
      <c r="A3263" s="944" t="s">
        <v>243</v>
      </c>
      <c r="B3263" s="689"/>
      <c r="C3263" s="748" t="s">
        <v>696</v>
      </c>
      <c r="D3263" s="700" t="s">
        <v>79</v>
      </c>
      <c r="E3263" s="703">
        <v>0.01</v>
      </c>
      <c r="F3263" s="755">
        <v>3090</v>
      </c>
      <c r="G3263" s="701">
        <v>0.1</v>
      </c>
      <c r="H3263" s="756">
        <v>33.99</v>
      </c>
      <c r="I3263" s="688"/>
    </row>
    <row r="3264" spans="1:9">
      <c r="A3264" s="944" t="s">
        <v>243</v>
      </c>
      <c r="B3264" s="689"/>
      <c r="C3264" s="709"/>
      <c r="D3264" s="707"/>
      <c r="E3264" s="707"/>
      <c r="F3264" s="722"/>
      <c r="G3264" s="723"/>
      <c r="H3264" s="708"/>
      <c r="I3264" s="688"/>
    </row>
    <row r="3265" spans="1:9">
      <c r="A3265" s="944" t="s">
        <v>243</v>
      </c>
      <c r="B3265" s="689"/>
      <c r="C3265" s="709"/>
      <c r="D3265" s="707"/>
      <c r="E3265" s="707"/>
      <c r="F3265" s="757"/>
      <c r="G3265" s="723"/>
      <c r="H3265" s="708"/>
      <c r="I3265" s="688"/>
    </row>
    <row r="3266" spans="1:9">
      <c r="A3266" s="944" t="s">
        <v>243</v>
      </c>
      <c r="B3266" s="689"/>
      <c r="C3266" s="709"/>
      <c r="D3266" s="707"/>
      <c r="E3266" s="707"/>
      <c r="F3266" s="757"/>
      <c r="G3266" s="721"/>
      <c r="H3266" s="708"/>
      <c r="I3266" s="688"/>
    </row>
    <row r="3267" spans="1:9">
      <c r="A3267" s="944" t="s">
        <v>243</v>
      </c>
      <c r="B3267" s="689"/>
      <c r="C3267" s="758"/>
      <c r="D3267" s="721"/>
      <c r="E3267" s="721"/>
      <c r="F3267" s="725"/>
      <c r="G3267" s="723"/>
      <c r="H3267" s="708"/>
      <c r="I3267" s="688"/>
    </row>
    <row r="3268" spans="1:9">
      <c r="A3268" s="944" t="s">
        <v>243</v>
      </c>
      <c r="B3268" s="689"/>
      <c r="C3268" s="709"/>
      <c r="D3268" s="707"/>
      <c r="E3268" s="707"/>
      <c r="F3268" s="725"/>
      <c r="G3268" s="721"/>
      <c r="H3268" s="708"/>
      <c r="I3268" s="688"/>
    </row>
    <row r="3269" spans="1:9">
      <c r="A3269" s="944" t="s">
        <v>243</v>
      </c>
      <c r="B3269" s="689"/>
      <c r="C3269" s="709"/>
      <c r="D3269" s="705"/>
      <c r="E3269" s="705"/>
      <c r="F3269" s="705"/>
      <c r="G3269" s="721"/>
      <c r="H3269" s="708"/>
      <c r="I3269" s="688"/>
    </row>
    <row r="3270" spans="1:9">
      <c r="A3270" s="944" t="s">
        <v>243</v>
      </c>
      <c r="B3270" s="689"/>
      <c r="C3270" s="709"/>
      <c r="D3270" s="705"/>
      <c r="E3270" s="705"/>
      <c r="F3270" s="705"/>
      <c r="G3270" s="707"/>
      <c r="H3270" s="710"/>
      <c r="I3270" s="688"/>
    </row>
    <row r="3271" spans="1:9">
      <c r="A3271" s="944" t="s">
        <v>243</v>
      </c>
      <c r="B3271" s="689"/>
      <c r="C3271" s="709"/>
      <c r="D3271" s="705"/>
      <c r="E3271" s="705"/>
      <c r="F3271" s="705"/>
      <c r="G3271" s="707"/>
      <c r="H3271" s="710"/>
      <c r="I3271" s="719"/>
    </row>
    <row r="3272" spans="1:9">
      <c r="A3272" s="944" t="s">
        <v>243</v>
      </c>
      <c r="B3272" s="689"/>
      <c r="C3272" s="709"/>
      <c r="D3272" s="705"/>
      <c r="E3272" s="705"/>
      <c r="F3272" s="705"/>
      <c r="G3272" s="707"/>
      <c r="H3272" s="710"/>
      <c r="I3272" s="688"/>
    </row>
    <row r="3273" spans="1:9" ht="15.75" thickBot="1">
      <c r="A3273" s="944" t="s">
        <v>243</v>
      </c>
      <c r="B3273" s="689"/>
      <c r="C3273" s="709"/>
      <c r="D3273" s="705"/>
      <c r="E3273" s="705"/>
      <c r="F3273" s="705"/>
      <c r="G3273" s="707"/>
      <c r="H3273" s="710"/>
      <c r="I3273" s="688"/>
    </row>
    <row r="3274" spans="1:9" ht="15.75" thickBot="1">
      <c r="A3274" s="944" t="s">
        <v>243</v>
      </c>
      <c r="B3274" s="689"/>
      <c r="C3274" s="711"/>
      <c r="D3274" s="712"/>
      <c r="E3274" s="712"/>
      <c r="F3274" s="712"/>
      <c r="G3274" s="713"/>
      <c r="H3274" s="714"/>
      <c r="I3274" s="759">
        <v>2917.99</v>
      </c>
    </row>
    <row r="3275" spans="1:9" ht="15.75" thickBot="1">
      <c r="A3275" s="944" t="s">
        <v>243</v>
      </c>
      <c r="B3275" s="689"/>
      <c r="C3275" s="716"/>
      <c r="D3275" s="716"/>
      <c r="E3275" s="716"/>
      <c r="F3275" s="716"/>
      <c r="G3275" s="717"/>
      <c r="H3275" s="718"/>
      <c r="I3275" s="719"/>
    </row>
    <row r="3276" spans="1:9" ht="15.75" thickBot="1">
      <c r="A3276" s="944" t="s">
        <v>243</v>
      </c>
      <c r="B3276" s="689"/>
      <c r="C3276" s="695" t="s">
        <v>645</v>
      </c>
      <c r="D3276" s="696" t="s">
        <v>7</v>
      </c>
      <c r="E3276" s="697" t="s">
        <v>92</v>
      </c>
      <c r="F3276" s="697" t="s">
        <v>642</v>
      </c>
      <c r="G3276" s="697" t="s">
        <v>646</v>
      </c>
      <c r="H3276" s="698" t="s">
        <v>636</v>
      </c>
      <c r="I3276" s="688"/>
    </row>
    <row r="3277" spans="1:9">
      <c r="A3277" s="944" t="s">
        <v>243</v>
      </c>
      <c r="B3277" s="691"/>
      <c r="C3277" s="760" t="s">
        <v>679</v>
      </c>
      <c r="D3277" s="721" t="s">
        <v>680</v>
      </c>
      <c r="E3277" s="762">
        <v>6.3986013986013987E-3</v>
      </c>
      <c r="F3277" s="761">
        <v>25750</v>
      </c>
      <c r="G3277" s="762">
        <v>0.8</v>
      </c>
      <c r="H3277" s="728">
        <v>296.57517482517488</v>
      </c>
      <c r="I3277" s="729"/>
    </row>
    <row r="3278" spans="1:9">
      <c r="A3278" s="944" t="s">
        <v>243</v>
      </c>
      <c r="B3278" s="689"/>
      <c r="C3278" s="763"/>
      <c r="D3278" s="706"/>
      <c r="E3278" s="706"/>
      <c r="F3278" s="706"/>
      <c r="G3278" s="721"/>
      <c r="H3278" s="708"/>
      <c r="I3278" s="688"/>
    </row>
    <row r="3279" spans="1:9">
      <c r="A3279" s="944" t="s">
        <v>243</v>
      </c>
      <c r="B3279" s="689"/>
      <c r="C3279" s="763"/>
      <c r="D3279" s="705"/>
      <c r="E3279" s="705"/>
      <c r="F3279" s="705"/>
      <c r="G3279" s="707"/>
      <c r="H3279" s="710"/>
      <c r="I3279" s="719"/>
    </row>
    <row r="3280" spans="1:9">
      <c r="A3280" s="944" t="s">
        <v>243</v>
      </c>
      <c r="B3280" s="689"/>
      <c r="C3280" s="758"/>
      <c r="D3280" s="705"/>
      <c r="E3280" s="705"/>
      <c r="F3280" s="705"/>
      <c r="G3280" s="707"/>
      <c r="H3280" s="710"/>
      <c r="I3280" s="688"/>
    </row>
    <row r="3281" spans="1:10" ht="15.75" thickBot="1">
      <c r="A3281" s="944" t="s">
        <v>243</v>
      </c>
      <c r="B3281" s="689"/>
      <c r="C3281" s="709"/>
      <c r="D3281" s="705"/>
      <c r="E3281" s="705"/>
      <c r="F3281" s="705"/>
      <c r="G3281" s="707"/>
      <c r="H3281" s="710"/>
      <c r="I3281" s="688"/>
    </row>
    <row r="3282" spans="1:10" ht="15.75" thickBot="1">
      <c r="A3282" s="944" t="s">
        <v>243</v>
      </c>
      <c r="B3282" s="689"/>
      <c r="C3282" s="711"/>
      <c r="D3282" s="712"/>
      <c r="E3282" s="712"/>
      <c r="F3282" s="712"/>
      <c r="G3282" s="713"/>
      <c r="H3282" s="714"/>
      <c r="I3282" s="715">
        <v>296.57517482517488</v>
      </c>
    </row>
    <row r="3283" spans="1:10" ht="15.75" thickBot="1">
      <c r="A3283" s="944" t="s">
        <v>243</v>
      </c>
      <c r="B3283" s="689"/>
      <c r="C3283" s="716"/>
      <c r="D3283" s="716"/>
      <c r="E3283" s="716"/>
      <c r="F3283" s="716"/>
      <c r="G3283" s="730"/>
      <c r="H3283" s="731"/>
      <c r="I3283" s="719"/>
    </row>
    <row r="3284" spans="1:10" ht="15.75" thickBot="1">
      <c r="A3284" s="944" t="s">
        <v>243</v>
      </c>
      <c r="B3284" s="689"/>
      <c r="C3284" s="695" t="s">
        <v>647</v>
      </c>
      <c r="D3284" s="696" t="s">
        <v>648</v>
      </c>
      <c r="E3284" s="561" t="s">
        <v>649</v>
      </c>
      <c r="F3284" s="697" t="s">
        <v>650</v>
      </c>
      <c r="G3284" s="697" t="s">
        <v>635</v>
      </c>
      <c r="H3284" s="698" t="s">
        <v>636</v>
      </c>
      <c r="I3284" s="688"/>
    </row>
    <row r="3285" spans="1:10">
      <c r="A3285" s="944" t="s">
        <v>243</v>
      </c>
      <c r="B3285" s="689"/>
      <c r="C3285" s="732" t="s">
        <v>651</v>
      </c>
      <c r="D3285" s="563">
        <v>52046.296296296299</v>
      </c>
      <c r="E3285" s="564">
        <v>1.83829076447194</v>
      </c>
      <c r="F3285" s="565">
        <v>95676.225806451621</v>
      </c>
      <c r="G3285" s="764">
        <v>894.76190476190482</v>
      </c>
      <c r="H3285" s="567">
        <v>107</v>
      </c>
      <c r="I3285" s="688"/>
    </row>
    <row r="3286" spans="1:10">
      <c r="A3286" s="944" t="s">
        <v>243</v>
      </c>
      <c r="B3286" s="689"/>
      <c r="C3286" s="732" t="s">
        <v>652</v>
      </c>
      <c r="D3286" s="563">
        <v>41637.037037037036</v>
      </c>
      <c r="E3286" s="564">
        <v>1.83829076447194</v>
      </c>
      <c r="F3286" s="565">
        <v>76540.980645161297</v>
      </c>
      <c r="G3286" s="764">
        <v>150</v>
      </c>
      <c r="H3286" s="567">
        <v>510</v>
      </c>
      <c r="I3286" s="688"/>
    </row>
    <row r="3287" spans="1:10">
      <c r="A3287" s="944" t="s">
        <v>243</v>
      </c>
      <c r="B3287" s="689"/>
      <c r="C3287" s="735" t="s">
        <v>653</v>
      </c>
      <c r="D3287" s="563">
        <v>20818.518518518522</v>
      </c>
      <c r="E3287" s="564">
        <v>2.0417646957549742</v>
      </c>
      <c r="F3287" s="565">
        <v>42506.516129032265</v>
      </c>
      <c r="G3287" s="733">
        <v>170</v>
      </c>
      <c r="H3287" s="567">
        <v>250</v>
      </c>
      <c r="I3287" s="688"/>
    </row>
    <row r="3288" spans="1:10">
      <c r="A3288" s="944" t="s">
        <v>243</v>
      </c>
      <c r="B3288" s="689"/>
      <c r="C3288" s="709"/>
      <c r="D3288" s="705"/>
      <c r="E3288" s="706"/>
      <c r="F3288" s="705"/>
      <c r="G3288" s="707"/>
      <c r="H3288" s="708"/>
      <c r="I3288" s="719"/>
    </row>
    <row r="3289" spans="1:10">
      <c r="A3289" s="944" t="s">
        <v>243</v>
      </c>
      <c r="B3289" s="689"/>
      <c r="C3289" s="709"/>
      <c r="D3289" s="705"/>
      <c r="E3289" s="705"/>
      <c r="F3289" s="705"/>
      <c r="G3289" s="707"/>
      <c r="H3289" s="710"/>
      <c r="I3289" s="688"/>
    </row>
    <row r="3290" spans="1:10" ht="15.75" thickBot="1">
      <c r="A3290" s="944" t="s">
        <v>243</v>
      </c>
      <c r="B3290" s="689"/>
      <c r="C3290" s="709"/>
      <c r="D3290" s="705"/>
      <c r="E3290" s="705"/>
      <c r="F3290" s="705"/>
      <c r="G3290" s="707"/>
      <c r="H3290" s="710"/>
      <c r="I3290" s="719"/>
    </row>
    <row r="3291" spans="1:10" ht="15.75" thickBot="1">
      <c r="A3291" s="944" t="s">
        <v>243</v>
      </c>
      <c r="B3291" s="689"/>
      <c r="C3291" s="736"/>
      <c r="D3291" s="737"/>
      <c r="E3291" s="737"/>
      <c r="F3291" s="737"/>
      <c r="G3291" s="738"/>
      <c r="H3291" s="739"/>
      <c r="I3291" s="715">
        <v>867</v>
      </c>
    </row>
    <row r="3292" spans="1:10" ht="15.75" thickBot="1">
      <c r="A3292" s="944" t="s">
        <v>243</v>
      </c>
      <c r="B3292" s="689"/>
      <c r="C3292" s="689"/>
      <c r="D3292" s="689"/>
      <c r="E3292" s="689"/>
      <c r="F3292" s="689"/>
      <c r="G3292" s="691"/>
      <c r="H3292" s="694"/>
      <c r="I3292" s="688"/>
    </row>
    <row r="3293" spans="1:10" ht="15.75" thickBot="1">
      <c r="A3293" s="944" t="s">
        <v>243</v>
      </c>
      <c r="B3293" s="689"/>
      <c r="C3293" s="689"/>
      <c r="D3293" s="689"/>
      <c r="E3293" s="689"/>
      <c r="F3293" s="740" t="s">
        <v>654</v>
      </c>
      <c r="G3293" s="691"/>
      <c r="H3293" s="694"/>
      <c r="I3293" s="759">
        <v>4564</v>
      </c>
      <c r="J3293" s="518">
        <v>4564</v>
      </c>
    </row>
    <row r="3294" spans="1:10">
      <c r="A3294" s="944" t="s">
        <v>243</v>
      </c>
      <c r="B3294" s="689"/>
      <c r="C3294" s="689"/>
      <c r="D3294" s="689"/>
      <c r="E3294" s="689"/>
      <c r="F3294" s="740"/>
      <c r="G3294" s="691"/>
      <c r="H3294" s="694"/>
      <c r="I3294" s="719"/>
    </row>
    <row r="3295" spans="1:10">
      <c r="A3295" s="944" t="s">
        <v>243</v>
      </c>
      <c r="B3295" s="689"/>
      <c r="C3295" s="689"/>
      <c r="D3295" s="689"/>
      <c r="E3295" s="689"/>
      <c r="F3295" s="740"/>
      <c r="G3295" s="691"/>
      <c r="H3295" s="694"/>
      <c r="I3295" s="719"/>
    </row>
    <row r="3296" spans="1:10">
      <c r="A3296" s="944" t="s">
        <v>243</v>
      </c>
      <c r="B3296" s="689"/>
      <c r="C3296" s="689"/>
      <c r="D3296" s="689"/>
      <c r="E3296" s="689"/>
      <c r="F3296" s="740"/>
      <c r="G3296" s="691"/>
      <c r="H3296" s="694"/>
      <c r="I3296" s="719"/>
    </row>
    <row r="3297" spans="1:9">
      <c r="A3297" s="944" t="s">
        <v>5640</v>
      </c>
      <c r="B3297" s="515"/>
      <c r="C3297" s="515"/>
      <c r="D3297" s="515"/>
      <c r="E3297" s="515"/>
      <c r="F3297" s="515"/>
      <c r="G3297" s="516"/>
      <c r="H3297" s="517"/>
      <c r="I3297" s="515"/>
    </row>
    <row r="3298" spans="1:9">
      <c r="A3298" s="944" t="s">
        <v>5640</v>
      </c>
      <c r="B3298" s="516"/>
      <c r="C3298" s="519" t="s">
        <v>631</v>
      </c>
      <c r="D3298" s="519"/>
      <c r="E3298" s="519"/>
      <c r="F3298" s="519"/>
      <c r="G3298" s="519"/>
      <c r="H3298" s="520"/>
      <c r="I3298" s="515"/>
    </row>
    <row r="3299" spans="1:9">
      <c r="A3299" s="944" t="s">
        <v>5640</v>
      </c>
      <c r="B3299" s="516"/>
      <c r="C3299" s="515"/>
      <c r="D3299" s="515"/>
      <c r="E3299" s="515"/>
      <c r="F3299" s="515"/>
      <c r="G3299" s="516"/>
      <c r="H3299" s="517"/>
      <c r="I3299" s="515"/>
    </row>
    <row r="3300" spans="1:9">
      <c r="A3300" s="944" t="s">
        <v>5640</v>
      </c>
      <c r="B3300" s="516"/>
      <c r="C3300" s="515"/>
      <c r="D3300" s="515"/>
      <c r="E3300" s="515"/>
      <c r="F3300" s="515"/>
      <c r="G3300" s="516"/>
      <c r="H3300" s="517"/>
      <c r="I3300" s="515"/>
    </row>
    <row r="3301" spans="1:9">
      <c r="A3301" s="944" t="s">
        <v>5640</v>
      </c>
      <c r="B3301" s="516"/>
      <c r="C3301" s="515"/>
      <c r="D3301" s="515"/>
      <c r="E3301" s="515"/>
      <c r="F3301" s="515"/>
      <c r="G3301" s="516"/>
      <c r="H3301" s="517"/>
      <c r="I3301" s="1051" t="s">
        <v>1062</v>
      </c>
    </row>
    <row r="3302" spans="1:9" ht="38.25">
      <c r="A3302" s="944" t="s">
        <v>5640</v>
      </c>
      <c r="B3302" s="843" t="s">
        <v>568</v>
      </c>
      <c r="C3302" s="1094" t="s">
        <v>5640</v>
      </c>
      <c r="D3302" s="946" t="s">
        <v>1105</v>
      </c>
      <c r="E3302" s="945"/>
      <c r="F3302" s="945"/>
      <c r="G3302" s="843" t="s">
        <v>7</v>
      </c>
      <c r="H3302" s="844" t="s">
        <v>662</v>
      </c>
      <c r="I3302" s="1093" t="s">
        <v>5641</v>
      </c>
    </row>
    <row r="3303" spans="1:9">
      <c r="A3303" s="944" t="s">
        <v>5640</v>
      </c>
      <c r="B3303" s="521"/>
      <c r="C3303" s="522"/>
      <c r="D3303" s="522"/>
      <c r="E3303" s="522"/>
      <c r="F3303" s="522"/>
      <c r="G3303" s="521"/>
      <c r="H3303" s="517"/>
      <c r="I3303" s="517"/>
    </row>
    <row r="3304" spans="1:9">
      <c r="A3304" s="944" t="s">
        <v>5640</v>
      </c>
      <c r="B3304" s="521"/>
      <c r="C3304" s="522"/>
      <c r="D3304" s="522"/>
      <c r="E3304" s="522"/>
      <c r="F3304" s="522"/>
      <c r="G3304" s="521"/>
      <c r="H3304" s="523"/>
      <c r="I3304" s="517"/>
    </row>
    <row r="3305" spans="1:9" ht="15.75" thickBot="1">
      <c r="A3305" s="944" t="s">
        <v>5640</v>
      </c>
      <c r="B3305" s="521"/>
      <c r="C3305" s="522"/>
      <c r="D3305" s="522"/>
      <c r="E3305" s="522"/>
      <c r="F3305" s="522"/>
      <c r="G3305" s="521"/>
      <c r="H3305" s="517"/>
      <c r="I3305" s="517"/>
    </row>
    <row r="3306" spans="1:9" ht="15.75" thickBot="1">
      <c r="A3306" s="944" t="s">
        <v>5640</v>
      </c>
      <c r="B3306" s="521"/>
      <c r="C3306" s="524" t="s">
        <v>633</v>
      </c>
      <c r="D3306" s="525" t="s">
        <v>7</v>
      </c>
      <c r="E3306" s="525" t="s">
        <v>92</v>
      </c>
      <c r="F3306" s="525" t="s">
        <v>634</v>
      </c>
      <c r="G3306" s="525" t="s">
        <v>635</v>
      </c>
      <c r="H3306" s="526" t="s">
        <v>636</v>
      </c>
      <c r="I3306" s="517"/>
    </row>
    <row r="3307" spans="1:9">
      <c r="A3307" s="944" t="s">
        <v>5640</v>
      </c>
      <c r="B3307" s="521"/>
      <c r="C3307" s="527" t="s">
        <v>637</v>
      </c>
      <c r="D3307" s="528" t="s">
        <v>638</v>
      </c>
      <c r="E3307" s="529">
        <v>1</v>
      </c>
      <c r="F3307" s="530">
        <v>10136</v>
      </c>
      <c r="G3307" s="529">
        <v>0.05</v>
      </c>
      <c r="H3307" s="567">
        <v>507</v>
      </c>
      <c r="I3307" s="517"/>
    </row>
    <row r="3308" spans="1:9">
      <c r="A3308" s="944" t="s">
        <v>5640</v>
      </c>
      <c r="B3308" s="521"/>
      <c r="C3308" s="533" t="s">
        <v>699</v>
      </c>
      <c r="D3308" s="534" t="s">
        <v>640</v>
      </c>
      <c r="E3308" s="535">
        <v>1</v>
      </c>
      <c r="F3308" s="565">
        <v>5665</v>
      </c>
      <c r="G3308" s="535">
        <v>0.12220660474887814</v>
      </c>
      <c r="H3308" s="567">
        <v>692</v>
      </c>
      <c r="I3308" s="517"/>
    </row>
    <row r="3309" spans="1:9">
      <c r="A3309" s="944" t="s">
        <v>5640</v>
      </c>
      <c r="B3309" s="521"/>
      <c r="C3309" s="538"/>
      <c r="D3309" s="534"/>
      <c r="E3309" s="534"/>
      <c r="F3309" s="555"/>
      <c r="G3309" s="534"/>
      <c r="H3309" s="587"/>
      <c r="I3309" s="517"/>
    </row>
    <row r="3310" spans="1:9">
      <c r="A3310" s="944" t="s">
        <v>5640</v>
      </c>
      <c r="B3310" s="521"/>
      <c r="C3310" s="542"/>
      <c r="D3310" s="534"/>
      <c r="E3310" s="539"/>
      <c r="F3310" s="539"/>
      <c r="G3310" s="534"/>
      <c r="H3310" s="543"/>
      <c r="I3310" s="517"/>
    </row>
    <row r="3311" spans="1:9">
      <c r="A3311" s="944" t="s">
        <v>5640</v>
      </c>
      <c r="B3311" s="521"/>
      <c r="C3311" s="542"/>
      <c r="D3311" s="534"/>
      <c r="E3311" s="539"/>
      <c r="F3311" s="539"/>
      <c r="G3311" s="534"/>
      <c r="H3311" s="543"/>
      <c r="I3311" s="517"/>
    </row>
    <row r="3312" spans="1:9" ht="15.75" thickBot="1">
      <c r="A3312" s="944" t="s">
        <v>5640</v>
      </c>
      <c r="B3312" s="521"/>
      <c r="C3312" s="542"/>
      <c r="D3312" s="534"/>
      <c r="E3312" s="539"/>
      <c r="F3312" s="539"/>
      <c r="G3312" s="534"/>
      <c r="H3312" s="543"/>
      <c r="I3312" s="517"/>
    </row>
    <row r="3313" spans="1:9" ht="15.75" thickBot="1">
      <c r="A3313" s="944" t="s">
        <v>5640</v>
      </c>
      <c r="B3313" s="521"/>
      <c r="C3313" s="544"/>
      <c r="D3313" s="545"/>
      <c r="E3313" s="546"/>
      <c r="F3313" s="546"/>
      <c r="G3313" s="545"/>
      <c r="H3313" s="547"/>
      <c r="I3313" s="548">
        <v>1199</v>
      </c>
    </row>
    <row r="3314" spans="1:9" ht="15.75" thickBot="1">
      <c r="A3314" s="944" t="s">
        <v>5640</v>
      </c>
      <c r="B3314" s="521"/>
      <c r="C3314" s="549"/>
      <c r="D3314" s="550"/>
      <c r="E3314" s="549"/>
      <c r="F3314" s="549"/>
      <c r="G3314" s="550"/>
      <c r="H3314" s="551"/>
      <c r="I3314" s="552"/>
    </row>
    <row r="3315" spans="1:9" ht="15.75" thickBot="1">
      <c r="A3315" s="944" t="s">
        <v>5640</v>
      </c>
      <c r="B3315" s="522"/>
      <c r="C3315" s="524" t="s">
        <v>641</v>
      </c>
      <c r="D3315" s="525" t="s">
        <v>7</v>
      </c>
      <c r="E3315" s="525" t="s">
        <v>92</v>
      </c>
      <c r="F3315" s="525" t="s">
        <v>642</v>
      </c>
      <c r="G3315" s="525" t="s">
        <v>643</v>
      </c>
      <c r="H3315" s="526" t="s">
        <v>636</v>
      </c>
      <c r="I3315" s="517"/>
    </row>
    <row r="3316" spans="1:9">
      <c r="A3316" s="944" t="s">
        <v>5640</v>
      </c>
      <c r="B3316" s="522"/>
      <c r="C3316" s="767" t="s">
        <v>560</v>
      </c>
      <c r="D3316" s="768" t="s">
        <v>78</v>
      </c>
      <c r="E3316" s="529">
        <v>1.25</v>
      </c>
      <c r="F3316" s="565">
        <v>21500</v>
      </c>
      <c r="G3316" s="529"/>
      <c r="H3316" s="567">
        <v>26875</v>
      </c>
      <c r="I3316" s="517"/>
    </row>
    <row r="3317" spans="1:9">
      <c r="A3317" s="944" t="s">
        <v>5640</v>
      </c>
      <c r="B3317" s="522"/>
      <c r="C3317" s="591"/>
      <c r="D3317" s="534"/>
      <c r="E3317" s="534"/>
      <c r="F3317" s="555"/>
      <c r="G3317" s="556"/>
      <c r="H3317" s="592"/>
      <c r="I3317" s="517"/>
    </row>
    <row r="3318" spans="1:9">
      <c r="A3318" s="944" t="s">
        <v>5640</v>
      </c>
      <c r="B3318" s="522"/>
      <c r="C3318" s="591"/>
      <c r="D3318" s="534"/>
      <c r="E3318" s="534"/>
      <c r="F3318" s="555"/>
      <c r="G3318" s="556"/>
      <c r="H3318" s="592"/>
      <c r="I3318" s="517"/>
    </row>
    <row r="3319" spans="1:9">
      <c r="A3319" s="944" t="s">
        <v>5640</v>
      </c>
      <c r="B3319" s="522"/>
      <c r="C3319" s="542"/>
      <c r="D3319" s="534"/>
      <c r="E3319" s="534"/>
      <c r="F3319" s="540"/>
      <c r="G3319" s="534"/>
      <c r="H3319" s="592"/>
      <c r="I3319" s="517"/>
    </row>
    <row r="3320" spans="1:9">
      <c r="A3320" s="944" t="s">
        <v>5640</v>
      </c>
      <c r="B3320" s="522"/>
      <c r="C3320" s="542"/>
      <c r="D3320" s="534"/>
      <c r="E3320" s="534"/>
      <c r="F3320" s="540"/>
      <c r="G3320" s="534"/>
      <c r="H3320" s="592"/>
      <c r="I3320" s="517"/>
    </row>
    <row r="3321" spans="1:9">
      <c r="A3321" s="944" t="s">
        <v>5640</v>
      </c>
      <c r="B3321" s="522"/>
      <c r="C3321" s="542"/>
      <c r="D3321" s="534"/>
      <c r="E3321" s="534"/>
      <c r="F3321" s="540"/>
      <c r="G3321" s="534"/>
      <c r="H3321" s="592"/>
      <c r="I3321" s="517"/>
    </row>
    <row r="3322" spans="1:9">
      <c r="A3322" s="944" t="s">
        <v>5640</v>
      </c>
      <c r="B3322" s="522"/>
      <c r="C3322" s="542"/>
      <c r="D3322" s="534"/>
      <c r="E3322" s="534"/>
      <c r="F3322" s="540"/>
      <c r="G3322" s="534"/>
      <c r="H3322" s="592"/>
      <c r="I3322" s="517"/>
    </row>
    <row r="3323" spans="1:9">
      <c r="A3323" s="944" t="s">
        <v>5640</v>
      </c>
      <c r="B3323" s="522"/>
      <c r="C3323" s="542"/>
      <c r="D3323" s="534"/>
      <c r="E3323" s="534"/>
      <c r="F3323" s="540"/>
      <c r="G3323" s="534"/>
      <c r="H3323" s="592"/>
      <c r="I3323" s="517"/>
    </row>
    <row r="3324" spans="1:9">
      <c r="A3324" s="944" t="s">
        <v>5640</v>
      </c>
      <c r="B3324" s="522"/>
      <c r="C3324" s="542"/>
      <c r="D3324" s="534"/>
      <c r="E3324" s="534"/>
      <c r="F3324" s="647"/>
      <c r="G3324" s="534"/>
      <c r="H3324" s="673"/>
      <c r="I3324" s="517"/>
    </row>
    <row r="3325" spans="1:9">
      <c r="A3325" s="944" t="s">
        <v>5640</v>
      </c>
      <c r="B3325" s="522"/>
      <c r="C3325" s="542"/>
      <c r="D3325" s="539"/>
      <c r="E3325" s="539"/>
      <c r="F3325" s="539"/>
      <c r="G3325" s="534"/>
      <c r="H3325" s="543"/>
      <c r="I3325" s="517"/>
    </row>
    <row r="3326" spans="1:9" ht="15.75" thickBot="1">
      <c r="A3326" s="944" t="s">
        <v>5640</v>
      </c>
      <c r="B3326" s="522"/>
      <c r="C3326" s="542"/>
      <c r="D3326" s="539"/>
      <c r="E3326" s="539"/>
      <c r="F3326" s="539"/>
      <c r="G3326" s="534"/>
      <c r="H3326" s="543"/>
      <c r="I3326" s="517"/>
    </row>
    <row r="3327" spans="1:9" ht="15.75" thickBot="1">
      <c r="A3327" s="944" t="s">
        <v>5640</v>
      </c>
      <c r="B3327" s="522"/>
      <c r="C3327" s="544"/>
      <c r="D3327" s="546"/>
      <c r="E3327" s="546"/>
      <c r="F3327" s="546"/>
      <c r="G3327" s="545"/>
      <c r="H3327" s="547"/>
      <c r="I3327" s="548">
        <v>26875</v>
      </c>
    </row>
    <row r="3328" spans="1:9" ht="15.75" thickBot="1">
      <c r="A3328" s="944" t="s">
        <v>5640</v>
      </c>
      <c r="B3328" s="522"/>
      <c r="C3328" s="549"/>
      <c r="D3328" s="549"/>
      <c r="E3328" s="549"/>
      <c r="F3328" s="549"/>
      <c r="G3328" s="550"/>
      <c r="H3328" s="551"/>
      <c r="I3328" s="552"/>
    </row>
    <row r="3329" spans="1:9" ht="15.75" thickBot="1">
      <c r="A3329" s="944" t="s">
        <v>5640</v>
      </c>
      <c r="B3329" s="522"/>
      <c r="C3329" s="524" t="s">
        <v>645</v>
      </c>
      <c r="D3329" s="525" t="s">
        <v>7</v>
      </c>
      <c r="E3329" s="525" t="s">
        <v>92</v>
      </c>
      <c r="F3329" s="525" t="s">
        <v>642</v>
      </c>
      <c r="G3329" s="525" t="s">
        <v>646</v>
      </c>
      <c r="H3329" s="526" t="s">
        <v>636</v>
      </c>
      <c r="I3329" s="517"/>
    </row>
    <row r="3330" spans="1:9">
      <c r="A3330" s="944" t="s">
        <v>5640</v>
      </c>
      <c r="B3330" s="522"/>
      <c r="C3330" s="767"/>
      <c r="D3330" s="528"/>
      <c r="E3330" s="637"/>
      <c r="F3330" s="769"/>
      <c r="G3330" s="637"/>
      <c r="H3330" s="770"/>
      <c r="I3330" s="517"/>
    </row>
    <row r="3331" spans="1:9">
      <c r="A3331" s="944" t="s">
        <v>5640</v>
      </c>
      <c r="B3331" s="522"/>
      <c r="C3331" s="591"/>
      <c r="D3331" s="534"/>
      <c r="E3331" s="534"/>
      <c r="F3331" s="555"/>
      <c r="G3331" s="554"/>
      <c r="H3331" s="592"/>
      <c r="I3331" s="517"/>
    </row>
    <row r="3332" spans="1:9">
      <c r="A3332" s="944" t="s">
        <v>5640</v>
      </c>
      <c r="B3332" s="522"/>
      <c r="C3332" s="591"/>
      <c r="D3332" s="534"/>
      <c r="E3332" s="534"/>
      <c r="F3332" s="540"/>
      <c r="G3332" s="534"/>
      <c r="H3332" s="592"/>
      <c r="I3332" s="517"/>
    </row>
    <row r="3333" spans="1:9">
      <c r="A3333" s="944" t="s">
        <v>5640</v>
      </c>
      <c r="B3333" s="522"/>
      <c r="C3333" s="542"/>
      <c r="D3333" s="534"/>
      <c r="E3333" s="534"/>
      <c r="F3333" s="540"/>
      <c r="G3333" s="534"/>
      <c r="H3333" s="592"/>
      <c r="I3333" s="517"/>
    </row>
    <row r="3334" spans="1:9">
      <c r="A3334" s="944" t="s">
        <v>5640</v>
      </c>
      <c r="B3334" s="522"/>
      <c r="C3334" s="542"/>
      <c r="D3334" s="534"/>
      <c r="E3334" s="534"/>
      <c r="F3334" s="540"/>
      <c r="G3334" s="534"/>
      <c r="H3334" s="592"/>
      <c r="I3334" s="517"/>
    </row>
    <row r="3335" spans="1:9" ht="15.75" thickBot="1">
      <c r="A3335" s="944" t="s">
        <v>5640</v>
      </c>
      <c r="B3335" s="522"/>
      <c r="C3335" s="542"/>
      <c r="D3335" s="534"/>
      <c r="E3335" s="534"/>
      <c r="F3335" s="540"/>
      <c r="G3335" s="534"/>
      <c r="H3335" s="592"/>
      <c r="I3335" s="517"/>
    </row>
    <row r="3336" spans="1:9" ht="15.75" thickBot="1">
      <c r="A3336" s="944" t="s">
        <v>5640</v>
      </c>
      <c r="B3336" s="522"/>
      <c r="C3336" s="544"/>
      <c r="D3336" s="546"/>
      <c r="E3336" s="546"/>
      <c r="F3336" s="546"/>
      <c r="G3336" s="545"/>
      <c r="H3336" s="547"/>
      <c r="I3336" s="548">
        <v>0</v>
      </c>
    </row>
    <row r="3337" spans="1:9" ht="15.75" thickBot="1">
      <c r="A3337" s="944" t="s">
        <v>5640</v>
      </c>
      <c r="B3337" s="522"/>
      <c r="C3337" s="549"/>
      <c r="D3337" s="549"/>
      <c r="E3337" s="549"/>
      <c r="F3337" s="549"/>
      <c r="G3337" s="559"/>
      <c r="H3337" s="560"/>
      <c r="I3337" s="552"/>
    </row>
    <row r="3338" spans="1:9" ht="15.75" thickBot="1">
      <c r="A3338" s="944" t="s">
        <v>5640</v>
      </c>
      <c r="B3338" s="522"/>
      <c r="C3338" s="524" t="s">
        <v>647</v>
      </c>
      <c r="D3338" s="561" t="s">
        <v>648</v>
      </c>
      <c r="E3338" s="561" t="s">
        <v>649</v>
      </c>
      <c r="F3338" s="525" t="s">
        <v>650</v>
      </c>
      <c r="G3338" s="525" t="s">
        <v>635</v>
      </c>
      <c r="H3338" s="526" t="s">
        <v>636</v>
      </c>
      <c r="I3338" s="517"/>
    </row>
    <row r="3339" spans="1:9">
      <c r="A3339" s="944" t="s">
        <v>5640</v>
      </c>
      <c r="B3339" s="522"/>
      <c r="C3339" s="562" t="s">
        <v>651</v>
      </c>
      <c r="D3339" s="563">
        <v>52046.296296296299</v>
      </c>
      <c r="E3339" s="564">
        <v>1.83829076447194</v>
      </c>
      <c r="F3339" s="565">
        <v>95676.225806451621</v>
      </c>
      <c r="G3339" s="593">
        <v>47.919366197183102</v>
      </c>
      <c r="H3339" s="594">
        <v>1997</v>
      </c>
      <c r="I3339" s="517"/>
    </row>
    <row r="3340" spans="1:9">
      <c r="A3340" s="944" t="s">
        <v>5640</v>
      </c>
      <c r="B3340" s="522"/>
      <c r="C3340" s="562" t="s">
        <v>652</v>
      </c>
      <c r="D3340" s="563">
        <v>41637.037037037036</v>
      </c>
      <c r="E3340" s="564">
        <v>1.83829076447194</v>
      </c>
      <c r="F3340" s="565">
        <v>76540.980645161297</v>
      </c>
      <c r="G3340" s="593">
        <v>15</v>
      </c>
      <c r="H3340" s="594">
        <v>5103</v>
      </c>
      <c r="I3340" s="517"/>
    </row>
    <row r="3341" spans="1:9">
      <c r="A3341" s="944" t="s">
        <v>5640</v>
      </c>
      <c r="B3341" s="522"/>
      <c r="C3341" s="568" t="s">
        <v>653</v>
      </c>
      <c r="D3341" s="563">
        <v>20818.518518518522</v>
      </c>
      <c r="E3341" s="564">
        <v>2.0417646957549742</v>
      </c>
      <c r="F3341" s="565">
        <v>42506.516129032265</v>
      </c>
      <c r="G3341" s="595">
        <v>14</v>
      </c>
      <c r="H3341" s="594">
        <v>3036</v>
      </c>
      <c r="I3341" s="517"/>
    </row>
    <row r="3342" spans="1:9">
      <c r="A3342" s="944" t="s">
        <v>5640</v>
      </c>
      <c r="B3342" s="522"/>
      <c r="C3342" s="542"/>
      <c r="D3342" s="539"/>
      <c r="E3342" s="539"/>
      <c r="F3342" s="539"/>
      <c r="G3342" s="534"/>
      <c r="H3342" s="543"/>
      <c r="I3342" s="517"/>
    </row>
    <row r="3343" spans="1:9">
      <c r="A3343" s="944" t="s">
        <v>5640</v>
      </c>
      <c r="B3343" s="522"/>
      <c r="C3343" s="542"/>
      <c r="D3343" s="539"/>
      <c r="E3343" s="539"/>
      <c r="F3343" s="539"/>
      <c r="G3343" s="534"/>
      <c r="H3343" s="543"/>
      <c r="I3343" s="517"/>
    </row>
    <row r="3344" spans="1:9" ht="15.75" thickBot="1">
      <c r="A3344" s="944" t="s">
        <v>5640</v>
      </c>
      <c r="B3344" s="522"/>
      <c r="C3344" s="542"/>
      <c r="D3344" s="539"/>
      <c r="E3344" s="539"/>
      <c r="F3344" s="539"/>
      <c r="G3344" s="534"/>
      <c r="H3344" s="543"/>
      <c r="I3344" s="517"/>
    </row>
    <row r="3345" spans="1:10" ht="15.75" thickBot="1">
      <c r="A3345" s="944" t="s">
        <v>5640</v>
      </c>
      <c r="B3345" s="522"/>
      <c r="C3345" s="570"/>
      <c r="D3345" s="571"/>
      <c r="E3345" s="571"/>
      <c r="F3345" s="571"/>
      <c r="G3345" s="572"/>
      <c r="H3345" s="573"/>
      <c r="I3345" s="548">
        <v>10136</v>
      </c>
    </row>
    <row r="3346" spans="1:10" ht="15.75" thickBot="1">
      <c r="A3346" s="944" t="s">
        <v>5640</v>
      </c>
      <c r="B3346" s="522"/>
      <c r="C3346" s="596"/>
      <c r="D3346" s="596"/>
      <c r="E3346" s="596"/>
      <c r="F3346" s="596"/>
      <c r="G3346" s="597"/>
      <c r="H3346" s="552"/>
      <c r="I3346" s="552"/>
    </row>
    <row r="3347" spans="1:10" ht="15.75" thickBot="1">
      <c r="A3347" s="944" t="s">
        <v>5640</v>
      </c>
      <c r="B3347" s="522"/>
      <c r="C3347" s="522"/>
      <c r="D3347" s="522"/>
      <c r="E3347" s="522"/>
      <c r="F3347" s="574" t="s">
        <v>654</v>
      </c>
      <c r="G3347" s="521"/>
      <c r="H3347" s="517"/>
      <c r="I3347" s="548">
        <v>38210</v>
      </c>
      <c r="J3347" s="518">
        <v>38210</v>
      </c>
    </row>
    <row r="3348" spans="1:10">
      <c r="A3348" s="944" t="s">
        <v>5640</v>
      </c>
      <c r="B3348" s="515"/>
      <c r="C3348" s="515"/>
      <c r="D3348" s="515"/>
      <c r="E3348" s="515"/>
      <c r="F3348" s="515"/>
      <c r="G3348" s="516"/>
      <c r="H3348" s="517"/>
      <c r="I3348" s="598"/>
    </row>
    <row r="3349" spans="1:10">
      <c r="A3349" s="944" t="s">
        <v>5640</v>
      </c>
      <c r="B3349" s="515"/>
      <c r="C3349" s="515"/>
      <c r="D3349" s="515"/>
      <c r="E3349" s="515"/>
      <c r="F3349" s="515"/>
      <c r="G3349" s="516"/>
      <c r="H3349" s="517"/>
      <c r="I3349" s="576"/>
    </row>
    <row r="3350" spans="1:10">
      <c r="A3350" s="944" t="s">
        <v>5640</v>
      </c>
      <c r="B3350" s="515"/>
      <c r="C3350" s="515"/>
      <c r="D3350" s="515"/>
      <c r="E3350" s="515"/>
      <c r="F3350" s="515"/>
      <c r="G3350" s="516"/>
      <c r="H3350" s="517"/>
      <c r="I3350" s="515"/>
    </row>
    <row r="3351" spans="1:10">
      <c r="A3351" s="963" t="s">
        <v>222</v>
      </c>
      <c r="B3351" s="515"/>
      <c r="C3351" s="515"/>
      <c r="D3351" s="515"/>
      <c r="E3351" s="515"/>
      <c r="F3351" s="515"/>
      <c r="G3351" s="515"/>
      <c r="H3351" s="517"/>
      <c r="I3351" s="515"/>
    </row>
    <row r="3352" spans="1:10">
      <c r="A3352" s="963" t="s">
        <v>222</v>
      </c>
      <c r="B3352" s="516"/>
      <c r="C3352" s="519" t="s">
        <v>631</v>
      </c>
      <c r="D3352" s="519"/>
      <c r="E3352" s="519"/>
      <c r="F3352" s="519"/>
      <c r="G3352" s="519"/>
      <c r="H3352" s="520"/>
      <c r="I3352" s="515"/>
    </row>
    <row r="3353" spans="1:10">
      <c r="A3353" s="963" t="s">
        <v>222</v>
      </c>
      <c r="B3353" s="516"/>
      <c r="C3353" s="515"/>
      <c r="D3353" s="515"/>
      <c r="E3353" s="515"/>
      <c r="F3353" s="515"/>
      <c r="G3353" s="516"/>
      <c r="H3353" s="575"/>
      <c r="I3353" s="576"/>
    </row>
    <row r="3354" spans="1:10">
      <c r="A3354" s="963" t="s">
        <v>222</v>
      </c>
      <c r="B3354" s="516"/>
      <c r="C3354" s="515"/>
      <c r="D3354" s="515"/>
      <c r="E3354" s="515"/>
      <c r="F3354" s="515"/>
      <c r="G3354" s="516"/>
      <c r="H3354" s="575"/>
      <c r="I3354" s="576"/>
    </row>
    <row r="3355" spans="1:10">
      <c r="A3355" s="963" t="s">
        <v>222</v>
      </c>
      <c r="B3355" s="516"/>
      <c r="C3355" s="515"/>
      <c r="D3355" s="515"/>
      <c r="E3355" s="515"/>
      <c r="F3355" s="515"/>
      <c r="G3355" s="516"/>
      <c r="H3355" s="575"/>
      <c r="I3355" s="1051" t="s">
        <v>1062</v>
      </c>
    </row>
    <row r="3356" spans="1:10" ht="30">
      <c r="A3356" s="963" t="s">
        <v>222</v>
      </c>
      <c r="B3356" s="843" t="s">
        <v>568</v>
      </c>
      <c r="C3356" s="1094" t="s">
        <v>222</v>
      </c>
      <c r="D3356" s="945" t="s">
        <v>5531</v>
      </c>
      <c r="E3356" s="945"/>
      <c r="F3356" s="945"/>
      <c r="G3356" s="843" t="s">
        <v>7</v>
      </c>
      <c r="H3356" s="844" t="s">
        <v>75</v>
      </c>
      <c r="I3356" s="1093">
        <v>47</v>
      </c>
    </row>
    <row r="3357" spans="1:10">
      <c r="A3357" s="963" t="s">
        <v>222</v>
      </c>
      <c r="B3357" s="521"/>
      <c r="C3357" s="522"/>
      <c r="D3357" s="522"/>
      <c r="E3357" s="522"/>
      <c r="F3357" s="522"/>
      <c r="G3357" s="521"/>
      <c r="H3357" s="517"/>
      <c r="I3357" s="517"/>
    </row>
    <row r="3358" spans="1:10">
      <c r="A3358" s="963" t="s">
        <v>222</v>
      </c>
      <c r="B3358" s="521"/>
      <c r="C3358" s="522"/>
      <c r="D3358" s="522"/>
      <c r="E3358" s="522"/>
      <c r="F3358" s="522"/>
      <c r="G3358" s="521"/>
      <c r="H3358" s="523"/>
      <c r="I3358" s="517"/>
    </row>
    <row r="3359" spans="1:10" ht="15.75" thickBot="1">
      <c r="A3359" s="963" t="s">
        <v>222</v>
      </c>
      <c r="B3359" s="521"/>
      <c r="C3359" s="522"/>
      <c r="D3359" s="522"/>
      <c r="E3359" s="522"/>
      <c r="F3359" s="522"/>
      <c r="G3359" s="521"/>
      <c r="H3359" s="517"/>
      <c r="I3359" s="517"/>
    </row>
    <row r="3360" spans="1:10" ht="15.75" thickBot="1">
      <c r="A3360" s="963" t="s">
        <v>222</v>
      </c>
      <c r="B3360" s="521"/>
      <c r="C3360" s="524" t="s">
        <v>633</v>
      </c>
      <c r="D3360" s="525" t="s">
        <v>7</v>
      </c>
      <c r="E3360" s="525" t="s">
        <v>92</v>
      </c>
      <c r="F3360" s="525" t="s">
        <v>634</v>
      </c>
      <c r="G3360" s="525" t="s">
        <v>635</v>
      </c>
      <c r="H3360" s="526" t="s">
        <v>636</v>
      </c>
      <c r="I3360" s="517"/>
    </row>
    <row r="3361" spans="1:9">
      <c r="A3361" s="963" t="s">
        <v>222</v>
      </c>
      <c r="B3361" s="521"/>
      <c r="C3361" s="577" t="s">
        <v>637</v>
      </c>
      <c r="D3361" s="528" t="s">
        <v>638</v>
      </c>
      <c r="E3361" s="529">
        <v>1</v>
      </c>
      <c r="F3361" s="530">
        <v>485092</v>
      </c>
      <c r="G3361" s="531">
        <v>1</v>
      </c>
      <c r="H3361" s="532">
        <v>485092</v>
      </c>
      <c r="I3361" s="517"/>
    </row>
    <row r="3362" spans="1:9">
      <c r="A3362" s="963" t="s">
        <v>222</v>
      </c>
      <c r="B3362" s="521"/>
      <c r="C3362" s="533" t="s">
        <v>656</v>
      </c>
      <c r="D3362" s="534" t="s">
        <v>640</v>
      </c>
      <c r="E3362" s="535">
        <v>30</v>
      </c>
      <c r="F3362" s="536">
        <v>8858</v>
      </c>
      <c r="G3362" s="537">
        <v>1</v>
      </c>
      <c r="H3362" s="532">
        <v>265740</v>
      </c>
      <c r="I3362" s="517"/>
    </row>
    <row r="3363" spans="1:9">
      <c r="A3363" s="963" t="s">
        <v>222</v>
      </c>
      <c r="B3363" s="521"/>
      <c r="C3363" s="578" t="s">
        <v>657</v>
      </c>
      <c r="D3363" s="534" t="s">
        <v>640</v>
      </c>
      <c r="E3363" s="535">
        <v>30</v>
      </c>
      <c r="F3363" s="536">
        <v>721</v>
      </c>
      <c r="G3363" s="537">
        <v>1</v>
      </c>
      <c r="H3363" s="532">
        <v>21630</v>
      </c>
      <c r="I3363" s="517"/>
    </row>
    <row r="3364" spans="1:9">
      <c r="A3364" s="963" t="s">
        <v>222</v>
      </c>
      <c r="B3364" s="521"/>
      <c r="C3364" s="579"/>
      <c r="D3364" s="539"/>
      <c r="E3364" s="539"/>
      <c r="F3364" s="539"/>
      <c r="G3364" s="534"/>
      <c r="H3364" s="543"/>
      <c r="I3364" s="517"/>
    </row>
    <row r="3365" spans="1:9">
      <c r="A3365" s="963" t="s">
        <v>222</v>
      </c>
      <c r="B3365" s="521"/>
      <c r="C3365" s="579"/>
      <c r="D3365" s="539"/>
      <c r="E3365" s="539"/>
      <c r="F3365" s="539"/>
      <c r="G3365" s="534"/>
      <c r="H3365" s="543"/>
      <c r="I3365" s="517"/>
    </row>
    <row r="3366" spans="1:9" ht="15.75" thickBot="1">
      <c r="A3366" s="963" t="s">
        <v>222</v>
      </c>
      <c r="B3366" s="521"/>
      <c r="C3366" s="579"/>
      <c r="D3366" s="539"/>
      <c r="E3366" s="539"/>
      <c r="F3366" s="539"/>
      <c r="G3366" s="534"/>
      <c r="H3366" s="543"/>
      <c r="I3366" s="517"/>
    </row>
    <row r="3367" spans="1:9" ht="15.75" thickBot="1">
      <c r="A3367" s="963" t="s">
        <v>222</v>
      </c>
      <c r="B3367" s="521"/>
      <c r="C3367" s="580"/>
      <c r="D3367" s="571"/>
      <c r="E3367" s="571"/>
      <c r="F3367" s="571"/>
      <c r="G3367" s="572"/>
      <c r="H3367" s="573"/>
      <c r="I3367" s="548">
        <v>772462</v>
      </c>
    </row>
    <row r="3368" spans="1:9" ht="15.75" thickBot="1">
      <c r="A3368" s="963" t="s">
        <v>222</v>
      </c>
      <c r="B3368" s="521"/>
      <c r="C3368" s="581"/>
      <c r="D3368" s="582"/>
      <c r="E3368" s="581"/>
      <c r="F3368" s="581"/>
      <c r="G3368" s="582"/>
      <c r="H3368" s="583"/>
      <c r="I3368" s="552"/>
    </row>
    <row r="3369" spans="1:9" ht="15.75" thickBot="1">
      <c r="A3369" s="963" t="s">
        <v>222</v>
      </c>
      <c r="B3369" s="522"/>
      <c r="C3369" s="524" t="s">
        <v>641</v>
      </c>
      <c r="D3369" s="525" t="s">
        <v>7</v>
      </c>
      <c r="E3369" s="525" t="s">
        <v>92</v>
      </c>
      <c r="F3369" s="525" t="s">
        <v>642</v>
      </c>
      <c r="G3369" s="525" t="s">
        <v>643</v>
      </c>
      <c r="H3369" s="526" t="s">
        <v>636</v>
      </c>
      <c r="I3369" s="517"/>
    </row>
    <row r="3370" spans="1:9">
      <c r="A3370" s="963" t="s">
        <v>222</v>
      </c>
      <c r="B3370" s="522"/>
      <c r="C3370" s="562" t="s">
        <v>658</v>
      </c>
      <c r="D3370" s="554" t="s">
        <v>80</v>
      </c>
      <c r="E3370" s="529">
        <v>60</v>
      </c>
      <c r="F3370" s="565">
        <v>1281</v>
      </c>
      <c r="G3370" s="556"/>
      <c r="H3370" s="532">
        <v>76860</v>
      </c>
      <c r="I3370" s="517"/>
    </row>
    <row r="3371" spans="1:9">
      <c r="A3371" s="963" t="s">
        <v>222</v>
      </c>
      <c r="B3371" s="522"/>
      <c r="C3371" s="542"/>
      <c r="D3371" s="534"/>
      <c r="E3371" s="539"/>
      <c r="F3371" s="558"/>
      <c r="G3371" s="556"/>
      <c r="H3371" s="541"/>
      <c r="I3371" s="517"/>
    </row>
    <row r="3372" spans="1:9">
      <c r="A3372" s="963" t="s">
        <v>222</v>
      </c>
      <c r="B3372" s="522"/>
      <c r="C3372" s="542"/>
      <c r="D3372" s="534"/>
      <c r="E3372" s="539"/>
      <c r="F3372" s="558"/>
      <c r="G3372" s="556"/>
      <c r="H3372" s="541"/>
      <c r="I3372" s="517"/>
    </row>
    <row r="3373" spans="1:9">
      <c r="A3373" s="963" t="s">
        <v>222</v>
      </c>
      <c r="B3373" s="522"/>
      <c r="C3373" s="542"/>
      <c r="D3373" s="539"/>
      <c r="E3373" s="539"/>
      <c r="F3373" s="539"/>
      <c r="G3373" s="534"/>
      <c r="H3373" s="543"/>
      <c r="I3373" s="517"/>
    </row>
    <row r="3374" spans="1:9">
      <c r="A3374" s="963" t="s">
        <v>222</v>
      </c>
      <c r="B3374" s="522"/>
      <c r="C3374" s="542"/>
      <c r="D3374" s="539"/>
      <c r="E3374" s="539"/>
      <c r="F3374" s="539"/>
      <c r="G3374" s="534"/>
      <c r="H3374" s="543"/>
      <c r="I3374" s="517"/>
    </row>
    <row r="3375" spans="1:9">
      <c r="A3375" s="963" t="s">
        <v>222</v>
      </c>
      <c r="B3375" s="522"/>
      <c r="C3375" s="542"/>
      <c r="D3375" s="539"/>
      <c r="E3375" s="539"/>
      <c r="F3375" s="539"/>
      <c r="G3375" s="534"/>
      <c r="H3375" s="543"/>
      <c r="I3375" s="517"/>
    </row>
    <row r="3376" spans="1:9">
      <c r="A3376" s="963" t="s">
        <v>222</v>
      </c>
      <c r="B3376" s="522"/>
      <c r="C3376" s="542"/>
      <c r="D3376" s="539"/>
      <c r="E3376" s="539"/>
      <c r="F3376" s="539"/>
      <c r="G3376" s="534"/>
      <c r="H3376" s="543"/>
      <c r="I3376" s="517"/>
    </row>
    <row r="3377" spans="1:9">
      <c r="A3377" s="963" t="s">
        <v>222</v>
      </c>
      <c r="B3377" s="522"/>
      <c r="C3377" s="542"/>
      <c r="D3377" s="539"/>
      <c r="E3377" s="539"/>
      <c r="F3377" s="539"/>
      <c r="G3377" s="534"/>
      <c r="H3377" s="543"/>
      <c r="I3377" s="517"/>
    </row>
    <row r="3378" spans="1:9">
      <c r="A3378" s="963" t="s">
        <v>222</v>
      </c>
      <c r="B3378" s="522"/>
      <c r="C3378" s="542"/>
      <c r="D3378" s="539"/>
      <c r="E3378" s="539"/>
      <c r="F3378" s="539"/>
      <c r="G3378" s="534"/>
      <c r="H3378" s="543"/>
      <c r="I3378" s="517"/>
    </row>
    <row r="3379" spans="1:9">
      <c r="A3379" s="963" t="s">
        <v>222</v>
      </c>
      <c r="B3379" s="522"/>
      <c r="C3379" s="542"/>
      <c r="D3379" s="539"/>
      <c r="E3379" s="539"/>
      <c r="F3379" s="539"/>
      <c r="G3379" s="534"/>
      <c r="H3379" s="543"/>
      <c r="I3379" s="517"/>
    </row>
    <row r="3380" spans="1:9">
      <c r="A3380" s="963" t="s">
        <v>222</v>
      </c>
      <c r="B3380" s="522"/>
      <c r="C3380" s="542"/>
      <c r="D3380" s="539"/>
      <c r="E3380" s="539"/>
      <c r="F3380" s="539"/>
      <c r="G3380" s="534"/>
      <c r="H3380" s="543"/>
      <c r="I3380" s="517"/>
    </row>
    <row r="3381" spans="1:9" ht="15.75" thickBot="1">
      <c r="A3381" s="963" t="s">
        <v>222</v>
      </c>
      <c r="B3381" s="522"/>
      <c r="C3381" s="542"/>
      <c r="D3381" s="539"/>
      <c r="E3381" s="539"/>
      <c r="F3381" s="539"/>
      <c r="G3381" s="534"/>
      <c r="H3381" s="543"/>
      <c r="I3381" s="517"/>
    </row>
    <row r="3382" spans="1:9" ht="15.75" thickBot="1">
      <c r="A3382" s="963" t="s">
        <v>222</v>
      </c>
      <c r="B3382" s="522"/>
      <c r="C3382" s="544"/>
      <c r="D3382" s="546"/>
      <c r="E3382" s="546"/>
      <c r="F3382" s="546"/>
      <c r="G3382" s="545"/>
      <c r="H3382" s="547"/>
      <c r="I3382" s="548">
        <v>76860</v>
      </c>
    </row>
    <row r="3383" spans="1:9" ht="15.75" thickBot="1">
      <c r="A3383" s="963" t="s">
        <v>222</v>
      </c>
      <c r="B3383" s="522"/>
      <c r="C3383" s="549"/>
      <c r="D3383" s="549"/>
      <c r="E3383" s="549"/>
      <c r="F3383" s="549"/>
      <c r="G3383" s="550"/>
      <c r="H3383" s="551"/>
      <c r="I3383" s="552"/>
    </row>
    <row r="3384" spans="1:9" ht="15.75" thickBot="1">
      <c r="A3384" s="963" t="s">
        <v>222</v>
      </c>
      <c r="B3384" s="522"/>
      <c r="C3384" s="524" t="s">
        <v>645</v>
      </c>
      <c r="D3384" s="525" t="s">
        <v>7</v>
      </c>
      <c r="E3384" s="525" t="s">
        <v>92</v>
      </c>
      <c r="F3384" s="525" t="s">
        <v>642</v>
      </c>
      <c r="G3384" s="525" t="s">
        <v>646</v>
      </c>
      <c r="H3384" s="526" t="s">
        <v>636</v>
      </c>
      <c r="I3384" s="517"/>
    </row>
    <row r="3385" spans="1:9">
      <c r="A3385" s="963" t="s">
        <v>222</v>
      </c>
      <c r="B3385" s="522"/>
      <c r="C3385" s="553"/>
      <c r="D3385" s="540"/>
      <c r="E3385" s="540"/>
      <c r="F3385" s="540"/>
      <c r="G3385" s="554"/>
      <c r="H3385" s="541"/>
      <c r="I3385" s="517"/>
    </row>
    <row r="3386" spans="1:9">
      <c r="A3386" s="963" t="s">
        <v>222</v>
      </c>
      <c r="B3386" s="522"/>
      <c r="C3386" s="553"/>
      <c r="D3386" s="540"/>
      <c r="E3386" s="540"/>
      <c r="F3386" s="540"/>
      <c r="G3386" s="554"/>
      <c r="H3386" s="541"/>
      <c r="I3386" s="517"/>
    </row>
    <row r="3387" spans="1:9">
      <c r="A3387" s="963" t="s">
        <v>222</v>
      </c>
      <c r="B3387" s="522"/>
      <c r="C3387" s="542"/>
      <c r="D3387" s="539"/>
      <c r="E3387" s="539"/>
      <c r="F3387" s="539"/>
      <c r="G3387" s="534"/>
      <c r="H3387" s="543"/>
      <c r="I3387" s="517"/>
    </row>
    <row r="3388" spans="1:9">
      <c r="A3388" s="963" t="s">
        <v>222</v>
      </c>
      <c r="B3388" s="522"/>
      <c r="C3388" s="542"/>
      <c r="D3388" s="539"/>
      <c r="E3388" s="539"/>
      <c r="F3388" s="539"/>
      <c r="G3388" s="534"/>
      <c r="H3388" s="543"/>
      <c r="I3388" s="517"/>
    </row>
    <row r="3389" spans="1:9" ht="15.75" thickBot="1">
      <c r="A3389" s="963" t="s">
        <v>222</v>
      </c>
      <c r="B3389" s="522"/>
      <c r="C3389" s="542"/>
      <c r="D3389" s="539"/>
      <c r="E3389" s="539"/>
      <c r="F3389" s="539"/>
      <c r="G3389" s="534"/>
      <c r="H3389" s="543"/>
      <c r="I3389" s="517"/>
    </row>
    <row r="3390" spans="1:9" ht="15.75" thickBot="1">
      <c r="A3390" s="963" t="s">
        <v>222</v>
      </c>
      <c r="B3390" s="522"/>
      <c r="C3390" s="544"/>
      <c r="D3390" s="546"/>
      <c r="E3390" s="546"/>
      <c r="F3390" s="546"/>
      <c r="G3390" s="545"/>
      <c r="H3390" s="547"/>
      <c r="I3390" s="548">
        <v>0</v>
      </c>
    </row>
    <row r="3391" spans="1:9" ht="15.75" thickBot="1">
      <c r="A3391" s="963" t="s">
        <v>222</v>
      </c>
      <c r="B3391" s="522"/>
      <c r="C3391" s="549"/>
      <c r="D3391" s="549"/>
      <c r="E3391" s="549"/>
      <c r="F3391" s="549"/>
      <c r="G3391" s="559"/>
      <c r="H3391" s="560"/>
      <c r="I3391" s="552"/>
    </row>
    <row r="3392" spans="1:9" ht="15.75" thickBot="1">
      <c r="A3392" s="963" t="s">
        <v>222</v>
      </c>
      <c r="B3392" s="522"/>
      <c r="C3392" s="524" t="s">
        <v>647</v>
      </c>
      <c r="D3392" s="525" t="s">
        <v>7</v>
      </c>
      <c r="E3392" s="525" t="s">
        <v>92</v>
      </c>
      <c r="F3392" s="525" t="s">
        <v>650</v>
      </c>
      <c r="G3392" s="525" t="s">
        <v>635</v>
      </c>
      <c r="H3392" s="526" t="s">
        <v>636</v>
      </c>
      <c r="I3392" s="517"/>
    </row>
    <row r="3393" spans="1:10">
      <c r="A3393" s="963" t="s">
        <v>222</v>
      </c>
      <c r="B3393" s="522"/>
      <c r="C3393" s="562" t="s">
        <v>659</v>
      </c>
      <c r="D3393" s="584" t="s">
        <v>660</v>
      </c>
      <c r="E3393" s="585">
        <v>2</v>
      </c>
      <c r="F3393" s="565">
        <v>144200</v>
      </c>
      <c r="G3393" s="586">
        <v>1.68201</v>
      </c>
      <c r="H3393" s="567">
        <v>485092</v>
      </c>
      <c r="I3393" s="517"/>
    </row>
    <row r="3394" spans="1:10">
      <c r="A3394" s="963" t="s">
        <v>222</v>
      </c>
      <c r="B3394" s="522"/>
      <c r="C3394" s="553"/>
      <c r="D3394" s="558"/>
      <c r="E3394" s="563"/>
      <c r="F3394" s="563"/>
      <c r="G3394" s="554"/>
      <c r="H3394" s="587"/>
      <c r="I3394" s="517"/>
    </row>
    <row r="3395" spans="1:10">
      <c r="A3395" s="963" t="s">
        <v>222</v>
      </c>
      <c r="B3395" s="522"/>
      <c r="C3395" s="542"/>
      <c r="D3395" s="558"/>
      <c r="E3395" s="563"/>
      <c r="F3395" s="563"/>
      <c r="G3395" s="534"/>
      <c r="H3395" s="587"/>
      <c r="I3395" s="517"/>
    </row>
    <row r="3396" spans="1:10">
      <c r="A3396" s="963" t="s">
        <v>222</v>
      </c>
      <c r="B3396" s="522"/>
      <c r="C3396" s="542"/>
      <c r="D3396" s="539"/>
      <c r="E3396" s="539"/>
      <c r="F3396" s="539"/>
      <c r="G3396" s="534"/>
      <c r="H3396" s="543"/>
      <c r="I3396" s="517"/>
    </row>
    <row r="3397" spans="1:10">
      <c r="A3397" s="963" t="s">
        <v>222</v>
      </c>
      <c r="B3397" s="522"/>
      <c r="C3397" s="542"/>
      <c r="D3397" s="539"/>
      <c r="E3397" s="539"/>
      <c r="F3397" s="539"/>
      <c r="G3397" s="534"/>
      <c r="H3397" s="543"/>
      <c r="I3397" s="517"/>
    </row>
    <row r="3398" spans="1:10" ht="15.75" thickBot="1">
      <c r="A3398" s="963" t="s">
        <v>222</v>
      </c>
      <c r="B3398" s="522"/>
      <c r="C3398" s="542"/>
      <c r="D3398" s="539"/>
      <c r="E3398" s="539"/>
      <c r="F3398" s="539"/>
      <c r="G3398" s="534"/>
      <c r="H3398" s="543"/>
      <c r="I3398" s="517"/>
    </row>
    <row r="3399" spans="1:10" ht="15.75" thickBot="1">
      <c r="A3399" s="963" t="s">
        <v>222</v>
      </c>
      <c r="B3399" s="522"/>
      <c r="C3399" s="570"/>
      <c r="D3399" s="571"/>
      <c r="E3399" s="571"/>
      <c r="F3399" s="571"/>
      <c r="G3399" s="572"/>
      <c r="H3399" s="573"/>
      <c r="I3399" s="548">
        <v>485092</v>
      </c>
    </row>
    <row r="3400" spans="1:10" ht="15.75" thickBot="1">
      <c r="A3400" s="963" t="s">
        <v>222</v>
      </c>
      <c r="B3400" s="522"/>
      <c r="C3400" s="522"/>
      <c r="D3400" s="522"/>
      <c r="E3400" s="522"/>
      <c r="F3400" s="522"/>
      <c r="G3400" s="521"/>
      <c r="H3400" s="517"/>
      <c r="I3400" s="517"/>
    </row>
    <row r="3401" spans="1:10" ht="15.75" thickBot="1">
      <c r="A3401" s="963" t="s">
        <v>222</v>
      </c>
      <c r="B3401" s="522"/>
      <c r="C3401" s="522"/>
      <c r="D3401" s="522"/>
      <c r="E3401" s="522"/>
      <c r="F3401" s="574" t="s">
        <v>654</v>
      </c>
      <c r="G3401" s="521"/>
      <c r="H3401" s="517"/>
      <c r="I3401" s="548">
        <v>1334415</v>
      </c>
      <c r="J3401" s="518">
        <v>1334415</v>
      </c>
    </row>
    <row r="3402" spans="1:10">
      <c r="A3402" s="963" t="s">
        <v>222</v>
      </c>
      <c r="B3402" s="515"/>
      <c r="C3402" s="515"/>
      <c r="D3402" s="515"/>
      <c r="E3402" s="515"/>
      <c r="F3402" s="515"/>
      <c r="G3402" s="515"/>
      <c r="H3402" s="517"/>
      <c r="I3402" s="515"/>
    </row>
    <row r="3403" spans="1:10">
      <c r="A3403" s="963" t="s">
        <v>222</v>
      </c>
      <c r="B3403" s="515"/>
      <c r="C3403" s="515"/>
      <c r="D3403" s="515"/>
      <c r="E3403" s="515"/>
      <c r="F3403" s="515"/>
      <c r="G3403" s="515"/>
      <c r="H3403" s="517"/>
      <c r="I3403" s="515"/>
    </row>
    <row r="3404" spans="1:10">
      <c r="A3404" s="963" t="s">
        <v>222</v>
      </c>
      <c r="B3404" s="515"/>
      <c r="C3404" s="515"/>
      <c r="D3404" s="515"/>
      <c r="E3404" s="515"/>
      <c r="F3404" s="515"/>
      <c r="G3404" s="515"/>
      <c r="H3404" s="517"/>
      <c r="I3404" s="515"/>
    </row>
    <row r="3405" spans="1:10">
      <c r="A3405" s="963" t="s">
        <v>5517</v>
      </c>
      <c r="B3405" s="515"/>
      <c r="C3405" s="515"/>
      <c r="D3405" s="515"/>
      <c r="E3405" s="515"/>
      <c r="F3405" s="515"/>
      <c r="G3405" s="515"/>
      <c r="H3405" s="517"/>
      <c r="I3405" s="515"/>
    </row>
    <row r="3406" spans="1:10">
      <c r="A3406" s="963" t="s">
        <v>5517</v>
      </c>
      <c r="B3406" s="516"/>
      <c r="C3406" s="519" t="s">
        <v>631</v>
      </c>
      <c r="D3406" s="519"/>
      <c r="E3406" s="519"/>
      <c r="F3406" s="519"/>
      <c r="G3406" s="519"/>
      <c r="H3406" s="520"/>
      <c r="I3406" s="515"/>
    </row>
    <row r="3407" spans="1:10">
      <c r="A3407" s="963" t="s">
        <v>5517</v>
      </c>
      <c r="B3407" s="516"/>
      <c r="C3407" s="515"/>
      <c r="D3407" s="515"/>
      <c r="E3407" s="515"/>
      <c r="F3407" s="515"/>
      <c r="G3407" s="516"/>
      <c r="H3407" s="575"/>
      <c r="I3407" s="576"/>
    </row>
    <row r="3408" spans="1:10">
      <c r="A3408" s="963" t="s">
        <v>5517</v>
      </c>
      <c r="B3408" s="516"/>
      <c r="C3408" s="515"/>
      <c r="D3408" s="515"/>
      <c r="E3408" s="515"/>
      <c r="F3408" s="515"/>
      <c r="G3408" s="516"/>
      <c r="H3408" s="575"/>
      <c r="I3408" s="576"/>
    </row>
    <row r="3409" spans="1:9">
      <c r="A3409" s="963" t="s">
        <v>5517</v>
      </c>
      <c r="B3409" s="516"/>
      <c r="C3409" s="515"/>
      <c r="D3409" s="515"/>
      <c r="E3409" s="515"/>
      <c r="F3409" s="515"/>
      <c r="G3409" s="516"/>
      <c r="H3409" s="575"/>
      <c r="I3409" s="1051" t="s">
        <v>1062</v>
      </c>
    </row>
    <row r="3410" spans="1:9" ht="30">
      <c r="A3410" s="963" t="s">
        <v>5517</v>
      </c>
      <c r="B3410" s="843" t="s">
        <v>568</v>
      </c>
      <c r="C3410" s="1094" t="s">
        <v>5517</v>
      </c>
      <c r="D3410" s="945" t="s">
        <v>5507</v>
      </c>
      <c r="E3410" s="945"/>
      <c r="F3410" s="945"/>
      <c r="G3410" s="843" t="s">
        <v>7</v>
      </c>
      <c r="H3410" s="844" t="s">
        <v>77</v>
      </c>
      <c r="I3410" s="1093">
        <v>26</v>
      </c>
    </row>
    <row r="3411" spans="1:9">
      <c r="A3411" s="963" t="s">
        <v>5517</v>
      </c>
      <c r="B3411" s="521"/>
      <c r="C3411" s="522"/>
      <c r="D3411" s="522"/>
      <c r="E3411" s="522"/>
      <c r="F3411" s="522"/>
      <c r="G3411" s="521"/>
      <c r="H3411" s="517"/>
      <c r="I3411" s="517"/>
    </row>
    <row r="3412" spans="1:9">
      <c r="A3412" s="963" t="s">
        <v>5517</v>
      </c>
      <c r="B3412" s="521"/>
      <c r="C3412" s="522"/>
      <c r="D3412" s="522"/>
      <c r="E3412" s="522"/>
      <c r="F3412" s="522"/>
      <c r="G3412" s="521"/>
      <c r="H3412" s="523"/>
      <c r="I3412" s="517"/>
    </row>
    <row r="3413" spans="1:9" ht="15.75" thickBot="1">
      <c r="A3413" s="963" t="s">
        <v>5517</v>
      </c>
      <c r="B3413" s="521"/>
      <c r="C3413" s="522"/>
      <c r="D3413" s="522"/>
      <c r="E3413" s="522"/>
      <c r="F3413" s="522"/>
      <c r="G3413" s="521"/>
      <c r="H3413" s="517"/>
      <c r="I3413" s="517"/>
    </row>
    <row r="3414" spans="1:9" ht="15.75" thickBot="1">
      <c r="A3414" s="963" t="s">
        <v>5517</v>
      </c>
      <c r="B3414" s="521"/>
      <c r="C3414" s="524" t="s">
        <v>633</v>
      </c>
      <c r="D3414" s="525" t="s">
        <v>7</v>
      </c>
      <c r="E3414" s="525" t="s">
        <v>92</v>
      </c>
      <c r="F3414" s="525" t="s">
        <v>634</v>
      </c>
      <c r="G3414" s="525" t="s">
        <v>635</v>
      </c>
      <c r="H3414" s="526" t="s">
        <v>636</v>
      </c>
      <c r="I3414" s="517"/>
    </row>
    <row r="3415" spans="1:9">
      <c r="A3415" s="963" t="s">
        <v>5517</v>
      </c>
      <c r="B3415" s="521"/>
      <c r="C3415" s="577" t="s">
        <v>637</v>
      </c>
      <c r="D3415" s="528" t="s">
        <v>638</v>
      </c>
      <c r="E3415" s="529">
        <v>2</v>
      </c>
      <c r="F3415" s="530">
        <v>14911</v>
      </c>
      <c r="G3415" s="531">
        <v>0.3215387315299385</v>
      </c>
      <c r="H3415" s="532">
        <v>9589</v>
      </c>
      <c r="I3415" s="517"/>
    </row>
    <row r="3416" spans="1:9">
      <c r="A3416" s="963" t="s">
        <v>5517</v>
      </c>
      <c r="B3416" s="521"/>
      <c r="C3416" s="533"/>
      <c r="D3416" s="534"/>
      <c r="E3416" s="535"/>
      <c r="F3416" s="536"/>
      <c r="G3416" s="537"/>
      <c r="H3416" s="532"/>
      <c r="I3416" s="517"/>
    </row>
    <row r="3417" spans="1:9">
      <c r="A3417" s="963" t="s">
        <v>5517</v>
      </c>
      <c r="B3417" s="521"/>
      <c r="C3417" s="578"/>
      <c r="D3417" s="534"/>
      <c r="E3417" s="535"/>
      <c r="F3417" s="536"/>
      <c r="G3417" s="537"/>
      <c r="H3417" s="532"/>
      <c r="I3417" s="517"/>
    </row>
    <row r="3418" spans="1:9">
      <c r="A3418" s="963" t="s">
        <v>5517</v>
      </c>
      <c r="B3418" s="521"/>
      <c r="C3418" s="579"/>
      <c r="D3418" s="539"/>
      <c r="E3418" s="539"/>
      <c r="F3418" s="539"/>
      <c r="G3418" s="534"/>
      <c r="H3418" s="543"/>
      <c r="I3418" s="517"/>
    </row>
    <row r="3419" spans="1:9">
      <c r="A3419" s="963" t="s">
        <v>5517</v>
      </c>
      <c r="B3419" s="521"/>
      <c r="C3419" s="579"/>
      <c r="D3419" s="539"/>
      <c r="E3419" s="539"/>
      <c r="F3419" s="539"/>
      <c r="G3419" s="534"/>
      <c r="H3419" s="543"/>
      <c r="I3419" s="517"/>
    </row>
    <row r="3420" spans="1:9" ht="15.75" thickBot="1">
      <c r="A3420" s="963" t="s">
        <v>5517</v>
      </c>
      <c r="B3420" s="521"/>
      <c r="C3420" s="579"/>
      <c r="D3420" s="539"/>
      <c r="E3420" s="539"/>
      <c r="F3420" s="539"/>
      <c r="G3420" s="534"/>
      <c r="H3420" s="543"/>
      <c r="I3420" s="517"/>
    </row>
    <row r="3421" spans="1:9" ht="15.75" thickBot="1">
      <c r="A3421" s="963" t="s">
        <v>5517</v>
      </c>
      <c r="B3421" s="521"/>
      <c r="C3421" s="580"/>
      <c r="D3421" s="571"/>
      <c r="E3421" s="571"/>
      <c r="F3421" s="571"/>
      <c r="G3421" s="572"/>
      <c r="H3421" s="573"/>
      <c r="I3421" s="548">
        <v>9589</v>
      </c>
    </row>
    <row r="3422" spans="1:9" ht="15.75" thickBot="1">
      <c r="A3422" s="963" t="s">
        <v>5517</v>
      </c>
      <c r="B3422" s="521"/>
      <c r="C3422" s="581"/>
      <c r="D3422" s="582"/>
      <c r="E3422" s="581"/>
      <c r="F3422" s="581"/>
      <c r="G3422" s="582"/>
      <c r="H3422" s="583"/>
      <c r="I3422" s="552"/>
    </row>
    <row r="3423" spans="1:9" ht="15.75" thickBot="1">
      <c r="A3423" s="963" t="s">
        <v>5517</v>
      </c>
      <c r="B3423" s="522"/>
      <c r="C3423" s="524" t="s">
        <v>641</v>
      </c>
      <c r="D3423" s="525" t="s">
        <v>7</v>
      </c>
      <c r="E3423" s="525" t="s">
        <v>92</v>
      </c>
      <c r="F3423" s="525" t="s">
        <v>642</v>
      </c>
      <c r="G3423" s="525" t="s">
        <v>643</v>
      </c>
      <c r="H3423" s="526" t="s">
        <v>636</v>
      </c>
      <c r="I3423" s="517"/>
    </row>
    <row r="3424" spans="1:9">
      <c r="A3424" s="963" t="s">
        <v>5517</v>
      </c>
      <c r="B3424" s="522"/>
      <c r="C3424" s="562" t="s">
        <v>700</v>
      </c>
      <c r="D3424" s="554" t="s">
        <v>77</v>
      </c>
      <c r="E3424" s="529">
        <v>1</v>
      </c>
      <c r="F3424" s="565">
        <v>29189</v>
      </c>
      <c r="G3424" s="556"/>
      <c r="H3424" s="532">
        <v>29189</v>
      </c>
      <c r="I3424" s="517"/>
    </row>
    <row r="3425" spans="1:9">
      <c r="A3425" s="963" t="s">
        <v>5517</v>
      </c>
      <c r="B3425" s="522"/>
      <c r="C3425" s="542" t="s">
        <v>701</v>
      </c>
      <c r="D3425" s="534" t="s">
        <v>78</v>
      </c>
      <c r="E3425" s="539">
        <v>0.2</v>
      </c>
      <c r="F3425" s="558">
        <v>95000</v>
      </c>
      <c r="G3425" s="556"/>
      <c r="H3425" s="541">
        <v>19000</v>
      </c>
      <c r="I3425" s="517"/>
    </row>
    <row r="3426" spans="1:9">
      <c r="A3426" s="963" t="s">
        <v>5517</v>
      </c>
      <c r="B3426" s="522"/>
      <c r="C3426" s="542" t="s">
        <v>702</v>
      </c>
      <c r="D3426" s="534" t="s">
        <v>76</v>
      </c>
      <c r="E3426" s="539">
        <v>2.2000000000000002</v>
      </c>
      <c r="F3426" s="558">
        <v>3193</v>
      </c>
      <c r="G3426" s="556"/>
      <c r="H3426" s="541">
        <v>7025</v>
      </c>
      <c r="I3426" s="517"/>
    </row>
    <row r="3427" spans="1:9">
      <c r="A3427" s="963" t="s">
        <v>5517</v>
      </c>
      <c r="B3427" s="522"/>
      <c r="C3427" s="542"/>
      <c r="D3427" s="539"/>
      <c r="E3427" s="539"/>
      <c r="F3427" s="539"/>
      <c r="G3427" s="534"/>
      <c r="H3427" s="543"/>
      <c r="I3427" s="517"/>
    </row>
    <row r="3428" spans="1:9">
      <c r="A3428" s="963" t="s">
        <v>5517</v>
      </c>
      <c r="B3428" s="522"/>
      <c r="C3428" s="542"/>
      <c r="D3428" s="539"/>
      <c r="E3428" s="539"/>
      <c r="F3428" s="539"/>
      <c r="G3428" s="534"/>
      <c r="H3428" s="543"/>
      <c r="I3428" s="517"/>
    </row>
    <row r="3429" spans="1:9">
      <c r="A3429" s="963" t="s">
        <v>5517</v>
      </c>
      <c r="B3429" s="522"/>
      <c r="C3429" s="542"/>
      <c r="D3429" s="539"/>
      <c r="E3429" s="539"/>
      <c r="F3429" s="539"/>
      <c r="G3429" s="534"/>
      <c r="H3429" s="543"/>
      <c r="I3429" s="517"/>
    </row>
    <row r="3430" spans="1:9">
      <c r="A3430" s="963" t="s">
        <v>5517</v>
      </c>
      <c r="B3430" s="522"/>
      <c r="C3430" s="542"/>
      <c r="D3430" s="539"/>
      <c r="E3430" s="539"/>
      <c r="F3430" s="539"/>
      <c r="G3430" s="534"/>
      <c r="H3430" s="543"/>
      <c r="I3430" s="517"/>
    </row>
    <row r="3431" spans="1:9">
      <c r="A3431" s="963" t="s">
        <v>5517</v>
      </c>
      <c r="B3431" s="522"/>
      <c r="C3431" s="542"/>
      <c r="D3431" s="539"/>
      <c r="E3431" s="539"/>
      <c r="F3431" s="539"/>
      <c r="G3431" s="534"/>
      <c r="H3431" s="543"/>
      <c r="I3431" s="517"/>
    </row>
    <row r="3432" spans="1:9">
      <c r="A3432" s="963" t="s">
        <v>5517</v>
      </c>
      <c r="B3432" s="522"/>
      <c r="C3432" s="542"/>
      <c r="D3432" s="539"/>
      <c r="E3432" s="539"/>
      <c r="F3432" s="539"/>
      <c r="G3432" s="534"/>
      <c r="H3432" s="543"/>
      <c r="I3432" s="517"/>
    </row>
    <row r="3433" spans="1:9">
      <c r="A3433" s="963" t="s">
        <v>5517</v>
      </c>
      <c r="B3433" s="522"/>
      <c r="C3433" s="542"/>
      <c r="D3433" s="539"/>
      <c r="E3433" s="539"/>
      <c r="F3433" s="539"/>
      <c r="G3433" s="534"/>
      <c r="H3433" s="543"/>
      <c r="I3433" s="517"/>
    </row>
    <row r="3434" spans="1:9">
      <c r="A3434" s="963" t="s">
        <v>5517</v>
      </c>
      <c r="B3434" s="522"/>
      <c r="C3434" s="542"/>
      <c r="D3434" s="539"/>
      <c r="E3434" s="539"/>
      <c r="F3434" s="539"/>
      <c r="G3434" s="534"/>
      <c r="H3434" s="543"/>
      <c r="I3434" s="517"/>
    </row>
    <row r="3435" spans="1:9" ht="15.75" thickBot="1">
      <c r="A3435" s="963" t="s">
        <v>5517</v>
      </c>
      <c r="B3435" s="522"/>
      <c r="C3435" s="542"/>
      <c r="D3435" s="539"/>
      <c r="E3435" s="539"/>
      <c r="F3435" s="539"/>
      <c r="G3435" s="534"/>
      <c r="H3435" s="543"/>
      <c r="I3435" s="517"/>
    </row>
    <row r="3436" spans="1:9" ht="15.75" thickBot="1">
      <c r="A3436" s="963" t="s">
        <v>5517</v>
      </c>
      <c r="B3436" s="522"/>
      <c r="C3436" s="544"/>
      <c r="D3436" s="546"/>
      <c r="E3436" s="546"/>
      <c r="F3436" s="546"/>
      <c r="G3436" s="545"/>
      <c r="H3436" s="547"/>
      <c r="I3436" s="548">
        <v>55214</v>
      </c>
    </row>
    <row r="3437" spans="1:9" ht="15.75" thickBot="1">
      <c r="A3437" s="963" t="s">
        <v>5517</v>
      </c>
      <c r="B3437" s="522"/>
      <c r="C3437" s="549"/>
      <c r="D3437" s="549"/>
      <c r="E3437" s="549"/>
      <c r="F3437" s="549"/>
      <c r="G3437" s="550"/>
      <c r="H3437" s="551"/>
      <c r="I3437" s="552"/>
    </row>
    <row r="3438" spans="1:9" ht="15.75" thickBot="1">
      <c r="A3438" s="963" t="s">
        <v>5517</v>
      </c>
      <c r="B3438" s="522"/>
      <c r="C3438" s="524" t="s">
        <v>645</v>
      </c>
      <c r="D3438" s="525" t="s">
        <v>7</v>
      </c>
      <c r="E3438" s="525" t="s">
        <v>92</v>
      </c>
      <c r="F3438" s="525" t="s">
        <v>642</v>
      </c>
      <c r="G3438" s="525" t="s">
        <v>646</v>
      </c>
      <c r="H3438" s="526" t="s">
        <v>636</v>
      </c>
      <c r="I3438" s="517"/>
    </row>
    <row r="3439" spans="1:9">
      <c r="A3439" s="963" t="s">
        <v>5517</v>
      </c>
      <c r="B3439" s="522"/>
      <c r="C3439" s="553"/>
      <c r="D3439" s="540"/>
      <c r="E3439" s="540"/>
      <c r="F3439" s="540"/>
      <c r="G3439" s="554"/>
      <c r="H3439" s="541"/>
      <c r="I3439" s="517"/>
    </row>
    <row r="3440" spans="1:9">
      <c r="A3440" s="963" t="s">
        <v>5517</v>
      </c>
      <c r="B3440" s="522"/>
      <c r="C3440" s="553"/>
      <c r="D3440" s="540"/>
      <c r="E3440" s="540"/>
      <c r="F3440" s="540"/>
      <c r="G3440" s="554"/>
      <c r="H3440" s="541"/>
      <c r="I3440" s="517"/>
    </row>
    <row r="3441" spans="1:10">
      <c r="A3441" s="963" t="s">
        <v>5517</v>
      </c>
      <c r="B3441" s="522"/>
      <c r="C3441" s="542"/>
      <c r="D3441" s="539"/>
      <c r="E3441" s="539"/>
      <c r="F3441" s="539"/>
      <c r="G3441" s="534"/>
      <c r="H3441" s="543"/>
      <c r="I3441" s="517"/>
    </row>
    <row r="3442" spans="1:10">
      <c r="A3442" s="963" t="s">
        <v>5517</v>
      </c>
      <c r="B3442" s="522"/>
      <c r="C3442" s="542"/>
      <c r="D3442" s="539"/>
      <c r="E3442" s="539"/>
      <c r="F3442" s="539"/>
      <c r="G3442" s="534"/>
      <c r="H3442" s="543"/>
      <c r="I3442" s="517"/>
    </row>
    <row r="3443" spans="1:10" ht="15.75" thickBot="1">
      <c r="A3443" s="963" t="s">
        <v>5517</v>
      </c>
      <c r="B3443" s="522"/>
      <c r="C3443" s="542"/>
      <c r="D3443" s="539"/>
      <c r="E3443" s="539"/>
      <c r="F3443" s="539"/>
      <c r="G3443" s="534"/>
      <c r="H3443" s="543"/>
      <c r="I3443" s="517"/>
    </row>
    <row r="3444" spans="1:10" ht="15.75" thickBot="1">
      <c r="A3444" s="963" t="s">
        <v>5517</v>
      </c>
      <c r="B3444" s="522"/>
      <c r="C3444" s="544"/>
      <c r="D3444" s="546"/>
      <c r="E3444" s="546"/>
      <c r="F3444" s="546"/>
      <c r="G3444" s="545"/>
      <c r="H3444" s="547"/>
      <c r="I3444" s="548">
        <v>0</v>
      </c>
    </row>
    <row r="3445" spans="1:10" ht="15.75" thickBot="1">
      <c r="A3445" s="963" t="s">
        <v>5517</v>
      </c>
      <c r="B3445" s="522"/>
      <c r="C3445" s="549"/>
      <c r="D3445" s="549"/>
      <c r="E3445" s="549"/>
      <c r="F3445" s="549"/>
      <c r="G3445" s="559"/>
      <c r="H3445" s="560"/>
      <c r="I3445" s="552"/>
    </row>
    <row r="3446" spans="1:10" ht="15.75" thickBot="1">
      <c r="A3446" s="963" t="s">
        <v>5517</v>
      </c>
      <c r="B3446" s="522"/>
      <c r="C3446" s="524" t="s">
        <v>647</v>
      </c>
      <c r="D3446" s="525" t="s">
        <v>7</v>
      </c>
      <c r="E3446" s="525" t="s">
        <v>92</v>
      </c>
      <c r="F3446" s="525" t="s">
        <v>650</v>
      </c>
      <c r="G3446" s="525" t="s">
        <v>635</v>
      </c>
      <c r="H3446" s="526" t="s">
        <v>636</v>
      </c>
      <c r="I3446" s="517"/>
    </row>
    <row r="3447" spans="1:10">
      <c r="A3447" s="963" t="s">
        <v>5517</v>
      </c>
      <c r="B3447" s="522"/>
      <c r="C3447" s="562" t="s">
        <v>651</v>
      </c>
      <c r="D3447" s="563">
        <v>52046.296296296299</v>
      </c>
      <c r="E3447" s="564">
        <v>1.83829076447194</v>
      </c>
      <c r="F3447" s="565">
        <v>95676.225806451621</v>
      </c>
      <c r="G3447" s="780">
        <v>31.832999999999998</v>
      </c>
      <c r="H3447" s="594">
        <v>3006</v>
      </c>
      <c r="I3447" s="517"/>
    </row>
    <row r="3448" spans="1:10">
      <c r="A3448" s="963" t="s">
        <v>5517</v>
      </c>
      <c r="B3448" s="522"/>
      <c r="C3448" s="562" t="s">
        <v>652</v>
      </c>
      <c r="D3448" s="563">
        <v>41637.037037037036</v>
      </c>
      <c r="E3448" s="564">
        <v>1.83829076447194</v>
      </c>
      <c r="F3448" s="565">
        <v>76540.980645161297</v>
      </c>
      <c r="G3448" s="593">
        <v>10</v>
      </c>
      <c r="H3448" s="594">
        <v>7654</v>
      </c>
      <c r="I3448" s="517"/>
    </row>
    <row r="3449" spans="1:10">
      <c r="A3449" s="963" t="s">
        <v>5517</v>
      </c>
      <c r="B3449" s="522"/>
      <c r="C3449" s="568" t="s">
        <v>653</v>
      </c>
      <c r="D3449" s="563">
        <v>20818.518518518522</v>
      </c>
      <c r="E3449" s="564">
        <v>2.0417646957549742</v>
      </c>
      <c r="F3449" s="565">
        <v>42506.516129032265</v>
      </c>
      <c r="G3449" s="595">
        <v>10</v>
      </c>
      <c r="H3449" s="594">
        <v>4251</v>
      </c>
      <c r="I3449" s="517"/>
    </row>
    <row r="3450" spans="1:10">
      <c r="A3450" s="963" t="s">
        <v>5517</v>
      </c>
      <c r="B3450" s="522"/>
      <c r="C3450" s="542"/>
      <c r="D3450" s="539"/>
      <c r="E3450" s="539"/>
      <c r="F3450" s="539"/>
      <c r="G3450" s="534"/>
      <c r="H3450" s="543"/>
      <c r="I3450" s="517"/>
    </row>
    <row r="3451" spans="1:10">
      <c r="A3451" s="963" t="s">
        <v>5517</v>
      </c>
      <c r="B3451" s="522"/>
      <c r="C3451" s="542"/>
      <c r="D3451" s="539"/>
      <c r="E3451" s="539"/>
      <c r="F3451" s="539"/>
      <c r="G3451" s="534"/>
      <c r="H3451" s="543"/>
      <c r="I3451" s="517"/>
    </row>
    <row r="3452" spans="1:10" ht="15.75" thickBot="1">
      <c r="A3452" s="963" t="s">
        <v>5517</v>
      </c>
      <c r="B3452" s="522"/>
      <c r="C3452" s="542"/>
      <c r="D3452" s="539"/>
      <c r="E3452" s="539"/>
      <c r="F3452" s="539"/>
      <c r="G3452" s="534"/>
      <c r="H3452" s="543"/>
      <c r="I3452" s="517"/>
    </row>
    <row r="3453" spans="1:10" ht="15.75" thickBot="1">
      <c r="A3453" s="963" t="s">
        <v>5517</v>
      </c>
      <c r="B3453" s="522"/>
      <c r="C3453" s="570"/>
      <c r="D3453" s="571"/>
      <c r="E3453" s="571"/>
      <c r="F3453" s="571"/>
      <c r="G3453" s="572"/>
      <c r="H3453" s="573"/>
      <c r="I3453" s="548">
        <v>14911</v>
      </c>
    </row>
    <row r="3454" spans="1:10" ht="15.75" thickBot="1">
      <c r="A3454" s="963" t="s">
        <v>5517</v>
      </c>
      <c r="B3454" s="522"/>
      <c r="C3454" s="522"/>
      <c r="D3454" s="522"/>
      <c r="E3454" s="522"/>
      <c r="F3454" s="522"/>
      <c r="G3454" s="521"/>
      <c r="H3454" s="517"/>
      <c r="I3454" s="517"/>
    </row>
    <row r="3455" spans="1:10" ht="15.75" thickBot="1">
      <c r="A3455" s="963" t="s">
        <v>5517</v>
      </c>
      <c r="B3455" s="522"/>
      <c r="C3455" s="522"/>
      <c r="D3455" s="522"/>
      <c r="E3455" s="522"/>
      <c r="F3455" s="574" t="s">
        <v>654</v>
      </c>
      <c r="G3455" s="521"/>
      <c r="H3455" s="517"/>
      <c r="I3455" s="548">
        <v>79713</v>
      </c>
      <c r="J3455" s="518">
        <v>79713</v>
      </c>
    </row>
    <row r="3456" spans="1:10">
      <c r="A3456" s="963" t="s">
        <v>5517</v>
      </c>
      <c r="B3456" s="515"/>
      <c r="C3456" s="515"/>
      <c r="D3456" s="515"/>
      <c r="E3456" s="515"/>
      <c r="F3456" s="515"/>
      <c r="G3456" s="516"/>
      <c r="H3456" s="517"/>
      <c r="I3456" s="515"/>
    </row>
    <row r="3457" spans="1:9">
      <c r="A3457" s="963"/>
      <c r="B3457" s="515"/>
      <c r="C3457" s="515"/>
      <c r="D3457" s="515"/>
      <c r="E3457" s="515"/>
      <c r="F3457" s="515"/>
      <c r="G3457" s="516"/>
      <c r="H3457" s="517"/>
      <c r="I3457" s="515"/>
    </row>
    <row r="3458" spans="1:9">
      <c r="A3458" s="963"/>
      <c r="B3458" s="515"/>
      <c r="C3458" s="515"/>
      <c r="D3458" s="515"/>
      <c r="E3458" s="515"/>
      <c r="F3458" s="515"/>
      <c r="G3458" s="516"/>
      <c r="H3458" s="517"/>
      <c r="I3458" s="515"/>
    </row>
    <row r="3459" spans="1:9">
      <c r="A3459" s="963"/>
      <c r="B3459" s="515"/>
      <c r="C3459" s="515"/>
      <c r="D3459" s="515"/>
      <c r="E3459" s="515"/>
      <c r="F3459" s="515"/>
      <c r="G3459" s="516"/>
      <c r="H3459" s="517"/>
      <c r="I3459" s="515"/>
    </row>
    <row r="3460" spans="1:9">
      <c r="A3460" s="963" t="s">
        <v>5517</v>
      </c>
      <c r="B3460" s="516"/>
      <c r="C3460" s="519" t="s">
        <v>631</v>
      </c>
      <c r="D3460" s="519"/>
      <c r="E3460" s="519"/>
      <c r="F3460" s="519"/>
      <c r="G3460" s="519"/>
      <c r="H3460" s="520"/>
      <c r="I3460" s="515"/>
    </row>
    <row r="3461" spans="1:9">
      <c r="A3461" s="963" t="s">
        <v>5517</v>
      </c>
      <c r="B3461" s="516"/>
      <c r="C3461" s="515"/>
      <c r="D3461" s="515"/>
      <c r="E3461" s="515"/>
      <c r="F3461" s="515"/>
      <c r="G3461" s="516"/>
      <c r="H3461" s="517"/>
      <c r="I3461" s="515"/>
    </row>
    <row r="3462" spans="1:9">
      <c r="B3462" s="516"/>
      <c r="C3462" s="515"/>
      <c r="D3462" s="515"/>
      <c r="E3462" s="515"/>
      <c r="F3462" s="515"/>
      <c r="G3462" s="516"/>
      <c r="H3462" s="517"/>
      <c r="I3462" s="515"/>
    </row>
    <row r="3463" spans="1:9">
      <c r="B3463" s="516"/>
      <c r="C3463" s="515"/>
      <c r="D3463" s="515"/>
      <c r="E3463" s="515"/>
      <c r="F3463" s="515"/>
      <c r="G3463" s="516"/>
      <c r="H3463" s="517"/>
      <c r="I3463" s="1051" t="s">
        <v>1062</v>
      </c>
    </row>
    <row r="3464" spans="1:9" ht="30">
      <c r="B3464" s="843" t="s">
        <v>568</v>
      </c>
      <c r="C3464" s="1094" t="s">
        <v>150</v>
      </c>
      <c r="D3464" s="945" t="s">
        <v>5496</v>
      </c>
      <c r="E3464" s="945"/>
      <c r="F3464" s="945"/>
      <c r="G3464" s="843" t="s">
        <v>7</v>
      </c>
      <c r="H3464" s="844" t="s">
        <v>662</v>
      </c>
      <c r="I3464" s="1093">
        <v>10</v>
      </c>
    </row>
    <row r="3465" spans="1:9">
      <c r="B3465" s="521"/>
      <c r="C3465" s="522"/>
      <c r="D3465" s="522"/>
      <c r="E3465" s="522"/>
      <c r="F3465" s="522"/>
      <c r="G3465" s="521"/>
      <c r="H3465" s="517"/>
      <c r="I3465" s="517"/>
    </row>
    <row r="3466" spans="1:9">
      <c r="B3466" s="521"/>
      <c r="C3466" s="522"/>
      <c r="D3466" s="522"/>
      <c r="E3466" s="522"/>
      <c r="F3466" s="522"/>
      <c r="G3466" s="521"/>
      <c r="H3466" s="523"/>
      <c r="I3466" s="517"/>
    </row>
    <row r="3467" spans="1:9" ht="15.75" thickBot="1">
      <c r="B3467" s="521"/>
      <c r="C3467" s="522"/>
      <c r="D3467" s="522"/>
      <c r="E3467" s="522"/>
      <c r="F3467" s="522"/>
      <c r="G3467" s="521"/>
      <c r="H3467" s="517"/>
      <c r="I3467" s="517"/>
    </row>
    <row r="3468" spans="1:9" ht="15.75" thickBot="1">
      <c r="B3468" s="521"/>
      <c r="C3468" s="524" t="s">
        <v>633</v>
      </c>
      <c r="D3468" s="525" t="s">
        <v>7</v>
      </c>
      <c r="E3468" s="525" t="s">
        <v>92</v>
      </c>
      <c r="F3468" s="525" t="s">
        <v>634</v>
      </c>
      <c r="G3468" s="525" t="s">
        <v>635</v>
      </c>
      <c r="H3468" s="526" t="s">
        <v>636</v>
      </c>
      <c r="I3468" s="517"/>
    </row>
    <row r="3469" spans="1:9">
      <c r="B3469" s="521"/>
      <c r="C3469" s="527" t="s">
        <v>637</v>
      </c>
      <c r="D3469" s="528" t="s">
        <v>638</v>
      </c>
      <c r="E3469" s="529">
        <v>1</v>
      </c>
      <c r="F3469" s="530">
        <v>116158</v>
      </c>
      <c r="G3469" s="529">
        <v>0.1</v>
      </c>
      <c r="H3469" s="567">
        <v>11616</v>
      </c>
      <c r="I3469" s="517"/>
    </row>
    <row r="3470" spans="1:9">
      <c r="B3470" s="521"/>
      <c r="C3470" s="533" t="s">
        <v>665</v>
      </c>
      <c r="D3470" s="534" t="s">
        <v>640</v>
      </c>
      <c r="E3470" s="535">
        <v>1</v>
      </c>
      <c r="F3470" s="565">
        <v>39449</v>
      </c>
      <c r="G3470" s="535">
        <v>4</v>
      </c>
      <c r="H3470" s="567">
        <v>157796</v>
      </c>
      <c r="I3470" s="517"/>
    </row>
    <row r="3471" spans="1:9">
      <c r="B3471" s="521"/>
      <c r="C3471" s="578" t="s">
        <v>754</v>
      </c>
      <c r="D3471" s="534" t="s">
        <v>660</v>
      </c>
      <c r="E3471" s="535">
        <v>1</v>
      </c>
      <c r="F3471" s="565">
        <v>46350</v>
      </c>
      <c r="G3471" s="535">
        <v>4</v>
      </c>
      <c r="H3471" s="567">
        <v>185400</v>
      </c>
      <c r="I3471" s="517"/>
    </row>
    <row r="3472" spans="1:9">
      <c r="B3472" s="521"/>
      <c r="C3472" s="542"/>
      <c r="D3472" s="534"/>
      <c r="E3472" s="539"/>
      <c r="F3472" s="539"/>
      <c r="G3472" s="534"/>
      <c r="H3472" s="543"/>
      <c r="I3472" s="517"/>
    </row>
    <row r="3473" spans="2:9">
      <c r="B3473" s="521"/>
      <c r="C3473" s="542"/>
      <c r="D3473" s="534"/>
      <c r="E3473" s="539"/>
      <c r="F3473" s="539"/>
      <c r="G3473" s="534"/>
      <c r="H3473" s="543"/>
      <c r="I3473" s="517"/>
    </row>
    <row r="3474" spans="2:9" ht="15.75" thickBot="1">
      <c r="B3474" s="521"/>
      <c r="C3474" s="542"/>
      <c r="D3474" s="534"/>
      <c r="E3474" s="539"/>
      <c r="F3474" s="539"/>
      <c r="G3474" s="534"/>
      <c r="H3474" s="543"/>
      <c r="I3474" s="517"/>
    </row>
    <row r="3475" spans="2:9" ht="15.75" thickBot="1">
      <c r="B3475" s="521"/>
      <c r="C3475" s="544"/>
      <c r="D3475" s="545"/>
      <c r="E3475" s="546"/>
      <c r="F3475" s="546"/>
      <c r="G3475" s="545"/>
      <c r="H3475" s="547"/>
      <c r="I3475" s="548">
        <v>354812</v>
      </c>
    </row>
    <row r="3476" spans="2:9" ht="15.75" thickBot="1">
      <c r="B3476" s="521"/>
      <c r="C3476" s="549"/>
      <c r="D3476" s="550"/>
      <c r="E3476" s="549"/>
      <c r="F3476" s="549"/>
      <c r="G3476" s="550"/>
      <c r="H3476" s="551"/>
      <c r="I3476" s="552"/>
    </row>
    <row r="3477" spans="2:9" ht="15.75" thickBot="1">
      <c r="B3477" s="522"/>
      <c r="C3477" s="524" t="s">
        <v>641</v>
      </c>
      <c r="D3477" s="525" t="s">
        <v>7</v>
      </c>
      <c r="E3477" s="525" t="s">
        <v>92</v>
      </c>
      <c r="F3477" s="525" t="s">
        <v>642</v>
      </c>
      <c r="G3477" s="525" t="s">
        <v>643</v>
      </c>
      <c r="H3477" s="526" t="s">
        <v>636</v>
      </c>
      <c r="I3477" s="517"/>
    </row>
    <row r="3478" spans="2:9">
      <c r="B3478" s="522"/>
      <c r="C3478" s="589"/>
      <c r="D3478" s="554"/>
      <c r="E3478" s="529"/>
      <c r="F3478" s="540"/>
      <c r="G3478" s="556"/>
      <c r="H3478" s="590"/>
      <c r="I3478" s="517"/>
    </row>
    <row r="3479" spans="2:9">
      <c r="B3479" s="522"/>
      <c r="C3479" s="591"/>
      <c r="D3479" s="534"/>
      <c r="E3479" s="534"/>
      <c r="F3479" s="540"/>
      <c r="G3479" s="556"/>
      <c r="H3479" s="592"/>
      <c r="I3479" s="517"/>
    </row>
    <row r="3480" spans="2:9">
      <c r="B3480" s="522"/>
      <c r="C3480" s="591"/>
      <c r="D3480" s="534"/>
      <c r="E3480" s="534"/>
      <c r="F3480" s="540"/>
      <c r="G3480" s="556"/>
      <c r="H3480" s="592"/>
      <c r="I3480" s="517"/>
    </row>
    <row r="3481" spans="2:9">
      <c r="B3481" s="522"/>
      <c r="C3481" s="542"/>
      <c r="D3481" s="534"/>
      <c r="E3481" s="534"/>
      <c r="F3481" s="540"/>
      <c r="G3481" s="534"/>
      <c r="H3481" s="592"/>
      <c r="I3481" s="517"/>
    </row>
    <row r="3482" spans="2:9">
      <c r="B3482" s="522"/>
      <c r="C3482" s="542"/>
      <c r="D3482" s="534"/>
      <c r="E3482" s="534"/>
      <c r="F3482" s="540"/>
      <c r="G3482" s="534"/>
      <c r="H3482" s="592"/>
      <c r="I3482" s="517"/>
    </row>
    <row r="3483" spans="2:9">
      <c r="B3483" s="522"/>
      <c r="C3483" s="542"/>
      <c r="D3483" s="534"/>
      <c r="E3483" s="534"/>
      <c r="F3483" s="540"/>
      <c r="G3483" s="534"/>
      <c r="H3483" s="592"/>
      <c r="I3483" s="517"/>
    </row>
    <row r="3484" spans="2:9">
      <c r="B3484" s="522"/>
      <c r="C3484" s="542"/>
      <c r="D3484" s="534"/>
      <c r="E3484" s="534"/>
      <c r="F3484" s="540"/>
      <c r="G3484" s="534"/>
      <c r="H3484" s="592"/>
      <c r="I3484" s="517"/>
    </row>
    <row r="3485" spans="2:9">
      <c r="B3485" s="522"/>
      <c r="C3485" s="542"/>
      <c r="D3485" s="534"/>
      <c r="E3485" s="534"/>
      <c r="F3485" s="540"/>
      <c r="G3485" s="534"/>
      <c r="H3485" s="592"/>
      <c r="I3485" s="517"/>
    </row>
    <row r="3486" spans="2:9">
      <c r="B3486" s="522"/>
      <c r="C3486" s="542"/>
      <c r="D3486" s="534"/>
      <c r="E3486" s="534"/>
      <c r="F3486" s="540"/>
      <c r="G3486" s="534"/>
      <c r="H3486" s="592"/>
      <c r="I3486" s="517"/>
    </row>
    <row r="3487" spans="2:9">
      <c r="B3487" s="522"/>
      <c r="C3487" s="542"/>
      <c r="D3487" s="539"/>
      <c r="E3487" s="539"/>
      <c r="F3487" s="539"/>
      <c r="G3487" s="534"/>
      <c r="H3487" s="543"/>
      <c r="I3487" s="517"/>
    </row>
    <row r="3488" spans="2:9" ht="15.75" thickBot="1">
      <c r="B3488" s="522"/>
      <c r="C3488" s="542"/>
      <c r="D3488" s="539"/>
      <c r="E3488" s="539"/>
      <c r="F3488" s="539"/>
      <c r="G3488" s="534"/>
      <c r="H3488" s="543"/>
      <c r="I3488" s="517"/>
    </row>
    <row r="3489" spans="2:9" ht="15.75" thickBot="1">
      <c r="B3489" s="522"/>
      <c r="C3489" s="544"/>
      <c r="D3489" s="546"/>
      <c r="E3489" s="546"/>
      <c r="F3489" s="546"/>
      <c r="G3489" s="545"/>
      <c r="H3489" s="547"/>
      <c r="I3489" s="548">
        <v>0</v>
      </c>
    </row>
    <row r="3490" spans="2:9" ht="15.75" thickBot="1">
      <c r="B3490" s="522"/>
      <c r="C3490" s="549"/>
      <c r="D3490" s="549"/>
      <c r="E3490" s="549"/>
      <c r="F3490" s="549"/>
      <c r="G3490" s="550"/>
      <c r="H3490" s="551"/>
      <c r="I3490" s="552"/>
    </row>
    <row r="3491" spans="2:9" ht="15.75" thickBot="1">
      <c r="B3491" s="522"/>
      <c r="C3491" s="524" t="s">
        <v>645</v>
      </c>
      <c r="D3491" s="525" t="s">
        <v>7</v>
      </c>
      <c r="E3491" s="525" t="s">
        <v>92</v>
      </c>
      <c r="F3491" s="525" t="s">
        <v>642</v>
      </c>
      <c r="G3491" s="525" t="s">
        <v>646</v>
      </c>
      <c r="H3491" s="526" t="s">
        <v>636</v>
      </c>
      <c r="I3491" s="517"/>
    </row>
    <row r="3492" spans="2:9">
      <c r="B3492" s="522"/>
      <c r="C3492" s="589"/>
      <c r="D3492" s="554"/>
      <c r="E3492" s="529"/>
      <c r="F3492" s="540"/>
      <c r="G3492" s="556"/>
      <c r="H3492" s="590"/>
      <c r="I3492" s="517"/>
    </row>
    <row r="3493" spans="2:9">
      <c r="B3493" s="522"/>
      <c r="C3493" s="591"/>
      <c r="D3493" s="534"/>
      <c r="E3493" s="534"/>
      <c r="F3493" s="540"/>
      <c r="G3493" s="554"/>
      <c r="H3493" s="592"/>
      <c r="I3493" s="517"/>
    </row>
    <row r="3494" spans="2:9">
      <c r="B3494" s="522"/>
      <c r="C3494" s="591"/>
      <c r="D3494" s="534"/>
      <c r="E3494" s="534"/>
      <c r="F3494" s="540"/>
      <c r="G3494" s="534"/>
      <c r="H3494" s="592"/>
      <c r="I3494" s="517"/>
    </row>
    <row r="3495" spans="2:9">
      <c r="B3495" s="522"/>
      <c r="C3495" s="542"/>
      <c r="D3495" s="534"/>
      <c r="E3495" s="534"/>
      <c r="F3495" s="540"/>
      <c r="G3495" s="534"/>
      <c r="H3495" s="592"/>
      <c r="I3495" s="517"/>
    </row>
    <row r="3496" spans="2:9">
      <c r="B3496" s="522"/>
      <c r="C3496" s="542"/>
      <c r="D3496" s="534"/>
      <c r="E3496" s="534"/>
      <c r="F3496" s="540"/>
      <c r="G3496" s="534"/>
      <c r="H3496" s="592"/>
      <c r="I3496" s="517"/>
    </row>
    <row r="3497" spans="2:9" ht="15.75" thickBot="1">
      <c r="B3497" s="522"/>
      <c r="C3497" s="542"/>
      <c r="D3497" s="534"/>
      <c r="E3497" s="534"/>
      <c r="F3497" s="540"/>
      <c r="G3497" s="534"/>
      <c r="H3497" s="592"/>
      <c r="I3497" s="517"/>
    </row>
    <row r="3498" spans="2:9" ht="15.75" thickBot="1">
      <c r="B3498" s="522"/>
      <c r="C3498" s="544"/>
      <c r="D3498" s="546"/>
      <c r="E3498" s="546"/>
      <c r="F3498" s="546"/>
      <c r="G3498" s="545"/>
      <c r="H3498" s="547"/>
      <c r="I3498" s="548">
        <v>0</v>
      </c>
    </row>
    <row r="3499" spans="2:9" ht="15.75" thickBot="1">
      <c r="B3499" s="522"/>
      <c r="C3499" s="549"/>
      <c r="D3499" s="549"/>
      <c r="E3499" s="549"/>
      <c r="F3499" s="549"/>
      <c r="G3499" s="559"/>
      <c r="H3499" s="560"/>
      <c r="I3499" s="552"/>
    </row>
    <row r="3500" spans="2:9" ht="15.75" thickBot="1">
      <c r="B3500" s="522"/>
      <c r="C3500" s="524" t="s">
        <v>647</v>
      </c>
      <c r="D3500" s="561" t="s">
        <v>648</v>
      </c>
      <c r="E3500" s="561" t="s">
        <v>649</v>
      </c>
      <c r="F3500" s="525" t="s">
        <v>650</v>
      </c>
      <c r="G3500" s="525" t="s">
        <v>635</v>
      </c>
      <c r="H3500" s="526" t="s">
        <v>636</v>
      </c>
      <c r="I3500" s="517"/>
    </row>
    <row r="3501" spans="2:9">
      <c r="B3501" s="522"/>
      <c r="C3501" s="562" t="s">
        <v>651</v>
      </c>
      <c r="D3501" s="563">
        <v>52046.296296296299</v>
      </c>
      <c r="E3501" s="564">
        <v>1.83829076447194</v>
      </c>
      <c r="F3501" s="565">
        <v>95676.225806451621</v>
      </c>
      <c r="G3501" s="593">
        <v>5.6439675553103799</v>
      </c>
      <c r="H3501" s="594">
        <v>16952</v>
      </c>
      <c r="I3501" s="517"/>
    </row>
    <row r="3502" spans="2:9">
      <c r="B3502" s="522"/>
      <c r="C3502" s="562" t="s">
        <v>652</v>
      </c>
      <c r="D3502" s="563">
        <v>41637.037037037036</v>
      </c>
      <c r="E3502" s="564">
        <v>1.83829076447194</v>
      </c>
      <c r="F3502" s="565">
        <v>76540.980645161297</v>
      </c>
      <c r="G3502" s="599">
        <v>1.2</v>
      </c>
      <c r="H3502" s="594">
        <v>63784</v>
      </c>
      <c r="I3502" s="517"/>
    </row>
    <row r="3503" spans="2:9">
      <c r="B3503" s="522"/>
      <c r="C3503" s="568" t="s">
        <v>653</v>
      </c>
      <c r="D3503" s="563">
        <v>20818.518518518522</v>
      </c>
      <c r="E3503" s="564">
        <v>2.0417646957549742</v>
      </c>
      <c r="F3503" s="565">
        <v>42506.516129032265</v>
      </c>
      <c r="G3503" s="600">
        <v>1.2</v>
      </c>
      <c r="H3503" s="594">
        <v>35422</v>
      </c>
      <c r="I3503" s="517"/>
    </row>
    <row r="3504" spans="2:9">
      <c r="B3504" s="522"/>
      <c r="C3504" s="542"/>
      <c r="D3504" s="539"/>
      <c r="E3504" s="539"/>
      <c r="F3504" s="539"/>
      <c r="G3504" s="534"/>
      <c r="H3504" s="543"/>
      <c r="I3504" s="517"/>
    </row>
    <row r="3505" spans="2:10">
      <c r="B3505" s="522"/>
      <c r="C3505" s="542"/>
      <c r="D3505" s="539"/>
      <c r="E3505" s="539"/>
      <c r="F3505" s="539"/>
      <c r="G3505" s="534"/>
      <c r="H3505" s="543"/>
      <c r="I3505" s="517"/>
    </row>
    <row r="3506" spans="2:10" ht="15.75" thickBot="1">
      <c r="B3506" s="522"/>
      <c r="C3506" s="542"/>
      <c r="D3506" s="539"/>
      <c r="E3506" s="539"/>
      <c r="F3506" s="539"/>
      <c r="G3506" s="534"/>
      <c r="H3506" s="543"/>
      <c r="I3506" s="517"/>
    </row>
    <row r="3507" spans="2:10" ht="15.75" thickBot="1">
      <c r="B3507" s="522"/>
      <c r="C3507" s="570"/>
      <c r="D3507" s="571"/>
      <c r="E3507" s="571"/>
      <c r="F3507" s="571"/>
      <c r="G3507" s="572"/>
      <c r="H3507" s="573"/>
      <c r="I3507" s="548">
        <v>116158</v>
      </c>
    </row>
    <row r="3508" spans="2:10" ht="15.75" thickBot="1">
      <c r="B3508" s="522"/>
      <c r="C3508" s="596"/>
      <c r="D3508" s="596"/>
      <c r="E3508" s="596"/>
      <c r="F3508" s="596"/>
      <c r="G3508" s="597"/>
      <c r="H3508" s="552"/>
      <c r="I3508" s="552"/>
    </row>
    <row r="3509" spans="2:10" ht="15.75" thickBot="1">
      <c r="B3509" s="522"/>
      <c r="C3509" s="522"/>
      <c r="D3509" s="522"/>
      <c r="E3509" s="522"/>
      <c r="F3509" s="574" t="s">
        <v>654</v>
      </c>
      <c r="G3509" s="521"/>
      <c r="H3509" s="517"/>
      <c r="I3509" s="548">
        <v>470970</v>
      </c>
      <c r="J3509" s="518">
        <v>470970</v>
      </c>
    </row>
    <row r="3510" spans="2:10">
      <c r="B3510" s="515"/>
      <c r="C3510" s="515"/>
      <c r="D3510" s="515"/>
      <c r="E3510" s="515"/>
      <c r="F3510" s="515"/>
      <c r="G3510" s="516"/>
      <c r="H3510" s="517"/>
      <c r="I3510" s="598"/>
    </row>
    <row r="3511" spans="2:10">
      <c r="B3511" s="515"/>
      <c r="C3511" s="515"/>
      <c r="D3511" s="515"/>
      <c r="E3511" s="515"/>
      <c r="F3511" s="515"/>
      <c r="G3511" s="515"/>
      <c r="H3511" s="517"/>
      <c r="I3511" s="515"/>
    </row>
    <row r="3512" spans="2:10">
      <c r="B3512" s="515"/>
      <c r="C3512" s="515"/>
      <c r="D3512" s="515"/>
      <c r="E3512" s="515"/>
      <c r="F3512" s="515"/>
      <c r="G3512" s="515"/>
      <c r="H3512" s="517"/>
      <c r="I3512" s="515"/>
    </row>
    <row r="3513" spans="2:10">
      <c r="B3513" s="515"/>
      <c r="C3513" s="515"/>
      <c r="D3513" s="515"/>
      <c r="E3513" s="515"/>
      <c r="F3513" s="515"/>
      <c r="G3513" s="515"/>
      <c r="H3513" s="517"/>
      <c r="I3513" s="515"/>
    </row>
    <row r="3514" spans="2:10">
      <c r="B3514" s="516"/>
      <c r="C3514" s="519" t="s">
        <v>631</v>
      </c>
      <c r="D3514" s="519"/>
      <c r="E3514" s="519"/>
      <c r="F3514" s="519"/>
      <c r="G3514" s="519"/>
      <c r="H3514" s="520"/>
      <c r="I3514" s="515"/>
    </row>
    <row r="3515" spans="2:10">
      <c r="B3515" s="516"/>
      <c r="C3515" s="515"/>
      <c r="D3515" s="515"/>
      <c r="E3515" s="515"/>
      <c r="F3515" s="515"/>
      <c r="G3515" s="516"/>
      <c r="H3515" s="575"/>
      <c r="I3515" s="576"/>
    </row>
    <row r="3516" spans="2:10">
      <c r="B3516" s="516"/>
      <c r="C3516" s="515"/>
      <c r="D3516" s="515"/>
      <c r="E3516" s="515"/>
      <c r="F3516" s="515"/>
      <c r="G3516" s="516"/>
      <c r="H3516" s="575"/>
      <c r="I3516" s="576"/>
    </row>
    <row r="3517" spans="2:10">
      <c r="B3517" s="516"/>
      <c r="C3517" s="515"/>
      <c r="D3517" s="515"/>
      <c r="E3517" s="515"/>
      <c r="F3517" s="515"/>
      <c r="G3517" s="516"/>
      <c r="H3517" s="575"/>
      <c r="I3517" s="1051" t="s">
        <v>1062</v>
      </c>
    </row>
    <row r="3518" spans="2:10" ht="45">
      <c r="B3518" s="828" t="s">
        <v>568</v>
      </c>
      <c r="C3518" s="1097" t="s">
        <v>125</v>
      </c>
      <c r="D3518" s="829" t="s">
        <v>5498</v>
      </c>
      <c r="E3518" s="829"/>
      <c r="F3518" s="829"/>
      <c r="G3518" s="828" t="s">
        <v>7</v>
      </c>
      <c r="H3518" s="949" t="s">
        <v>80</v>
      </c>
      <c r="I3518" s="1093">
        <v>11</v>
      </c>
    </row>
    <row r="3519" spans="2:10">
      <c r="B3519" s="516"/>
      <c r="C3519" s="515"/>
      <c r="D3519" s="604"/>
      <c r="E3519" s="604"/>
      <c r="F3519" s="604"/>
      <c r="G3519" s="516"/>
      <c r="H3519" s="575"/>
      <c r="I3519" s="576"/>
    </row>
    <row r="3520" spans="2:10">
      <c r="B3520" s="516"/>
      <c r="C3520" s="515"/>
      <c r="D3520" s="515"/>
      <c r="E3520" s="515"/>
      <c r="F3520" s="515"/>
      <c r="G3520" s="515"/>
      <c r="H3520" s="517"/>
      <c r="I3520" s="576"/>
    </row>
    <row r="3521" spans="2:9" ht="15.75" thickBot="1">
      <c r="B3521" s="516"/>
      <c r="C3521" s="515"/>
      <c r="D3521" s="515"/>
      <c r="E3521" s="515"/>
      <c r="F3521" s="515"/>
      <c r="G3521" s="516"/>
      <c r="H3521" s="575"/>
      <c r="I3521" s="576"/>
    </row>
    <row r="3522" spans="2:9" ht="15.75" thickBot="1">
      <c r="B3522" s="516"/>
      <c r="C3522" s="605" t="s">
        <v>633</v>
      </c>
      <c r="D3522" s="561" t="s">
        <v>7</v>
      </c>
      <c r="E3522" s="561" t="s">
        <v>92</v>
      </c>
      <c r="F3522" s="561" t="s">
        <v>672</v>
      </c>
      <c r="G3522" s="561" t="s">
        <v>635</v>
      </c>
      <c r="H3522" s="606" t="s">
        <v>636</v>
      </c>
      <c r="I3522" s="576"/>
    </row>
    <row r="3523" spans="2:9">
      <c r="B3523" s="516"/>
      <c r="C3523" s="568" t="s">
        <v>637</v>
      </c>
      <c r="D3523" s="607" t="s">
        <v>638</v>
      </c>
      <c r="E3523" s="535">
        <v>1</v>
      </c>
      <c r="F3523" s="647">
        <v>47020</v>
      </c>
      <c r="G3523" s="535">
        <v>1</v>
      </c>
      <c r="H3523" s="608">
        <v>47020</v>
      </c>
      <c r="I3523" s="576"/>
    </row>
    <row r="3524" spans="2:9">
      <c r="B3524" s="516"/>
      <c r="C3524" s="609"/>
      <c r="D3524" s="610"/>
      <c r="E3524" s="610"/>
      <c r="F3524" s="611"/>
      <c r="G3524" s="610"/>
      <c r="H3524" s="613"/>
      <c r="I3524" s="576"/>
    </row>
    <row r="3525" spans="2:9">
      <c r="B3525" s="516"/>
      <c r="C3525" s="609"/>
      <c r="D3525" s="610"/>
      <c r="E3525" s="610"/>
      <c r="F3525" s="563"/>
      <c r="G3525" s="610"/>
      <c r="H3525" s="613"/>
      <c r="I3525" s="576"/>
    </row>
    <row r="3526" spans="2:9">
      <c r="B3526" s="516"/>
      <c r="C3526" s="609"/>
      <c r="D3526" s="610"/>
      <c r="E3526" s="610"/>
      <c r="F3526" s="558"/>
      <c r="G3526" s="610"/>
      <c r="H3526" s="613"/>
      <c r="I3526" s="576"/>
    </row>
    <row r="3527" spans="2:9">
      <c r="B3527" s="516"/>
      <c r="C3527" s="609"/>
      <c r="D3527" s="610"/>
      <c r="E3527" s="614"/>
      <c r="F3527" s="614"/>
      <c r="G3527" s="610"/>
      <c r="H3527" s="613"/>
      <c r="I3527" s="576"/>
    </row>
    <row r="3528" spans="2:9" ht="15.75" thickBot="1">
      <c r="B3528" s="516"/>
      <c r="C3528" s="609"/>
      <c r="D3528" s="610"/>
      <c r="E3528" s="614"/>
      <c r="F3528" s="614"/>
      <c r="G3528" s="610"/>
      <c r="H3528" s="613"/>
      <c r="I3528" s="576"/>
    </row>
    <row r="3529" spans="2:9" ht="15.75" thickBot="1">
      <c r="B3529" s="516"/>
      <c r="C3529" s="615"/>
      <c r="D3529" s="616"/>
      <c r="E3529" s="616"/>
      <c r="F3529" s="616"/>
      <c r="G3529" s="617"/>
      <c r="H3529" s="618"/>
      <c r="I3529" s="619">
        <v>47020</v>
      </c>
    </row>
    <row r="3530" spans="2:9" ht="15.75" thickBot="1">
      <c r="B3530" s="516"/>
      <c r="C3530" s="620"/>
      <c r="D3530" s="620"/>
      <c r="E3530" s="620"/>
      <c r="F3530" s="620"/>
      <c r="G3530" s="621"/>
      <c r="H3530" s="622"/>
      <c r="I3530" s="623"/>
    </row>
    <row r="3531" spans="2:9" ht="15.75" thickBot="1">
      <c r="B3531" s="516"/>
      <c r="C3531" s="605" t="s">
        <v>641</v>
      </c>
      <c r="D3531" s="561" t="s">
        <v>7</v>
      </c>
      <c r="E3531" s="561" t="s">
        <v>92</v>
      </c>
      <c r="F3531" s="561" t="s">
        <v>642</v>
      </c>
      <c r="G3531" s="561" t="s">
        <v>643</v>
      </c>
      <c r="H3531" s="606" t="s">
        <v>636</v>
      </c>
      <c r="I3531" s="576"/>
    </row>
    <row r="3532" spans="2:9" ht="30">
      <c r="B3532" s="516"/>
      <c r="C3532" s="677" t="s">
        <v>5497</v>
      </c>
      <c r="D3532" s="625" t="s">
        <v>76</v>
      </c>
      <c r="E3532" s="663">
        <v>2</v>
      </c>
      <c r="F3532" s="611">
        <v>360500</v>
      </c>
      <c r="G3532" s="556"/>
      <c r="H3532" s="587">
        <v>721000</v>
      </c>
      <c r="I3532" s="576"/>
    </row>
    <row r="3533" spans="2:9">
      <c r="B3533" s="516"/>
      <c r="C3533" s="678"/>
      <c r="D3533" s="625"/>
      <c r="E3533" s="625"/>
      <c r="F3533" s="611"/>
      <c r="G3533" s="556"/>
      <c r="H3533" s="587"/>
      <c r="I3533" s="576"/>
    </row>
    <row r="3534" spans="2:9">
      <c r="B3534" s="516"/>
      <c r="C3534" s="627"/>
      <c r="D3534" s="610"/>
      <c r="E3534" s="610"/>
      <c r="F3534" s="611"/>
      <c r="G3534" s="556"/>
      <c r="H3534" s="587"/>
      <c r="I3534" s="576"/>
    </row>
    <row r="3535" spans="2:9">
      <c r="B3535" s="516"/>
      <c r="C3535" s="628"/>
      <c r="D3535" s="610"/>
      <c r="E3535" s="610"/>
      <c r="F3535" s="563"/>
      <c r="G3535" s="556"/>
      <c r="H3535" s="587"/>
      <c r="I3535" s="576"/>
    </row>
    <row r="3536" spans="2:9">
      <c r="B3536" s="516"/>
      <c r="C3536" s="609"/>
      <c r="D3536" s="610"/>
      <c r="E3536" s="610"/>
      <c r="F3536" s="563"/>
      <c r="G3536" s="556"/>
      <c r="H3536" s="587"/>
      <c r="I3536" s="576"/>
    </row>
    <row r="3537" spans="2:9">
      <c r="B3537" s="516"/>
      <c r="C3537" s="628"/>
      <c r="D3537" s="625"/>
      <c r="E3537" s="625"/>
      <c r="F3537" s="563"/>
      <c r="G3537" s="556"/>
      <c r="H3537" s="587"/>
      <c r="I3537" s="576"/>
    </row>
    <row r="3538" spans="2:9">
      <c r="B3538" s="516"/>
      <c r="C3538" s="609"/>
      <c r="D3538" s="610"/>
      <c r="E3538" s="610"/>
      <c r="F3538" s="563"/>
      <c r="G3538" s="556"/>
      <c r="H3538" s="587"/>
      <c r="I3538" s="576"/>
    </row>
    <row r="3539" spans="2:9">
      <c r="B3539" s="516"/>
      <c r="C3539" s="609"/>
      <c r="D3539" s="610"/>
      <c r="E3539" s="610"/>
      <c r="F3539" s="563"/>
      <c r="G3539" s="556"/>
      <c r="H3539" s="587"/>
      <c r="I3539" s="576"/>
    </row>
    <row r="3540" spans="2:9">
      <c r="B3540" s="516"/>
      <c r="C3540" s="609"/>
      <c r="D3540" s="614"/>
      <c r="E3540" s="614"/>
      <c r="F3540" s="614"/>
      <c r="G3540" s="610"/>
      <c r="H3540" s="613"/>
      <c r="I3540" s="576"/>
    </row>
    <row r="3541" spans="2:9">
      <c r="B3541" s="516"/>
      <c r="C3541" s="609"/>
      <c r="D3541" s="614"/>
      <c r="E3541" s="614"/>
      <c r="F3541" s="614"/>
      <c r="G3541" s="610"/>
      <c r="H3541" s="613"/>
      <c r="I3541" s="576"/>
    </row>
    <row r="3542" spans="2:9">
      <c r="B3542" s="516"/>
      <c r="C3542" s="609"/>
      <c r="D3542" s="614"/>
      <c r="E3542" s="614"/>
      <c r="F3542" s="614"/>
      <c r="G3542" s="610"/>
      <c r="H3542" s="613"/>
      <c r="I3542" s="576"/>
    </row>
    <row r="3543" spans="2:9" ht="15.75" thickBot="1">
      <c r="B3543" s="516"/>
      <c r="C3543" s="609"/>
      <c r="D3543" s="614"/>
      <c r="E3543" s="614"/>
      <c r="F3543" s="614"/>
      <c r="G3543" s="610"/>
      <c r="H3543" s="613"/>
      <c r="I3543" s="576"/>
    </row>
    <row r="3544" spans="2:9" ht="15.75" thickBot="1">
      <c r="B3544" s="516"/>
      <c r="C3544" s="615"/>
      <c r="D3544" s="616"/>
      <c r="E3544" s="616"/>
      <c r="F3544" s="616"/>
      <c r="G3544" s="617"/>
      <c r="H3544" s="618"/>
      <c r="I3544" s="679">
        <v>721000</v>
      </c>
    </row>
    <row r="3545" spans="2:9" ht="15.75" thickBot="1">
      <c r="B3545" s="516"/>
      <c r="C3545" s="620"/>
      <c r="D3545" s="620"/>
      <c r="E3545" s="620"/>
      <c r="F3545" s="620"/>
      <c r="G3545" s="621"/>
      <c r="H3545" s="622"/>
      <c r="I3545" s="623"/>
    </row>
    <row r="3546" spans="2:9" ht="15.75" thickBot="1">
      <c r="B3546" s="516"/>
      <c r="C3546" s="605" t="s">
        <v>645</v>
      </c>
      <c r="D3546" s="561" t="s">
        <v>7</v>
      </c>
      <c r="E3546" s="561" t="s">
        <v>92</v>
      </c>
      <c r="F3546" s="561" t="s">
        <v>642</v>
      </c>
      <c r="G3546" s="561" t="s">
        <v>646</v>
      </c>
      <c r="H3546" s="606" t="s">
        <v>636</v>
      </c>
      <c r="I3546" s="576"/>
    </row>
    <row r="3547" spans="2:9">
      <c r="B3547" s="516"/>
      <c r="C3547" s="624"/>
      <c r="D3547" s="625"/>
      <c r="E3547" s="625"/>
      <c r="F3547" s="584"/>
      <c r="G3547" s="625"/>
      <c r="H3547" s="592"/>
      <c r="I3547" s="631"/>
    </row>
    <row r="3548" spans="2:9">
      <c r="B3548" s="516"/>
      <c r="C3548" s="627"/>
      <c r="D3548" s="633"/>
      <c r="E3548" s="633"/>
      <c r="F3548" s="633"/>
      <c r="G3548" s="625"/>
      <c r="H3548" s="587"/>
      <c r="I3548" s="576"/>
    </row>
    <row r="3549" spans="2:9">
      <c r="B3549" s="516"/>
      <c r="C3549" s="627"/>
      <c r="D3549" s="614"/>
      <c r="E3549" s="614"/>
      <c r="F3549" s="614"/>
      <c r="G3549" s="610"/>
      <c r="H3549" s="613"/>
      <c r="I3549" s="576"/>
    </row>
    <row r="3550" spans="2:9">
      <c r="B3550" s="516"/>
      <c r="C3550" s="628"/>
      <c r="D3550" s="614"/>
      <c r="E3550" s="614"/>
      <c r="F3550" s="614"/>
      <c r="G3550" s="610"/>
      <c r="H3550" s="613"/>
      <c r="I3550" s="576"/>
    </row>
    <row r="3551" spans="2:9" ht="15.75" thickBot="1">
      <c r="B3551" s="516"/>
      <c r="C3551" s="609"/>
      <c r="D3551" s="614"/>
      <c r="E3551" s="614"/>
      <c r="F3551" s="614"/>
      <c r="G3551" s="610"/>
      <c r="H3551" s="613"/>
      <c r="I3551" s="576"/>
    </row>
    <row r="3552" spans="2:9" ht="15.75" thickBot="1">
      <c r="B3552" s="516"/>
      <c r="C3552" s="615"/>
      <c r="D3552" s="616"/>
      <c r="E3552" s="616"/>
      <c r="F3552" s="616"/>
      <c r="G3552" s="617"/>
      <c r="H3552" s="618"/>
      <c r="I3552" s="619">
        <v>0</v>
      </c>
    </row>
    <row r="3553" spans="2:10" ht="15.75" thickBot="1">
      <c r="B3553" s="516"/>
      <c r="C3553" s="620"/>
      <c r="D3553" s="620"/>
      <c r="E3553" s="620"/>
      <c r="F3553" s="620"/>
      <c r="G3553" s="634"/>
      <c r="H3553" s="635"/>
      <c r="I3553" s="623"/>
    </row>
    <row r="3554" spans="2:10" ht="15.75" thickBot="1">
      <c r="B3554" s="516"/>
      <c r="C3554" s="605" t="s">
        <v>647</v>
      </c>
      <c r="D3554" s="561" t="s">
        <v>648</v>
      </c>
      <c r="E3554" s="561" t="s">
        <v>649</v>
      </c>
      <c r="F3554" s="561" t="s">
        <v>650</v>
      </c>
      <c r="G3554" s="561" t="s">
        <v>635</v>
      </c>
      <c r="H3554" s="606" t="s">
        <v>636</v>
      </c>
      <c r="I3554" s="576"/>
    </row>
    <row r="3555" spans="2:10">
      <c r="B3555" s="516"/>
      <c r="C3555" s="562" t="s">
        <v>651</v>
      </c>
      <c r="D3555" s="563">
        <v>52046.296296296299</v>
      </c>
      <c r="E3555" s="564">
        <v>1.83829076447194</v>
      </c>
      <c r="F3555" s="565">
        <v>95676.225806451621</v>
      </c>
      <c r="G3555" s="593">
        <v>9.7446278825995805</v>
      </c>
      <c r="H3555" s="567">
        <v>9818</v>
      </c>
      <c r="I3555" s="576"/>
    </row>
    <row r="3556" spans="2:10">
      <c r="B3556" s="516"/>
      <c r="C3556" s="562" t="s">
        <v>652</v>
      </c>
      <c r="D3556" s="563">
        <v>41637.037037037036</v>
      </c>
      <c r="E3556" s="564">
        <v>1.83829076447194</v>
      </c>
      <c r="F3556" s="565">
        <v>76540.980645161297</v>
      </c>
      <c r="G3556" s="636">
        <v>3.2</v>
      </c>
      <c r="H3556" s="567">
        <v>23919</v>
      </c>
      <c r="I3556" s="576"/>
    </row>
    <row r="3557" spans="2:10">
      <c r="B3557" s="516"/>
      <c r="C3557" s="568" t="s">
        <v>653</v>
      </c>
      <c r="D3557" s="563">
        <v>20818.518518518522</v>
      </c>
      <c r="E3557" s="564">
        <v>2.0417646957549742</v>
      </c>
      <c r="F3557" s="565">
        <v>42506.516129032265</v>
      </c>
      <c r="G3557" s="675">
        <v>3.2</v>
      </c>
      <c r="H3557" s="567">
        <v>13283</v>
      </c>
      <c r="I3557" s="576"/>
    </row>
    <row r="3558" spans="2:10">
      <c r="B3558" s="516"/>
      <c r="C3558" s="609"/>
      <c r="D3558" s="558"/>
      <c r="E3558" s="563"/>
      <c r="F3558" s="563"/>
      <c r="G3558" s="610"/>
      <c r="H3558" s="587"/>
      <c r="I3558" s="576"/>
    </row>
    <row r="3559" spans="2:10">
      <c r="B3559" s="516"/>
      <c r="C3559" s="609"/>
      <c r="D3559" s="614"/>
      <c r="E3559" s="614"/>
      <c r="F3559" s="614"/>
      <c r="G3559" s="610"/>
      <c r="H3559" s="613"/>
      <c r="I3559" s="576"/>
    </row>
    <row r="3560" spans="2:10" ht="15.75" thickBot="1">
      <c r="B3560" s="516"/>
      <c r="C3560" s="609"/>
      <c r="D3560" s="614"/>
      <c r="E3560" s="614"/>
      <c r="F3560" s="614"/>
      <c r="G3560" s="610"/>
      <c r="H3560" s="613"/>
      <c r="I3560" s="576"/>
    </row>
    <row r="3561" spans="2:10" ht="15.75" thickBot="1">
      <c r="B3561" s="516"/>
      <c r="C3561" s="639"/>
      <c r="D3561" s="640"/>
      <c r="E3561" s="640"/>
      <c r="F3561" s="640"/>
      <c r="G3561" s="641"/>
      <c r="H3561" s="642"/>
      <c r="I3561" s="679">
        <v>47020</v>
      </c>
    </row>
    <row r="3562" spans="2:10" ht="15.75" thickBot="1">
      <c r="B3562" s="516"/>
      <c r="C3562" s="515"/>
      <c r="D3562" s="515"/>
      <c r="E3562" s="515"/>
      <c r="F3562" s="515"/>
      <c r="G3562" s="516"/>
      <c r="H3562" s="575"/>
      <c r="I3562" s="576"/>
    </row>
    <row r="3563" spans="2:10" ht="15.75" thickBot="1">
      <c r="B3563" s="516"/>
      <c r="C3563" s="515"/>
      <c r="D3563" s="515"/>
      <c r="E3563" s="515"/>
      <c r="F3563" s="574" t="s">
        <v>654</v>
      </c>
      <c r="G3563" s="516"/>
      <c r="H3563" s="575"/>
      <c r="I3563" s="619">
        <v>815040</v>
      </c>
      <c r="J3563" s="518">
        <v>815040</v>
      </c>
    </row>
    <row r="3564" spans="2:10">
      <c r="B3564" s="515"/>
      <c r="C3564" s="515"/>
      <c r="D3564" s="515"/>
      <c r="E3564" s="515"/>
      <c r="F3564" s="515"/>
      <c r="G3564" s="515"/>
      <c r="H3564" s="517"/>
      <c r="I3564" s="515"/>
    </row>
    <row r="3565" spans="2:10">
      <c r="B3565" s="515"/>
      <c r="C3565" s="515"/>
      <c r="D3565" s="515"/>
      <c r="E3565" s="515"/>
      <c r="F3565" s="515"/>
      <c r="G3565" s="515"/>
      <c r="H3565" s="517"/>
      <c r="I3565" s="515"/>
    </row>
    <row r="3566" spans="2:10">
      <c r="B3566" s="515"/>
      <c r="C3566" s="515"/>
      <c r="D3566" s="515"/>
      <c r="E3566" s="515"/>
      <c r="F3566" s="515"/>
      <c r="G3566" s="515"/>
      <c r="H3566" s="517"/>
      <c r="I3566" s="515"/>
    </row>
    <row r="3567" spans="2:10">
      <c r="B3567" s="515"/>
      <c r="C3567" s="515"/>
      <c r="D3567" s="515"/>
      <c r="E3567" s="515"/>
      <c r="F3567" s="515"/>
      <c r="G3567" s="515"/>
      <c r="H3567" s="517"/>
      <c r="I3567" s="515"/>
    </row>
    <row r="3568" spans="2:10">
      <c r="B3568" s="516"/>
      <c r="C3568" s="519" t="s">
        <v>631</v>
      </c>
      <c r="D3568" s="519"/>
      <c r="E3568" s="519"/>
      <c r="F3568" s="519"/>
      <c r="G3568" s="519"/>
      <c r="H3568" s="520"/>
      <c r="I3568" s="515"/>
    </row>
    <row r="3569" spans="2:9">
      <c r="B3569" s="516"/>
      <c r="C3569" s="515"/>
      <c r="D3569" s="515"/>
      <c r="E3569" s="515"/>
      <c r="F3569" s="515"/>
      <c r="G3569" s="516"/>
      <c r="H3569" s="575"/>
      <c r="I3569" s="576"/>
    </row>
    <row r="3570" spans="2:9">
      <c r="B3570" s="516"/>
      <c r="C3570" s="515"/>
      <c r="D3570" s="515"/>
      <c r="E3570" s="515"/>
      <c r="F3570" s="515"/>
      <c r="G3570" s="516"/>
      <c r="H3570" s="575"/>
      <c r="I3570" s="576"/>
    </row>
    <row r="3571" spans="2:9">
      <c r="B3571" s="516"/>
      <c r="C3571" s="515"/>
      <c r="D3571" s="515"/>
      <c r="E3571" s="515"/>
      <c r="F3571" s="515"/>
      <c r="G3571" s="516"/>
      <c r="H3571" s="575"/>
      <c r="I3571" s="1051" t="s">
        <v>1062</v>
      </c>
    </row>
    <row r="3572" spans="2:9" ht="45">
      <c r="B3572" s="828" t="s">
        <v>568</v>
      </c>
      <c r="C3572" s="1097" t="s">
        <v>148</v>
      </c>
      <c r="D3572" s="829" t="s">
        <v>5499</v>
      </c>
      <c r="E3572" s="829"/>
      <c r="F3572" s="829"/>
      <c r="G3572" s="828" t="s">
        <v>7</v>
      </c>
      <c r="H3572" s="949" t="s">
        <v>80</v>
      </c>
      <c r="I3572" s="1093">
        <v>12</v>
      </c>
    </row>
    <row r="3573" spans="2:9">
      <c r="B3573" s="516"/>
      <c r="C3573" s="515"/>
      <c r="D3573" s="604"/>
      <c r="E3573" s="604"/>
      <c r="F3573" s="604"/>
      <c r="G3573" s="516"/>
      <c r="H3573" s="575"/>
      <c r="I3573" s="576"/>
    </row>
    <row r="3574" spans="2:9">
      <c r="B3574" s="516"/>
      <c r="C3574" s="515"/>
      <c r="D3574" s="515"/>
      <c r="E3574" s="515"/>
      <c r="F3574" s="515"/>
      <c r="G3574" s="515"/>
      <c r="H3574" s="517"/>
      <c r="I3574" s="576"/>
    </row>
    <row r="3575" spans="2:9" ht="15.75" thickBot="1">
      <c r="B3575" s="516"/>
      <c r="C3575" s="515"/>
      <c r="D3575" s="515"/>
      <c r="E3575" s="515"/>
      <c r="F3575" s="515"/>
      <c r="G3575" s="516"/>
      <c r="H3575" s="575"/>
      <c r="I3575" s="576"/>
    </row>
    <row r="3576" spans="2:9" ht="15.75" thickBot="1">
      <c r="B3576" s="516"/>
      <c r="C3576" s="605" t="s">
        <v>633</v>
      </c>
      <c r="D3576" s="561" t="s">
        <v>7</v>
      </c>
      <c r="E3576" s="561" t="s">
        <v>92</v>
      </c>
      <c r="F3576" s="561" t="s">
        <v>672</v>
      </c>
      <c r="G3576" s="561" t="s">
        <v>635</v>
      </c>
      <c r="H3576" s="606" t="s">
        <v>636</v>
      </c>
      <c r="I3576" s="576"/>
    </row>
    <row r="3577" spans="2:9">
      <c r="B3577" s="516"/>
      <c r="C3577" s="568" t="s">
        <v>637</v>
      </c>
      <c r="D3577" s="607" t="s">
        <v>638</v>
      </c>
      <c r="E3577" s="535">
        <v>1</v>
      </c>
      <c r="F3577" s="647">
        <v>75469</v>
      </c>
      <c r="G3577" s="535">
        <v>1.6933519802952022</v>
      </c>
      <c r="H3577" s="608">
        <v>127796</v>
      </c>
      <c r="I3577" s="576"/>
    </row>
    <row r="3578" spans="2:9">
      <c r="B3578" s="516"/>
      <c r="C3578" s="609"/>
      <c r="D3578" s="610"/>
      <c r="E3578" s="610"/>
      <c r="F3578" s="611"/>
      <c r="G3578" s="610"/>
      <c r="H3578" s="613"/>
      <c r="I3578" s="576"/>
    </row>
    <row r="3579" spans="2:9">
      <c r="B3579" s="516"/>
      <c r="C3579" s="609"/>
      <c r="D3579" s="610"/>
      <c r="E3579" s="610"/>
      <c r="F3579" s="563"/>
      <c r="G3579" s="610"/>
      <c r="H3579" s="613"/>
      <c r="I3579" s="576"/>
    </row>
    <row r="3580" spans="2:9">
      <c r="B3580" s="516"/>
      <c r="C3580" s="609"/>
      <c r="D3580" s="610"/>
      <c r="E3580" s="610"/>
      <c r="F3580" s="558"/>
      <c r="G3580" s="610"/>
      <c r="H3580" s="613"/>
      <c r="I3580" s="576"/>
    </row>
    <row r="3581" spans="2:9">
      <c r="B3581" s="516"/>
      <c r="C3581" s="609"/>
      <c r="D3581" s="610"/>
      <c r="E3581" s="614"/>
      <c r="F3581" s="614"/>
      <c r="G3581" s="610"/>
      <c r="H3581" s="613"/>
      <c r="I3581" s="576"/>
    </row>
    <row r="3582" spans="2:9" ht="15.75" thickBot="1">
      <c r="B3582" s="516"/>
      <c r="C3582" s="609"/>
      <c r="D3582" s="610"/>
      <c r="E3582" s="614"/>
      <c r="F3582" s="614"/>
      <c r="G3582" s="610"/>
      <c r="H3582" s="613"/>
      <c r="I3582" s="576"/>
    </row>
    <row r="3583" spans="2:9" ht="15.75" thickBot="1">
      <c r="B3583" s="516"/>
      <c r="C3583" s="615"/>
      <c r="D3583" s="616"/>
      <c r="E3583" s="616"/>
      <c r="F3583" s="616"/>
      <c r="G3583" s="617"/>
      <c r="H3583" s="618"/>
      <c r="I3583" s="619">
        <v>127796</v>
      </c>
    </row>
    <row r="3584" spans="2:9" ht="15.75" thickBot="1">
      <c r="B3584" s="516"/>
      <c r="C3584" s="620"/>
      <c r="D3584" s="620"/>
      <c r="E3584" s="620"/>
      <c r="F3584" s="620"/>
      <c r="G3584" s="621"/>
      <c r="H3584" s="622"/>
      <c r="I3584" s="623"/>
    </row>
    <row r="3585" spans="2:9" ht="15.75" thickBot="1">
      <c r="B3585" s="516"/>
      <c r="C3585" s="605" t="s">
        <v>641</v>
      </c>
      <c r="D3585" s="561" t="s">
        <v>7</v>
      </c>
      <c r="E3585" s="561" t="s">
        <v>92</v>
      </c>
      <c r="F3585" s="561" t="s">
        <v>642</v>
      </c>
      <c r="G3585" s="561" t="s">
        <v>643</v>
      </c>
      <c r="H3585" s="606" t="s">
        <v>636</v>
      </c>
      <c r="I3585" s="576"/>
    </row>
    <row r="3586" spans="2:9" ht="30">
      <c r="B3586" s="516"/>
      <c r="C3586" s="677" t="s">
        <v>5497</v>
      </c>
      <c r="D3586" s="625" t="s">
        <v>76</v>
      </c>
      <c r="E3586" s="663">
        <v>1.84</v>
      </c>
      <c r="F3586" s="611">
        <v>360500</v>
      </c>
      <c r="G3586" s="556"/>
      <c r="H3586" s="587">
        <v>663320</v>
      </c>
      <c r="I3586" s="576"/>
    </row>
    <row r="3587" spans="2:9">
      <c r="B3587" s="516"/>
      <c r="C3587" s="678"/>
      <c r="D3587" s="625"/>
      <c r="E3587" s="625"/>
      <c r="F3587" s="611"/>
      <c r="G3587" s="556"/>
      <c r="H3587" s="587"/>
      <c r="I3587" s="576"/>
    </row>
    <row r="3588" spans="2:9">
      <c r="B3588" s="516"/>
      <c r="C3588" s="627"/>
      <c r="D3588" s="610"/>
      <c r="E3588" s="610"/>
      <c r="F3588" s="611"/>
      <c r="G3588" s="556"/>
      <c r="H3588" s="587"/>
      <c r="I3588" s="576"/>
    </row>
    <row r="3589" spans="2:9">
      <c r="B3589" s="516"/>
      <c r="C3589" s="628"/>
      <c r="D3589" s="610"/>
      <c r="E3589" s="610"/>
      <c r="F3589" s="563"/>
      <c r="G3589" s="556"/>
      <c r="H3589" s="587"/>
      <c r="I3589" s="576"/>
    </row>
    <row r="3590" spans="2:9">
      <c r="B3590" s="516"/>
      <c r="C3590" s="609"/>
      <c r="D3590" s="610"/>
      <c r="E3590" s="610"/>
      <c r="F3590" s="563"/>
      <c r="G3590" s="556"/>
      <c r="H3590" s="587"/>
      <c r="I3590" s="576"/>
    </row>
    <row r="3591" spans="2:9">
      <c r="B3591" s="516"/>
      <c r="C3591" s="628"/>
      <c r="D3591" s="625"/>
      <c r="E3591" s="625"/>
      <c r="F3591" s="563"/>
      <c r="G3591" s="556"/>
      <c r="H3591" s="587"/>
      <c r="I3591" s="576"/>
    </row>
    <row r="3592" spans="2:9">
      <c r="B3592" s="516"/>
      <c r="C3592" s="609"/>
      <c r="D3592" s="610"/>
      <c r="E3592" s="610"/>
      <c r="F3592" s="563"/>
      <c r="G3592" s="556"/>
      <c r="H3592" s="587"/>
      <c r="I3592" s="576"/>
    </row>
    <row r="3593" spans="2:9">
      <c r="B3593" s="516"/>
      <c r="C3593" s="609"/>
      <c r="D3593" s="610"/>
      <c r="E3593" s="610"/>
      <c r="F3593" s="563"/>
      <c r="G3593" s="556"/>
      <c r="H3593" s="587"/>
      <c r="I3593" s="576"/>
    </row>
    <row r="3594" spans="2:9">
      <c r="B3594" s="516"/>
      <c r="C3594" s="609"/>
      <c r="D3594" s="614"/>
      <c r="E3594" s="614"/>
      <c r="F3594" s="614"/>
      <c r="G3594" s="610"/>
      <c r="H3594" s="613"/>
      <c r="I3594" s="576"/>
    </row>
    <row r="3595" spans="2:9">
      <c r="B3595" s="516"/>
      <c r="C3595" s="609"/>
      <c r="D3595" s="614"/>
      <c r="E3595" s="614"/>
      <c r="F3595" s="614"/>
      <c r="G3595" s="610"/>
      <c r="H3595" s="613"/>
      <c r="I3595" s="576"/>
    </row>
    <row r="3596" spans="2:9">
      <c r="B3596" s="516"/>
      <c r="C3596" s="609"/>
      <c r="D3596" s="614"/>
      <c r="E3596" s="614"/>
      <c r="F3596" s="614"/>
      <c r="G3596" s="610"/>
      <c r="H3596" s="613"/>
      <c r="I3596" s="576"/>
    </row>
    <row r="3597" spans="2:9" ht="15.75" thickBot="1">
      <c r="B3597" s="516"/>
      <c r="C3597" s="609"/>
      <c r="D3597" s="614"/>
      <c r="E3597" s="614"/>
      <c r="F3597" s="614"/>
      <c r="G3597" s="610"/>
      <c r="H3597" s="613"/>
      <c r="I3597" s="576"/>
    </row>
    <row r="3598" spans="2:9" ht="15.75" thickBot="1">
      <c r="B3598" s="516"/>
      <c r="C3598" s="615"/>
      <c r="D3598" s="616"/>
      <c r="E3598" s="616"/>
      <c r="F3598" s="616"/>
      <c r="G3598" s="617"/>
      <c r="H3598" s="618"/>
      <c r="I3598" s="679">
        <v>663320</v>
      </c>
    </row>
    <row r="3599" spans="2:9" ht="15.75" thickBot="1">
      <c r="B3599" s="516"/>
      <c r="C3599" s="620"/>
      <c r="D3599" s="620"/>
      <c r="E3599" s="620"/>
      <c r="F3599" s="620"/>
      <c r="G3599" s="621"/>
      <c r="H3599" s="622"/>
      <c r="I3599" s="623"/>
    </row>
    <row r="3600" spans="2:9" ht="15.75" thickBot="1">
      <c r="B3600" s="516"/>
      <c r="C3600" s="605" t="s">
        <v>645</v>
      </c>
      <c r="D3600" s="561" t="s">
        <v>7</v>
      </c>
      <c r="E3600" s="561" t="s">
        <v>92</v>
      </c>
      <c r="F3600" s="561" t="s">
        <v>642</v>
      </c>
      <c r="G3600" s="561" t="s">
        <v>646</v>
      </c>
      <c r="H3600" s="606" t="s">
        <v>636</v>
      </c>
      <c r="I3600" s="576"/>
    </row>
    <row r="3601" spans="2:9">
      <c r="B3601" s="516"/>
      <c r="C3601" s="624"/>
      <c r="D3601" s="625"/>
      <c r="E3601" s="625"/>
      <c r="F3601" s="584"/>
      <c r="G3601" s="625"/>
      <c r="H3601" s="592"/>
      <c r="I3601" s="631"/>
    </row>
    <row r="3602" spans="2:9">
      <c r="B3602" s="516"/>
      <c r="C3602" s="627"/>
      <c r="D3602" s="633"/>
      <c r="E3602" s="633"/>
      <c r="F3602" s="633"/>
      <c r="G3602" s="625"/>
      <c r="H3602" s="587"/>
      <c r="I3602" s="576"/>
    </row>
    <row r="3603" spans="2:9">
      <c r="B3603" s="516"/>
      <c r="C3603" s="627"/>
      <c r="D3603" s="614"/>
      <c r="E3603" s="614"/>
      <c r="F3603" s="614"/>
      <c r="G3603" s="610"/>
      <c r="H3603" s="613"/>
      <c r="I3603" s="576"/>
    </row>
    <row r="3604" spans="2:9">
      <c r="B3604" s="516"/>
      <c r="C3604" s="628"/>
      <c r="D3604" s="614"/>
      <c r="E3604" s="614"/>
      <c r="F3604" s="614"/>
      <c r="G3604" s="610"/>
      <c r="H3604" s="613"/>
      <c r="I3604" s="576"/>
    </row>
    <row r="3605" spans="2:9" ht="15.75" thickBot="1">
      <c r="B3605" s="516"/>
      <c r="C3605" s="609"/>
      <c r="D3605" s="614"/>
      <c r="E3605" s="614"/>
      <c r="F3605" s="614"/>
      <c r="G3605" s="610"/>
      <c r="H3605" s="613"/>
      <c r="I3605" s="576"/>
    </row>
    <row r="3606" spans="2:9" ht="15.75" thickBot="1">
      <c r="B3606" s="516"/>
      <c r="C3606" s="615"/>
      <c r="D3606" s="616"/>
      <c r="E3606" s="616"/>
      <c r="F3606" s="616"/>
      <c r="G3606" s="617"/>
      <c r="H3606" s="618"/>
      <c r="I3606" s="619">
        <v>0</v>
      </c>
    </row>
    <row r="3607" spans="2:9" ht="15.75" thickBot="1">
      <c r="B3607" s="516"/>
      <c r="C3607" s="620"/>
      <c r="D3607" s="620"/>
      <c r="E3607" s="620"/>
      <c r="F3607" s="620"/>
      <c r="G3607" s="634"/>
      <c r="H3607" s="635"/>
      <c r="I3607" s="623"/>
    </row>
    <row r="3608" spans="2:9" ht="15.75" thickBot="1">
      <c r="B3608" s="516"/>
      <c r="C3608" s="605" t="s">
        <v>647</v>
      </c>
      <c r="D3608" s="561" t="s">
        <v>648</v>
      </c>
      <c r="E3608" s="561" t="s">
        <v>649</v>
      </c>
      <c r="F3608" s="561" t="s">
        <v>650</v>
      </c>
      <c r="G3608" s="561" t="s">
        <v>635</v>
      </c>
      <c r="H3608" s="606" t="s">
        <v>636</v>
      </c>
      <c r="I3608" s="576"/>
    </row>
    <row r="3609" spans="2:9">
      <c r="B3609" s="516"/>
      <c r="C3609" s="562" t="s">
        <v>651</v>
      </c>
      <c r="D3609" s="563">
        <v>52046.296296296299</v>
      </c>
      <c r="E3609" s="564">
        <v>1.83829076447194</v>
      </c>
      <c r="F3609" s="565">
        <v>95676.225806451621</v>
      </c>
      <c r="G3609" s="593">
        <v>6</v>
      </c>
      <c r="H3609" s="567">
        <v>15946</v>
      </c>
      <c r="I3609" s="576"/>
    </row>
    <row r="3610" spans="2:9">
      <c r="B3610" s="516"/>
      <c r="C3610" s="562" t="s">
        <v>652</v>
      </c>
      <c r="D3610" s="563">
        <v>41637.037037037036</v>
      </c>
      <c r="E3610" s="564">
        <v>1.83829076447194</v>
      </c>
      <c r="F3610" s="565">
        <v>76540.980645161297</v>
      </c>
      <c r="G3610" s="636">
        <v>2</v>
      </c>
      <c r="H3610" s="567">
        <v>38270</v>
      </c>
      <c r="I3610" s="576"/>
    </row>
    <row r="3611" spans="2:9">
      <c r="B3611" s="516"/>
      <c r="C3611" s="568" t="s">
        <v>653</v>
      </c>
      <c r="D3611" s="563">
        <v>20818.518518518522</v>
      </c>
      <c r="E3611" s="564">
        <v>2.0417646957549742</v>
      </c>
      <c r="F3611" s="565">
        <v>42506.516129032265</v>
      </c>
      <c r="G3611" s="675">
        <v>2</v>
      </c>
      <c r="H3611" s="567">
        <v>21253</v>
      </c>
      <c r="I3611" s="576"/>
    </row>
    <row r="3612" spans="2:9">
      <c r="B3612" s="516"/>
      <c r="C3612" s="609"/>
      <c r="D3612" s="558"/>
      <c r="E3612" s="563"/>
      <c r="F3612" s="563"/>
      <c r="G3612" s="610"/>
      <c r="H3612" s="587"/>
      <c r="I3612" s="576"/>
    </row>
    <row r="3613" spans="2:9">
      <c r="B3613" s="516"/>
      <c r="C3613" s="609"/>
      <c r="D3613" s="614"/>
      <c r="E3613" s="614"/>
      <c r="F3613" s="614"/>
      <c r="G3613" s="610"/>
      <c r="H3613" s="613"/>
      <c r="I3613" s="576"/>
    </row>
    <row r="3614" spans="2:9" ht="15.75" thickBot="1">
      <c r="B3614" s="516"/>
      <c r="C3614" s="609"/>
      <c r="D3614" s="614"/>
      <c r="E3614" s="614"/>
      <c r="F3614" s="614"/>
      <c r="G3614" s="610"/>
      <c r="H3614" s="613"/>
      <c r="I3614" s="576"/>
    </row>
    <row r="3615" spans="2:9" ht="15.75" thickBot="1">
      <c r="B3615" s="516"/>
      <c r="C3615" s="639"/>
      <c r="D3615" s="640"/>
      <c r="E3615" s="640"/>
      <c r="F3615" s="640"/>
      <c r="G3615" s="641"/>
      <c r="H3615" s="642"/>
      <c r="I3615" s="679">
        <v>75469</v>
      </c>
    </row>
    <row r="3616" spans="2:9" ht="15.75" thickBot="1">
      <c r="B3616" s="516"/>
      <c r="C3616" s="515"/>
      <c r="D3616" s="515"/>
      <c r="E3616" s="515"/>
      <c r="F3616" s="515"/>
      <c r="G3616" s="516"/>
      <c r="H3616" s="575"/>
      <c r="I3616" s="576"/>
    </row>
    <row r="3617" spans="2:10" ht="15.75" thickBot="1">
      <c r="B3617" s="516"/>
      <c r="C3617" s="515"/>
      <c r="D3617" s="515"/>
      <c r="E3617" s="515"/>
      <c r="F3617" s="574" t="s">
        <v>654</v>
      </c>
      <c r="G3617" s="516"/>
      <c r="H3617" s="575"/>
      <c r="I3617" s="619">
        <v>866585</v>
      </c>
      <c r="J3617" s="518">
        <v>866585</v>
      </c>
    </row>
    <row r="3618" spans="2:10">
      <c r="B3618" s="515"/>
      <c r="C3618" s="515"/>
      <c r="D3618" s="515"/>
      <c r="E3618" s="515"/>
      <c r="F3618" s="515"/>
      <c r="G3618" s="515"/>
      <c r="H3618" s="517"/>
      <c r="I3618" s="515"/>
    </row>
    <row r="3619" spans="2:10">
      <c r="B3619" s="515"/>
      <c r="C3619" s="515"/>
      <c r="D3619" s="515"/>
      <c r="E3619" s="515"/>
      <c r="F3619" s="515"/>
      <c r="G3619" s="515"/>
      <c r="H3619" s="517"/>
      <c r="I3619" s="515"/>
    </row>
    <row r="3620" spans="2:10">
      <c r="B3620" s="515"/>
      <c r="C3620" s="515"/>
      <c r="D3620" s="515"/>
      <c r="E3620" s="515"/>
      <c r="F3620" s="515"/>
      <c r="G3620" s="515"/>
      <c r="H3620" s="517"/>
      <c r="I3620" s="515"/>
    </row>
    <row r="3621" spans="2:10">
      <c r="B3621" s="515"/>
      <c r="C3621" s="515"/>
      <c r="D3621" s="515"/>
      <c r="E3621" s="515"/>
      <c r="F3621" s="515"/>
      <c r="G3621" s="515"/>
      <c r="H3621" s="517"/>
      <c r="I3621" s="515"/>
    </row>
    <row r="3622" spans="2:10">
      <c r="B3622" s="516"/>
      <c r="C3622" s="519" t="s">
        <v>631</v>
      </c>
      <c r="D3622" s="519"/>
      <c r="E3622" s="519"/>
      <c r="F3622" s="519"/>
      <c r="G3622" s="519"/>
      <c r="H3622" s="520"/>
      <c r="I3622" s="515"/>
    </row>
    <row r="3623" spans="2:10">
      <c r="B3623" s="516"/>
      <c r="C3623" s="515"/>
      <c r="D3623" s="515"/>
      <c r="E3623" s="515"/>
      <c r="F3623" s="515"/>
      <c r="G3623" s="516"/>
      <c r="H3623" s="575"/>
      <c r="I3623" s="576"/>
    </row>
    <row r="3624" spans="2:10">
      <c r="B3624" s="516"/>
      <c r="C3624" s="515"/>
      <c r="D3624" s="515"/>
      <c r="E3624" s="515"/>
      <c r="F3624" s="515"/>
      <c r="G3624" s="516"/>
      <c r="H3624" s="575"/>
      <c r="I3624" s="576"/>
    </row>
    <row r="3625" spans="2:10">
      <c r="B3625" s="516"/>
      <c r="C3625" s="515"/>
      <c r="D3625" s="515"/>
      <c r="E3625" s="515"/>
      <c r="F3625" s="515"/>
      <c r="G3625" s="516"/>
      <c r="H3625" s="575"/>
      <c r="I3625" s="1051" t="s">
        <v>1062</v>
      </c>
    </row>
    <row r="3626" spans="2:10" ht="45">
      <c r="B3626" s="828" t="s">
        <v>568</v>
      </c>
      <c r="C3626" s="1097" t="s">
        <v>501</v>
      </c>
      <c r="D3626" s="829" t="s">
        <v>5500</v>
      </c>
      <c r="E3626" s="829"/>
      <c r="F3626" s="829"/>
      <c r="G3626" s="828" t="s">
        <v>7</v>
      </c>
      <c r="H3626" s="949" t="s">
        <v>80</v>
      </c>
      <c r="I3626" s="1093">
        <v>13</v>
      </c>
    </row>
    <row r="3627" spans="2:10">
      <c r="B3627" s="516"/>
      <c r="C3627" s="515"/>
      <c r="D3627" s="604"/>
      <c r="E3627" s="604"/>
      <c r="F3627" s="604"/>
      <c r="G3627" s="516"/>
      <c r="H3627" s="575"/>
      <c r="I3627" s="576"/>
    </row>
    <row r="3628" spans="2:10">
      <c r="B3628" s="516"/>
      <c r="C3628" s="515"/>
      <c r="D3628" s="515"/>
      <c r="E3628" s="515"/>
      <c r="F3628" s="515"/>
      <c r="G3628" s="515"/>
      <c r="H3628" s="517"/>
      <c r="I3628" s="576"/>
    </row>
    <row r="3629" spans="2:10" ht="15.75" thickBot="1">
      <c r="B3629" s="516"/>
      <c r="C3629" s="515"/>
      <c r="D3629" s="515"/>
      <c r="E3629" s="515"/>
      <c r="F3629" s="515"/>
      <c r="G3629" s="516"/>
      <c r="H3629" s="575"/>
      <c r="I3629" s="576"/>
    </row>
    <row r="3630" spans="2:10" ht="15.75" thickBot="1">
      <c r="B3630" s="516"/>
      <c r="C3630" s="605" t="s">
        <v>633</v>
      </c>
      <c r="D3630" s="561" t="s">
        <v>7</v>
      </c>
      <c r="E3630" s="561" t="s">
        <v>92</v>
      </c>
      <c r="F3630" s="561" t="s">
        <v>672</v>
      </c>
      <c r="G3630" s="561" t="s">
        <v>635</v>
      </c>
      <c r="H3630" s="606" t="s">
        <v>636</v>
      </c>
      <c r="I3630" s="576"/>
    </row>
    <row r="3631" spans="2:10">
      <c r="B3631" s="516"/>
      <c r="C3631" s="568" t="s">
        <v>637</v>
      </c>
      <c r="D3631" s="607" t="s">
        <v>638</v>
      </c>
      <c r="E3631" s="535">
        <v>1</v>
      </c>
      <c r="F3631" s="647">
        <v>85488</v>
      </c>
      <c r="G3631" s="535">
        <v>1.6933519802952022</v>
      </c>
      <c r="H3631" s="608">
        <v>144761</v>
      </c>
      <c r="I3631" s="576"/>
    </row>
    <row r="3632" spans="2:10">
      <c r="B3632" s="516"/>
      <c r="C3632" s="609"/>
      <c r="D3632" s="610"/>
      <c r="E3632" s="610"/>
      <c r="F3632" s="611"/>
      <c r="G3632" s="610"/>
      <c r="H3632" s="613"/>
      <c r="I3632" s="576"/>
    </row>
    <row r="3633" spans="2:9">
      <c r="B3633" s="516"/>
      <c r="C3633" s="609"/>
      <c r="D3633" s="610"/>
      <c r="E3633" s="610"/>
      <c r="F3633" s="563"/>
      <c r="G3633" s="610"/>
      <c r="H3633" s="613"/>
      <c r="I3633" s="576"/>
    </row>
    <row r="3634" spans="2:9">
      <c r="B3634" s="516"/>
      <c r="C3634" s="609"/>
      <c r="D3634" s="610"/>
      <c r="E3634" s="610"/>
      <c r="F3634" s="558"/>
      <c r="G3634" s="610"/>
      <c r="H3634" s="613"/>
      <c r="I3634" s="576"/>
    </row>
    <row r="3635" spans="2:9">
      <c r="B3635" s="516"/>
      <c r="C3635" s="609"/>
      <c r="D3635" s="610"/>
      <c r="E3635" s="614"/>
      <c r="F3635" s="614"/>
      <c r="G3635" s="610"/>
      <c r="H3635" s="613"/>
      <c r="I3635" s="576"/>
    </row>
    <row r="3636" spans="2:9" ht="15.75" thickBot="1">
      <c r="B3636" s="516"/>
      <c r="C3636" s="609"/>
      <c r="D3636" s="610"/>
      <c r="E3636" s="614"/>
      <c r="F3636" s="614"/>
      <c r="G3636" s="610"/>
      <c r="H3636" s="613"/>
      <c r="I3636" s="576"/>
    </row>
    <row r="3637" spans="2:9" ht="15.75" thickBot="1">
      <c r="B3637" s="516"/>
      <c r="C3637" s="615"/>
      <c r="D3637" s="616"/>
      <c r="E3637" s="616"/>
      <c r="F3637" s="616"/>
      <c r="G3637" s="617"/>
      <c r="H3637" s="618"/>
      <c r="I3637" s="619">
        <v>144761</v>
      </c>
    </row>
    <row r="3638" spans="2:9" ht="15.75" thickBot="1">
      <c r="B3638" s="516"/>
      <c r="C3638" s="620"/>
      <c r="D3638" s="620"/>
      <c r="E3638" s="620"/>
      <c r="F3638" s="620"/>
      <c r="G3638" s="621"/>
      <c r="H3638" s="622"/>
      <c r="I3638" s="623"/>
    </row>
    <row r="3639" spans="2:9" ht="15.75" thickBot="1">
      <c r="B3639" s="516"/>
      <c r="C3639" s="605" t="s">
        <v>641</v>
      </c>
      <c r="D3639" s="561" t="s">
        <v>7</v>
      </c>
      <c r="E3639" s="561" t="s">
        <v>92</v>
      </c>
      <c r="F3639" s="561" t="s">
        <v>642</v>
      </c>
      <c r="G3639" s="561" t="s">
        <v>643</v>
      </c>
      <c r="H3639" s="606" t="s">
        <v>636</v>
      </c>
      <c r="I3639" s="576"/>
    </row>
    <row r="3640" spans="2:9" ht="30">
      <c r="B3640" s="516"/>
      <c r="C3640" s="677" t="s">
        <v>5497</v>
      </c>
      <c r="D3640" s="625" t="s">
        <v>76</v>
      </c>
      <c r="E3640" s="663">
        <v>0.72</v>
      </c>
      <c r="F3640" s="611">
        <v>360500</v>
      </c>
      <c r="G3640" s="556"/>
      <c r="H3640" s="587">
        <v>259560</v>
      </c>
      <c r="I3640" s="576"/>
    </row>
    <row r="3641" spans="2:9">
      <c r="B3641" s="516"/>
      <c r="C3641" s="678"/>
      <c r="D3641" s="625"/>
      <c r="E3641" s="625"/>
      <c r="F3641" s="611"/>
      <c r="G3641" s="556"/>
      <c r="H3641" s="587"/>
      <c r="I3641" s="576"/>
    </row>
    <row r="3642" spans="2:9">
      <c r="B3642" s="516"/>
      <c r="C3642" s="627"/>
      <c r="D3642" s="610"/>
      <c r="E3642" s="610"/>
      <c r="F3642" s="611"/>
      <c r="G3642" s="556"/>
      <c r="H3642" s="587"/>
      <c r="I3642" s="576"/>
    </row>
    <row r="3643" spans="2:9">
      <c r="B3643" s="516"/>
      <c r="C3643" s="628"/>
      <c r="D3643" s="610"/>
      <c r="E3643" s="610"/>
      <c r="F3643" s="563"/>
      <c r="G3643" s="556"/>
      <c r="H3643" s="587"/>
      <c r="I3643" s="576"/>
    </row>
    <row r="3644" spans="2:9">
      <c r="B3644" s="516"/>
      <c r="C3644" s="609"/>
      <c r="D3644" s="610"/>
      <c r="E3644" s="610"/>
      <c r="F3644" s="563"/>
      <c r="G3644" s="556"/>
      <c r="H3644" s="587"/>
      <c r="I3644" s="576"/>
    </row>
    <row r="3645" spans="2:9">
      <c r="B3645" s="516"/>
      <c r="C3645" s="628"/>
      <c r="D3645" s="625"/>
      <c r="E3645" s="625"/>
      <c r="F3645" s="563"/>
      <c r="G3645" s="556"/>
      <c r="H3645" s="587"/>
      <c r="I3645" s="576"/>
    </row>
    <row r="3646" spans="2:9">
      <c r="B3646" s="516"/>
      <c r="C3646" s="609"/>
      <c r="D3646" s="610"/>
      <c r="E3646" s="610"/>
      <c r="F3646" s="563"/>
      <c r="G3646" s="556"/>
      <c r="H3646" s="587"/>
      <c r="I3646" s="576"/>
    </row>
    <row r="3647" spans="2:9">
      <c r="B3647" s="516"/>
      <c r="C3647" s="609"/>
      <c r="D3647" s="610"/>
      <c r="E3647" s="610"/>
      <c r="F3647" s="563"/>
      <c r="G3647" s="556"/>
      <c r="H3647" s="587"/>
      <c r="I3647" s="576"/>
    </row>
    <row r="3648" spans="2:9">
      <c r="B3648" s="516"/>
      <c r="C3648" s="609"/>
      <c r="D3648" s="614"/>
      <c r="E3648" s="614"/>
      <c r="F3648" s="614"/>
      <c r="G3648" s="610"/>
      <c r="H3648" s="613"/>
      <c r="I3648" s="576"/>
    </row>
    <row r="3649" spans="2:9">
      <c r="B3649" s="516"/>
      <c r="C3649" s="609"/>
      <c r="D3649" s="614"/>
      <c r="E3649" s="614"/>
      <c r="F3649" s="614"/>
      <c r="G3649" s="610"/>
      <c r="H3649" s="613"/>
      <c r="I3649" s="576"/>
    </row>
    <row r="3650" spans="2:9">
      <c r="B3650" s="516"/>
      <c r="C3650" s="609"/>
      <c r="D3650" s="614"/>
      <c r="E3650" s="614"/>
      <c r="F3650" s="614"/>
      <c r="G3650" s="610"/>
      <c r="H3650" s="613"/>
      <c r="I3650" s="576"/>
    </row>
    <row r="3651" spans="2:9" ht="15.75" thickBot="1">
      <c r="B3651" s="516"/>
      <c r="C3651" s="609"/>
      <c r="D3651" s="614"/>
      <c r="E3651" s="614"/>
      <c r="F3651" s="614"/>
      <c r="G3651" s="610"/>
      <c r="H3651" s="613"/>
      <c r="I3651" s="576"/>
    </row>
    <row r="3652" spans="2:9" ht="15.75" thickBot="1">
      <c r="B3652" s="516"/>
      <c r="C3652" s="615"/>
      <c r="D3652" s="616"/>
      <c r="E3652" s="616"/>
      <c r="F3652" s="616"/>
      <c r="G3652" s="617"/>
      <c r="H3652" s="618"/>
      <c r="I3652" s="679">
        <v>259560</v>
      </c>
    </row>
    <row r="3653" spans="2:9" ht="15.75" thickBot="1">
      <c r="B3653" s="516"/>
      <c r="C3653" s="620"/>
      <c r="D3653" s="620"/>
      <c r="E3653" s="620"/>
      <c r="F3653" s="620"/>
      <c r="G3653" s="621"/>
      <c r="H3653" s="622"/>
      <c r="I3653" s="623"/>
    </row>
    <row r="3654" spans="2:9" ht="15.75" thickBot="1">
      <c r="B3654" s="516"/>
      <c r="C3654" s="605" t="s">
        <v>645</v>
      </c>
      <c r="D3654" s="561" t="s">
        <v>7</v>
      </c>
      <c r="E3654" s="561" t="s">
        <v>92</v>
      </c>
      <c r="F3654" s="561" t="s">
        <v>642</v>
      </c>
      <c r="G3654" s="561" t="s">
        <v>646</v>
      </c>
      <c r="H3654" s="606" t="s">
        <v>636</v>
      </c>
      <c r="I3654" s="576"/>
    </row>
    <row r="3655" spans="2:9">
      <c r="B3655" s="516"/>
      <c r="C3655" s="624"/>
      <c r="D3655" s="625"/>
      <c r="E3655" s="625"/>
      <c r="F3655" s="584"/>
      <c r="G3655" s="625"/>
      <c r="H3655" s="592"/>
      <c r="I3655" s="631"/>
    </row>
    <row r="3656" spans="2:9">
      <c r="B3656" s="516"/>
      <c r="C3656" s="627"/>
      <c r="D3656" s="633"/>
      <c r="E3656" s="633"/>
      <c r="F3656" s="633"/>
      <c r="G3656" s="625"/>
      <c r="H3656" s="587"/>
      <c r="I3656" s="576"/>
    </row>
    <row r="3657" spans="2:9">
      <c r="B3657" s="516"/>
      <c r="C3657" s="627"/>
      <c r="D3657" s="614"/>
      <c r="E3657" s="614"/>
      <c r="F3657" s="614"/>
      <c r="G3657" s="610"/>
      <c r="H3657" s="613"/>
      <c r="I3657" s="576"/>
    </row>
    <row r="3658" spans="2:9">
      <c r="B3658" s="516"/>
      <c r="C3658" s="628"/>
      <c r="D3658" s="614"/>
      <c r="E3658" s="614"/>
      <c r="F3658" s="614"/>
      <c r="G3658" s="610"/>
      <c r="H3658" s="613"/>
      <c r="I3658" s="576"/>
    </row>
    <row r="3659" spans="2:9" ht="15.75" thickBot="1">
      <c r="B3659" s="516"/>
      <c r="C3659" s="609"/>
      <c r="D3659" s="614"/>
      <c r="E3659" s="614"/>
      <c r="F3659" s="614"/>
      <c r="G3659" s="610"/>
      <c r="H3659" s="613"/>
      <c r="I3659" s="576"/>
    </row>
    <row r="3660" spans="2:9" ht="15.75" thickBot="1">
      <c r="B3660" s="516"/>
      <c r="C3660" s="615"/>
      <c r="D3660" s="616"/>
      <c r="E3660" s="616"/>
      <c r="F3660" s="616"/>
      <c r="G3660" s="617"/>
      <c r="H3660" s="618"/>
      <c r="I3660" s="619">
        <v>0</v>
      </c>
    </row>
    <row r="3661" spans="2:9" ht="15.75" thickBot="1">
      <c r="B3661" s="516"/>
      <c r="C3661" s="620"/>
      <c r="D3661" s="620"/>
      <c r="E3661" s="620"/>
      <c r="F3661" s="620"/>
      <c r="G3661" s="634"/>
      <c r="H3661" s="635"/>
      <c r="I3661" s="623"/>
    </row>
    <row r="3662" spans="2:9" ht="15.75" thickBot="1">
      <c r="B3662" s="516"/>
      <c r="C3662" s="605" t="s">
        <v>647</v>
      </c>
      <c r="D3662" s="561" t="s">
        <v>648</v>
      </c>
      <c r="E3662" s="561" t="s">
        <v>649</v>
      </c>
      <c r="F3662" s="561" t="s">
        <v>650</v>
      </c>
      <c r="G3662" s="561" t="s">
        <v>635</v>
      </c>
      <c r="H3662" s="606" t="s">
        <v>636</v>
      </c>
      <c r="I3662" s="576"/>
    </row>
    <row r="3663" spans="2:9">
      <c r="B3663" s="516"/>
      <c r="C3663" s="562" t="s">
        <v>651</v>
      </c>
      <c r="D3663" s="563">
        <v>52046.296296296299</v>
      </c>
      <c r="E3663" s="564">
        <v>1.83829076447194</v>
      </c>
      <c r="F3663" s="565">
        <v>95676.225806451621</v>
      </c>
      <c r="G3663" s="780">
        <v>4.9444479852701653</v>
      </c>
      <c r="H3663" s="567">
        <v>19350</v>
      </c>
      <c r="I3663" s="576"/>
    </row>
    <row r="3664" spans="2:9">
      <c r="B3664" s="516"/>
      <c r="C3664" s="562" t="s">
        <v>652</v>
      </c>
      <c r="D3664" s="563">
        <v>41637.037037037036</v>
      </c>
      <c r="E3664" s="564">
        <v>1.83829076447194</v>
      </c>
      <c r="F3664" s="565">
        <v>76540.980645161297</v>
      </c>
      <c r="G3664" s="636">
        <v>1.8</v>
      </c>
      <c r="H3664" s="567">
        <v>42523</v>
      </c>
      <c r="I3664" s="576"/>
    </row>
    <row r="3665" spans="2:10">
      <c r="B3665" s="516"/>
      <c r="C3665" s="568" t="s">
        <v>653</v>
      </c>
      <c r="D3665" s="563">
        <v>20818.518518518522</v>
      </c>
      <c r="E3665" s="564">
        <v>2.0417646957549742</v>
      </c>
      <c r="F3665" s="565">
        <v>42506.516129032265</v>
      </c>
      <c r="G3665" s="675">
        <v>1.8</v>
      </c>
      <c r="H3665" s="567">
        <v>23615</v>
      </c>
      <c r="I3665" s="576"/>
    </row>
    <row r="3666" spans="2:10">
      <c r="B3666" s="516"/>
      <c r="C3666" s="609"/>
      <c r="D3666" s="558"/>
      <c r="E3666" s="563"/>
      <c r="F3666" s="563"/>
      <c r="G3666" s="610"/>
      <c r="H3666" s="587"/>
      <c r="I3666" s="576"/>
    </row>
    <row r="3667" spans="2:10">
      <c r="B3667" s="516"/>
      <c r="C3667" s="609"/>
      <c r="D3667" s="614"/>
      <c r="E3667" s="614"/>
      <c r="F3667" s="614"/>
      <c r="G3667" s="610"/>
      <c r="H3667" s="613"/>
      <c r="I3667" s="576"/>
    </row>
    <row r="3668" spans="2:10" ht="15.75" thickBot="1">
      <c r="B3668" s="516"/>
      <c r="C3668" s="609"/>
      <c r="D3668" s="614"/>
      <c r="E3668" s="614"/>
      <c r="F3668" s="614"/>
      <c r="G3668" s="610"/>
      <c r="H3668" s="613"/>
      <c r="I3668" s="576"/>
    </row>
    <row r="3669" spans="2:10" ht="15.75" thickBot="1">
      <c r="B3669" s="516"/>
      <c r="C3669" s="639"/>
      <c r="D3669" s="640"/>
      <c r="E3669" s="640"/>
      <c r="F3669" s="640"/>
      <c r="G3669" s="641"/>
      <c r="H3669" s="642"/>
      <c r="I3669" s="679">
        <v>85488</v>
      </c>
    </row>
    <row r="3670" spans="2:10" ht="15.75" thickBot="1">
      <c r="B3670" s="516"/>
      <c r="C3670" s="515"/>
      <c r="D3670" s="515"/>
      <c r="E3670" s="515"/>
      <c r="F3670" s="515"/>
      <c r="G3670" s="516"/>
      <c r="H3670" s="575"/>
      <c r="I3670" s="576"/>
    </row>
    <row r="3671" spans="2:10" ht="15.75" thickBot="1">
      <c r="B3671" s="516"/>
      <c r="C3671" s="515"/>
      <c r="D3671" s="515"/>
      <c r="E3671" s="515"/>
      <c r="F3671" s="574" t="s">
        <v>654</v>
      </c>
      <c r="G3671" s="516"/>
      <c r="H3671" s="575"/>
      <c r="I3671" s="619">
        <v>489809</v>
      </c>
      <c r="J3671" s="518">
        <v>489809</v>
      </c>
    </row>
    <row r="3672" spans="2:10">
      <c r="B3672" s="515"/>
      <c r="C3672" s="515"/>
      <c r="D3672" s="515"/>
      <c r="E3672" s="515"/>
      <c r="F3672" s="515"/>
      <c r="G3672" s="515"/>
      <c r="H3672" s="517"/>
      <c r="I3672" s="515"/>
    </row>
    <row r="3673" spans="2:10">
      <c r="B3673" s="515"/>
      <c r="C3673" s="515"/>
      <c r="D3673" s="515"/>
      <c r="E3673" s="515"/>
      <c r="F3673" s="515"/>
      <c r="G3673" s="515"/>
      <c r="H3673" s="517"/>
      <c r="I3673" s="515"/>
    </row>
    <row r="3674" spans="2:10">
      <c r="B3674" s="515"/>
      <c r="C3674" s="515"/>
      <c r="D3674" s="515"/>
      <c r="E3674" s="515"/>
      <c r="F3674" s="515"/>
      <c r="G3674" s="515"/>
      <c r="H3674" s="517"/>
      <c r="I3674" s="515"/>
    </row>
    <row r="3675" spans="2:10">
      <c r="B3675" s="515"/>
      <c r="C3675" s="515"/>
      <c r="D3675" s="515"/>
      <c r="E3675" s="515"/>
      <c r="F3675" s="515"/>
      <c r="G3675" s="515"/>
      <c r="H3675" s="517"/>
      <c r="I3675" s="515"/>
    </row>
    <row r="3676" spans="2:10">
      <c r="B3676" s="516"/>
      <c r="C3676" s="519" t="s">
        <v>631</v>
      </c>
      <c r="D3676" s="519"/>
      <c r="E3676" s="519"/>
      <c r="F3676" s="519"/>
      <c r="G3676" s="519"/>
      <c r="H3676" s="520"/>
      <c r="I3676" s="515"/>
    </row>
    <row r="3677" spans="2:10">
      <c r="B3677" s="516"/>
      <c r="C3677" s="515"/>
      <c r="D3677" s="515"/>
      <c r="E3677" s="515"/>
      <c r="F3677" s="515"/>
      <c r="G3677" s="516"/>
      <c r="H3677" s="575"/>
      <c r="I3677" s="576"/>
    </row>
    <row r="3678" spans="2:10">
      <c r="B3678" s="516"/>
      <c r="C3678" s="515"/>
      <c r="D3678" s="515"/>
      <c r="E3678" s="515"/>
      <c r="F3678" s="515"/>
      <c r="G3678" s="516"/>
      <c r="H3678" s="575"/>
      <c r="I3678" s="576"/>
    </row>
    <row r="3679" spans="2:10">
      <c r="B3679" s="516"/>
      <c r="C3679" s="515"/>
      <c r="D3679" s="515"/>
      <c r="E3679" s="515"/>
      <c r="F3679" s="515"/>
      <c r="G3679" s="516"/>
      <c r="H3679" s="575"/>
      <c r="I3679" s="1051" t="s">
        <v>1062</v>
      </c>
    </row>
    <row r="3680" spans="2:10" ht="45">
      <c r="B3680" s="828" t="s">
        <v>568</v>
      </c>
      <c r="C3680" s="1097" t="s">
        <v>502</v>
      </c>
      <c r="D3680" s="829" t="s">
        <v>5501</v>
      </c>
      <c r="E3680" s="829"/>
      <c r="F3680" s="829"/>
      <c r="G3680" s="828" t="s">
        <v>7</v>
      </c>
      <c r="H3680" s="949" t="s">
        <v>80</v>
      </c>
      <c r="I3680" s="1093">
        <v>14</v>
      </c>
    </row>
    <row r="3681" spans="2:9">
      <c r="B3681" s="516"/>
      <c r="C3681" s="515"/>
      <c r="D3681" s="604"/>
      <c r="E3681" s="604"/>
      <c r="F3681" s="604"/>
      <c r="G3681" s="516"/>
      <c r="H3681" s="575"/>
      <c r="I3681" s="576"/>
    </row>
    <row r="3682" spans="2:9">
      <c r="B3682" s="516"/>
      <c r="C3682" s="515"/>
      <c r="D3682" s="515"/>
      <c r="E3682" s="515"/>
      <c r="F3682" s="515"/>
      <c r="G3682" s="515"/>
      <c r="H3682" s="517"/>
      <c r="I3682" s="576"/>
    </row>
    <row r="3683" spans="2:9" ht="15.75" thickBot="1">
      <c r="B3683" s="516"/>
      <c r="C3683" s="515"/>
      <c r="D3683" s="515"/>
      <c r="E3683" s="515"/>
      <c r="F3683" s="515"/>
      <c r="G3683" s="516"/>
      <c r="H3683" s="575"/>
      <c r="I3683" s="576"/>
    </row>
    <row r="3684" spans="2:9" ht="15.75" thickBot="1">
      <c r="B3684" s="516"/>
      <c r="C3684" s="605" t="s">
        <v>633</v>
      </c>
      <c r="D3684" s="561" t="s">
        <v>7</v>
      </c>
      <c r="E3684" s="561" t="s">
        <v>92</v>
      </c>
      <c r="F3684" s="561" t="s">
        <v>672</v>
      </c>
      <c r="G3684" s="561" t="s">
        <v>635</v>
      </c>
      <c r="H3684" s="606" t="s">
        <v>636</v>
      </c>
      <c r="I3684" s="576"/>
    </row>
    <row r="3685" spans="2:9">
      <c r="B3685" s="516"/>
      <c r="C3685" s="568" t="s">
        <v>637</v>
      </c>
      <c r="D3685" s="607" t="s">
        <v>638</v>
      </c>
      <c r="E3685" s="535">
        <v>1</v>
      </c>
      <c r="F3685" s="647">
        <v>142481</v>
      </c>
      <c r="G3685" s="535">
        <v>1.6933519802952022</v>
      </c>
      <c r="H3685" s="608">
        <v>241270</v>
      </c>
      <c r="I3685" s="576"/>
    </row>
    <row r="3686" spans="2:9">
      <c r="B3686" s="516"/>
      <c r="C3686" s="609"/>
      <c r="D3686" s="610"/>
      <c r="E3686" s="610"/>
      <c r="F3686" s="611"/>
      <c r="G3686" s="610"/>
      <c r="H3686" s="613"/>
      <c r="I3686" s="576"/>
    </row>
    <row r="3687" spans="2:9">
      <c r="B3687" s="516"/>
      <c r="C3687" s="609"/>
      <c r="D3687" s="610"/>
      <c r="E3687" s="610"/>
      <c r="F3687" s="563"/>
      <c r="G3687" s="610"/>
      <c r="H3687" s="613"/>
      <c r="I3687" s="576"/>
    </row>
    <row r="3688" spans="2:9">
      <c r="B3688" s="516"/>
      <c r="C3688" s="609"/>
      <c r="D3688" s="610"/>
      <c r="E3688" s="610"/>
      <c r="F3688" s="558"/>
      <c r="G3688" s="610"/>
      <c r="H3688" s="613"/>
      <c r="I3688" s="576"/>
    </row>
    <row r="3689" spans="2:9">
      <c r="B3689" s="516"/>
      <c r="C3689" s="609"/>
      <c r="D3689" s="610"/>
      <c r="E3689" s="614"/>
      <c r="F3689" s="614"/>
      <c r="G3689" s="610"/>
      <c r="H3689" s="613"/>
      <c r="I3689" s="576"/>
    </row>
    <row r="3690" spans="2:9" ht="15.75" thickBot="1">
      <c r="B3690" s="516"/>
      <c r="C3690" s="609"/>
      <c r="D3690" s="610"/>
      <c r="E3690" s="614"/>
      <c r="F3690" s="614"/>
      <c r="G3690" s="610"/>
      <c r="H3690" s="613"/>
      <c r="I3690" s="576"/>
    </row>
    <row r="3691" spans="2:9" ht="15.75" thickBot="1">
      <c r="B3691" s="516"/>
      <c r="C3691" s="615"/>
      <c r="D3691" s="616"/>
      <c r="E3691" s="616"/>
      <c r="F3691" s="616"/>
      <c r="G3691" s="617"/>
      <c r="H3691" s="618"/>
      <c r="I3691" s="619">
        <v>241270</v>
      </c>
    </row>
    <row r="3692" spans="2:9" ht="15.75" thickBot="1">
      <c r="B3692" s="516"/>
      <c r="C3692" s="620"/>
      <c r="D3692" s="620"/>
      <c r="E3692" s="620"/>
      <c r="F3692" s="620"/>
      <c r="G3692" s="621"/>
      <c r="H3692" s="622"/>
      <c r="I3692" s="623"/>
    </row>
    <row r="3693" spans="2:9" ht="15.75" thickBot="1">
      <c r="B3693" s="516"/>
      <c r="C3693" s="605" t="s">
        <v>641</v>
      </c>
      <c r="D3693" s="561" t="s">
        <v>7</v>
      </c>
      <c r="E3693" s="561" t="s">
        <v>92</v>
      </c>
      <c r="F3693" s="561" t="s">
        <v>642</v>
      </c>
      <c r="G3693" s="561" t="s">
        <v>643</v>
      </c>
      <c r="H3693" s="606" t="s">
        <v>636</v>
      </c>
      <c r="I3693" s="576"/>
    </row>
    <row r="3694" spans="2:9" ht="30">
      <c r="B3694" s="516"/>
      <c r="C3694" s="677" t="s">
        <v>5497</v>
      </c>
      <c r="D3694" s="625" t="s">
        <v>76</v>
      </c>
      <c r="E3694" s="663">
        <v>1.2</v>
      </c>
      <c r="F3694" s="611">
        <v>360500</v>
      </c>
      <c r="G3694" s="556"/>
      <c r="H3694" s="587">
        <v>432600</v>
      </c>
      <c r="I3694" s="576"/>
    </row>
    <row r="3695" spans="2:9">
      <c r="B3695" s="516"/>
      <c r="C3695" s="678"/>
      <c r="D3695" s="625"/>
      <c r="E3695" s="625"/>
      <c r="F3695" s="611"/>
      <c r="G3695" s="556"/>
      <c r="H3695" s="587"/>
      <c r="I3695" s="576"/>
    </row>
    <row r="3696" spans="2:9">
      <c r="B3696" s="516"/>
      <c r="C3696" s="627"/>
      <c r="D3696" s="610"/>
      <c r="E3696" s="610"/>
      <c r="F3696" s="611"/>
      <c r="G3696" s="556"/>
      <c r="H3696" s="587"/>
      <c r="I3696" s="576"/>
    </row>
    <row r="3697" spans="2:9">
      <c r="B3697" s="516"/>
      <c r="C3697" s="628"/>
      <c r="D3697" s="610"/>
      <c r="E3697" s="610"/>
      <c r="F3697" s="563"/>
      <c r="G3697" s="556"/>
      <c r="H3697" s="587"/>
      <c r="I3697" s="576"/>
    </row>
    <row r="3698" spans="2:9">
      <c r="B3698" s="516"/>
      <c r="C3698" s="609"/>
      <c r="D3698" s="610"/>
      <c r="E3698" s="610"/>
      <c r="F3698" s="563"/>
      <c r="G3698" s="556"/>
      <c r="H3698" s="587"/>
      <c r="I3698" s="576"/>
    </row>
    <row r="3699" spans="2:9">
      <c r="B3699" s="516"/>
      <c r="C3699" s="628"/>
      <c r="D3699" s="625"/>
      <c r="E3699" s="625"/>
      <c r="F3699" s="563"/>
      <c r="G3699" s="556"/>
      <c r="H3699" s="587"/>
      <c r="I3699" s="576"/>
    </row>
    <row r="3700" spans="2:9">
      <c r="B3700" s="516"/>
      <c r="C3700" s="609"/>
      <c r="D3700" s="610"/>
      <c r="E3700" s="610"/>
      <c r="F3700" s="563"/>
      <c r="G3700" s="556"/>
      <c r="H3700" s="587"/>
      <c r="I3700" s="576"/>
    </row>
    <row r="3701" spans="2:9">
      <c r="B3701" s="516"/>
      <c r="C3701" s="609"/>
      <c r="D3701" s="610"/>
      <c r="E3701" s="610"/>
      <c r="F3701" s="563"/>
      <c r="G3701" s="556"/>
      <c r="H3701" s="587"/>
      <c r="I3701" s="576"/>
    </row>
    <row r="3702" spans="2:9">
      <c r="B3702" s="516"/>
      <c r="C3702" s="609"/>
      <c r="D3702" s="614"/>
      <c r="E3702" s="614"/>
      <c r="F3702" s="614"/>
      <c r="G3702" s="610"/>
      <c r="H3702" s="613"/>
      <c r="I3702" s="576"/>
    </row>
    <row r="3703" spans="2:9">
      <c r="B3703" s="516"/>
      <c r="C3703" s="609"/>
      <c r="D3703" s="614"/>
      <c r="E3703" s="614"/>
      <c r="F3703" s="614"/>
      <c r="G3703" s="610"/>
      <c r="H3703" s="613"/>
      <c r="I3703" s="576"/>
    </row>
    <row r="3704" spans="2:9">
      <c r="B3704" s="516"/>
      <c r="C3704" s="609"/>
      <c r="D3704" s="614"/>
      <c r="E3704" s="614"/>
      <c r="F3704" s="614"/>
      <c r="G3704" s="610"/>
      <c r="H3704" s="613"/>
      <c r="I3704" s="576"/>
    </row>
    <row r="3705" spans="2:9" ht="15.75" thickBot="1">
      <c r="B3705" s="516"/>
      <c r="C3705" s="609"/>
      <c r="D3705" s="614"/>
      <c r="E3705" s="614"/>
      <c r="F3705" s="614"/>
      <c r="G3705" s="610"/>
      <c r="H3705" s="613"/>
      <c r="I3705" s="576"/>
    </row>
    <row r="3706" spans="2:9" ht="15.75" thickBot="1">
      <c r="B3706" s="516"/>
      <c r="C3706" s="615"/>
      <c r="D3706" s="616"/>
      <c r="E3706" s="616"/>
      <c r="F3706" s="616"/>
      <c r="G3706" s="617"/>
      <c r="H3706" s="618"/>
      <c r="I3706" s="679">
        <v>432600</v>
      </c>
    </row>
    <row r="3707" spans="2:9" ht="15.75" thickBot="1">
      <c r="B3707" s="516"/>
      <c r="C3707" s="620"/>
      <c r="D3707" s="620"/>
      <c r="E3707" s="620"/>
      <c r="F3707" s="620"/>
      <c r="G3707" s="621"/>
      <c r="H3707" s="622"/>
      <c r="I3707" s="623"/>
    </row>
    <row r="3708" spans="2:9" ht="15.75" thickBot="1">
      <c r="B3708" s="516"/>
      <c r="C3708" s="605" t="s">
        <v>645</v>
      </c>
      <c r="D3708" s="561" t="s">
        <v>7</v>
      </c>
      <c r="E3708" s="561" t="s">
        <v>92</v>
      </c>
      <c r="F3708" s="561" t="s">
        <v>642</v>
      </c>
      <c r="G3708" s="561" t="s">
        <v>646</v>
      </c>
      <c r="H3708" s="606" t="s">
        <v>636</v>
      </c>
      <c r="I3708" s="576"/>
    </row>
    <row r="3709" spans="2:9">
      <c r="B3709" s="516"/>
      <c r="C3709" s="624"/>
      <c r="D3709" s="625"/>
      <c r="E3709" s="625"/>
      <c r="F3709" s="584"/>
      <c r="G3709" s="625"/>
      <c r="H3709" s="592"/>
      <c r="I3709" s="631"/>
    </row>
    <row r="3710" spans="2:9">
      <c r="B3710" s="516"/>
      <c r="C3710" s="627"/>
      <c r="D3710" s="633"/>
      <c r="E3710" s="633"/>
      <c r="F3710" s="633"/>
      <c r="G3710" s="625"/>
      <c r="H3710" s="587"/>
      <c r="I3710" s="576"/>
    </row>
    <row r="3711" spans="2:9">
      <c r="B3711" s="516"/>
      <c r="C3711" s="627"/>
      <c r="D3711" s="614"/>
      <c r="E3711" s="614"/>
      <c r="F3711" s="614"/>
      <c r="G3711" s="610"/>
      <c r="H3711" s="613"/>
      <c r="I3711" s="576"/>
    </row>
    <row r="3712" spans="2:9">
      <c r="B3712" s="516"/>
      <c r="C3712" s="628"/>
      <c r="D3712" s="614"/>
      <c r="E3712" s="614"/>
      <c r="F3712" s="614"/>
      <c r="G3712" s="610"/>
      <c r="H3712" s="613"/>
      <c r="I3712" s="576"/>
    </row>
    <row r="3713" spans="2:10" ht="15.75" thickBot="1">
      <c r="B3713" s="516"/>
      <c r="C3713" s="609"/>
      <c r="D3713" s="614"/>
      <c r="E3713" s="614"/>
      <c r="F3713" s="614"/>
      <c r="G3713" s="610"/>
      <c r="H3713" s="613"/>
      <c r="I3713" s="576"/>
    </row>
    <row r="3714" spans="2:10" ht="15.75" thickBot="1">
      <c r="B3714" s="516"/>
      <c r="C3714" s="615"/>
      <c r="D3714" s="616"/>
      <c r="E3714" s="616"/>
      <c r="F3714" s="616"/>
      <c r="G3714" s="617"/>
      <c r="H3714" s="618"/>
      <c r="I3714" s="619">
        <v>0</v>
      </c>
    </row>
    <row r="3715" spans="2:10" ht="15.75" thickBot="1">
      <c r="B3715" s="516"/>
      <c r="C3715" s="620"/>
      <c r="D3715" s="620"/>
      <c r="E3715" s="620"/>
      <c r="F3715" s="620"/>
      <c r="G3715" s="634"/>
      <c r="H3715" s="635"/>
      <c r="I3715" s="623"/>
    </row>
    <row r="3716" spans="2:10" ht="15.75" thickBot="1">
      <c r="B3716" s="516"/>
      <c r="C3716" s="605" t="s">
        <v>647</v>
      </c>
      <c r="D3716" s="561" t="s">
        <v>648</v>
      </c>
      <c r="E3716" s="561" t="s">
        <v>649</v>
      </c>
      <c r="F3716" s="561" t="s">
        <v>650</v>
      </c>
      <c r="G3716" s="561" t="s">
        <v>635</v>
      </c>
      <c r="H3716" s="606" t="s">
        <v>636</v>
      </c>
      <c r="I3716" s="576"/>
    </row>
    <row r="3717" spans="2:10">
      <c r="B3717" s="516"/>
      <c r="C3717" s="562" t="s">
        <v>651</v>
      </c>
      <c r="D3717" s="563">
        <v>52046.296296296299</v>
      </c>
      <c r="E3717" s="564">
        <v>1.83829076447194</v>
      </c>
      <c r="F3717" s="565">
        <v>95676.225806451621</v>
      </c>
      <c r="G3717" s="780">
        <v>2.7930000000000001</v>
      </c>
      <c r="H3717" s="567">
        <v>34256</v>
      </c>
      <c r="I3717" s="576"/>
    </row>
    <row r="3718" spans="2:10">
      <c r="B3718" s="516"/>
      <c r="C3718" s="562" t="s">
        <v>652</v>
      </c>
      <c r="D3718" s="563">
        <v>41637.037037037036</v>
      </c>
      <c r="E3718" s="564">
        <v>1.83829076447194</v>
      </c>
      <c r="F3718" s="565">
        <v>76540.980645161297</v>
      </c>
      <c r="G3718" s="636">
        <v>1.1000000000000001</v>
      </c>
      <c r="H3718" s="567">
        <v>69583</v>
      </c>
      <c r="I3718" s="576"/>
    </row>
    <row r="3719" spans="2:10">
      <c r="B3719" s="516"/>
      <c r="C3719" s="568" t="s">
        <v>653</v>
      </c>
      <c r="D3719" s="563">
        <v>20818.518518518522</v>
      </c>
      <c r="E3719" s="564">
        <v>2.0417646957549742</v>
      </c>
      <c r="F3719" s="565">
        <v>42506.516129032265</v>
      </c>
      <c r="G3719" s="675">
        <v>1.1000000000000001</v>
      </c>
      <c r="H3719" s="567">
        <v>38642</v>
      </c>
      <c r="I3719" s="576"/>
    </row>
    <row r="3720" spans="2:10">
      <c r="B3720" s="516"/>
      <c r="C3720" s="609"/>
      <c r="D3720" s="558"/>
      <c r="E3720" s="563"/>
      <c r="F3720" s="563"/>
      <c r="G3720" s="610"/>
      <c r="H3720" s="587"/>
      <c r="I3720" s="576"/>
    </row>
    <row r="3721" spans="2:10">
      <c r="B3721" s="516"/>
      <c r="C3721" s="609"/>
      <c r="D3721" s="614"/>
      <c r="E3721" s="614"/>
      <c r="F3721" s="614"/>
      <c r="G3721" s="610"/>
      <c r="H3721" s="613"/>
      <c r="I3721" s="576"/>
    </row>
    <row r="3722" spans="2:10" ht="15.75" thickBot="1">
      <c r="B3722" s="516"/>
      <c r="C3722" s="609"/>
      <c r="D3722" s="614"/>
      <c r="E3722" s="614"/>
      <c r="F3722" s="614"/>
      <c r="G3722" s="610"/>
      <c r="H3722" s="613"/>
      <c r="I3722" s="576"/>
    </row>
    <row r="3723" spans="2:10" ht="15.75" thickBot="1">
      <c r="B3723" s="516"/>
      <c r="C3723" s="639"/>
      <c r="D3723" s="640"/>
      <c r="E3723" s="640"/>
      <c r="F3723" s="640"/>
      <c r="G3723" s="641"/>
      <c r="H3723" s="642"/>
      <c r="I3723" s="679">
        <v>142481</v>
      </c>
    </row>
    <row r="3724" spans="2:10" ht="15.75" thickBot="1">
      <c r="B3724" s="516"/>
      <c r="C3724" s="515"/>
      <c r="D3724" s="515"/>
      <c r="E3724" s="515"/>
      <c r="F3724" s="515"/>
      <c r="G3724" s="516"/>
      <c r="H3724" s="575"/>
      <c r="I3724" s="576"/>
    </row>
    <row r="3725" spans="2:10" ht="15.75" thickBot="1">
      <c r="B3725" s="516"/>
      <c r="C3725" s="515"/>
      <c r="D3725" s="515"/>
      <c r="E3725" s="515"/>
      <c r="F3725" s="574" t="s">
        <v>654</v>
      </c>
      <c r="G3725" s="516"/>
      <c r="H3725" s="575"/>
      <c r="I3725" s="619">
        <v>816348</v>
      </c>
      <c r="J3725" s="518">
        <v>816348</v>
      </c>
    </row>
    <row r="3726" spans="2:10">
      <c r="B3726" s="515"/>
      <c r="C3726" s="515"/>
      <c r="D3726" s="515"/>
      <c r="E3726" s="515"/>
      <c r="F3726" s="515"/>
      <c r="G3726" s="515"/>
      <c r="H3726" s="517"/>
      <c r="I3726" s="515"/>
    </row>
    <row r="3728" spans="2:10">
      <c r="B3728" s="516"/>
      <c r="C3728" s="519" t="s">
        <v>631</v>
      </c>
      <c r="D3728" s="519"/>
      <c r="E3728" s="519"/>
      <c r="F3728" s="519"/>
      <c r="G3728" s="519"/>
      <c r="H3728" s="520"/>
      <c r="I3728" s="515"/>
    </row>
    <row r="3729" spans="2:9">
      <c r="B3729" s="516"/>
      <c r="C3729" s="515"/>
      <c r="D3729" s="515"/>
      <c r="E3729" s="515"/>
      <c r="F3729" s="515"/>
      <c r="G3729" s="516"/>
      <c r="H3729" s="575"/>
      <c r="I3729" s="576"/>
    </row>
    <row r="3730" spans="2:9">
      <c r="B3730" s="516"/>
      <c r="C3730" s="515"/>
      <c r="D3730" s="515"/>
      <c r="E3730" s="515"/>
      <c r="F3730" s="515"/>
      <c r="G3730" s="516"/>
      <c r="H3730" s="575"/>
      <c r="I3730" s="576"/>
    </row>
    <row r="3731" spans="2:9">
      <c r="B3731" s="516"/>
      <c r="C3731" s="515"/>
      <c r="D3731" s="515"/>
      <c r="E3731" s="515"/>
      <c r="F3731" s="515"/>
      <c r="G3731" s="516"/>
      <c r="H3731" s="575"/>
      <c r="I3731" s="1051" t="s">
        <v>1062</v>
      </c>
    </row>
    <row r="3732" spans="2:9">
      <c r="B3732" s="828" t="s">
        <v>568</v>
      </c>
      <c r="C3732" s="1097" t="s">
        <v>96</v>
      </c>
      <c r="D3732" s="829" t="s">
        <v>5502</v>
      </c>
      <c r="E3732" s="829"/>
      <c r="F3732" s="829"/>
      <c r="G3732" s="828" t="s">
        <v>7</v>
      </c>
      <c r="H3732" s="949" t="s">
        <v>77</v>
      </c>
      <c r="I3732" s="1093">
        <v>20</v>
      </c>
    </row>
    <row r="3733" spans="2:9">
      <c r="B3733" s="516"/>
      <c r="C3733" s="515"/>
      <c r="D3733" s="604"/>
      <c r="E3733" s="604"/>
      <c r="F3733" s="604"/>
      <c r="G3733" s="516"/>
      <c r="H3733" s="575"/>
      <c r="I3733" s="576"/>
    </row>
    <row r="3734" spans="2:9">
      <c r="B3734" s="516"/>
      <c r="C3734" s="515"/>
      <c r="D3734" s="515"/>
      <c r="E3734" s="515"/>
      <c r="F3734" s="515"/>
      <c r="G3734" s="515"/>
      <c r="H3734" s="517"/>
      <c r="I3734" s="576"/>
    </row>
    <row r="3735" spans="2:9" ht="15.75" thickBot="1">
      <c r="B3735" s="516"/>
      <c r="C3735" s="515"/>
      <c r="D3735" s="515"/>
      <c r="E3735" s="515"/>
      <c r="F3735" s="515"/>
      <c r="G3735" s="516"/>
      <c r="H3735" s="575"/>
      <c r="I3735" s="576"/>
    </row>
    <row r="3736" spans="2:9" ht="15.75" thickBot="1">
      <c r="B3736" s="516"/>
      <c r="C3736" s="605" t="s">
        <v>633</v>
      </c>
      <c r="D3736" s="561" t="s">
        <v>7</v>
      </c>
      <c r="E3736" s="561" t="s">
        <v>92</v>
      </c>
      <c r="F3736" s="561" t="s">
        <v>672</v>
      </c>
      <c r="G3736" s="561" t="s">
        <v>635</v>
      </c>
      <c r="H3736" s="606" t="s">
        <v>636</v>
      </c>
      <c r="I3736" s="576"/>
    </row>
    <row r="3737" spans="2:9">
      <c r="B3737" s="516"/>
      <c r="C3737" s="568" t="s">
        <v>637</v>
      </c>
      <c r="D3737" s="607" t="s">
        <v>638</v>
      </c>
      <c r="E3737" s="535">
        <v>1</v>
      </c>
      <c r="F3737" s="647">
        <v>30168</v>
      </c>
      <c r="G3737" s="535">
        <v>0.1</v>
      </c>
      <c r="H3737" s="608">
        <v>3017</v>
      </c>
      <c r="I3737" s="576"/>
    </row>
    <row r="3738" spans="2:9">
      <c r="B3738" s="516"/>
      <c r="C3738" s="568" t="s">
        <v>1069</v>
      </c>
      <c r="D3738" s="610" t="s">
        <v>77</v>
      </c>
      <c r="E3738" s="535">
        <v>1</v>
      </c>
      <c r="F3738" s="536">
        <v>169950</v>
      </c>
      <c r="G3738" s="535">
        <v>0.1</v>
      </c>
      <c r="H3738" s="608">
        <v>16995</v>
      </c>
      <c r="I3738" s="576"/>
    </row>
    <row r="3739" spans="2:9">
      <c r="B3739" s="516"/>
      <c r="C3739" s="568" t="s">
        <v>776</v>
      </c>
      <c r="D3739" s="607" t="s">
        <v>640</v>
      </c>
      <c r="E3739" s="610">
        <v>1</v>
      </c>
      <c r="F3739" s="793">
        <v>135960</v>
      </c>
      <c r="G3739" s="535">
        <v>0.45</v>
      </c>
      <c r="H3739" s="952">
        <v>61182</v>
      </c>
      <c r="I3739" s="576"/>
    </row>
    <row r="3740" spans="2:9">
      <c r="B3740" s="516"/>
      <c r="C3740" s="609"/>
      <c r="D3740" s="610"/>
      <c r="E3740" s="610"/>
      <c r="F3740" s="558"/>
      <c r="G3740" s="610"/>
      <c r="H3740" s="710"/>
      <c r="I3740" s="576"/>
    </row>
    <row r="3741" spans="2:9">
      <c r="B3741" s="516"/>
      <c r="C3741" s="609"/>
      <c r="D3741" s="610"/>
      <c r="E3741" s="614"/>
      <c r="F3741" s="614"/>
      <c r="G3741" s="610"/>
      <c r="H3741" s="613"/>
      <c r="I3741" s="576"/>
    </row>
    <row r="3742" spans="2:9" ht="15.75" thickBot="1">
      <c r="B3742" s="516"/>
      <c r="C3742" s="609"/>
      <c r="D3742" s="610"/>
      <c r="E3742" s="614"/>
      <c r="F3742" s="614"/>
      <c r="G3742" s="610"/>
      <c r="H3742" s="613"/>
      <c r="I3742" s="576"/>
    </row>
    <row r="3743" spans="2:9" ht="15.75" thickBot="1">
      <c r="B3743" s="516"/>
      <c r="C3743" s="615"/>
      <c r="D3743" s="616"/>
      <c r="E3743" s="616"/>
      <c r="F3743" s="616"/>
      <c r="G3743" s="617"/>
      <c r="H3743" s="618"/>
      <c r="I3743" s="649">
        <v>81194</v>
      </c>
    </row>
    <row r="3744" spans="2:9" ht="15.75" thickBot="1">
      <c r="B3744" s="516"/>
      <c r="C3744" s="620"/>
      <c r="D3744" s="620"/>
      <c r="E3744" s="620"/>
      <c r="F3744" s="620"/>
      <c r="G3744" s="621"/>
      <c r="H3744" s="622"/>
      <c r="I3744" s="623"/>
    </row>
    <row r="3745" spans="2:9" ht="15.75" thickBot="1">
      <c r="B3745" s="516"/>
      <c r="C3745" s="605" t="s">
        <v>641</v>
      </c>
      <c r="D3745" s="561" t="s">
        <v>7</v>
      </c>
      <c r="E3745" s="561" t="s">
        <v>92</v>
      </c>
      <c r="F3745" s="561" t="s">
        <v>642</v>
      </c>
      <c r="G3745" s="561" t="s">
        <v>643</v>
      </c>
      <c r="H3745" s="606" t="s">
        <v>636</v>
      </c>
      <c r="I3745" s="576"/>
    </row>
    <row r="3746" spans="2:9">
      <c r="B3746" s="516"/>
      <c r="C3746" s="950" t="s">
        <v>677</v>
      </c>
      <c r="D3746" s="625" t="s">
        <v>678</v>
      </c>
      <c r="E3746" s="535">
        <v>180</v>
      </c>
      <c r="F3746" s="536">
        <v>23</v>
      </c>
      <c r="G3746" s="529"/>
      <c r="H3746" s="567">
        <v>4140</v>
      </c>
      <c r="I3746" s="576"/>
    </row>
    <row r="3747" spans="2:9">
      <c r="B3747" s="516"/>
      <c r="C3747" s="834" t="s">
        <v>1066</v>
      </c>
      <c r="D3747" s="625" t="s">
        <v>1108</v>
      </c>
      <c r="E3747" s="529">
        <v>1800</v>
      </c>
      <c r="F3747" s="536">
        <v>5</v>
      </c>
      <c r="G3747" s="529"/>
      <c r="H3747" s="567">
        <v>9000</v>
      </c>
      <c r="I3747" s="576"/>
    </row>
    <row r="3748" spans="2:9">
      <c r="B3748" s="516"/>
      <c r="C3748" s="632"/>
      <c r="D3748" s="610"/>
      <c r="E3748" s="610"/>
      <c r="F3748" s="611"/>
      <c r="G3748" s="556"/>
      <c r="H3748" s="587"/>
      <c r="I3748" s="576"/>
    </row>
    <row r="3749" spans="2:9">
      <c r="B3749" s="516"/>
      <c r="C3749" s="628"/>
      <c r="D3749" s="610"/>
      <c r="E3749" s="610"/>
      <c r="F3749" s="611"/>
      <c r="G3749" s="556"/>
      <c r="H3749" s="587"/>
      <c r="I3749" s="576"/>
    </row>
    <row r="3750" spans="2:9">
      <c r="B3750" s="516"/>
      <c r="C3750" s="609"/>
      <c r="D3750" s="610"/>
      <c r="E3750" s="610"/>
      <c r="F3750" s="563"/>
      <c r="G3750" s="556"/>
      <c r="H3750" s="587"/>
      <c r="I3750" s="576"/>
    </row>
    <row r="3751" spans="2:9">
      <c r="B3751" s="516"/>
      <c r="C3751" s="628"/>
      <c r="D3751" s="625"/>
      <c r="E3751" s="625"/>
      <c r="F3751" s="563"/>
      <c r="G3751" s="556"/>
      <c r="H3751" s="587"/>
      <c r="I3751" s="576"/>
    </row>
    <row r="3752" spans="2:9">
      <c r="B3752" s="516"/>
      <c r="C3752" s="609"/>
      <c r="D3752" s="610"/>
      <c r="E3752" s="610"/>
      <c r="F3752" s="563"/>
      <c r="G3752" s="556"/>
      <c r="H3752" s="587"/>
      <c r="I3752" s="576"/>
    </row>
    <row r="3753" spans="2:9">
      <c r="B3753" s="516"/>
      <c r="C3753" s="609"/>
      <c r="D3753" s="610"/>
      <c r="E3753" s="610"/>
      <c r="F3753" s="563"/>
      <c r="G3753" s="556"/>
      <c r="H3753" s="587"/>
      <c r="I3753" s="576"/>
    </row>
    <row r="3754" spans="2:9">
      <c r="B3754" s="516"/>
      <c r="C3754" s="609"/>
      <c r="D3754" s="614"/>
      <c r="E3754" s="614"/>
      <c r="F3754" s="614"/>
      <c r="G3754" s="610"/>
      <c r="H3754" s="613"/>
      <c r="I3754" s="576"/>
    </row>
    <row r="3755" spans="2:9">
      <c r="B3755" s="516"/>
      <c r="C3755" s="609"/>
      <c r="D3755" s="614"/>
      <c r="E3755" s="614"/>
      <c r="F3755" s="614"/>
      <c r="G3755" s="610"/>
      <c r="H3755" s="613"/>
      <c r="I3755" s="576"/>
    </row>
    <row r="3756" spans="2:9">
      <c r="B3756" s="516"/>
      <c r="C3756" s="609"/>
      <c r="D3756" s="614"/>
      <c r="E3756" s="614"/>
      <c r="F3756" s="614"/>
      <c r="G3756" s="610"/>
      <c r="H3756" s="613"/>
      <c r="I3756" s="576"/>
    </row>
    <row r="3757" spans="2:9" ht="15.75" thickBot="1">
      <c r="B3757" s="516"/>
      <c r="C3757" s="609"/>
      <c r="D3757" s="614"/>
      <c r="E3757" s="614"/>
      <c r="F3757" s="614"/>
      <c r="G3757" s="610"/>
      <c r="H3757" s="613"/>
      <c r="I3757" s="576"/>
    </row>
    <row r="3758" spans="2:9" ht="15.75" thickBot="1">
      <c r="B3758" s="516"/>
      <c r="C3758" s="615"/>
      <c r="D3758" s="616"/>
      <c r="E3758" s="616"/>
      <c r="F3758" s="616"/>
      <c r="G3758" s="617"/>
      <c r="H3758" s="618"/>
      <c r="I3758" s="679">
        <v>13140</v>
      </c>
    </row>
    <row r="3759" spans="2:9" ht="15.75" thickBot="1">
      <c r="B3759" s="516"/>
      <c r="C3759" s="620"/>
      <c r="D3759" s="620"/>
      <c r="E3759" s="620"/>
      <c r="F3759" s="620"/>
      <c r="G3759" s="621"/>
      <c r="H3759" s="622"/>
      <c r="I3759" s="623"/>
    </row>
    <row r="3760" spans="2:9" ht="15.75" thickBot="1">
      <c r="B3760" s="516"/>
      <c r="C3760" s="605" t="s">
        <v>645</v>
      </c>
      <c r="D3760" s="561" t="s">
        <v>7</v>
      </c>
      <c r="E3760" s="561" t="s">
        <v>92</v>
      </c>
      <c r="F3760" s="561" t="s">
        <v>642</v>
      </c>
      <c r="G3760" s="561" t="s">
        <v>646</v>
      </c>
      <c r="H3760" s="606" t="s">
        <v>636</v>
      </c>
      <c r="I3760" s="576"/>
    </row>
    <row r="3761" spans="2:9">
      <c r="B3761" s="516"/>
      <c r="C3761" s="630"/>
      <c r="D3761" s="625"/>
      <c r="E3761" s="625"/>
      <c r="F3761" s="584"/>
      <c r="G3761" s="625"/>
      <c r="H3761" s="592"/>
      <c r="I3761" s="631"/>
    </row>
    <row r="3762" spans="2:9">
      <c r="B3762" s="516"/>
      <c r="C3762" s="632"/>
      <c r="D3762" s="633"/>
      <c r="E3762" s="633"/>
      <c r="F3762" s="633"/>
      <c r="G3762" s="625"/>
      <c r="H3762" s="587"/>
      <c r="I3762" s="576"/>
    </row>
    <row r="3763" spans="2:9">
      <c r="B3763" s="516"/>
      <c r="C3763" s="632"/>
      <c r="D3763" s="614"/>
      <c r="E3763" s="614"/>
      <c r="F3763" s="614"/>
      <c r="G3763" s="610"/>
      <c r="H3763" s="613"/>
      <c r="I3763" s="576"/>
    </row>
    <row r="3764" spans="2:9">
      <c r="B3764" s="516"/>
      <c r="C3764" s="628"/>
      <c r="D3764" s="614"/>
      <c r="E3764" s="614"/>
      <c r="F3764" s="614"/>
      <c r="G3764" s="610"/>
      <c r="H3764" s="613"/>
      <c r="I3764" s="576"/>
    </row>
    <row r="3765" spans="2:9" ht="15.75" thickBot="1">
      <c r="B3765" s="516"/>
      <c r="C3765" s="609"/>
      <c r="D3765" s="614"/>
      <c r="E3765" s="614"/>
      <c r="F3765" s="614"/>
      <c r="G3765" s="610"/>
      <c r="H3765" s="613"/>
      <c r="I3765" s="576"/>
    </row>
    <row r="3766" spans="2:9" ht="15.75" thickBot="1">
      <c r="B3766" s="516"/>
      <c r="C3766" s="615"/>
      <c r="D3766" s="616"/>
      <c r="E3766" s="616"/>
      <c r="F3766" s="616"/>
      <c r="G3766" s="617"/>
      <c r="H3766" s="618"/>
      <c r="I3766" s="619">
        <v>0</v>
      </c>
    </row>
    <row r="3767" spans="2:9" ht="15.75" thickBot="1">
      <c r="B3767" s="516"/>
      <c r="C3767" s="620"/>
      <c r="D3767" s="620"/>
      <c r="E3767" s="620"/>
      <c r="F3767" s="620"/>
      <c r="G3767" s="634"/>
      <c r="H3767" s="635"/>
      <c r="I3767" s="623"/>
    </row>
    <row r="3768" spans="2:9" ht="15.75" thickBot="1">
      <c r="B3768" s="516"/>
      <c r="C3768" s="605" t="s">
        <v>647</v>
      </c>
      <c r="D3768" s="561" t="s">
        <v>648</v>
      </c>
      <c r="E3768" s="561" t="s">
        <v>649</v>
      </c>
      <c r="F3768" s="561" t="s">
        <v>650</v>
      </c>
      <c r="G3768" s="561" t="s">
        <v>635</v>
      </c>
      <c r="H3768" s="606" t="s">
        <v>636</v>
      </c>
      <c r="I3768" s="576"/>
    </row>
    <row r="3769" spans="2:9">
      <c r="B3769" s="516"/>
      <c r="C3769" s="562" t="s">
        <v>651</v>
      </c>
      <c r="D3769" s="563">
        <v>52046.296296296299</v>
      </c>
      <c r="E3769" s="564">
        <v>1.83829076447194</v>
      </c>
      <c r="F3769" s="565">
        <v>95676.225806451621</v>
      </c>
      <c r="G3769" s="593">
        <v>10</v>
      </c>
      <c r="H3769" s="567">
        <v>9568</v>
      </c>
      <c r="I3769" s="576"/>
    </row>
    <row r="3770" spans="2:9">
      <c r="B3770" s="516"/>
      <c r="C3770" s="562" t="s">
        <v>652</v>
      </c>
      <c r="D3770" s="563">
        <v>41637.037037037036</v>
      </c>
      <c r="E3770" s="564">
        <v>1.83829076447194</v>
      </c>
      <c r="F3770" s="565">
        <v>76540.980645161297</v>
      </c>
      <c r="G3770" s="593">
        <v>6</v>
      </c>
      <c r="H3770" s="567">
        <v>12757</v>
      </c>
      <c r="I3770" s="576"/>
    </row>
    <row r="3771" spans="2:9">
      <c r="B3771" s="516"/>
      <c r="C3771" s="568" t="s">
        <v>653</v>
      </c>
      <c r="D3771" s="563">
        <v>20818.518518518522</v>
      </c>
      <c r="E3771" s="564">
        <v>2.0417646957549742</v>
      </c>
      <c r="F3771" s="565">
        <v>42506.516129032265</v>
      </c>
      <c r="G3771" s="853">
        <v>5.4195241902788442</v>
      </c>
      <c r="H3771" s="567">
        <v>7843</v>
      </c>
      <c r="I3771" s="576"/>
    </row>
    <row r="3772" spans="2:9">
      <c r="B3772" s="516"/>
      <c r="C3772" s="609"/>
      <c r="D3772" s="558"/>
      <c r="E3772" s="563"/>
      <c r="F3772" s="611"/>
      <c r="G3772" s="610"/>
      <c r="H3772" s="587"/>
      <c r="I3772" s="576"/>
    </row>
    <row r="3773" spans="2:9">
      <c r="B3773" s="516"/>
      <c r="C3773" s="609"/>
      <c r="D3773" s="614"/>
      <c r="E3773" s="614"/>
      <c r="F3773" s="614"/>
      <c r="G3773" s="610"/>
      <c r="H3773" s="613"/>
      <c r="I3773" s="576"/>
    </row>
    <row r="3774" spans="2:9" ht="15.75" thickBot="1">
      <c r="B3774" s="516"/>
      <c r="C3774" s="609"/>
      <c r="D3774" s="614"/>
      <c r="E3774" s="614"/>
      <c r="F3774" s="614"/>
      <c r="G3774" s="610"/>
      <c r="H3774" s="613"/>
      <c r="I3774" s="576"/>
    </row>
    <row r="3775" spans="2:9" ht="15.75" thickBot="1">
      <c r="B3775" s="516"/>
      <c r="C3775" s="639"/>
      <c r="D3775" s="640"/>
      <c r="E3775" s="640"/>
      <c r="F3775" s="640"/>
      <c r="G3775" s="641"/>
      <c r="H3775" s="642"/>
      <c r="I3775" s="679">
        <v>30168</v>
      </c>
    </row>
    <row r="3776" spans="2:9" ht="15.75" thickBot="1">
      <c r="B3776" s="516"/>
      <c r="C3776" s="515"/>
      <c r="D3776" s="515"/>
      <c r="E3776" s="515"/>
      <c r="F3776" s="515"/>
      <c r="G3776" s="516"/>
      <c r="H3776" s="575"/>
      <c r="I3776" s="576"/>
    </row>
    <row r="3777" spans="2:10" ht="15.75" thickBot="1">
      <c r="B3777" s="516"/>
      <c r="C3777" s="515"/>
      <c r="D3777" s="515"/>
      <c r="E3777" s="515"/>
      <c r="F3777" s="574" t="s">
        <v>654</v>
      </c>
      <c r="G3777" s="516"/>
      <c r="H3777" s="575"/>
      <c r="I3777" s="619">
        <v>124502</v>
      </c>
      <c r="J3777" s="518">
        <v>124502</v>
      </c>
    </row>
    <row r="3779" spans="2:10">
      <c r="B3779" s="515"/>
      <c r="C3779" s="515"/>
      <c r="D3779" s="515"/>
      <c r="E3779" s="515"/>
      <c r="F3779" s="515"/>
      <c r="G3779" s="516"/>
      <c r="H3779" s="517"/>
      <c r="I3779" s="576"/>
    </row>
    <row r="3780" spans="2:10">
      <c r="B3780" s="515"/>
      <c r="C3780" s="515"/>
      <c r="D3780" s="515"/>
      <c r="E3780" s="515"/>
      <c r="F3780" s="515"/>
      <c r="G3780" s="516"/>
      <c r="H3780" s="517"/>
      <c r="I3780" s="515"/>
    </row>
    <row r="3781" spans="2:10">
      <c r="B3781" s="515"/>
      <c r="C3781" s="515"/>
      <c r="D3781" s="515"/>
      <c r="E3781" s="515"/>
      <c r="F3781" s="515"/>
      <c r="G3781" s="515"/>
      <c r="H3781" s="517"/>
      <c r="I3781" s="515"/>
    </row>
    <row r="3782" spans="2:10">
      <c r="B3782" s="516"/>
      <c r="C3782" s="519" t="s">
        <v>631</v>
      </c>
      <c r="D3782" s="519"/>
      <c r="E3782" s="519"/>
      <c r="F3782" s="519"/>
      <c r="G3782" s="519"/>
      <c r="H3782" s="520"/>
      <c r="I3782" s="515"/>
    </row>
    <row r="3783" spans="2:10">
      <c r="B3783" s="516"/>
      <c r="C3783" s="515"/>
      <c r="D3783" s="515"/>
      <c r="E3783" s="515"/>
      <c r="F3783" s="515"/>
      <c r="G3783" s="516"/>
      <c r="H3783" s="575"/>
      <c r="I3783" s="576"/>
    </row>
    <row r="3784" spans="2:10">
      <c r="B3784" s="516"/>
      <c r="C3784" s="515"/>
      <c r="D3784" s="515"/>
      <c r="E3784" s="515"/>
      <c r="F3784" s="515"/>
      <c r="G3784" s="516"/>
      <c r="H3784" s="575"/>
      <c r="I3784" s="576"/>
    </row>
    <row r="3785" spans="2:10">
      <c r="B3785" s="516"/>
      <c r="C3785" s="515"/>
      <c r="D3785" s="515"/>
      <c r="E3785" s="515"/>
      <c r="F3785" s="515"/>
      <c r="G3785" s="516"/>
      <c r="H3785" s="575"/>
      <c r="I3785" s="1051" t="s">
        <v>1062</v>
      </c>
    </row>
    <row r="3786" spans="2:10" ht="30">
      <c r="B3786" s="843" t="s">
        <v>568</v>
      </c>
      <c r="C3786" s="1094" t="s">
        <v>725</v>
      </c>
      <c r="D3786" s="945" t="s">
        <v>5505</v>
      </c>
      <c r="E3786" s="945"/>
      <c r="F3786" s="945"/>
      <c r="G3786" s="843" t="s">
        <v>7</v>
      </c>
      <c r="H3786" s="844" t="s">
        <v>75</v>
      </c>
      <c r="I3786" s="1093">
        <v>24</v>
      </c>
    </row>
    <row r="3787" spans="2:10">
      <c r="B3787" s="521"/>
      <c r="C3787" s="522"/>
      <c r="D3787" s="522"/>
      <c r="E3787" s="522"/>
      <c r="F3787" s="522"/>
      <c r="G3787" s="521"/>
      <c r="H3787" s="517"/>
      <c r="I3787" s="517"/>
    </row>
    <row r="3788" spans="2:10">
      <c r="B3788" s="521"/>
      <c r="C3788" s="522"/>
      <c r="D3788" s="522"/>
      <c r="E3788" s="522"/>
      <c r="F3788" s="522"/>
      <c r="G3788" s="521"/>
      <c r="H3788" s="523"/>
      <c r="I3788" s="517"/>
    </row>
    <row r="3789" spans="2:10" ht="15.75" thickBot="1">
      <c r="B3789" s="521"/>
      <c r="C3789" s="522"/>
      <c r="D3789" s="522"/>
      <c r="E3789" s="522"/>
      <c r="F3789" s="522"/>
      <c r="G3789" s="521"/>
      <c r="H3789" s="517"/>
      <c r="I3789" s="517"/>
    </row>
    <row r="3790" spans="2:10" ht="15.75" thickBot="1">
      <c r="B3790" s="521"/>
      <c r="C3790" s="524" t="s">
        <v>633</v>
      </c>
      <c r="D3790" s="525" t="s">
        <v>7</v>
      </c>
      <c r="E3790" s="525" t="s">
        <v>92</v>
      </c>
      <c r="F3790" s="525" t="s">
        <v>634</v>
      </c>
      <c r="G3790" s="525" t="s">
        <v>635</v>
      </c>
      <c r="H3790" s="526" t="s">
        <v>636</v>
      </c>
      <c r="I3790" s="517"/>
    </row>
    <row r="3791" spans="2:10">
      <c r="B3791" s="521"/>
      <c r="C3791" s="577" t="s">
        <v>637</v>
      </c>
      <c r="D3791" s="528" t="s">
        <v>638</v>
      </c>
      <c r="E3791" s="529">
        <v>1</v>
      </c>
      <c r="F3791" s="530">
        <v>159721</v>
      </c>
      <c r="G3791" s="531">
        <v>0.1</v>
      </c>
      <c r="H3791" s="532">
        <v>15972</v>
      </c>
      <c r="I3791" s="517"/>
    </row>
    <row r="3792" spans="2:10">
      <c r="B3792" s="521"/>
      <c r="C3792" s="533" t="s">
        <v>656</v>
      </c>
      <c r="D3792" s="534" t="s">
        <v>640</v>
      </c>
      <c r="E3792" s="535">
        <v>20</v>
      </c>
      <c r="F3792" s="536">
        <v>8858</v>
      </c>
      <c r="G3792" s="537">
        <v>0.1</v>
      </c>
      <c r="H3792" s="532">
        <v>17716</v>
      </c>
      <c r="I3792" s="517"/>
    </row>
    <row r="3793" spans="2:9">
      <c r="B3793" s="521"/>
      <c r="C3793" s="578" t="s">
        <v>657</v>
      </c>
      <c r="D3793" s="534" t="s">
        <v>640</v>
      </c>
      <c r="E3793" s="535">
        <v>20</v>
      </c>
      <c r="F3793" s="536">
        <v>721</v>
      </c>
      <c r="G3793" s="537">
        <v>0.2</v>
      </c>
      <c r="H3793" s="532">
        <v>2884</v>
      </c>
      <c r="I3793" s="517"/>
    </row>
    <row r="3794" spans="2:9">
      <c r="B3794" s="521"/>
      <c r="C3794" s="579"/>
      <c r="D3794" s="539"/>
      <c r="E3794" s="539"/>
      <c r="F3794" s="539"/>
      <c r="G3794" s="534"/>
      <c r="H3794" s="543"/>
      <c r="I3794" s="517"/>
    </row>
    <row r="3795" spans="2:9">
      <c r="B3795" s="521"/>
      <c r="C3795" s="579"/>
      <c r="D3795" s="539"/>
      <c r="E3795" s="539"/>
      <c r="F3795" s="539"/>
      <c r="G3795" s="534"/>
      <c r="H3795" s="543"/>
      <c r="I3795" s="517"/>
    </row>
    <row r="3796" spans="2:9" ht="15.75" thickBot="1">
      <c r="B3796" s="521"/>
      <c r="C3796" s="579"/>
      <c r="D3796" s="539"/>
      <c r="E3796" s="539"/>
      <c r="F3796" s="539"/>
      <c r="G3796" s="534"/>
      <c r="H3796" s="543"/>
      <c r="I3796" s="517"/>
    </row>
    <row r="3797" spans="2:9" ht="15.75" thickBot="1">
      <c r="B3797" s="521"/>
      <c r="C3797" s="580"/>
      <c r="D3797" s="571"/>
      <c r="E3797" s="571"/>
      <c r="F3797" s="571"/>
      <c r="G3797" s="572"/>
      <c r="H3797" s="573"/>
      <c r="I3797" s="548">
        <v>36572</v>
      </c>
    </row>
    <row r="3798" spans="2:9" ht="15.75" thickBot="1">
      <c r="B3798" s="521"/>
      <c r="C3798" s="581"/>
      <c r="D3798" s="582"/>
      <c r="E3798" s="581"/>
      <c r="F3798" s="581"/>
      <c r="G3798" s="582"/>
      <c r="H3798" s="583"/>
      <c r="I3798" s="552"/>
    </row>
    <row r="3799" spans="2:9" ht="15.75" thickBot="1">
      <c r="B3799" s="522"/>
      <c r="C3799" s="524" t="s">
        <v>641</v>
      </c>
      <c r="D3799" s="525" t="s">
        <v>7</v>
      </c>
      <c r="E3799" s="525" t="s">
        <v>92</v>
      </c>
      <c r="F3799" s="525" t="s">
        <v>642</v>
      </c>
      <c r="G3799" s="525" t="s">
        <v>643</v>
      </c>
      <c r="H3799" s="526" t="s">
        <v>636</v>
      </c>
      <c r="I3799" s="517"/>
    </row>
    <row r="3800" spans="2:9">
      <c r="B3800" s="522"/>
      <c r="C3800" s="562" t="s">
        <v>658</v>
      </c>
      <c r="D3800" s="554" t="s">
        <v>80</v>
      </c>
      <c r="E3800" s="529">
        <v>50</v>
      </c>
      <c r="F3800" s="565">
        <v>1281</v>
      </c>
      <c r="G3800" s="556"/>
      <c r="H3800" s="532">
        <v>64050</v>
      </c>
      <c r="I3800" s="517"/>
    </row>
    <row r="3801" spans="2:9">
      <c r="B3801" s="522"/>
      <c r="C3801" s="542"/>
      <c r="D3801" s="534"/>
      <c r="E3801" s="539"/>
      <c r="F3801" s="558"/>
      <c r="G3801" s="556"/>
      <c r="H3801" s="541"/>
      <c r="I3801" s="517"/>
    </row>
    <row r="3802" spans="2:9">
      <c r="B3802" s="522"/>
      <c r="C3802" s="542"/>
      <c r="D3802" s="534"/>
      <c r="E3802" s="539"/>
      <c r="F3802" s="558"/>
      <c r="G3802" s="556"/>
      <c r="H3802" s="541"/>
      <c r="I3802" s="517"/>
    </row>
    <row r="3803" spans="2:9">
      <c r="B3803" s="522"/>
      <c r="C3803" s="542"/>
      <c r="D3803" s="539"/>
      <c r="E3803" s="539"/>
      <c r="F3803" s="539"/>
      <c r="G3803" s="534"/>
      <c r="H3803" s="543"/>
      <c r="I3803" s="517"/>
    </row>
    <row r="3804" spans="2:9">
      <c r="B3804" s="522"/>
      <c r="C3804" s="542"/>
      <c r="D3804" s="539"/>
      <c r="E3804" s="539"/>
      <c r="F3804" s="539"/>
      <c r="G3804" s="534"/>
      <c r="H3804" s="543"/>
      <c r="I3804" s="517"/>
    </row>
    <row r="3805" spans="2:9">
      <c r="B3805" s="522"/>
      <c r="C3805" s="542"/>
      <c r="D3805" s="539"/>
      <c r="E3805" s="539"/>
      <c r="F3805" s="539"/>
      <c r="G3805" s="534"/>
      <c r="H3805" s="543"/>
      <c r="I3805" s="517"/>
    </row>
    <row r="3806" spans="2:9">
      <c r="B3806" s="522"/>
      <c r="C3806" s="542"/>
      <c r="D3806" s="539"/>
      <c r="E3806" s="539"/>
      <c r="F3806" s="539"/>
      <c r="G3806" s="534"/>
      <c r="H3806" s="543"/>
      <c r="I3806" s="517"/>
    </row>
    <row r="3807" spans="2:9">
      <c r="B3807" s="522"/>
      <c r="C3807" s="542"/>
      <c r="D3807" s="539"/>
      <c r="E3807" s="539"/>
      <c r="F3807" s="539"/>
      <c r="G3807" s="534"/>
      <c r="H3807" s="543"/>
      <c r="I3807" s="517"/>
    </row>
    <row r="3808" spans="2:9">
      <c r="B3808" s="522"/>
      <c r="C3808" s="542"/>
      <c r="D3808" s="539"/>
      <c r="E3808" s="539"/>
      <c r="F3808" s="539"/>
      <c r="G3808" s="534"/>
      <c r="H3808" s="543"/>
      <c r="I3808" s="517"/>
    </row>
    <row r="3809" spans="2:9">
      <c r="B3809" s="522"/>
      <c r="C3809" s="542"/>
      <c r="D3809" s="539"/>
      <c r="E3809" s="539"/>
      <c r="F3809" s="539"/>
      <c r="G3809" s="534"/>
      <c r="H3809" s="543"/>
      <c r="I3809" s="517"/>
    </row>
    <row r="3810" spans="2:9">
      <c r="B3810" s="522"/>
      <c r="C3810" s="542"/>
      <c r="D3810" s="539"/>
      <c r="E3810" s="539"/>
      <c r="F3810" s="539"/>
      <c r="G3810" s="534"/>
      <c r="H3810" s="543"/>
      <c r="I3810" s="517"/>
    </row>
    <row r="3811" spans="2:9" ht="15.75" thickBot="1">
      <c r="B3811" s="522"/>
      <c r="C3811" s="542"/>
      <c r="D3811" s="539"/>
      <c r="E3811" s="539"/>
      <c r="F3811" s="539"/>
      <c r="G3811" s="534"/>
      <c r="H3811" s="543"/>
      <c r="I3811" s="517"/>
    </row>
    <row r="3812" spans="2:9" ht="15.75" thickBot="1">
      <c r="B3812" s="522"/>
      <c r="C3812" s="544"/>
      <c r="D3812" s="546"/>
      <c r="E3812" s="546"/>
      <c r="F3812" s="546"/>
      <c r="G3812" s="545"/>
      <c r="H3812" s="547"/>
      <c r="I3812" s="548">
        <v>64050</v>
      </c>
    </row>
    <row r="3813" spans="2:9" ht="15.75" thickBot="1">
      <c r="B3813" s="522"/>
      <c r="C3813" s="549"/>
      <c r="D3813" s="549"/>
      <c r="E3813" s="549"/>
      <c r="F3813" s="549"/>
      <c r="G3813" s="550"/>
      <c r="H3813" s="551"/>
      <c r="I3813" s="552"/>
    </row>
    <row r="3814" spans="2:9" ht="15.75" thickBot="1">
      <c r="B3814" s="522"/>
      <c r="C3814" s="524" t="s">
        <v>645</v>
      </c>
      <c r="D3814" s="525" t="s">
        <v>7</v>
      </c>
      <c r="E3814" s="525" t="s">
        <v>92</v>
      </c>
      <c r="F3814" s="525" t="s">
        <v>642</v>
      </c>
      <c r="G3814" s="525" t="s">
        <v>646</v>
      </c>
      <c r="H3814" s="526" t="s">
        <v>636</v>
      </c>
      <c r="I3814" s="517"/>
    </row>
    <row r="3815" spans="2:9">
      <c r="B3815" s="522"/>
      <c r="C3815" s="553"/>
      <c r="D3815" s="540"/>
      <c r="E3815" s="540"/>
      <c r="F3815" s="540"/>
      <c r="G3815" s="554"/>
      <c r="H3815" s="541"/>
      <c r="I3815" s="517"/>
    </row>
    <row r="3816" spans="2:9">
      <c r="B3816" s="522"/>
      <c r="C3816" s="553"/>
      <c r="D3816" s="540"/>
      <c r="E3816" s="540"/>
      <c r="F3816" s="540"/>
      <c r="G3816" s="554"/>
      <c r="H3816" s="541"/>
      <c r="I3816" s="517"/>
    </row>
    <row r="3817" spans="2:9">
      <c r="B3817" s="522"/>
      <c r="C3817" s="542"/>
      <c r="D3817" s="539"/>
      <c r="E3817" s="539"/>
      <c r="F3817" s="539"/>
      <c r="G3817" s="534"/>
      <c r="H3817" s="543"/>
      <c r="I3817" s="517"/>
    </row>
    <row r="3818" spans="2:9">
      <c r="B3818" s="522"/>
      <c r="C3818" s="542"/>
      <c r="D3818" s="539"/>
      <c r="E3818" s="539"/>
      <c r="F3818" s="539"/>
      <c r="G3818" s="534"/>
      <c r="H3818" s="543"/>
      <c r="I3818" s="517"/>
    </row>
    <row r="3819" spans="2:9" ht="15.75" thickBot="1">
      <c r="B3819" s="522"/>
      <c r="C3819" s="542"/>
      <c r="D3819" s="539"/>
      <c r="E3819" s="539"/>
      <c r="F3819" s="539"/>
      <c r="G3819" s="534"/>
      <c r="H3819" s="543"/>
      <c r="I3819" s="517"/>
    </row>
    <row r="3820" spans="2:9" ht="15.75" thickBot="1">
      <c r="B3820" s="522"/>
      <c r="C3820" s="544"/>
      <c r="D3820" s="546"/>
      <c r="E3820" s="546"/>
      <c r="F3820" s="546"/>
      <c r="G3820" s="545"/>
      <c r="H3820" s="547"/>
      <c r="I3820" s="548">
        <v>0</v>
      </c>
    </row>
    <row r="3821" spans="2:9" ht="15.75" thickBot="1">
      <c r="B3821" s="522"/>
      <c r="C3821" s="549"/>
      <c r="D3821" s="549"/>
      <c r="E3821" s="549"/>
      <c r="F3821" s="549"/>
      <c r="G3821" s="559"/>
      <c r="H3821" s="560"/>
      <c r="I3821" s="552"/>
    </row>
    <row r="3822" spans="2:9" ht="15.75" thickBot="1">
      <c r="B3822" s="522"/>
      <c r="C3822" s="524" t="s">
        <v>647</v>
      </c>
      <c r="D3822" s="525" t="s">
        <v>7</v>
      </c>
      <c r="E3822" s="525" t="s">
        <v>92</v>
      </c>
      <c r="F3822" s="525" t="s">
        <v>650</v>
      </c>
      <c r="G3822" s="525" t="s">
        <v>635</v>
      </c>
      <c r="H3822" s="526" t="s">
        <v>636</v>
      </c>
      <c r="I3822" s="517"/>
    </row>
    <row r="3823" spans="2:9">
      <c r="B3823" s="522"/>
      <c r="C3823" s="562" t="s">
        <v>659</v>
      </c>
      <c r="D3823" s="584" t="s">
        <v>660</v>
      </c>
      <c r="E3823" s="585">
        <v>2</v>
      </c>
      <c r="F3823" s="565">
        <v>144200</v>
      </c>
      <c r="G3823" s="586">
        <v>0.55381778139422377</v>
      </c>
      <c r="H3823" s="567">
        <v>159721</v>
      </c>
      <c r="I3823" s="517"/>
    </row>
    <row r="3824" spans="2:9">
      <c r="B3824" s="522"/>
      <c r="C3824" s="553"/>
      <c r="D3824" s="558"/>
      <c r="E3824" s="563"/>
      <c r="F3824" s="563"/>
      <c r="G3824" s="554"/>
      <c r="H3824" s="587"/>
      <c r="I3824" s="517"/>
    </row>
    <row r="3825" spans="2:10">
      <c r="B3825" s="522"/>
      <c r="C3825" s="542"/>
      <c r="D3825" s="558"/>
      <c r="E3825" s="563"/>
      <c r="F3825" s="563"/>
      <c r="G3825" s="534"/>
      <c r="H3825" s="587"/>
      <c r="I3825" s="517"/>
    </row>
    <row r="3826" spans="2:10">
      <c r="B3826" s="522"/>
      <c r="C3826" s="542"/>
      <c r="D3826" s="539"/>
      <c r="E3826" s="539"/>
      <c r="F3826" s="539"/>
      <c r="G3826" s="534"/>
      <c r="H3826" s="543"/>
      <c r="I3826" s="517"/>
    </row>
    <row r="3827" spans="2:10">
      <c r="B3827" s="522"/>
      <c r="C3827" s="542"/>
      <c r="D3827" s="539"/>
      <c r="E3827" s="539"/>
      <c r="F3827" s="539"/>
      <c r="G3827" s="534"/>
      <c r="H3827" s="543"/>
      <c r="I3827" s="517"/>
    </row>
    <row r="3828" spans="2:10" ht="15.75" thickBot="1">
      <c r="B3828" s="522"/>
      <c r="C3828" s="542"/>
      <c r="D3828" s="539"/>
      <c r="E3828" s="539"/>
      <c r="F3828" s="539"/>
      <c r="G3828" s="534"/>
      <c r="H3828" s="543"/>
      <c r="I3828" s="517"/>
    </row>
    <row r="3829" spans="2:10" ht="15.75" thickBot="1">
      <c r="B3829" s="522"/>
      <c r="C3829" s="570"/>
      <c r="D3829" s="571"/>
      <c r="E3829" s="571"/>
      <c r="F3829" s="571"/>
      <c r="G3829" s="572"/>
      <c r="H3829" s="573"/>
      <c r="I3829" s="548">
        <v>159721</v>
      </c>
    </row>
    <row r="3830" spans="2:10" ht="15.75" thickBot="1">
      <c r="B3830" s="522"/>
      <c r="C3830" s="522"/>
      <c r="D3830" s="522"/>
      <c r="E3830" s="522"/>
      <c r="F3830" s="522"/>
      <c r="G3830" s="521"/>
      <c r="H3830" s="517"/>
      <c r="I3830" s="517"/>
    </row>
    <row r="3831" spans="2:10" ht="15.75" thickBot="1">
      <c r="B3831" s="522"/>
      <c r="C3831" s="522"/>
      <c r="D3831" s="522"/>
      <c r="E3831" s="522"/>
      <c r="F3831" s="574" t="s">
        <v>654</v>
      </c>
      <c r="G3831" s="521"/>
      <c r="H3831" s="517"/>
      <c r="I3831" s="548">
        <v>260343</v>
      </c>
      <c r="J3831" s="518">
        <v>260343</v>
      </c>
    </row>
    <row r="3832" spans="2:10">
      <c r="B3832" s="515"/>
      <c r="C3832" s="515"/>
      <c r="D3832" s="515"/>
      <c r="E3832" s="515"/>
      <c r="F3832" s="515"/>
      <c r="G3832" s="515"/>
      <c r="H3832" s="517"/>
      <c r="I3832" s="515"/>
    </row>
    <row r="3833" spans="2:10">
      <c r="B3833" s="515"/>
      <c r="C3833" s="515"/>
      <c r="D3833" s="515"/>
      <c r="E3833" s="515"/>
      <c r="F3833" s="515"/>
      <c r="G3833" s="515"/>
      <c r="H3833" s="517"/>
      <c r="I3833" s="515"/>
    </row>
    <row r="3834" spans="2:10">
      <c r="B3834" s="515"/>
      <c r="C3834" s="515"/>
      <c r="D3834" s="515"/>
      <c r="E3834" s="515"/>
      <c r="F3834" s="515"/>
      <c r="G3834" s="515"/>
      <c r="H3834" s="517"/>
      <c r="I3834" s="515"/>
    </row>
    <row r="3835" spans="2:10">
      <c r="B3835" s="515"/>
      <c r="C3835" s="515"/>
      <c r="D3835" s="515"/>
      <c r="E3835" s="515"/>
      <c r="F3835" s="515"/>
      <c r="G3835" s="515"/>
      <c r="H3835" s="517"/>
      <c r="I3835" s="515"/>
    </row>
    <row r="3836" spans="2:10">
      <c r="B3836" s="516"/>
      <c r="C3836" s="519" t="s">
        <v>631</v>
      </c>
      <c r="D3836" s="519"/>
      <c r="E3836" s="519"/>
      <c r="F3836" s="519"/>
      <c r="G3836" s="519"/>
      <c r="H3836" s="520"/>
      <c r="I3836" s="515"/>
    </row>
    <row r="3837" spans="2:10">
      <c r="B3837" s="516"/>
      <c r="C3837" s="515"/>
      <c r="D3837" s="515"/>
      <c r="E3837" s="515"/>
      <c r="F3837" s="515"/>
      <c r="G3837" s="516"/>
      <c r="H3837" s="575"/>
      <c r="I3837" s="576"/>
    </row>
    <row r="3838" spans="2:10">
      <c r="B3838" s="516"/>
      <c r="C3838" s="515"/>
      <c r="D3838" s="515"/>
      <c r="E3838" s="515"/>
      <c r="F3838" s="515"/>
      <c r="G3838" s="516"/>
      <c r="H3838" s="575"/>
      <c r="I3838" s="576"/>
    </row>
    <row r="3839" spans="2:10">
      <c r="B3839" s="516"/>
      <c r="C3839" s="515"/>
      <c r="D3839" s="515"/>
      <c r="E3839" s="515"/>
      <c r="F3839" s="515"/>
      <c r="G3839" s="516"/>
      <c r="H3839" s="575"/>
      <c r="I3839" s="1051" t="s">
        <v>1062</v>
      </c>
    </row>
    <row r="3840" spans="2:10" ht="25.5">
      <c r="B3840" s="828" t="s">
        <v>568</v>
      </c>
      <c r="C3840" s="1097" t="s">
        <v>5522</v>
      </c>
      <c r="D3840" s="953" t="s">
        <v>5508</v>
      </c>
      <c r="E3840" s="829"/>
      <c r="F3840" s="829"/>
      <c r="G3840" s="828" t="s">
        <v>7</v>
      </c>
      <c r="H3840" s="949" t="s">
        <v>80</v>
      </c>
      <c r="I3840" s="1093">
        <v>27</v>
      </c>
    </row>
    <row r="3841" spans="2:9">
      <c r="B3841" s="516"/>
      <c r="C3841" s="515"/>
      <c r="D3841" s="604"/>
      <c r="E3841" s="604"/>
      <c r="F3841" s="604"/>
      <c r="G3841" s="516"/>
      <c r="H3841" s="575"/>
      <c r="I3841" s="576"/>
    </row>
    <row r="3842" spans="2:9">
      <c r="B3842" s="516"/>
      <c r="C3842" s="515"/>
      <c r="D3842" s="515"/>
      <c r="E3842" s="515"/>
      <c r="F3842" s="515"/>
      <c r="G3842" s="515"/>
      <c r="H3842" s="517"/>
      <c r="I3842" s="576"/>
    </row>
    <row r="3843" spans="2:9" ht="15.75" thickBot="1">
      <c r="B3843" s="516"/>
      <c r="C3843" s="515"/>
      <c r="D3843" s="515"/>
      <c r="E3843" s="515"/>
      <c r="F3843" s="515"/>
      <c r="G3843" s="516"/>
      <c r="H3843" s="575"/>
      <c r="I3843" s="576"/>
    </row>
    <row r="3844" spans="2:9" ht="15.75" thickBot="1">
      <c r="B3844" s="516"/>
      <c r="C3844" s="605" t="s">
        <v>633</v>
      </c>
      <c r="D3844" s="561" t="s">
        <v>7</v>
      </c>
      <c r="E3844" s="561" t="s">
        <v>92</v>
      </c>
      <c r="F3844" s="561" t="s">
        <v>672</v>
      </c>
      <c r="G3844" s="561" t="s">
        <v>635</v>
      </c>
      <c r="H3844" s="606" t="s">
        <v>636</v>
      </c>
      <c r="I3844" s="576"/>
    </row>
    <row r="3845" spans="2:9">
      <c r="B3845" s="516"/>
      <c r="C3845" s="568" t="s">
        <v>637</v>
      </c>
      <c r="D3845" s="607" t="s">
        <v>638</v>
      </c>
      <c r="E3845" s="535">
        <v>1</v>
      </c>
      <c r="F3845" s="647">
        <v>470891</v>
      </c>
      <c r="G3845" s="535">
        <v>0.1</v>
      </c>
      <c r="H3845" s="608">
        <v>47089</v>
      </c>
      <c r="I3845" s="576"/>
    </row>
    <row r="3846" spans="2:9">
      <c r="B3846" s="516"/>
      <c r="C3846" s="609"/>
      <c r="D3846" s="610"/>
      <c r="E3846" s="610"/>
      <c r="F3846" s="611"/>
      <c r="G3846" s="610"/>
      <c r="H3846" s="613"/>
      <c r="I3846" s="576"/>
    </row>
    <row r="3847" spans="2:9">
      <c r="B3847" s="516"/>
      <c r="C3847" s="609"/>
      <c r="D3847" s="610"/>
      <c r="E3847" s="610"/>
      <c r="F3847" s="563"/>
      <c r="G3847" s="610"/>
      <c r="H3847" s="613"/>
      <c r="I3847" s="576"/>
    </row>
    <row r="3848" spans="2:9">
      <c r="B3848" s="516"/>
      <c r="C3848" s="609"/>
      <c r="D3848" s="610"/>
      <c r="E3848" s="610"/>
      <c r="F3848" s="558"/>
      <c r="G3848" s="610"/>
      <c r="H3848" s="613"/>
      <c r="I3848" s="576"/>
    </row>
    <row r="3849" spans="2:9">
      <c r="B3849" s="516"/>
      <c r="C3849" s="609"/>
      <c r="D3849" s="610"/>
      <c r="E3849" s="614"/>
      <c r="F3849" s="614"/>
      <c r="G3849" s="610"/>
      <c r="H3849" s="613"/>
      <c r="I3849" s="576"/>
    </row>
    <row r="3850" spans="2:9" ht="15.75" thickBot="1">
      <c r="B3850" s="516"/>
      <c r="C3850" s="609"/>
      <c r="D3850" s="610"/>
      <c r="E3850" s="614"/>
      <c r="F3850" s="614"/>
      <c r="G3850" s="610"/>
      <c r="H3850" s="613"/>
      <c r="I3850" s="576"/>
    </row>
    <row r="3851" spans="2:9" ht="15.75" thickBot="1">
      <c r="B3851" s="516"/>
      <c r="C3851" s="615"/>
      <c r="D3851" s="616"/>
      <c r="E3851" s="616"/>
      <c r="F3851" s="616"/>
      <c r="G3851" s="617"/>
      <c r="H3851" s="618"/>
      <c r="I3851" s="619">
        <v>47089</v>
      </c>
    </row>
    <row r="3852" spans="2:9" ht="15.75" thickBot="1">
      <c r="B3852" s="516"/>
      <c r="C3852" s="620"/>
      <c r="D3852" s="620"/>
      <c r="E3852" s="620"/>
      <c r="F3852" s="620"/>
      <c r="G3852" s="621"/>
      <c r="H3852" s="622"/>
      <c r="I3852" s="623"/>
    </row>
    <row r="3853" spans="2:9" ht="15.75" thickBot="1">
      <c r="B3853" s="516"/>
      <c r="C3853" s="605" t="s">
        <v>641</v>
      </c>
      <c r="D3853" s="561" t="s">
        <v>7</v>
      </c>
      <c r="E3853" s="561" t="s">
        <v>92</v>
      </c>
      <c r="F3853" s="561" t="s">
        <v>642</v>
      </c>
      <c r="G3853" s="561" t="s">
        <v>643</v>
      </c>
      <c r="H3853" s="606" t="s">
        <v>636</v>
      </c>
      <c r="I3853" s="576"/>
    </row>
    <row r="3854" spans="2:9">
      <c r="B3854" s="516"/>
      <c r="C3854" s="776" t="s">
        <v>5509</v>
      </c>
      <c r="D3854" s="625" t="s">
        <v>80</v>
      </c>
      <c r="E3854" s="610">
        <v>1</v>
      </c>
      <c r="F3854" s="611">
        <v>2227573.3333333335</v>
      </c>
      <c r="G3854" s="556"/>
      <c r="H3854" s="777">
        <v>2227573.3333333335</v>
      </c>
      <c r="I3854" s="576"/>
    </row>
    <row r="3855" spans="2:9">
      <c r="B3855" s="516"/>
      <c r="C3855" s="678"/>
      <c r="D3855" s="625"/>
      <c r="E3855" s="625"/>
      <c r="F3855" s="611"/>
      <c r="G3855" s="556"/>
      <c r="H3855" s="587"/>
      <c r="I3855" s="576"/>
    </row>
    <row r="3856" spans="2:9">
      <c r="B3856" s="516"/>
      <c r="C3856" s="678"/>
      <c r="D3856" s="610"/>
      <c r="E3856" s="610"/>
      <c r="F3856" s="611"/>
      <c r="G3856" s="556"/>
      <c r="H3856" s="587"/>
      <c r="I3856" s="576"/>
    </row>
    <row r="3857" spans="2:9">
      <c r="B3857" s="516"/>
      <c r="C3857" s="678"/>
      <c r="D3857" s="610"/>
      <c r="E3857" s="610"/>
      <c r="F3857" s="563"/>
      <c r="G3857" s="556"/>
      <c r="H3857" s="587"/>
      <c r="I3857" s="576"/>
    </row>
    <row r="3858" spans="2:9">
      <c r="B3858" s="516"/>
      <c r="C3858" s="609"/>
      <c r="D3858" s="610"/>
      <c r="E3858" s="610"/>
      <c r="F3858" s="563"/>
      <c r="G3858" s="556"/>
      <c r="H3858" s="587"/>
      <c r="I3858" s="576"/>
    </row>
    <row r="3859" spans="2:9">
      <c r="B3859" s="516"/>
      <c r="C3859" s="628"/>
      <c r="D3859" s="625"/>
      <c r="E3859" s="625"/>
      <c r="F3859" s="563"/>
      <c r="G3859" s="556"/>
      <c r="H3859" s="587"/>
      <c r="I3859" s="576"/>
    </row>
    <row r="3860" spans="2:9">
      <c r="B3860" s="516"/>
      <c r="C3860" s="609"/>
      <c r="D3860" s="610"/>
      <c r="E3860" s="610"/>
      <c r="F3860" s="563"/>
      <c r="G3860" s="556"/>
      <c r="H3860" s="587"/>
      <c r="I3860" s="576"/>
    </row>
    <row r="3861" spans="2:9">
      <c r="B3861" s="516"/>
      <c r="C3861" s="609"/>
      <c r="D3861" s="610"/>
      <c r="E3861" s="610"/>
      <c r="F3861" s="563"/>
      <c r="G3861" s="556"/>
      <c r="H3861" s="587"/>
      <c r="I3861" s="576"/>
    </row>
    <row r="3862" spans="2:9">
      <c r="B3862" s="516"/>
      <c r="C3862" s="609"/>
      <c r="D3862" s="614"/>
      <c r="E3862" s="614"/>
      <c r="F3862" s="614"/>
      <c r="G3862" s="610"/>
      <c r="H3862" s="613"/>
      <c r="I3862" s="576"/>
    </row>
    <row r="3863" spans="2:9">
      <c r="B3863" s="516"/>
      <c r="C3863" s="609"/>
      <c r="D3863" s="614"/>
      <c r="E3863" s="614"/>
      <c r="F3863" s="614"/>
      <c r="G3863" s="610"/>
      <c r="H3863" s="613"/>
      <c r="I3863" s="576"/>
    </row>
    <row r="3864" spans="2:9">
      <c r="B3864" s="516"/>
      <c r="C3864" s="609"/>
      <c r="D3864" s="614"/>
      <c r="E3864" s="614"/>
      <c r="F3864" s="614"/>
      <c r="G3864" s="610"/>
      <c r="H3864" s="613"/>
      <c r="I3864" s="576"/>
    </row>
    <row r="3865" spans="2:9" ht="15.75" thickBot="1">
      <c r="B3865" s="516"/>
      <c r="C3865" s="609"/>
      <c r="D3865" s="614"/>
      <c r="E3865" s="614"/>
      <c r="F3865" s="614"/>
      <c r="G3865" s="610"/>
      <c r="H3865" s="613"/>
      <c r="I3865" s="576"/>
    </row>
    <row r="3866" spans="2:9" ht="15.75" thickBot="1">
      <c r="B3866" s="516"/>
      <c r="C3866" s="615"/>
      <c r="D3866" s="616"/>
      <c r="E3866" s="616"/>
      <c r="F3866" s="616"/>
      <c r="G3866" s="617"/>
      <c r="H3866" s="618"/>
      <c r="I3866" s="679">
        <v>2227573.3333333335</v>
      </c>
    </row>
    <row r="3867" spans="2:9" ht="15.75" thickBot="1">
      <c r="B3867" s="516"/>
      <c r="C3867" s="620"/>
      <c r="D3867" s="620"/>
      <c r="E3867" s="620"/>
      <c r="F3867" s="620"/>
      <c r="G3867" s="621"/>
      <c r="H3867" s="622"/>
      <c r="I3867" s="623"/>
    </row>
    <row r="3868" spans="2:9" ht="15.75" thickBot="1">
      <c r="B3868" s="516"/>
      <c r="C3868" s="605" t="s">
        <v>645</v>
      </c>
      <c r="D3868" s="561" t="s">
        <v>7</v>
      </c>
      <c r="E3868" s="561" t="s">
        <v>92</v>
      </c>
      <c r="F3868" s="561" t="s">
        <v>642</v>
      </c>
      <c r="G3868" s="561" t="s">
        <v>646</v>
      </c>
      <c r="H3868" s="606" t="s">
        <v>636</v>
      </c>
      <c r="I3868" s="576"/>
    </row>
    <row r="3869" spans="2:9">
      <c r="B3869" s="516"/>
      <c r="C3869" s="624"/>
      <c r="D3869" s="625"/>
      <c r="E3869" s="625"/>
      <c r="F3869" s="584"/>
      <c r="G3869" s="625"/>
      <c r="H3869" s="592"/>
      <c r="I3869" s="631"/>
    </row>
    <row r="3870" spans="2:9">
      <c r="B3870" s="516"/>
      <c r="C3870" s="627"/>
      <c r="D3870" s="633"/>
      <c r="E3870" s="633"/>
      <c r="F3870" s="633"/>
      <c r="G3870" s="625"/>
      <c r="H3870" s="587"/>
      <c r="I3870" s="576"/>
    </row>
    <row r="3871" spans="2:9">
      <c r="B3871" s="516"/>
      <c r="C3871" s="627"/>
      <c r="D3871" s="614"/>
      <c r="E3871" s="614"/>
      <c r="F3871" s="614"/>
      <c r="G3871" s="610"/>
      <c r="H3871" s="613"/>
      <c r="I3871" s="576"/>
    </row>
    <row r="3872" spans="2:9">
      <c r="B3872" s="516"/>
      <c r="C3872" s="628"/>
      <c r="D3872" s="614"/>
      <c r="E3872" s="614"/>
      <c r="F3872" s="614"/>
      <c r="G3872" s="610"/>
      <c r="H3872" s="613"/>
      <c r="I3872" s="576"/>
    </row>
    <row r="3873" spans="2:10" ht="15.75" thickBot="1">
      <c r="B3873" s="516"/>
      <c r="C3873" s="609"/>
      <c r="D3873" s="614"/>
      <c r="E3873" s="614"/>
      <c r="F3873" s="614"/>
      <c r="G3873" s="610"/>
      <c r="H3873" s="613"/>
      <c r="I3873" s="576"/>
    </row>
    <row r="3874" spans="2:10" ht="15.75" thickBot="1">
      <c r="B3874" s="516"/>
      <c r="C3874" s="615"/>
      <c r="D3874" s="616"/>
      <c r="E3874" s="616"/>
      <c r="F3874" s="616"/>
      <c r="G3874" s="617"/>
      <c r="H3874" s="618"/>
      <c r="I3874" s="619">
        <v>0</v>
      </c>
    </row>
    <row r="3875" spans="2:10" ht="15.75" thickBot="1">
      <c r="B3875" s="516"/>
      <c r="C3875" s="620"/>
      <c r="D3875" s="620"/>
      <c r="E3875" s="620"/>
      <c r="F3875" s="620"/>
      <c r="G3875" s="634"/>
      <c r="H3875" s="635"/>
      <c r="I3875" s="623"/>
    </row>
    <row r="3876" spans="2:10" ht="15.75" thickBot="1">
      <c r="B3876" s="516"/>
      <c r="C3876" s="605" t="s">
        <v>647</v>
      </c>
      <c r="D3876" s="561" t="s">
        <v>648</v>
      </c>
      <c r="E3876" s="561" t="s">
        <v>649</v>
      </c>
      <c r="F3876" s="561" t="s">
        <v>650</v>
      </c>
      <c r="G3876" s="561" t="s">
        <v>635</v>
      </c>
      <c r="H3876" s="606" t="s">
        <v>636</v>
      </c>
      <c r="I3876" s="576"/>
    </row>
    <row r="3877" spans="2:10">
      <c r="B3877" s="516"/>
      <c r="C3877" s="562" t="s">
        <v>651</v>
      </c>
      <c r="D3877" s="563">
        <v>52046.296296296299</v>
      </c>
      <c r="E3877" s="564">
        <v>1.83829076447194</v>
      </c>
      <c r="F3877" s="565">
        <v>95676.225806451621</v>
      </c>
      <c r="G3877" s="780">
        <v>0.96773035691042808</v>
      </c>
      <c r="H3877" s="567">
        <v>98867</v>
      </c>
      <c r="I3877" s="576"/>
    </row>
    <row r="3878" spans="2:10">
      <c r="B3878" s="516"/>
      <c r="C3878" s="562" t="s">
        <v>652</v>
      </c>
      <c r="D3878" s="563">
        <v>41637.037037037036</v>
      </c>
      <c r="E3878" s="564">
        <v>1.83829076447194</v>
      </c>
      <c r="F3878" s="565">
        <v>76540.980645161297</v>
      </c>
      <c r="G3878" s="778">
        <v>0.32</v>
      </c>
      <c r="H3878" s="567">
        <v>239191</v>
      </c>
      <c r="I3878" s="576"/>
    </row>
    <row r="3879" spans="2:10">
      <c r="B3879" s="516"/>
      <c r="C3879" s="568" t="s">
        <v>653</v>
      </c>
      <c r="D3879" s="563">
        <v>20818.518518518522</v>
      </c>
      <c r="E3879" s="564">
        <v>2.0417646957549742</v>
      </c>
      <c r="F3879" s="565">
        <v>42506.516129032265</v>
      </c>
      <c r="G3879" s="779">
        <v>0.32</v>
      </c>
      <c r="H3879" s="567">
        <v>132833</v>
      </c>
      <c r="I3879" s="576"/>
    </row>
    <row r="3880" spans="2:10">
      <c r="B3880" s="516"/>
      <c r="C3880" s="609"/>
      <c r="D3880" s="558"/>
      <c r="E3880" s="563"/>
      <c r="F3880" s="563"/>
      <c r="G3880" s="610"/>
      <c r="H3880" s="587"/>
      <c r="I3880" s="576"/>
    </row>
    <row r="3881" spans="2:10">
      <c r="B3881" s="516"/>
      <c r="C3881" s="609"/>
      <c r="D3881" s="614"/>
      <c r="E3881" s="614"/>
      <c r="F3881" s="614"/>
      <c r="G3881" s="610"/>
      <c r="H3881" s="613"/>
      <c r="I3881" s="576"/>
    </row>
    <row r="3882" spans="2:10" ht="15.75" thickBot="1">
      <c r="B3882" s="516"/>
      <c r="C3882" s="609"/>
      <c r="D3882" s="614"/>
      <c r="E3882" s="614"/>
      <c r="F3882" s="614"/>
      <c r="G3882" s="610"/>
      <c r="H3882" s="613"/>
      <c r="I3882" s="576"/>
    </row>
    <row r="3883" spans="2:10" ht="15.75" thickBot="1">
      <c r="B3883" s="516"/>
      <c r="C3883" s="639"/>
      <c r="D3883" s="640"/>
      <c r="E3883" s="640"/>
      <c r="F3883" s="640"/>
      <c r="G3883" s="641"/>
      <c r="H3883" s="642"/>
      <c r="I3883" s="679">
        <v>470891</v>
      </c>
    </row>
    <row r="3884" spans="2:10" ht="15.75" thickBot="1">
      <c r="B3884" s="516"/>
      <c r="C3884" s="515"/>
      <c r="D3884" s="515"/>
      <c r="E3884" s="515"/>
      <c r="F3884" s="515"/>
      <c r="G3884" s="516"/>
      <c r="H3884" s="575"/>
      <c r="I3884" s="576"/>
    </row>
    <row r="3885" spans="2:10" ht="15.75" thickBot="1">
      <c r="B3885" s="516"/>
      <c r="C3885" s="515"/>
      <c r="D3885" s="515"/>
      <c r="E3885" s="515"/>
      <c r="F3885" s="574" t="s">
        <v>654</v>
      </c>
      <c r="G3885" s="516"/>
      <c r="H3885" s="575"/>
      <c r="I3885" s="619">
        <v>2745553</v>
      </c>
      <c r="J3885" s="518">
        <v>2745553</v>
      </c>
    </row>
    <row r="3886" spans="2:10">
      <c r="B3886" s="515"/>
      <c r="C3886" s="515"/>
      <c r="D3886" s="515"/>
      <c r="E3886" s="515"/>
      <c r="F3886" s="515"/>
      <c r="G3886" s="515"/>
      <c r="H3886" s="517"/>
      <c r="I3886" s="515"/>
    </row>
    <row r="3887" spans="2:10">
      <c r="B3887" s="515"/>
      <c r="C3887" s="515"/>
      <c r="D3887" s="515"/>
      <c r="E3887" s="515"/>
      <c r="F3887" s="515"/>
      <c r="G3887" s="515"/>
      <c r="H3887" s="517"/>
      <c r="I3887" s="515"/>
    </row>
    <row r="3888" spans="2:10">
      <c r="B3888" s="515"/>
      <c r="C3888" s="515"/>
      <c r="D3888" s="515"/>
      <c r="E3888" s="515"/>
      <c r="F3888" s="515"/>
      <c r="G3888" s="515"/>
      <c r="H3888" s="517"/>
      <c r="I3888" s="515"/>
    </row>
    <row r="3890" spans="2:9">
      <c r="B3890" s="516"/>
      <c r="C3890" s="519" t="s">
        <v>631</v>
      </c>
      <c r="D3890" s="519"/>
      <c r="E3890" s="519"/>
      <c r="F3890" s="519"/>
      <c r="G3890" s="519"/>
      <c r="H3890" s="520"/>
      <c r="I3890" s="515"/>
    </row>
    <row r="3891" spans="2:9">
      <c r="B3891" s="516"/>
      <c r="C3891" s="515"/>
      <c r="D3891" s="515"/>
      <c r="E3891" s="515"/>
      <c r="F3891" s="515"/>
      <c r="G3891" s="516"/>
      <c r="H3891" s="575"/>
      <c r="I3891" s="576"/>
    </row>
    <row r="3892" spans="2:9">
      <c r="B3892" s="516"/>
      <c r="C3892" s="515"/>
      <c r="D3892" s="515"/>
      <c r="E3892" s="515"/>
      <c r="F3892" s="515"/>
      <c r="G3892" s="516"/>
      <c r="H3892" s="575"/>
      <c r="I3892" s="576"/>
    </row>
    <row r="3893" spans="2:9">
      <c r="B3893" s="516"/>
      <c r="C3893" s="515"/>
      <c r="D3893" s="515"/>
      <c r="E3893" s="515"/>
      <c r="F3893" s="515"/>
      <c r="G3893" s="516"/>
      <c r="H3893" s="575"/>
      <c r="I3893" s="1051" t="s">
        <v>1062</v>
      </c>
    </row>
    <row r="3894" spans="2:9" ht="30">
      <c r="B3894" s="828" t="s">
        <v>568</v>
      </c>
      <c r="C3894" s="1097" t="s">
        <v>5540</v>
      </c>
      <c r="D3894" s="829" t="s">
        <v>5512</v>
      </c>
      <c r="E3894" s="829"/>
      <c r="F3894" s="829"/>
      <c r="G3894" s="828" t="s">
        <v>7</v>
      </c>
      <c r="H3894" s="949" t="s">
        <v>77</v>
      </c>
      <c r="I3894" s="1093">
        <v>32</v>
      </c>
    </row>
    <row r="3895" spans="2:9">
      <c r="B3895" s="516"/>
      <c r="C3895" s="515"/>
      <c r="D3895" s="604"/>
      <c r="E3895" s="604"/>
      <c r="F3895" s="604"/>
      <c r="G3895" s="516"/>
      <c r="H3895" s="575"/>
      <c r="I3895" s="576"/>
    </row>
    <row r="3896" spans="2:9">
      <c r="B3896" s="516"/>
      <c r="C3896" s="515"/>
      <c r="D3896" s="515"/>
      <c r="E3896" s="515"/>
      <c r="F3896" s="515"/>
      <c r="G3896" s="515"/>
      <c r="H3896" s="517"/>
      <c r="I3896" s="576"/>
    </row>
    <row r="3897" spans="2:9" ht="15.75" thickBot="1">
      <c r="B3897" s="516"/>
      <c r="C3897" s="515"/>
      <c r="D3897" s="515"/>
      <c r="E3897" s="515"/>
      <c r="F3897" s="515"/>
      <c r="G3897" s="516"/>
      <c r="H3897" s="575"/>
      <c r="I3897" s="576"/>
    </row>
    <row r="3898" spans="2:9" ht="15.75" thickBot="1">
      <c r="B3898" s="516"/>
      <c r="C3898" s="605" t="s">
        <v>633</v>
      </c>
      <c r="D3898" s="561" t="s">
        <v>7</v>
      </c>
      <c r="E3898" s="561" t="s">
        <v>92</v>
      </c>
      <c r="F3898" s="561" t="s">
        <v>672</v>
      </c>
      <c r="G3898" s="561" t="s">
        <v>635</v>
      </c>
      <c r="H3898" s="606" t="s">
        <v>636</v>
      </c>
      <c r="I3898" s="576"/>
    </row>
    <row r="3899" spans="2:9">
      <c r="B3899" s="516"/>
      <c r="C3899" s="568" t="s">
        <v>637</v>
      </c>
      <c r="D3899" s="607" t="s">
        <v>638</v>
      </c>
      <c r="E3899" s="535">
        <v>1</v>
      </c>
      <c r="F3899" s="647">
        <v>6674</v>
      </c>
      <c r="G3899" s="535">
        <v>0.05</v>
      </c>
      <c r="H3899" s="608">
        <v>334</v>
      </c>
      <c r="I3899" s="576"/>
    </row>
    <row r="3900" spans="2:9">
      <c r="B3900" s="516"/>
      <c r="C3900" s="568" t="s">
        <v>717</v>
      </c>
      <c r="D3900" s="610" t="s">
        <v>660</v>
      </c>
      <c r="E3900" s="535">
        <v>1</v>
      </c>
      <c r="F3900" s="536">
        <v>56650</v>
      </c>
      <c r="G3900" s="535">
        <v>0.02</v>
      </c>
      <c r="H3900" s="608">
        <v>1133</v>
      </c>
      <c r="I3900" s="576"/>
    </row>
    <row r="3901" spans="2:9">
      <c r="B3901" s="516"/>
      <c r="C3901" s="609"/>
      <c r="D3901" s="610"/>
      <c r="E3901" s="610"/>
      <c r="F3901" s="563"/>
      <c r="G3901" s="610"/>
      <c r="H3901" s="613"/>
      <c r="I3901" s="576"/>
    </row>
    <row r="3902" spans="2:9">
      <c r="B3902" s="516"/>
      <c r="C3902" s="609"/>
      <c r="D3902" s="610"/>
      <c r="E3902" s="610"/>
      <c r="F3902" s="558"/>
      <c r="G3902" s="610"/>
      <c r="H3902" s="710"/>
      <c r="I3902" s="576"/>
    </row>
    <row r="3903" spans="2:9">
      <c r="B3903" s="516"/>
      <c r="C3903" s="609"/>
      <c r="D3903" s="610"/>
      <c r="E3903" s="614"/>
      <c r="F3903" s="614"/>
      <c r="G3903" s="610"/>
      <c r="H3903" s="613"/>
      <c r="I3903" s="576"/>
    </row>
    <row r="3904" spans="2:9" ht="15.75" thickBot="1">
      <c r="B3904" s="516"/>
      <c r="C3904" s="609"/>
      <c r="D3904" s="610"/>
      <c r="E3904" s="614"/>
      <c r="F3904" s="614"/>
      <c r="G3904" s="610"/>
      <c r="H3904" s="613"/>
      <c r="I3904" s="576"/>
    </row>
    <row r="3905" spans="2:9" ht="15.75" thickBot="1">
      <c r="B3905" s="516"/>
      <c r="C3905" s="615"/>
      <c r="D3905" s="616"/>
      <c r="E3905" s="616"/>
      <c r="F3905" s="616"/>
      <c r="G3905" s="617"/>
      <c r="H3905" s="618"/>
      <c r="I3905" s="619">
        <v>1467</v>
      </c>
    </row>
    <row r="3906" spans="2:9" ht="15.75" thickBot="1">
      <c r="B3906" s="516"/>
      <c r="C3906" s="620"/>
      <c r="D3906" s="620"/>
      <c r="E3906" s="620"/>
      <c r="F3906" s="620"/>
      <c r="G3906" s="621"/>
      <c r="H3906" s="622"/>
      <c r="I3906" s="623"/>
    </row>
    <row r="3907" spans="2:9" ht="15.75" thickBot="1">
      <c r="B3907" s="516"/>
      <c r="C3907" s="605" t="s">
        <v>641</v>
      </c>
      <c r="D3907" s="561" t="s">
        <v>7</v>
      </c>
      <c r="E3907" s="561" t="s">
        <v>92</v>
      </c>
      <c r="F3907" s="561" t="s">
        <v>642</v>
      </c>
      <c r="G3907" s="561" t="s">
        <v>643</v>
      </c>
      <c r="H3907" s="606" t="s">
        <v>636</v>
      </c>
      <c r="I3907" s="576"/>
    </row>
    <row r="3908" spans="2:9">
      <c r="B3908" s="516"/>
      <c r="C3908" s="568" t="s">
        <v>718</v>
      </c>
      <c r="D3908" s="610" t="s">
        <v>668</v>
      </c>
      <c r="E3908" s="535">
        <v>1.515E-2</v>
      </c>
      <c r="F3908" s="565">
        <v>14008</v>
      </c>
      <c r="G3908" s="529"/>
      <c r="H3908" s="567">
        <v>212</v>
      </c>
      <c r="I3908" s="576"/>
    </row>
    <row r="3909" spans="2:9">
      <c r="B3909" s="516"/>
      <c r="C3909" s="568" t="s">
        <v>1066</v>
      </c>
      <c r="D3909" s="610" t="s">
        <v>1108</v>
      </c>
      <c r="E3909" s="535">
        <v>1393.45</v>
      </c>
      <c r="F3909" s="565">
        <v>5</v>
      </c>
      <c r="G3909" s="529"/>
      <c r="H3909" s="567">
        <v>6967</v>
      </c>
      <c r="I3909" s="576"/>
    </row>
    <row r="3910" spans="2:9">
      <c r="B3910" s="516"/>
      <c r="C3910" s="568" t="s">
        <v>677</v>
      </c>
      <c r="D3910" s="610" t="s">
        <v>678</v>
      </c>
      <c r="E3910" s="535">
        <v>114.52</v>
      </c>
      <c r="F3910" s="565">
        <v>23</v>
      </c>
      <c r="G3910" s="529"/>
      <c r="H3910" s="567">
        <v>2634</v>
      </c>
      <c r="I3910" s="576"/>
    </row>
    <row r="3911" spans="2:9">
      <c r="B3911" s="516"/>
      <c r="C3911" s="609"/>
      <c r="D3911" s="610"/>
      <c r="E3911" s="610"/>
      <c r="F3911" s="563"/>
      <c r="G3911" s="556"/>
      <c r="H3911" s="587"/>
      <c r="I3911" s="576"/>
    </row>
    <row r="3912" spans="2:9">
      <c r="B3912" s="516"/>
      <c r="C3912" s="609"/>
      <c r="D3912" s="610"/>
      <c r="E3912" s="610"/>
      <c r="F3912" s="563"/>
      <c r="G3912" s="556"/>
      <c r="H3912" s="587"/>
      <c r="I3912" s="576"/>
    </row>
    <row r="3913" spans="2:9">
      <c r="B3913" s="516"/>
      <c r="C3913" s="628"/>
      <c r="D3913" s="625"/>
      <c r="E3913" s="625"/>
      <c r="F3913" s="563"/>
      <c r="G3913" s="556"/>
      <c r="H3913" s="587"/>
      <c r="I3913" s="576"/>
    </row>
    <row r="3914" spans="2:9">
      <c r="B3914" s="516"/>
      <c r="C3914" s="609"/>
      <c r="D3914" s="610"/>
      <c r="E3914" s="610"/>
      <c r="F3914" s="563"/>
      <c r="G3914" s="556"/>
      <c r="H3914" s="587"/>
      <c r="I3914" s="576"/>
    </row>
    <row r="3915" spans="2:9">
      <c r="B3915" s="516"/>
      <c r="C3915" s="609"/>
      <c r="D3915" s="610"/>
      <c r="E3915" s="610"/>
      <c r="F3915" s="563"/>
      <c r="G3915" s="556"/>
      <c r="H3915" s="587"/>
      <c r="I3915" s="576"/>
    </row>
    <row r="3916" spans="2:9">
      <c r="B3916" s="516"/>
      <c r="C3916" s="609"/>
      <c r="D3916" s="614"/>
      <c r="E3916" s="614"/>
      <c r="F3916" s="614"/>
      <c r="G3916" s="610"/>
      <c r="H3916" s="613"/>
      <c r="I3916" s="576"/>
    </row>
    <row r="3917" spans="2:9">
      <c r="B3917" s="516"/>
      <c r="C3917" s="609"/>
      <c r="D3917" s="614"/>
      <c r="E3917" s="614"/>
      <c r="F3917" s="614"/>
      <c r="G3917" s="610"/>
      <c r="H3917" s="613"/>
      <c r="I3917" s="576"/>
    </row>
    <row r="3918" spans="2:9">
      <c r="B3918" s="516"/>
      <c r="C3918" s="609"/>
      <c r="D3918" s="614"/>
      <c r="E3918" s="614"/>
      <c r="F3918" s="614"/>
      <c r="G3918" s="610"/>
      <c r="H3918" s="613"/>
      <c r="I3918" s="576"/>
    </row>
    <row r="3919" spans="2:9" ht="15.75" thickBot="1">
      <c r="B3919" s="516"/>
      <c r="C3919" s="609"/>
      <c r="D3919" s="614"/>
      <c r="E3919" s="614"/>
      <c r="F3919" s="614"/>
      <c r="G3919" s="610"/>
      <c r="H3919" s="613"/>
      <c r="I3919" s="576"/>
    </row>
    <row r="3920" spans="2:9" ht="15.75" thickBot="1">
      <c r="B3920" s="516"/>
      <c r="C3920" s="615"/>
      <c r="D3920" s="616"/>
      <c r="E3920" s="616"/>
      <c r="F3920" s="616"/>
      <c r="G3920" s="617"/>
      <c r="H3920" s="618"/>
      <c r="I3920" s="679">
        <v>9813</v>
      </c>
    </row>
    <row r="3921" spans="2:9" ht="15.75" thickBot="1">
      <c r="B3921" s="516"/>
      <c r="C3921" s="620"/>
      <c r="D3921" s="620"/>
      <c r="E3921" s="620"/>
      <c r="F3921" s="620"/>
      <c r="G3921" s="621"/>
      <c r="H3921" s="622"/>
      <c r="I3921" s="623"/>
    </row>
    <row r="3922" spans="2:9" ht="15.75" thickBot="1">
      <c r="B3922" s="516"/>
      <c r="C3922" s="605" t="s">
        <v>645</v>
      </c>
      <c r="D3922" s="561" t="s">
        <v>7</v>
      </c>
      <c r="E3922" s="561" t="s">
        <v>92</v>
      </c>
      <c r="F3922" s="561" t="s">
        <v>642</v>
      </c>
      <c r="G3922" s="561" t="s">
        <v>646</v>
      </c>
      <c r="H3922" s="606" t="s">
        <v>636</v>
      </c>
      <c r="I3922" s="576"/>
    </row>
    <row r="3923" spans="2:9">
      <c r="B3923" s="516"/>
      <c r="C3923" s="630"/>
      <c r="D3923" s="625"/>
      <c r="E3923" s="625"/>
      <c r="F3923" s="584"/>
      <c r="G3923" s="625"/>
      <c r="H3923" s="592"/>
      <c r="I3923" s="631"/>
    </row>
    <row r="3924" spans="2:9">
      <c r="B3924" s="516"/>
      <c r="C3924" s="632"/>
      <c r="D3924" s="633"/>
      <c r="E3924" s="633"/>
      <c r="F3924" s="633"/>
      <c r="G3924" s="625"/>
      <c r="H3924" s="587"/>
      <c r="I3924" s="576"/>
    </row>
    <row r="3925" spans="2:9">
      <c r="B3925" s="516"/>
      <c r="C3925" s="632"/>
      <c r="D3925" s="614"/>
      <c r="E3925" s="614"/>
      <c r="F3925" s="614"/>
      <c r="G3925" s="610"/>
      <c r="H3925" s="613"/>
      <c r="I3925" s="576"/>
    </row>
    <row r="3926" spans="2:9">
      <c r="B3926" s="516"/>
      <c r="C3926" s="628"/>
      <c r="D3926" s="614"/>
      <c r="E3926" s="614"/>
      <c r="F3926" s="614"/>
      <c r="G3926" s="610"/>
      <c r="H3926" s="613"/>
      <c r="I3926" s="576"/>
    </row>
    <row r="3927" spans="2:9" ht="15.75" thickBot="1">
      <c r="B3927" s="516"/>
      <c r="C3927" s="609"/>
      <c r="D3927" s="614"/>
      <c r="E3927" s="614"/>
      <c r="F3927" s="614"/>
      <c r="G3927" s="610"/>
      <c r="H3927" s="613"/>
      <c r="I3927" s="576"/>
    </row>
    <row r="3928" spans="2:9" ht="15.75" thickBot="1">
      <c r="B3928" s="516"/>
      <c r="C3928" s="615"/>
      <c r="D3928" s="616"/>
      <c r="E3928" s="616"/>
      <c r="F3928" s="616"/>
      <c r="G3928" s="617"/>
      <c r="H3928" s="618"/>
      <c r="I3928" s="619">
        <v>0</v>
      </c>
    </row>
    <row r="3929" spans="2:9" ht="15.75" thickBot="1">
      <c r="B3929" s="516"/>
      <c r="C3929" s="620"/>
      <c r="D3929" s="620"/>
      <c r="E3929" s="620"/>
      <c r="F3929" s="620"/>
      <c r="G3929" s="634"/>
      <c r="H3929" s="635"/>
      <c r="I3929" s="623"/>
    </row>
    <row r="3930" spans="2:9" ht="15.75" thickBot="1">
      <c r="B3930" s="516"/>
      <c r="C3930" s="605" t="s">
        <v>647</v>
      </c>
      <c r="D3930" s="561" t="s">
        <v>648</v>
      </c>
      <c r="E3930" s="561" t="s">
        <v>649</v>
      </c>
      <c r="F3930" s="561" t="s">
        <v>650</v>
      </c>
      <c r="G3930" s="561" t="s">
        <v>635</v>
      </c>
      <c r="H3930" s="606" t="s">
        <v>636</v>
      </c>
      <c r="I3930" s="576"/>
    </row>
    <row r="3931" spans="2:9">
      <c r="B3931" s="516"/>
      <c r="C3931" s="562" t="s">
        <v>651</v>
      </c>
      <c r="D3931" s="563">
        <v>52046.296296296299</v>
      </c>
      <c r="E3931" s="564">
        <v>1.83829076447194</v>
      </c>
      <c r="F3931" s="565">
        <v>95676.225806451621</v>
      </c>
      <c r="G3931" s="593">
        <v>200</v>
      </c>
      <c r="H3931" s="567">
        <v>478</v>
      </c>
      <c r="I3931" s="576"/>
    </row>
    <row r="3932" spans="2:9">
      <c r="B3932" s="516"/>
      <c r="C3932" s="562" t="s">
        <v>652</v>
      </c>
      <c r="D3932" s="563">
        <v>41637.037037037036</v>
      </c>
      <c r="E3932" s="564">
        <v>1.83829076447194</v>
      </c>
      <c r="F3932" s="565">
        <v>76540.980645161297</v>
      </c>
      <c r="G3932" s="778">
        <v>18.801843696625586</v>
      </c>
      <c r="H3932" s="567">
        <v>4071</v>
      </c>
      <c r="I3932" s="576"/>
    </row>
    <row r="3933" spans="2:9">
      <c r="B3933" s="516"/>
      <c r="C3933" s="568" t="s">
        <v>653</v>
      </c>
      <c r="D3933" s="563">
        <v>20818.518518518522</v>
      </c>
      <c r="E3933" s="564">
        <v>2.0417646957549742</v>
      </c>
      <c r="F3933" s="565">
        <v>42506.516129032265</v>
      </c>
      <c r="G3933" s="595">
        <v>20</v>
      </c>
      <c r="H3933" s="567">
        <v>2125</v>
      </c>
      <c r="I3933" s="576"/>
    </row>
    <row r="3934" spans="2:9">
      <c r="B3934" s="516"/>
      <c r="C3934" s="609"/>
      <c r="D3934" s="558"/>
      <c r="E3934" s="563"/>
      <c r="F3934" s="563"/>
      <c r="G3934" s="610"/>
      <c r="H3934" s="587"/>
      <c r="I3934" s="576"/>
    </row>
    <row r="3935" spans="2:9">
      <c r="B3935" s="516"/>
      <c r="C3935" s="609"/>
      <c r="D3935" s="614"/>
      <c r="E3935" s="614"/>
      <c r="F3935" s="614"/>
      <c r="G3935" s="610"/>
      <c r="H3935" s="613"/>
      <c r="I3935" s="576"/>
    </row>
    <row r="3936" spans="2:9" ht="15.75" thickBot="1">
      <c r="B3936" s="516"/>
      <c r="C3936" s="609"/>
      <c r="D3936" s="614"/>
      <c r="E3936" s="614"/>
      <c r="F3936" s="614"/>
      <c r="G3936" s="610"/>
      <c r="H3936" s="613"/>
      <c r="I3936" s="576"/>
    </row>
    <row r="3937" spans="2:10" ht="15.75" thickBot="1">
      <c r="B3937" s="516"/>
      <c r="C3937" s="639"/>
      <c r="D3937" s="640"/>
      <c r="E3937" s="640"/>
      <c r="F3937" s="640"/>
      <c r="G3937" s="641"/>
      <c r="H3937" s="642"/>
      <c r="I3937" s="679">
        <v>6674</v>
      </c>
    </row>
    <row r="3938" spans="2:10" ht="15.75" thickBot="1">
      <c r="B3938" s="516"/>
      <c r="C3938" s="515"/>
      <c r="D3938" s="515"/>
      <c r="E3938" s="515"/>
      <c r="F3938" s="515"/>
      <c r="G3938" s="516"/>
      <c r="H3938" s="575"/>
      <c r="I3938" s="576"/>
    </row>
    <row r="3939" spans="2:10" ht="15.75" thickBot="1">
      <c r="B3939" s="516"/>
      <c r="C3939" s="515"/>
      <c r="D3939" s="515"/>
      <c r="E3939" s="515"/>
      <c r="F3939" s="574" t="s">
        <v>654</v>
      </c>
      <c r="G3939" s="516"/>
      <c r="H3939" s="575"/>
      <c r="I3939" s="619">
        <v>17954</v>
      </c>
      <c r="J3939" s="518">
        <v>17954</v>
      </c>
    </row>
    <row r="3944" spans="2:10">
      <c r="B3944" s="516"/>
      <c r="C3944" s="519" t="s">
        <v>631</v>
      </c>
      <c r="D3944" s="519"/>
      <c r="E3944" s="519"/>
      <c r="F3944" s="519"/>
      <c r="G3944" s="519"/>
      <c r="H3944" s="520"/>
      <c r="I3944" s="515"/>
    </row>
    <row r="3945" spans="2:10">
      <c r="B3945" s="516"/>
      <c r="C3945" s="515"/>
      <c r="D3945" s="515"/>
      <c r="E3945" s="515"/>
      <c r="F3945" s="515"/>
      <c r="G3945" s="516"/>
      <c r="H3945" s="575"/>
      <c r="I3945" s="576"/>
    </row>
    <row r="3946" spans="2:10">
      <c r="B3946" s="516"/>
      <c r="C3946" s="515"/>
      <c r="D3946" s="515"/>
      <c r="E3946" s="515"/>
      <c r="F3946" s="515"/>
      <c r="G3946" s="516"/>
      <c r="H3946" s="575"/>
      <c r="I3946" s="576"/>
    </row>
    <row r="3947" spans="2:10">
      <c r="B3947" s="516"/>
      <c r="C3947" s="515"/>
      <c r="D3947" s="515"/>
      <c r="E3947" s="515"/>
      <c r="F3947" s="515"/>
      <c r="G3947" s="516"/>
      <c r="H3947" s="575"/>
      <c r="I3947" s="1051" t="s">
        <v>1062</v>
      </c>
    </row>
    <row r="3948" spans="2:10" ht="30">
      <c r="B3948" s="828" t="s">
        <v>568</v>
      </c>
      <c r="C3948" s="1097" t="s">
        <v>213</v>
      </c>
      <c r="D3948" s="829" t="s">
        <v>5513</v>
      </c>
      <c r="E3948" s="829"/>
      <c r="F3948" s="829"/>
      <c r="G3948" s="828" t="s">
        <v>7</v>
      </c>
      <c r="H3948" s="949" t="s">
        <v>77</v>
      </c>
      <c r="I3948" s="1093">
        <v>33</v>
      </c>
    </row>
    <row r="3949" spans="2:10">
      <c r="B3949" s="516"/>
      <c r="C3949" s="515"/>
      <c r="D3949" s="604"/>
      <c r="E3949" s="604"/>
      <c r="F3949" s="604"/>
      <c r="G3949" s="516"/>
      <c r="H3949" s="575"/>
      <c r="I3949" s="576"/>
    </row>
    <row r="3950" spans="2:10">
      <c r="B3950" s="516"/>
      <c r="C3950" s="515"/>
      <c r="D3950" s="515"/>
      <c r="E3950" s="515"/>
      <c r="F3950" s="515"/>
      <c r="G3950" s="515"/>
      <c r="H3950" s="517"/>
      <c r="I3950" s="576"/>
    </row>
    <row r="3951" spans="2:10" ht="15.75" thickBot="1">
      <c r="B3951" s="516"/>
      <c r="C3951" s="515"/>
      <c r="D3951" s="515"/>
      <c r="E3951" s="515"/>
      <c r="F3951" s="515"/>
      <c r="G3951" s="516"/>
      <c r="H3951" s="575"/>
      <c r="I3951" s="576"/>
    </row>
    <row r="3952" spans="2:10" ht="15.75" thickBot="1">
      <c r="B3952" s="516"/>
      <c r="C3952" s="605" t="s">
        <v>633</v>
      </c>
      <c r="D3952" s="561" t="s">
        <v>7</v>
      </c>
      <c r="E3952" s="561" t="s">
        <v>92</v>
      </c>
      <c r="F3952" s="561" t="s">
        <v>672</v>
      </c>
      <c r="G3952" s="561" t="s">
        <v>635</v>
      </c>
      <c r="H3952" s="606" t="s">
        <v>636</v>
      </c>
      <c r="I3952" s="576"/>
    </row>
    <row r="3953" spans="2:9">
      <c r="B3953" s="516"/>
      <c r="C3953" s="568" t="s">
        <v>637</v>
      </c>
      <c r="D3953" s="607" t="s">
        <v>638</v>
      </c>
      <c r="E3953" s="535">
        <v>1</v>
      </c>
      <c r="F3953" s="647">
        <v>12301</v>
      </c>
      <c r="G3953" s="535">
        <v>0.05</v>
      </c>
      <c r="H3953" s="608">
        <v>615</v>
      </c>
      <c r="I3953" s="576"/>
    </row>
    <row r="3954" spans="2:9">
      <c r="B3954" s="516"/>
      <c r="C3954" s="568" t="s">
        <v>717</v>
      </c>
      <c r="D3954" s="610" t="s">
        <v>660</v>
      </c>
      <c r="E3954" s="535">
        <v>1</v>
      </c>
      <c r="F3954" s="536">
        <v>56650</v>
      </c>
      <c r="G3954" s="535">
        <v>0.02</v>
      </c>
      <c r="H3954" s="608">
        <v>1133</v>
      </c>
      <c r="I3954" s="576"/>
    </row>
    <row r="3955" spans="2:9">
      <c r="B3955" s="516"/>
      <c r="C3955" s="609"/>
      <c r="D3955" s="610"/>
      <c r="E3955" s="610"/>
      <c r="F3955" s="563"/>
      <c r="G3955" s="610"/>
      <c r="H3955" s="613"/>
      <c r="I3955" s="576"/>
    </row>
    <row r="3956" spans="2:9">
      <c r="B3956" s="516"/>
      <c r="C3956" s="609"/>
      <c r="D3956" s="610"/>
      <c r="E3956" s="610"/>
      <c r="F3956" s="558"/>
      <c r="G3956" s="610"/>
      <c r="H3956" s="710"/>
      <c r="I3956" s="576"/>
    </row>
    <row r="3957" spans="2:9">
      <c r="B3957" s="516"/>
      <c r="C3957" s="609"/>
      <c r="D3957" s="610"/>
      <c r="E3957" s="614"/>
      <c r="F3957" s="614"/>
      <c r="G3957" s="610"/>
      <c r="H3957" s="613"/>
      <c r="I3957" s="576"/>
    </row>
    <row r="3958" spans="2:9" ht="15.75" thickBot="1">
      <c r="B3958" s="516"/>
      <c r="C3958" s="609"/>
      <c r="D3958" s="610"/>
      <c r="E3958" s="614"/>
      <c r="F3958" s="614"/>
      <c r="G3958" s="610"/>
      <c r="H3958" s="613"/>
      <c r="I3958" s="576"/>
    </row>
    <row r="3959" spans="2:9" ht="15.75" thickBot="1">
      <c r="B3959" s="516"/>
      <c r="C3959" s="615"/>
      <c r="D3959" s="616"/>
      <c r="E3959" s="616"/>
      <c r="F3959" s="616"/>
      <c r="G3959" s="617"/>
      <c r="H3959" s="618"/>
      <c r="I3959" s="619">
        <v>1748</v>
      </c>
    </row>
    <row r="3960" spans="2:9" ht="15.75" thickBot="1">
      <c r="B3960" s="516"/>
      <c r="C3960" s="620"/>
      <c r="D3960" s="620"/>
      <c r="E3960" s="620"/>
      <c r="F3960" s="620"/>
      <c r="G3960" s="621"/>
      <c r="H3960" s="622"/>
      <c r="I3960" s="623"/>
    </row>
    <row r="3961" spans="2:9" ht="15.75" thickBot="1">
      <c r="B3961" s="516"/>
      <c r="C3961" s="605" t="s">
        <v>641</v>
      </c>
      <c r="D3961" s="561" t="s">
        <v>7</v>
      </c>
      <c r="E3961" s="561" t="s">
        <v>92</v>
      </c>
      <c r="F3961" s="561" t="s">
        <v>642</v>
      </c>
      <c r="G3961" s="561" t="s">
        <v>643</v>
      </c>
      <c r="H3961" s="606" t="s">
        <v>636</v>
      </c>
      <c r="I3961" s="576"/>
    </row>
    <row r="3962" spans="2:9">
      <c r="B3962" s="516"/>
      <c r="C3962" s="568" t="s">
        <v>718</v>
      </c>
      <c r="D3962" s="610" t="s">
        <v>668</v>
      </c>
      <c r="E3962" s="535">
        <v>1.515E-2</v>
      </c>
      <c r="F3962" s="565">
        <v>14008</v>
      </c>
      <c r="G3962" s="529"/>
      <c r="H3962" s="567">
        <v>212</v>
      </c>
      <c r="I3962" s="576"/>
    </row>
    <row r="3963" spans="2:9">
      <c r="B3963" s="516"/>
      <c r="C3963" s="568" t="s">
        <v>1066</v>
      </c>
      <c r="D3963" s="610" t="s">
        <v>1108</v>
      </c>
      <c r="E3963" s="535">
        <v>1393.45</v>
      </c>
      <c r="F3963" s="565">
        <v>5</v>
      </c>
      <c r="G3963" s="529"/>
      <c r="H3963" s="567">
        <v>6967</v>
      </c>
      <c r="I3963" s="576"/>
    </row>
    <row r="3964" spans="2:9">
      <c r="B3964" s="516"/>
      <c r="C3964" s="568" t="s">
        <v>677</v>
      </c>
      <c r="D3964" s="610" t="s">
        <v>678</v>
      </c>
      <c r="E3964" s="535">
        <v>114.52</v>
      </c>
      <c r="F3964" s="565">
        <v>23</v>
      </c>
      <c r="G3964" s="529"/>
      <c r="H3964" s="567">
        <v>2634</v>
      </c>
      <c r="I3964" s="576"/>
    </row>
    <row r="3965" spans="2:9">
      <c r="B3965" s="516"/>
      <c r="C3965" s="609"/>
      <c r="D3965" s="610"/>
      <c r="E3965" s="610"/>
      <c r="F3965" s="563"/>
      <c r="G3965" s="556"/>
      <c r="H3965" s="587"/>
      <c r="I3965" s="576"/>
    </row>
    <row r="3966" spans="2:9">
      <c r="B3966" s="516"/>
      <c r="C3966" s="609"/>
      <c r="D3966" s="610"/>
      <c r="E3966" s="610"/>
      <c r="F3966" s="563"/>
      <c r="G3966" s="556"/>
      <c r="H3966" s="587"/>
      <c r="I3966" s="576"/>
    </row>
    <row r="3967" spans="2:9">
      <c r="B3967" s="516"/>
      <c r="C3967" s="628"/>
      <c r="D3967" s="625"/>
      <c r="E3967" s="625"/>
      <c r="F3967" s="563"/>
      <c r="G3967" s="556"/>
      <c r="H3967" s="587"/>
      <c r="I3967" s="576"/>
    </row>
    <row r="3968" spans="2:9">
      <c r="B3968" s="516"/>
      <c r="C3968" s="609"/>
      <c r="D3968" s="610"/>
      <c r="E3968" s="610"/>
      <c r="F3968" s="563"/>
      <c r="G3968" s="556"/>
      <c r="H3968" s="587"/>
      <c r="I3968" s="576"/>
    </row>
    <row r="3969" spans="2:9">
      <c r="B3969" s="516"/>
      <c r="C3969" s="609"/>
      <c r="D3969" s="610"/>
      <c r="E3969" s="610"/>
      <c r="F3969" s="563"/>
      <c r="G3969" s="556"/>
      <c r="H3969" s="587"/>
      <c r="I3969" s="576"/>
    </row>
    <row r="3970" spans="2:9">
      <c r="B3970" s="516"/>
      <c r="C3970" s="609"/>
      <c r="D3970" s="614"/>
      <c r="E3970" s="614"/>
      <c r="F3970" s="614"/>
      <c r="G3970" s="610"/>
      <c r="H3970" s="613"/>
      <c r="I3970" s="576"/>
    </row>
    <row r="3971" spans="2:9">
      <c r="B3971" s="516"/>
      <c r="C3971" s="609"/>
      <c r="D3971" s="614"/>
      <c r="E3971" s="614"/>
      <c r="F3971" s="614"/>
      <c r="G3971" s="610"/>
      <c r="H3971" s="613"/>
      <c r="I3971" s="576"/>
    </row>
    <row r="3972" spans="2:9">
      <c r="B3972" s="516"/>
      <c r="C3972" s="609"/>
      <c r="D3972" s="614"/>
      <c r="E3972" s="614"/>
      <c r="F3972" s="614"/>
      <c r="G3972" s="610"/>
      <c r="H3972" s="613"/>
      <c r="I3972" s="576"/>
    </row>
    <row r="3973" spans="2:9" ht="15.75" thickBot="1">
      <c r="B3973" s="516"/>
      <c r="C3973" s="609"/>
      <c r="D3973" s="614"/>
      <c r="E3973" s="614"/>
      <c r="F3973" s="614"/>
      <c r="G3973" s="610"/>
      <c r="H3973" s="613"/>
      <c r="I3973" s="576"/>
    </row>
    <row r="3974" spans="2:9" ht="15.75" thickBot="1">
      <c r="B3974" s="516"/>
      <c r="C3974" s="615"/>
      <c r="D3974" s="616"/>
      <c r="E3974" s="616"/>
      <c r="F3974" s="616"/>
      <c r="G3974" s="617"/>
      <c r="H3974" s="618"/>
      <c r="I3974" s="679">
        <v>9813</v>
      </c>
    </row>
    <row r="3975" spans="2:9" ht="15.75" thickBot="1">
      <c r="B3975" s="516"/>
      <c r="C3975" s="620"/>
      <c r="D3975" s="620"/>
      <c r="E3975" s="620"/>
      <c r="F3975" s="620"/>
      <c r="G3975" s="621"/>
      <c r="H3975" s="622"/>
      <c r="I3975" s="623"/>
    </row>
    <row r="3976" spans="2:9" ht="15.75" thickBot="1">
      <c r="B3976" s="516"/>
      <c r="C3976" s="605" t="s">
        <v>645</v>
      </c>
      <c r="D3976" s="561" t="s">
        <v>7</v>
      </c>
      <c r="E3976" s="561" t="s">
        <v>92</v>
      </c>
      <c r="F3976" s="561" t="s">
        <v>642</v>
      </c>
      <c r="G3976" s="561" t="s">
        <v>646</v>
      </c>
      <c r="H3976" s="606" t="s">
        <v>636</v>
      </c>
      <c r="I3976" s="576"/>
    </row>
    <row r="3977" spans="2:9">
      <c r="B3977" s="516"/>
      <c r="C3977" s="630"/>
      <c r="D3977" s="625"/>
      <c r="E3977" s="625"/>
      <c r="F3977" s="584"/>
      <c r="G3977" s="625"/>
      <c r="H3977" s="592"/>
      <c r="I3977" s="631"/>
    </row>
    <row r="3978" spans="2:9">
      <c r="B3978" s="516"/>
      <c r="C3978" s="632"/>
      <c r="D3978" s="633"/>
      <c r="E3978" s="633"/>
      <c r="F3978" s="633"/>
      <c r="G3978" s="625"/>
      <c r="H3978" s="587"/>
      <c r="I3978" s="576"/>
    </row>
    <row r="3979" spans="2:9">
      <c r="B3979" s="516"/>
      <c r="C3979" s="632"/>
      <c r="D3979" s="614"/>
      <c r="E3979" s="614"/>
      <c r="F3979" s="614"/>
      <c r="G3979" s="610"/>
      <c r="H3979" s="613"/>
      <c r="I3979" s="576"/>
    </row>
    <row r="3980" spans="2:9">
      <c r="B3980" s="516"/>
      <c r="C3980" s="628"/>
      <c r="D3980" s="614"/>
      <c r="E3980" s="614"/>
      <c r="F3980" s="614"/>
      <c r="G3980" s="610"/>
      <c r="H3980" s="613"/>
      <c r="I3980" s="576"/>
    </row>
    <row r="3981" spans="2:9" ht="15.75" thickBot="1">
      <c r="B3981" s="516"/>
      <c r="C3981" s="609"/>
      <c r="D3981" s="614"/>
      <c r="E3981" s="614"/>
      <c r="F3981" s="614"/>
      <c r="G3981" s="610"/>
      <c r="H3981" s="613"/>
      <c r="I3981" s="576"/>
    </row>
    <row r="3982" spans="2:9" ht="15.75" thickBot="1">
      <c r="B3982" s="516"/>
      <c r="C3982" s="615"/>
      <c r="D3982" s="616"/>
      <c r="E3982" s="616"/>
      <c r="F3982" s="616"/>
      <c r="G3982" s="617"/>
      <c r="H3982" s="618"/>
      <c r="I3982" s="619">
        <v>0</v>
      </c>
    </row>
    <row r="3983" spans="2:9" ht="15.75" thickBot="1">
      <c r="B3983" s="516"/>
      <c r="C3983" s="620"/>
      <c r="D3983" s="620"/>
      <c r="E3983" s="620"/>
      <c r="F3983" s="620"/>
      <c r="G3983" s="634"/>
      <c r="H3983" s="635"/>
      <c r="I3983" s="623"/>
    </row>
    <row r="3984" spans="2:9" ht="15.75" thickBot="1">
      <c r="B3984" s="516"/>
      <c r="C3984" s="605" t="s">
        <v>647</v>
      </c>
      <c r="D3984" s="561" t="s">
        <v>648</v>
      </c>
      <c r="E3984" s="561" t="s">
        <v>649</v>
      </c>
      <c r="F3984" s="561" t="s">
        <v>650</v>
      </c>
      <c r="G3984" s="561" t="s">
        <v>635</v>
      </c>
      <c r="H3984" s="606" t="s">
        <v>636</v>
      </c>
      <c r="I3984" s="576"/>
    </row>
    <row r="3985" spans="2:10">
      <c r="B3985" s="516"/>
      <c r="C3985" s="562" t="s">
        <v>651</v>
      </c>
      <c r="D3985" s="563">
        <v>52046.296296296299</v>
      </c>
      <c r="E3985" s="564">
        <v>1.83829076447194</v>
      </c>
      <c r="F3985" s="565">
        <v>95676.225806451621</v>
      </c>
      <c r="G3985" s="593">
        <v>150</v>
      </c>
      <c r="H3985" s="567">
        <v>638</v>
      </c>
      <c r="I3985" s="576"/>
    </row>
    <row r="3986" spans="2:10">
      <c r="B3986" s="516"/>
      <c r="C3986" s="562" t="s">
        <v>652</v>
      </c>
      <c r="D3986" s="563">
        <v>41637.037037037036</v>
      </c>
      <c r="E3986" s="564">
        <v>1.83829076447194</v>
      </c>
      <c r="F3986" s="565">
        <v>76540.980645161297</v>
      </c>
      <c r="G3986" s="778">
        <v>9.8147805212620032</v>
      </c>
      <c r="H3986" s="567">
        <v>7799</v>
      </c>
      <c r="I3986" s="576"/>
    </row>
    <row r="3987" spans="2:10">
      <c r="B3987" s="516"/>
      <c r="C3987" s="568" t="s">
        <v>653</v>
      </c>
      <c r="D3987" s="563">
        <v>20818.518518518522</v>
      </c>
      <c r="E3987" s="564">
        <v>2.0417646957549742</v>
      </c>
      <c r="F3987" s="565">
        <v>42506.516129032265</v>
      </c>
      <c r="G3987" s="595">
        <v>11</v>
      </c>
      <c r="H3987" s="567">
        <v>3864</v>
      </c>
      <c r="I3987" s="576"/>
    </row>
    <row r="3988" spans="2:10">
      <c r="B3988" s="516"/>
      <c r="C3988" s="609"/>
      <c r="D3988" s="558"/>
      <c r="E3988" s="563"/>
      <c r="F3988" s="563"/>
      <c r="G3988" s="610"/>
      <c r="H3988" s="587"/>
      <c r="I3988" s="576"/>
    </row>
    <row r="3989" spans="2:10">
      <c r="B3989" s="516"/>
      <c r="C3989" s="609"/>
      <c r="D3989" s="614"/>
      <c r="E3989" s="614"/>
      <c r="F3989" s="614"/>
      <c r="G3989" s="610"/>
      <c r="H3989" s="613"/>
      <c r="I3989" s="576"/>
    </row>
    <row r="3990" spans="2:10" ht="15.75" thickBot="1">
      <c r="B3990" s="516"/>
      <c r="C3990" s="609"/>
      <c r="D3990" s="614"/>
      <c r="E3990" s="614"/>
      <c r="F3990" s="614"/>
      <c r="G3990" s="610"/>
      <c r="H3990" s="613"/>
      <c r="I3990" s="576"/>
    </row>
    <row r="3991" spans="2:10" ht="15.75" thickBot="1">
      <c r="B3991" s="516"/>
      <c r="C3991" s="639"/>
      <c r="D3991" s="640"/>
      <c r="E3991" s="640"/>
      <c r="F3991" s="640"/>
      <c r="G3991" s="641"/>
      <c r="H3991" s="642"/>
      <c r="I3991" s="679">
        <v>12301</v>
      </c>
    </row>
    <row r="3992" spans="2:10" ht="15.75" thickBot="1">
      <c r="B3992" s="516"/>
      <c r="C3992" s="515"/>
      <c r="D3992" s="515"/>
      <c r="E3992" s="515"/>
      <c r="F3992" s="515"/>
      <c r="G3992" s="516"/>
      <c r="H3992" s="575"/>
      <c r="I3992" s="576"/>
    </row>
    <row r="3993" spans="2:10" ht="15.75" thickBot="1">
      <c r="B3993" s="516"/>
      <c r="C3993" s="515"/>
      <c r="D3993" s="515"/>
      <c r="E3993" s="515"/>
      <c r="F3993" s="574" t="s">
        <v>654</v>
      </c>
      <c r="G3993" s="516"/>
      <c r="H3993" s="575"/>
      <c r="I3993" s="619">
        <v>23862</v>
      </c>
      <c r="J3993" s="518">
        <v>23862</v>
      </c>
    </row>
    <row r="3995" spans="2:10">
      <c r="B3995" s="515"/>
      <c r="C3995" s="515"/>
      <c r="D3995" s="515"/>
      <c r="E3995" s="515"/>
      <c r="F3995" s="515"/>
      <c r="G3995" s="516"/>
      <c r="H3995" s="517"/>
      <c r="I3995" s="576"/>
    </row>
    <row r="3996" spans="2:10">
      <c r="B3996" s="515"/>
      <c r="C3996" s="515"/>
      <c r="D3996" s="515"/>
      <c r="E3996" s="515"/>
      <c r="F3996" s="515"/>
      <c r="G3996" s="516"/>
      <c r="H3996" s="517"/>
      <c r="I3996" s="515"/>
    </row>
    <row r="3997" spans="2:10">
      <c r="B3997" s="515"/>
      <c r="C3997" s="515"/>
      <c r="D3997" s="515"/>
      <c r="E3997" s="515"/>
      <c r="F3997" s="515"/>
      <c r="G3997" s="515"/>
      <c r="H3997" s="517"/>
      <c r="I3997" s="515"/>
    </row>
    <row r="3998" spans="2:10">
      <c r="B3998" s="516"/>
      <c r="C3998" s="519" t="s">
        <v>631</v>
      </c>
      <c r="D3998" s="519"/>
      <c r="E3998" s="519"/>
      <c r="F3998" s="519"/>
      <c r="G3998" s="519"/>
      <c r="H3998" s="520"/>
      <c r="I3998" s="515"/>
    </row>
    <row r="3999" spans="2:10">
      <c r="B3999" s="516"/>
      <c r="C3999" s="515"/>
      <c r="D3999" s="515"/>
      <c r="E3999" s="515"/>
      <c r="F3999" s="515"/>
      <c r="G3999" s="516"/>
      <c r="H3999" s="575"/>
      <c r="I3999" s="576"/>
    </row>
    <row r="4000" spans="2:10">
      <c r="B4000" s="516"/>
      <c r="C4000" s="515"/>
      <c r="D4000" s="515"/>
      <c r="E4000" s="515"/>
      <c r="F4000" s="515"/>
      <c r="G4000" s="516"/>
      <c r="H4000" s="575"/>
      <c r="I4000" s="576"/>
    </row>
    <row r="4001" spans="2:9">
      <c r="B4001" s="516"/>
      <c r="C4001" s="515"/>
      <c r="D4001" s="515"/>
      <c r="E4001" s="515"/>
      <c r="F4001" s="515"/>
      <c r="G4001" s="516"/>
      <c r="H4001" s="575"/>
      <c r="I4001" s="1051" t="s">
        <v>1062</v>
      </c>
    </row>
    <row r="4002" spans="2:9" ht="30">
      <c r="B4002" s="843" t="s">
        <v>568</v>
      </c>
      <c r="C4002" s="1094" t="s">
        <v>221</v>
      </c>
      <c r="D4002" s="945" t="s">
        <v>5505</v>
      </c>
      <c r="E4002" s="945"/>
      <c r="F4002" s="945"/>
      <c r="G4002" s="843" t="s">
        <v>7</v>
      </c>
      <c r="H4002" s="844" t="s">
        <v>75</v>
      </c>
      <c r="I4002" s="1093">
        <v>30</v>
      </c>
    </row>
    <row r="4003" spans="2:9">
      <c r="B4003" s="521"/>
      <c r="C4003" s="522"/>
      <c r="D4003" s="522"/>
      <c r="E4003" s="522"/>
      <c r="F4003" s="522"/>
      <c r="G4003" s="521"/>
      <c r="H4003" s="517"/>
      <c r="I4003" s="517"/>
    </row>
    <row r="4004" spans="2:9">
      <c r="B4004" s="521"/>
      <c r="C4004" s="522"/>
      <c r="D4004" s="522"/>
      <c r="E4004" s="522"/>
      <c r="F4004" s="522"/>
      <c r="G4004" s="521"/>
      <c r="H4004" s="523"/>
      <c r="I4004" s="517"/>
    </row>
    <row r="4005" spans="2:9" ht="15.75" thickBot="1">
      <c r="B4005" s="521"/>
      <c r="C4005" s="522"/>
      <c r="D4005" s="522"/>
      <c r="E4005" s="522"/>
      <c r="F4005" s="522"/>
      <c r="G4005" s="521"/>
      <c r="H4005" s="517"/>
      <c r="I4005" s="517"/>
    </row>
    <row r="4006" spans="2:9" ht="15.75" thickBot="1">
      <c r="B4006" s="521"/>
      <c r="C4006" s="524" t="s">
        <v>633</v>
      </c>
      <c r="D4006" s="525" t="s">
        <v>7</v>
      </c>
      <c r="E4006" s="525" t="s">
        <v>92</v>
      </c>
      <c r="F4006" s="525" t="s">
        <v>634</v>
      </c>
      <c r="G4006" s="525" t="s">
        <v>635</v>
      </c>
      <c r="H4006" s="526" t="s">
        <v>636</v>
      </c>
      <c r="I4006" s="517"/>
    </row>
    <row r="4007" spans="2:9">
      <c r="B4007" s="521"/>
      <c r="C4007" s="577" t="s">
        <v>637</v>
      </c>
      <c r="D4007" s="528" t="s">
        <v>638</v>
      </c>
      <c r="E4007" s="529">
        <v>1</v>
      </c>
      <c r="F4007" s="530">
        <v>647181</v>
      </c>
      <c r="G4007" s="531">
        <v>0.2</v>
      </c>
      <c r="H4007" s="532">
        <v>129436</v>
      </c>
      <c r="I4007" s="517"/>
    </row>
    <row r="4008" spans="2:9">
      <c r="B4008" s="521"/>
      <c r="C4008" s="533" t="s">
        <v>656</v>
      </c>
      <c r="D4008" s="534" t="s">
        <v>640</v>
      </c>
      <c r="E4008" s="535">
        <v>67.608000000000004</v>
      </c>
      <c r="F4008" s="536">
        <v>8858</v>
      </c>
      <c r="G4008" s="537">
        <v>0.2</v>
      </c>
      <c r="H4008" s="532">
        <v>119774</v>
      </c>
      <c r="I4008" s="517"/>
    </row>
    <row r="4009" spans="2:9">
      <c r="B4009" s="521"/>
      <c r="C4009" s="578" t="s">
        <v>657</v>
      </c>
      <c r="D4009" s="534" t="s">
        <v>640</v>
      </c>
      <c r="E4009" s="535">
        <v>67.608000000000004</v>
      </c>
      <c r="F4009" s="536">
        <v>721</v>
      </c>
      <c r="G4009" s="537">
        <v>0.2</v>
      </c>
      <c r="H4009" s="532">
        <v>9749</v>
      </c>
      <c r="I4009" s="517"/>
    </row>
    <row r="4010" spans="2:9">
      <c r="B4010" s="521"/>
      <c r="C4010" s="579"/>
      <c r="D4010" s="539"/>
      <c r="E4010" s="539"/>
      <c r="F4010" s="539"/>
      <c r="G4010" s="534"/>
      <c r="H4010" s="543"/>
      <c r="I4010" s="517"/>
    </row>
    <row r="4011" spans="2:9">
      <c r="B4011" s="521"/>
      <c r="C4011" s="579"/>
      <c r="D4011" s="539"/>
      <c r="E4011" s="539"/>
      <c r="F4011" s="539"/>
      <c r="G4011" s="534"/>
      <c r="H4011" s="543"/>
      <c r="I4011" s="517"/>
    </row>
    <row r="4012" spans="2:9" ht="15.75" thickBot="1">
      <c r="B4012" s="521"/>
      <c r="C4012" s="579"/>
      <c r="D4012" s="539"/>
      <c r="E4012" s="539"/>
      <c r="F4012" s="539"/>
      <c r="G4012" s="534"/>
      <c r="H4012" s="543"/>
      <c r="I4012" s="517"/>
    </row>
    <row r="4013" spans="2:9" ht="15.75" thickBot="1">
      <c r="B4013" s="521"/>
      <c r="C4013" s="580"/>
      <c r="D4013" s="571"/>
      <c r="E4013" s="571"/>
      <c r="F4013" s="571"/>
      <c r="G4013" s="572"/>
      <c r="H4013" s="573"/>
      <c r="I4013" s="548">
        <v>258959</v>
      </c>
    </row>
    <row r="4014" spans="2:9" ht="15.75" thickBot="1">
      <c r="B4014" s="521"/>
      <c r="C4014" s="581"/>
      <c r="D4014" s="582"/>
      <c r="E4014" s="581"/>
      <c r="F4014" s="581"/>
      <c r="G4014" s="582"/>
      <c r="H4014" s="583"/>
      <c r="I4014" s="552"/>
    </row>
    <row r="4015" spans="2:9" ht="15.75" thickBot="1">
      <c r="B4015" s="522"/>
      <c r="C4015" s="524" t="s">
        <v>641</v>
      </c>
      <c r="D4015" s="525" t="s">
        <v>7</v>
      </c>
      <c r="E4015" s="525" t="s">
        <v>92</v>
      </c>
      <c r="F4015" s="525" t="s">
        <v>642</v>
      </c>
      <c r="G4015" s="525" t="s">
        <v>643</v>
      </c>
      <c r="H4015" s="526" t="s">
        <v>636</v>
      </c>
      <c r="I4015" s="517"/>
    </row>
    <row r="4016" spans="2:9">
      <c r="B4016" s="522"/>
      <c r="C4016" s="562" t="s">
        <v>658</v>
      </c>
      <c r="D4016" s="554" t="s">
        <v>80</v>
      </c>
      <c r="E4016" s="529">
        <v>170</v>
      </c>
      <c r="F4016" s="565">
        <v>1281</v>
      </c>
      <c r="G4016" s="556"/>
      <c r="H4016" s="532">
        <v>217770</v>
      </c>
      <c r="I4016" s="517"/>
    </row>
    <row r="4017" spans="2:9">
      <c r="B4017" s="522"/>
      <c r="C4017" s="542"/>
      <c r="D4017" s="534"/>
      <c r="E4017" s="539"/>
      <c r="F4017" s="558"/>
      <c r="G4017" s="556"/>
      <c r="H4017" s="541"/>
      <c r="I4017" s="517"/>
    </row>
    <row r="4018" spans="2:9">
      <c r="B4018" s="522"/>
      <c r="C4018" s="542"/>
      <c r="D4018" s="534"/>
      <c r="E4018" s="539"/>
      <c r="F4018" s="558"/>
      <c r="G4018" s="556"/>
      <c r="H4018" s="541"/>
      <c r="I4018" s="517"/>
    </row>
    <row r="4019" spans="2:9">
      <c r="B4019" s="522"/>
      <c r="C4019" s="542"/>
      <c r="D4019" s="539"/>
      <c r="E4019" s="539"/>
      <c r="F4019" s="539"/>
      <c r="G4019" s="534"/>
      <c r="H4019" s="543"/>
      <c r="I4019" s="517"/>
    </row>
    <row r="4020" spans="2:9">
      <c r="B4020" s="522"/>
      <c r="C4020" s="542"/>
      <c r="D4020" s="539"/>
      <c r="E4020" s="539"/>
      <c r="F4020" s="539"/>
      <c r="G4020" s="534"/>
      <c r="H4020" s="543"/>
      <c r="I4020" s="517"/>
    </row>
    <row r="4021" spans="2:9">
      <c r="B4021" s="522"/>
      <c r="C4021" s="542"/>
      <c r="D4021" s="539"/>
      <c r="E4021" s="539"/>
      <c r="F4021" s="539"/>
      <c r="G4021" s="534"/>
      <c r="H4021" s="543"/>
      <c r="I4021" s="517"/>
    </row>
    <row r="4022" spans="2:9">
      <c r="B4022" s="522"/>
      <c r="C4022" s="542"/>
      <c r="D4022" s="539"/>
      <c r="E4022" s="539"/>
      <c r="F4022" s="539"/>
      <c r="G4022" s="534"/>
      <c r="H4022" s="543"/>
      <c r="I4022" s="517"/>
    </row>
    <row r="4023" spans="2:9">
      <c r="B4023" s="522"/>
      <c r="C4023" s="542"/>
      <c r="D4023" s="539"/>
      <c r="E4023" s="539"/>
      <c r="F4023" s="539"/>
      <c r="G4023" s="534"/>
      <c r="H4023" s="543"/>
      <c r="I4023" s="517"/>
    </row>
    <row r="4024" spans="2:9">
      <c r="B4024" s="522"/>
      <c r="C4024" s="542"/>
      <c r="D4024" s="539"/>
      <c r="E4024" s="539"/>
      <c r="F4024" s="539"/>
      <c r="G4024" s="534"/>
      <c r="H4024" s="543"/>
      <c r="I4024" s="517"/>
    </row>
    <row r="4025" spans="2:9">
      <c r="B4025" s="522"/>
      <c r="C4025" s="542"/>
      <c r="D4025" s="539"/>
      <c r="E4025" s="539"/>
      <c r="F4025" s="539"/>
      <c r="G4025" s="534"/>
      <c r="H4025" s="543"/>
      <c r="I4025" s="517"/>
    </row>
    <row r="4026" spans="2:9">
      <c r="B4026" s="522"/>
      <c r="C4026" s="542"/>
      <c r="D4026" s="539"/>
      <c r="E4026" s="539"/>
      <c r="F4026" s="539"/>
      <c r="G4026" s="534"/>
      <c r="H4026" s="543"/>
      <c r="I4026" s="517"/>
    </row>
    <row r="4027" spans="2:9" ht="15.75" thickBot="1">
      <c r="B4027" s="522"/>
      <c r="C4027" s="542"/>
      <c r="D4027" s="539"/>
      <c r="E4027" s="539"/>
      <c r="F4027" s="539"/>
      <c r="G4027" s="534"/>
      <c r="H4027" s="543"/>
      <c r="I4027" s="517"/>
    </row>
    <row r="4028" spans="2:9" ht="15.75" thickBot="1">
      <c r="B4028" s="522"/>
      <c r="C4028" s="544"/>
      <c r="D4028" s="546"/>
      <c r="E4028" s="546"/>
      <c r="F4028" s="546"/>
      <c r="G4028" s="545"/>
      <c r="H4028" s="547"/>
      <c r="I4028" s="548">
        <v>217770</v>
      </c>
    </row>
    <row r="4029" spans="2:9" ht="15.75" thickBot="1">
      <c r="B4029" s="522"/>
      <c r="C4029" s="549"/>
      <c r="D4029" s="549"/>
      <c r="E4029" s="549"/>
      <c r="F4029" s="549"/>
      <c r="G4029" s="550"/>
      <c r="H4029" s="551"/>
      <c r="I4029" s="552"/>
    </row>
    <row r="4030" spans="2:9" ht="15.75" thickBot="1">
      <c r="B4030" s="522"/>
      <c r="C4030" s="524" t="s">
        <v>645</v>
      </c>
      <c r="D4030" s="525" t="s">
        <v>7</v>
      </c>
      <c r="E4030" s="525" t="s">
        <v>92</v>
      </c>
      <c r="F4030" s="525" t="s">
        <v>642</v>
      </c>
      <c r="G4030" s="525" t="s">
        <v>646</v>
      </c>
      <c r="H4030" s="526" t="s">
        <v>636</v>
      </c>
      <c r="I4030" s="517"/>
    </row>
    <row r="4031" spans="2:9">
      <c r="B4031" s="522"/>
      <c r="C4031" s="553"/>
      <c r="D4031" s="540"/>
      <c r="E4031" s="540"/>
      <c r="F4031" s="540"/>
      <c r="G4031" s="554"/>
      <c r="H4031" s="541"/>
      <c r="I4031" s="517"/>
    </row>
    <row r="4032" spans="2:9">
      <c r="B4032" s="522"/>
      <c r="C4032" s="553"/>
      <c r="D4032" s="540"/>
      <c r="E4032" s="540"/>
      <c r="F4032" s="540"/>
      <c r="G4032" s="554"/>
      <c r="H4032" s="541"/>
      <c r="I4032" s="517"/>
    </row>
    <row r="4033" spans="2:9">
      <c r="B4033" s="522"/>
      <c r="C4033" s="542"/>
      <c r="D4033" s="539"/>
      <c r="E4033" s="539"/>
      <c r="F4033" s="539"/>
      <c r="G4033" s="534"/>
      <c r="H4033" s="543"/>
      <c r="I4033" s="517"/>
    </row>
    <row r="4034" spans="2:9">
      <c r="B4034" s="522"/>
      <c r="C4034" s="542"/>
      <c r="D4034" s="539"/>
      <c r="E4034" s="539"/>
      <c r="F4034" s="539"/>
      <c r="G4034" s="534"/>
      <c r="H4034" s="543"/>
      <c r="I4034" s="517"/>
    </row>
    <row r="4035" spans="2:9" ht="15.75" thickBot="1">
      <c r="B4035" s="522"/>
      <c r="C4035" s="542"/>
      <c r="D4035" s="539"/>
      <c r="E4035" s="539"/>
      <c r="F4035" s="539"/>
      <c r="G4035" s="534"/>
      <c r="H4035" s="543"/>
      <c r="I4035" s="517"/>
    </row>
    <row r="4036" spans="2:9" ht="15.75" thickBot="1">
      <c r="B4036" s="522"/>
      <c r="C4036" s="544"/>
      <c r="D4036" s="546"/>
      <c r="E4036" s="546"/>
      <c r="F4036" s="546"/>
      <c r="G4036" s="545"/>
      <c r="H4036" s="547"/>
      <c r="I4036" s="548">
        <v>0</v>
      </c>
    </row>
    <row r="4037" spans="2:9" ht="15.75" thickBot="1">
      <c r="B4037" s="522"/>
      <c r="C4037" s="549"/>
      <c r="D4037" s="549"/>
      <c r="E4037" s="549"/>
      <c r="F4037" s="549"/>
      <c r="G4037" s="559"/>
      <c r="H4037" s="560"/>
      <c r="I4037" s="552"/>
    </row>
    <row r="4038" spans="2:9" ht="15.75" thickBot="1">
      <c r="B4038" s="522"/>
      <c r="C4038" s="524" t="s">
        <v>647</v>
      </c>
      <c r="D4038" s="525" t="s">
        <v>7</v>
      </c>
      <c r="E4038" s="525" t="s">
        <v>92</v>
      </c>
      <c r="F4038" s="525" t="s">
        <v>650</v>
      </c>
      <c r="G4038" s="525" t="s">
        <v>635</v>
      </c>
      <c r="H4038" s="526" t="s">
        <v>636</v>
      </c>
      <c r="I4038" s="517"/>
    </row>
    <row r="4039" spans="2:9">
      <c r="B4039" s="522"/>
      <c r="C4039" s="562" t="s">
        <v>659</v>
      </c>
      <c r="D4039" s="584" t="s">
        <v>660</v>
      </c>
      <c r="E4039" s="585">
        <v>2</v>
      </c>
      <c r="F4039" s="565">
        <v>144200</v>
      </c>
      <c r="G4039" s="586">
        <v>2.2440392495027148</v>
      </c>
      <c r="H4039" s="567">
        <v>647181</v>
      </c>
      <c r="I4039" s="517"/>
    </row>
    <row r="4040" spans="2:9">
      <c r="B4040" s="522"/>
      <c r="C4040" s="553"/>
      <c r="D4040" s="558"/>
      <c r="E4040" s="563"/>
      <c r="F4040" s="563"/>
      <c r="G4040" s="554"/>
      <c r="H4040" s="587"/>
      <c r="I4040" s="517"/>
    </row>
    <row r="4041" spans="2:9">
      <c r="B4041" s="522"/>
      <c r="C4041" s="542"/>
      <c r="D4041" s="558"/>
      <c r="E4041" s="563"/>
      <c r="F4041" s="563"/>
      <c r="G4041" s="534"/>
      <c r="H4041" s="587"/>
      <c r="I4041" s="517"/>
    </row>
    <row r="4042" spans="2:9">
      <c r="B4042" s="522"/>
      <c r="C4042" s="542"/>
      <c r="D4042" s="539"/>
      <c r="E4042" s="539"/>
      <c r="F4042" s="539"/>
      <c r="G4042" s="534"/>
      <c r="H4042" s="543"/>
      <c r="I4042" s="517"/>
    </row>
    <row r="4043" spans="2:9">
      <c r="B4043" s="522"/>
      <c r="C4043" s="542"/>
      <c r="D4043" s="539"/>
      <c r="E4043" s="539"/>
      <c r="F4043" s="539"/>
      <c r="G4043" s="534"/>
      <c r="H4043" s="543"/>
      <c r="I4043" s="517"/>
    </row>
    <row r="4044" spans="2:9" ht="15.75" thickBot="1">
      <c r="B4044" s="522"/>
      <c r="C4044" s="542"/>
      <c r="D4044" s="539"/>
      <c r="E4044" s="539"/>
      <c r="F4044" s="539"/>
      <c r="G4044" s="534"/>
      <c r="H4044" s="543"/>
      <c r="I4044" s="517"/>
    </row>
    <row r="4045" spans="2:9" ht="15.75" thickBot="1">
      <c r="B4045" s="522"/>
      <c r="C4045" s="570"/>
      <c r="D4045" s="571"/>
      <c r="E4045" s="571"/>
      <c r="F4045" s="571"/>
      <c r="G4045" s="572"/>
      <c r="H4045" s="573"/>
      <c r="I4045" s="548">
        <v>647181</v>
      </c>
    </row>
    <row r="4046" spans="2:9" ht="15.75" thickBot="1">
      <c r="B4046" s="522"/>
      <c r="C4046" s="522"/>
      <c r="D4046" s="522"/>
      <c r="E4046" s="522"/>
      <c r="F4046" s="522"/>
      <c r="G4046" s="521"/>
      <c r="H4046" s="517"/>
      <c r="I4046" s="517"/>
    </row>
    <row r="4047" spans="2:9" ht="15.75" thickBot="1">
      <c r="B4047" s="522"/>
      <c r="C4047" s="522"/>
      <c r="D4047" s="522"/>
      <c r="E4047" s="522"/>
      <c r="F4047" s="574" t="s">
        <v>654</v>
      </c>
      <c r="G4047" s="521"/>
      <c r="H4047" s="517"/>
      <c r="I4047" s="548">
        <v>1123910</v>
      </c>
    </row>
    <row r="4048" spans="2:9">
      <c r="B4048" s="515"/>
      <c r="C4048" s="515"/>
      <c r="D4048" s="515"/>
      <c r="E4048" s="515"/>
      <c r="F4048" s="515"/>
      <c r="G4048" s="515"/>
      <c r="H4048" s="517"/>
      <c r="I4048" s="515"/>
    </row>
    <row r="4049" spans="2:9">
      <c r="B4049" s="515"/>
      <c r="C4049" s="515"/>
      <c r="D4049" s="515"/>
      <c r="E4049" s="515"/>
      <c r="F4049" s="515"/>
      <c r="G4049" s="515"/>
      <c r="H4049" s="517"/>
      <c r="I4049" s="515"/>
    </row>
    <row r="4050" spans="2:9">
      <c r="B4050" s="515"/>
      <c r="C4050" s="515"/>
      <c r="D4050" s="515"/>
      <c r="E4050" s="515"/>
      <c r="F4050" s="515"/>
      <c r="G4050" s="515"/>
      <c r="H4050" s="517"/>
      <c r="I4050" s="515"/>
    </row>
    <row r="4051" spans="2:9">
      <c r="B4051" s="515"/>
      <c r="C4051" s="515"/>
      <c r="D4051" s="515"/>
      <c r="E4051" s="515"/>
      <c r="F4051" s="515"/>
      <c r="G4051" s="515"/>
      <c r="H4051" s="517"/>
      <c r="I4051" s="515"/>
    </row>
    <row r="4052" spans="2:9">
      <c r="B4052" s="516"/>
      <c r="C4052" s="519" t="s">
        <v>631</v>
      </c>
      <c r="D4052" s="519"/>
      <c r="E4052" s="519"/>
      <c r="F4052" s="519"/>
      <c r="G4052" s="519"/>
      <c r="H4052" s="520"/>
      <c r="I4052" s="515"/>
    </row>
    <row r="4053" spans="2:9">
      <c r="B4053" s="516"/>
      <c r="C4053" s="515"/>
      <c r="D4053" s="515"/>
      <c r="E4053" s="515"/>
      <c r="F4053" s="515"/>
      <c r="G4053" s="516"/>
      <c r="H4053" s="575"/>
      <c r="I4053" s="576"/>
    </row>
    <row r="4054" spans="2:9">
      <c r="B4054" s="516"/>
      <c r="C4054" s="515"/>
      <c r="D4054" s="515"/>
      <c r="E4054" s="515"/>
      <c r="F4054" s="515"/>
      <c r="G4054" s="516"/>
      <c r="H4054" s="575"/>
      <c r="I4054" s="576"/>
    </row>
    <row r="4055" spans="2:9">
      <c r="B4055" s="516"/>
      <c r="C4055" s="515"/>
      <c r="D4055" s="515"/>
      <c r="E4055" s="515"/>
      <c r="F4055" s="515"/>
      <c r="G4055" s="516"/>
      <c r="H4055" s="575"/>
      <c r="I4055" s="1051" t="s">
        <v>1062</v>
      </c>
    </row>
    <row r="4056" spans="2:9" ht="25.5">
      <c r="B4056" s="828" t="s">
        <v>568</v>
      </c>
      <c r="C4056" s="1097" t="s">
        <v>618</v>
      </c>
      <c r="D4056" s="953" t="s">
        <v>5518</v>
      </c>
      <c r="E4056" s="829"/>
      <c r="F4056" s="829"/>
      <c r="G4056" s="828" t="s">
        <v>7</v>
      </c>
      <c r="H4056" s="949" t="s">
        <v>80</v>
      </c>
      <c r="I4056" s="1093">
        <v>35</v>
      </c>
    </row>
    <row r="4057" spans="2:9">
      <c r="B4057" s="516"/>
      <c r="C4057" s="515"/>
      <c r="D4057" s="604"/>
      <c r="E4057" s="604"/>
      <c r="F4057" s="604"/>
      <c r="G4057" s="516"/>
      <c r="H4057" s="575"/>
      <c r="I4057" s="576"/>
    </row>
    <row r="4058" spans="2:9">
      <c r="B4058" s="516"/>
      <c r="C4058" s="515"/>
      <c r="D4058" s="515"/>
      <c r="E4058" s="515"/>
      <c r="F4058" s="515"/>
      <c r="G4058" s="515"/>
      <c r="H4058" s="517"/>
      <c r="I4058" s="576"/>
    </row>
    <row r="4059" spans="2:9" ht="15.75" thickBot="1">
      <c r="B4059" s="516"/>
      <c r="C4059" s="515"/>
      <c r="D4059" s="515"/>
      <c r="E4059" s="515"/>
      <c r="F4059" s="515"/>
      <c r="G4059" s="516"/>
      <c r="H4059" s="575"/>
      <c r="I4059" s="576"/>
    </row>
    <row r="4060" spans="2:9" ht="15.75" thickBot="1">
      <c r="B4060" s="516"/>
      <c r="C4060" s="605" t="s">
        <v>633</v>
      </c>
      <c r="D4060" s="561" t="s">
        <v>7</v>
      </c>
      <c r="E4060" s="561" t="s">
        <v>92</v>
      </c>
      <c r="F4060" s="561" t="s">
        <v>672</v>
      </c>
      <c r="G4060" s="561" t="s">
        <v>635</v>
      </c>
      <c r="H4060" s="606" t="s">
        <v>636</v>
      </c>
      <c r="I4060" s="576"/>
    </row>
    <row r="4061" spans="2:9">
      <c r="B4061" s="516"/>
      <c r="C4061" s="568" t="s">
        <v>637</v>
      </c>
      <c r="D4061" s="607" t="s">
        <v>638</v>
      </c>
      <c r="E4061" s="535">
        <v>1</v>
      </c>
      <c r="F4061" s="647">
        <v>294306</v>
      </c>
      <c r="G4061" s="535">
        <v>0.1</v>
      </c>
      <c r="H4061" s="608">
        <v>29431</v>
      </c>
      <c r="I4061" s="576"/>
    </row>
    <row r="4062" spans="2:9">
      <c r="B4062" s="516"/>
      <c r="C4062" s="609"/>
      <c r="D4062" s="610"/>
      <c r="E4062" s="610"/>
      <c r="F4062" s="611"/>
      <c r="G4062" s="610"/>
      <c r="H4062" s="613"/>
      <c r="I4062" s="576"/>
    </row>
    <row r="4063" spans="2:9">
      <c r="B4063" s="516"/>
      <c r="C4063" s="609"/>
      <c r="D4063" s="610"/>
      <c r="E4063" s="610"/>
      <c r="F4063" s="563"/>
      <c r="G4063" s="610"/>
      <c r="H4063" s="613"/>
      <c r="I4063" s="576"/>
    </row>
    <row r="4064" spans="2:9">
      <c r="B4064" s="516"/>
      <c r="C4064" s="609"/>
      <c r="D4064" s="610"/>
      <c r="E4064" s="610"/>
      <c r="F4064" s="558"/>
      <c r="G4064" s="610"/>
      <c r="H4064" s="613"/>
      <c r="I4064" s="576"/>
    </row>
    <row r="4065" spans="2:9">
      <c r="B4065" s="516"/>
      <c r="C4065" s="609"/>
      <c r="D4065" s="610"/>
      <c r="E4065" s="614"/>
      <c r="F4065" s="614"/>
      <c r="G4065" s="610"/>
      <c r="H4065" s="613"/>
      <c r="I4065" s="576"/>
    </row>
    <row r="4066" spans="2:9" ht="15.75" thickBot="1">
      <c r="B4066" s="516"/>
      <c r="C4066" s="609"/>
      <c r="D4066" s="610"/>
      <c r="E4066" s="614"/>
      <c r="F4066" s="614"/>
      <c r="G4066" s="610"/>
      <c r="H4066" s="613"/>
      <c r="I4066" s="576"/>
    </row>
    <row r="4067" spans="2:9" ht="15.75" thickBot="1">
      <c r="B4067" s="516"/>
      <c r="C4067" s="615"/>
      <c r="D4067" s="616"/>
      <c r="E4067" s="616"/>
      <c r="F4067" s="616"/>
      <c r="G4067" s="617"/>
      <c r="H4067" s="618"/>
      <c r="I4067" s="619">
        <v>29431</v>
      </c>
    </row>
    <row r="4068" spans="2:9" ht="15.75" thickBot="1">
      <c r="B4068" s="516"/>
      <c r="C4068" s="620"/>
      <c r="D4068" s="620"/>
      <c r="E4068" s="620"/>
      <c r="F4068" s="620"/>
      <c r="G4068" s="621"/>
      <c r="H4068" s="622"/>
      <c r="I4068" s="623"/>
    </row>
    <row r="4069" spans="2:9" ht="15.75" thickBot="1">
      <c r="B4069" s="516"/>
      <c r="C4069" s="605" t="s">
        <v>641</v>
      </c>
      <c r="D4069" s="561" t="s">
        <v>7</v>
      </c>
      <c r="E4069" s="561" t="s">
        <v>92</v>
      </c>
      <c r="F4069" s="561" t="s">
        <v>642</v>
      </c>
      <c r="G4069" s="561" t="s">
        <v>643</v>
      </c>
      <c r="H4069" s="606" t="s">
        <v>636</v>
      </c>
      <c r="I4069" s="576"/>
    </row>
    <row r="4070" spans="2:9">
      <c r="B4070" s="516"/>
      <c r="C4070" s="776" t="s">
        <v>5519</v>
      </c>
      <c r="D4070" s="625" t="s">
        <v>80</v>
      </c>
      <c r="E4070" s="610">
        <v>1</v>
      </c>
      <c r="F4070" s="611">
        <v>1392233.3333333333</v>
      </c>
      <c r="G4070" s="556"/>
      <c r="H4070" s="777">
        <v>1392233.3333333333</v>
      </c>
      <c r="I4070" s="576"/>
    </row>
    <row r="4071" spans="2:9">
      <c r="B4071" s="516"/>
      <c r="C4071" s="678"/>
      <c r="D4071" s="625"/>
      <c r="E4071" s="625"/>
      <c r="F4071" s="611"/>
      <c r="G4071" s="556"/>
      <c r="H4071" s="587"/>
      <c r="I4071" s="576"/>
    </row>
    <row r="4072" spans="2:9">
      <c r="B4072" s="516"/>
      <c r="C4072" s="678"/>
      <c r="D4072" s="610"/>
      <c r="E4072" s="610"/>
      <c r="F4072" s="611"/>
      <c r="G4072" s="556"/>
      <c r="H4072" s="587"/>
      <c r="I4072" s="576"/>
    </row>
    <row r="4073" spans="2:9">
      <c r="B4073" s="516"/>
      <c r="C4073" s="678"/>
      <c r="D4073" s="610"/>
      <c r="E4073" s="610"/>
      <c r="F4073" s="563"/>
      <c r="G4073" s="556"/>
      <c r="H4073" s="587"/>
      <c r="I4073" s="576"/>
    </row>
    <row r="4074" spans="2:9">
      <c r="B4074" s="516"/>
      <c r="C4074" s="609"/>
      <c r="D4074" s="610"/>
      <c r="E4074" s="610"/>
      <c r="F4074" s="563"/>
      <c r="G4074" s="556"/>
      <c r="H4074" s="587"/>
      <c r="I4074" s="576"/>
    </row>
    <row r="4075" spans="2:9">
      <c r="B4075" s="516"/>
      <c r="C4075" s="628"/>
      <c r="D4075" s="625"/>
      <c r="E4075" s="625"/>
      <c r="F4075" s="563"/>
      <c r="G4075" s="556"/>
      <c r="H4075" s="587"/>
      <c r="I4075" s="576"/>
    </row>
    <row r="4076" spans="2:9">
      <c r="B4076" s="516"/>
      <c r="C4076" s="609"/>
      <c r="D4076" s="610"/>
      <c r="E4076" s="610"/>
      <c r="F4076" s="563"/>
      <c r="G4076" s="556"/>
      <c r="H4076" s="587"/>
      <c r="I4076" s="576"/>
    </row>
    <row r="4077" spans="2:9">
      <c r="B4077" s="516"/>
      <c r="C4077" s="609"/>
      <c r="D4077" s="610"/>
      <c r="E4077" s="610"/>
      <c r="F4077" s="563"/>
      <c r="G4077" s="556"/>
      <c r="H4077" s="587"/>
      <c r="I4077" s="576"/>
    </row>
    <row r="4078" spans="2:9">
      <c r="B4078" s="516"/>
      <c r="C4078" s="609"/>
      <c r="D4078" s="614"/>
      <c r="E4078" s="614"/>
      <c r="F4078" s="614"/>
      <c r="G4078" s="610"/>
      <c r="H4078" s="613"/>
      <c r="I4078" s="576"/>
    </row>
    <row r="4079" spans="2:9">
      <c r="B4079" s="516"/>
      <c r="C4079" s="609"/>
      <c r="D4079" s="614"/>
      <c r="E4079" s="614"/>
      <c r="F4079" s="614"/>
      <c r="G4079" s="610"/>
      <c r="H4079" s="613"/>
      <c r="I4079" s="576"/>
    </row>
    <row r="4080" spans="2:9">
      <c r="B4080" s="516"/>
      <c r="C4080" s="609"/>
      <c r="D4080" s="614"/>
      <c r="E4080" s="614"/>
      <c r="F4080" s="614"/>
      <c r="G4080" s="610"/>
      <c r="H4080" s="613"/>
      <c r="I4080" s="576"/>
    </row>
    <row r="4081" spans="2:9" ht="15.75" thickBot="1">
      <c r="B4081" s="516"/>
      <c r="C4081" s="609"/>
      <c r="D4081" s="614"/>
      <c r="E4081" s="614"/>
      <c r="F4081" s="614"/>
      <c r="G4081" s="610"/>
      <c r="H4081" s="613"/>
      <c r="I4081" s="576"/>
    </row>
    <row r="4082" spans="2:9" ht="15.75" thickBot="1">
      <c r="B4082" s="516"/>
      <c r="C4082" s="615"/>
      <c r="D4082" s="616"/>
      <c r="E4082" s="616"/>
      <c r="F4082" s="616"/>
      <c r="G4082" s="617"/>
      <c r="H4082" s="618"/>
      <c r="I4082" s="679">
        <v>1392233.3333333333</v>
      </c>
    </row>
    <row r="4083" spans="2:9" ht="15.75" thickBot="1">
      <c r="B4083" s="516"/>
      <c r="C4083" s="620"/>
      <c r="D4083" s="620"/>
      <c r="E4083" s="620"/>
      <c r="F4083" s="620"/>
      <c r="G4083" s="621"/>
      <c r="H4083" s="622"/>
      <c r="I4083" s="623"/>
    </row>
    <row r="4084" spans="2:9" ht="15.75" thickBot="1">
      <c r="B4084" s="516"/>
      <c r="C4084" s="605" t="s">
        <v>645</v>
      </c>
      <c r="D4084" s="561" t="s">
        <v>7</v>
      </c>
      <c r="E4084" s="561" t="s">
        <v>92</v>
      </c>
      <c r="F4084" s="561" t="s">
        <v>642</v>
      </c>
      <c r="G4084" s="561" t="s">
        <v>646</v>
      </c>
      <c r="H4084" s="606" t="s">
        <v>636</v>
      </c>
      <c r="I4084" s="576"/>
    </row>
    <row r="4085" spans="2:9">
      <c r="B4085" s="516"/>
      <c r="C4085" s="624"/>
      <c r="D4085" s="625"/>
      <c r="E4085" s="625"/>
      <c r="F4085" s="584"/>
      <c r="G4085" s="625"/>
      <c r="H4085" s="592"/>
      <c r="I4085" s="631"/>
    </row>
    <row r="4086" spans="2:9">
      <c r="B4086" s="516"/>
      <c r="C4086" s="627"/>
      <c r="D4086" s="633"/>
      <c r="E4086" s="633"/>
      <c r="F4086" s="633"/>
      <c r="G4086" s="625"/>
      <c r="H4086" s="587"/>
      <c r="I4086" s="576"/>
    </row>
    <row r="4087" spans="2:9">
      <c r="B4087" s="516"/>
      <c r="C4087" s="627"/>
      <c r="D4087" s="614"/>
      <c r="E4087" s="614"/>
      <c r="F4087" s="614"/>
      <c r="G4087" s="610"/>
      <c r="H4087" s="613"/>
      <c r="I4087" s="576"/>
    </row>
    <row r="4088" spans="2:9">
      <c r="B4088" s="516"/>
      <c r="C4088" s="628"/>
      <c r="D4088" s="614"/>
      <c r="E4088" s="614"/>
      <c r="F4088" s="614"/>
      <c r="G4088" s="610"/>
      <c r="H4088" s="613"/>
      <c r="I4088" s="576"/>
    </row>
    <row r="4089" spans="2:9" ht="15.75" thickBot="1">
      <c r="B4089" s="516"/>
      <c r="C4089" s="609"/>
      <c r="D4089" s="614"/>
      <c r="E4089" s="614"/>
      <c r="F4089" s="614"/>
      <c r="G4089" s="610"/>
      <c r="H4089" s="613"/>
      <c r="I4089" s="576"/>
    </row>
    <row r="4090" spans="2:9" ht="15.75" thickBot="1">
      <c r="B4090" s="516"/>
      <c r="C4090" s="615"/>
      <c r="D4090" s="616"/>
      <c r="E4090" s="616"/>
      <c r="F4090" s="616"/>
      <c r="G4090" s="617"/>
      <c r="H4090" s="618"/>
      <c r="I4090" s="619">
        <v>0</v>
      </c>
    </row>
    <row r="4091" spans="2:9" ht="15.75" thickBot="1">
      <c r="B4091" s="516"/>
      <c r="C4091" s="620"/>
      <c r="D4091" s="620"/>
      <c r="E4091" s="620"/>
      <c r="F4091" s="620"/>
      <c r="G4091" s="634"/>
      <c r="H4091" s="635"/>
      <c r="I4091" s="623"/>
    </row>
    <row r="4092" spans="2:9" ht="15.75" thickBot="1">
      <c r="B4092" s="516"/>
      <c r="C4092" s="605" t="s">
        <v>647</v>
      </c>
      <c r="D4092" s="561" t="s">
        <v>648</v>
      </c>
      <c r="E4092" s="561" t="s">
        <v>649</v>
      </c>
      <c r="F4092" s="561" t="s">
        <v>650</v>
      </c>
      <c r="G4092" s="561" t="s">
        <v>635</v>
      </c>
      <c r="H4092" s="606" t="s">
        <v>636</v>
      </c>
      <c r="I4092" s="576"/>
    </row>
    <row r="4093" spans="2:9">
      <c r="B4093" s="516"/>
      <c r="C4093" s="562" t="s">
        <v>651</v>
      </c>
      <c r="D4093" s="563">
        <v>52046.296296296299</v>
      </c>
      <c r="E4093" s="564">
        <v>1.83829076447194</v>
      </c>
      <c r="F4093" s="565">
        <v>95676.225806451621</v>
      </c>
      <c r="G4093" s="780">
        <v>0.96773035691042808</v>
      </c>
      <c r="H4093" s="567">
        <v>98867</v>
      </c>
      <c r="I4093" s="576"/>
    </row>
    <row r="4094" spans="2:9">
      <c r="B4094" s="516"/>
      <c r="C4094" s="562" t="s">
        <v>652</v>
      </c>
      <c r="D4094" s="563">
        <v>41637.037037037036</v>
      </c>
      <c r="E4094" s="564">
        <v>1.83829076447194</v>
      </c>
      <c r="F4094" s="565">
        <v>76540.980645161297</v>
      </c>
      <c r="G4094" s="778">
        <v>0.61431988659312342</v>
      </c>
      <c r="H4094" s="567">
        <v>124595</v>
      </c>
      <c r="I4094" s="576"/>
    </row>
    <row r="4095" spans="2:9">
      <c r="B4095" s="516"/>
      <c r="C4095" s="568" t="s">
        <v>653</v>
      </c>
      <c r="D4095" s="563">
        <v>20818.518518518522</v>
      </c>
      <c r="E4095" s="564">
        <v>2.0417646957549742</v>
      </c>
      <c r="F4095" s="565">
        <v>42506.516129032265</v>
      </c>
      <c r="G4095" s="779">
        <v>0.6</v>
      </c>
      <c r="H4095" s="567">
        <v>70844</v>
      </c>
      <c r="I4095" s="576"/>
    </row>
    <row r="4096" spans="2:9">
      <c r="B4096" s="516"/>
      <c r="C4096" s="609"/>
      <c r="D4096" s="558"/>
      <c r="E4096" s="563"/>
      <c r="F4096" s="563"/>
      <c r="G4096" s="610"/>
      <c r="H4096" s="587"/>
      <c r="I4096" s="576"/>
    </row>
    <row r="4097" spans="2:10">
      <c r="B4097" s="516"/>
      <c r="C4097" s="609"/>
      <c r="D4097" s="614"/>
      <c r="E4097" s="614"/>
      <c r="F4097" s="614"/>
      <c r="G4097" s="610"/>
      <c r="H4097" s="613"/>
      <c r="I4097" s="576"/>
    </row>
    <row r="4098" spans="2:10" ht="15.75" thickBot="1">
      <c r="B4098" s="516"/>
      <c r="C4098" s="609"/>
      <c r="D4098" s="614"/>
      <c r="E4098" s="614"/>
      <c r="F4098" s="614"/>
      <c r="G4098" s="610"/>
      <c r="H4098" s="613"/>
      <c r="I4098" s="576"/>
    </row>
    <row r="4099" spans="2:10" ht="15.75" thickBot="1">
      <c r="B4099" s="516"/>
      <c r="C4099" s="639"/>
      <c r="D4099" s="640"/>
      <c r="E4099" s="640"/>
      <c r="F4099" s="640"/>
      <c r="G4099" s="641"/>
      <c r="H4099" s="642"/>
      <c r="I4099" s="679">
        <v>294306</v>
      </c>
    </row>
    <row r="4100" spans="2:10" ht="15.75" thickBot="1">
      <c r="B4100" s="516"/>
      <c r="C4100" s="515"/>
      <c r="D4100" s="515"/>
      <c r="E4100" s="515"/>
      <c r="F4100" s="515"/>
      <c r="G4100" s="516"/>
      <c r="H4100" s="575"/>
      <c r="I4100" s="576"/>
    </row>
    <row r="4101" spans="2:10" ht="15.75" thickBot="1">
      <c r="B4101" s="516"/>
      <c r="C4101" s="515"/>
      <c r="D4101" s="515"/>
      <c r="E4101" s="515"/>
      <c r="F4101" s="574" t="s">
        <v>654</v>
      </c>
      <c r="G4101" s="516"/>
      <c r="H4101" s="575"/>
      <c r="I4101" s="619">
        <v>1715970</v>
      </c>
      <c r="J4101" s="518">
        <v>1715970</v>
      </c>
    </row>
    <row r="4102" spans="2:10">
      <c r="B4102" s="515"/>
      <c r="C4102" s="515"/>
      <c r="D4102" s="515"/>
      <c r="E4102" s="515"/>
      <c r="F4102" s="515"/>
      <c r="G4102" s="515"/>
      <c r="H4102" s="517"/>
      <c r="I4102" s="515"/>
    </row>
    <row r="4103" spans="2:10">
      <c r="B4103" s="515"/>
      <c r="C4103" s="515"/>
      <c r="D4103" s="515"/>
      <c r="E4103" s="515"/>
      <c r="F4103" s="515"/>
      <c r="G4103" s="515"/>
      <c r="H4103" s="517"/>
      <c r="I4103" s="515"/>
    </row>
    <row r="4104" spans="2:10">
      <c r="B4104" s="515"/>
      <c r="C4104" s="515"/>
      <c r="D4104" s="515"/>
      <c r="E4104" s="515"/>
      <c r="F4104" s="515"/>
      <c r="G4104" s="515"/>
      <c r="H4104" s="517"/>
      <c r="I4104" s="515"/>
    </row>
    <row r="4105" spans="2:10">
      <c r="B4105" s="515"/>
      <c r="C4105" s="515"/>
      <c r="D4105" s="515"/>
      <c r="E4105" s="515"/>
      <c r="F4105" s="515"/>
      <c r="G4105" s="515"/>
      <c r="H4105" s="517"/>
      <c r="I4105" s="515"/>
    </row>
    <row r="4106" spans="2:10">
      <c r="B4106" s="516"/>
      <c r="C4106" s="519" t="s">
        <v>631</v>
      </c>
      <c r="D4106" s="519"/>
      <c r="E4106" s="519"/>
      <c r="F4106" s="519"/>
      <c r="G4106" s="519"/>
      <c r="H4106" s="520"/>
      <c r="I4106" s="515"/>
    </row>
    <row r="4107" spans="2:10">
      <c r="B4107" s="516"/>
      <c r="C4107" s="515"/>
      <c r="D4107" s="515"/>
      <c r="E4107" s="515"/>
      <c r="F4107" s="515"/>
      <c r="G4107" s="516"/>
      <c r="H4107" s="575"/>
      <c r="I4107" s="576"/>
    </row>
    <row r="4108" spans="2:10">
      <c r="B4108" s="516"/>
      <c r="C4108" s="515"/>
      <c r="D4108" s="515"/>
      <c r="E4108" s="515"/>
      <c r="F4108" s="515"/>
      <c r="G4108" s="516"/>
      <c r="H4108" s="575"/>
      <c r="I4108" s="576"/>
    </row>
    <row r="4109" spans="2:10">
      <c r="B4109" s="516"/>
      <c r="C4109" s="515"/>
      <c r="D4109" s="515"/>
      <c r="E4109" s="515"/>
      <c r="F4109" s="515"/>
      <c r="G4109" s="516"/>
      <c r="H4109" s="575"/>
      <c r="I4109" s="1051" t="s">
        <v>1062</v>
      </c>
    </row>
    <row r="4110" spans="2:10" ht="25.5">
      <c r="B4110" s="828" t="s">
        <v>568</v>
      </c>
      <c r="C4110" s="1097" t="s">
        <v>618</v>
      </c>
      <c r="D4110" s="953" t="s">
        <v>5520</v>
      </c>
      <c r="E4110" s="829"/>
      <c r="F4110" s="829"/>
      <c r="G4110" s="828" t="s">
        <v>7</v>
      </c>
      <c r="H4110" s="949" t="s">
        <v>80</v>
      </c>
      <c r="I4110" s="1093">
        <v>36</v>
      </c>
    </row>
    <row r="4111" spans="2:10">
      <c r="B4111" s="516"/>
      <c r="C4111" s="515"/>
      <c r="D4111" s="604"/>
      <c r="E4111" s="604"/>
      <c r="F4111" s="604"/>
      <c r="G4111" s="516"/>
      <c r="H4111" s="575"/>
      <c r="I4111" s="576"/>
    </row>
    <row r="4112" spans="2:10">
      <c r="B4112" s="516"/>
      <c r="C4112" s="515"/>
      <c r="D4112" s="515"/>
      <c r="E4112" s="515"/>
      <c r="F4112" s="515"/>
      <c r="G4112" s="515"/>
      <c r="H4112" s="517"/>
      <c r="I4112" s="576"/>
    </row>
    <row r="4113" spans="2:9" ht="15.75" thickBot="1">
      <c r="B4113" s="516"/>
      <c r="C4113" s="515"/>
      <c r="D4113" s="515"/>
      <c r="E4113" s="515"/>
      <c r="F4113" s="515"/>
      <c r="G4113" s="516"/>
      <c r="H4113" s="575"/>
      <c r="I4113" s="576"/>
    </row>
    <row r="4114" spans="2:9" ht="15.75" thickBot="1">
      <c r="B4114" s="516"/>
      <c r="C4114" s="605" t="s">
        <v>633</v>
      </c>
      <c r="D4114" s="561" t="s">
        <v>7</v>
      </c>
      <c r="E4114" s="561" t="s">
        <v>92</v>
      </c>
      <c r="F4114" s="561" t="s">
        <v>672</v>
      </c>
      <c r="G4114" s="561" t="s">
        <v>635</v>
      </c>
      <c r="H4114" s="606" t="s">
        <v>636</v>
      </c>
      <c r="I4114" s="576"/>
    </row>
    <row r="4115" spans="2:9">
      <c r="B4115" s="516"/>
      <c r="C4115" s="568" t="s">
        <v>637</v>
      </c>
      <c r="D4115" s="607" t="s">
        <v>638</v>
      </c>
      <c r="E4115" s="535">
        <v>1</v>
      </c>
      <c r="F4115" s="647">
        <v>353168</v>
      </c>
      <c r="G4115" s="535">
        <v>0.1</v>
      </c>
      <c r="H4115" s="608">
        <v>35317</v>
      </c>
      <c r="I4115" s="576"/>
    </row>
    <row r="4116" spans="2:9">
      <c r="B4116" s="516"/>
      <c r="C4116" s="609"/>
      <c r="D4116" s="610"/>
      <c r="E4116" s="610"/>
      <c r="F4116" s="611"/>
      <c r="G4116" s="610"/>
      <c r="H4116" s="613"/>
      <c r="I4116" s="576"/>
    </row>
    <row r="4117" spans="2:9">
      <c r="B4117" s="516"/>
      <c r="C4117" s="609"/>
      <c r="D4117" s="610"/>
      <c r="E4117" s="610"/>
      <c r="F4117" s="563"/>
      <c r="G4117" s="610"/>
      <c r="H4117" s="613"/>
      <c r="I4117" s="576"/>
    </row>
    <row r="4118" spans="2:9">
      <c r="B4118" s="516"/>
      <c r="C4118" s="609"/>
      <c r="D4118" s="610"/>
      <c r="E4118" s="610"/>
      <c r="F4118" s="558"/>
      <c r="G4118" s="610"/>
      <c r="H4118" s="613"/>
      <c r="I4118" s="576"/>
    </row>
    <row r="4119" spans="2:9">
      <c r="B4119" s="516"/>
      <c r="C4119" s="609"/>
      <c r="D4119" s="610"/>
      <c r="E4119" s="614"/>
      <c r="F4119" s="614"/>
      <c r="G4119" s="610"/>
      <c r="H4119" s="613"/>
      <c r="I4119" s="576"/>
    </row>
    <row r="4120" spans="2:9" ht="15.75" thickBot="1">
      <c r="B4120" s="516"/>
      <c r="C4120" s="609"/>
      <c r="D4120" s="610"/>
      <c r="E4120" s="614"/>
      <c r="F4120" s="614"/>
      <c r="G4120" s="610"/>
      <c r="H4120" s="613"/>
      <c r="I4120" s="576"/>
    </row>
    <row r="4121" spans="2:9" ht="15.75" thickBot="1">
      <c r="B4121" s="516"/>
      <c r="C4121" s="615"/>
      <c r="D4121" s="616"/>
      <c r="E4121" s="616"/>
      <c r="F4121" s="616"/>
      <c r="G4121" s="617"/>
      <c r="H4121" s="618"/>
      <c r="I4121" s="619">
        <v>35317</v>
      </c>
    </row>
    <row r="4122" spans="2:9" ht="15.75" thickBot="1">
      <c r="B4122" s="516"/>
      <c r="C4122" s="620"/>
      <c r="D4122" s="620"/>
      <c r="E4122" s="620"/>
      <c r="F4122" s="620"/>
      <c r="G4122" s="621"/>
      <c r="H4122" s="622"/>
      <c r="I4122" s="623"/>
    </row>
    <row r="4123" spans="2:9" ht="15.75" thickBot="1">
      <c r="B4123" s="516"/>
      <c r="C4123" s="605" t="s">
        <v>641</v>
      </c>
      <c r="D4123" s="561" t="s">
        <v>7</v>
      </c>
      <c r="E4123" s="561" t="s">
        <v>92</v>
      </c>
      <c r="F4123" s="561" t="s">
        <v>642</v>
      </c>
      <c r="G4123" s="561" t="s">
        <v>643</v>
      </c>
      <c r="H4123" s="606" t="s">
        <v>636</v>
      </c>
      <c r="I4123" s="576"/>
    </row>
    <row r="4124" spans="2:9">
      <c r="B4124" s="516"/>
      <c r="C4124" s="776" t="s">
        <v>5521</v>
      </c>
      <c r="D4124" s="625" t="s">
        <v>80</v>
      </c>
      <c r="E4124" s="610">
        <v>1</v>
      </c>
      <c r="F4124" s="611">
        <v>1670680</v>
      </c>
      <c r="G4124" s="556"/>
      <c r="H4124" s="777">
        <v>1670680</v>
      </c>
      <c r="I4124" s="576"/>
    </row>
    <row r="4125" spans="2:9">
      <c r="B4125" s="516"/>
      <c r="C4125" s="678"/>
      <c r="D4125" s="625"/>
      <c r="E4125" s="625"/>
      <c r="F4125" s="611"/>
      <c r="G4125" s="556"/>
      <c r="H4125" s="587"/>
      <c r="I4125" s="576"/>
    </row>
    <row r="4126" spans="2:9">
      <c r="B4126" s="516"/>
      <c r="C4126" s="678"/>
      <c r="D4126" s="610"/>
      <c r="E4126" s="610"/>
      <c r="F4126" s="611"/>
      <c r="G4126" s="556"/>
      <c r="H4126" s="587"/>
      <c r="I4126" s="576"/>
    </row>
    <row r="4127" spans="2:9">
      <c r="B4127" s="516"/>
      <c r="C4127" s="678"/>
      <c r="D4127" s="610"/>
      <c r="E4127" s="610"/>
      <c r="F4127" s="563"/>
      <c r="G4127" s="556"/>
      <c r="H4127" s="587"/>
      <c r="I4127" s="576"/>
    </row>
    <row r="4128" spans="2:9">
      <c r="B4128" s="516"/>
      <c r="C4128" s="609"/>
      <c r="D4128" s="610"/>
      <c r="E4128" s="610"/>
      <c r="F4128" s="563"/>
      <c r="G4128" s="556"/>
      <c r="H4128" s="587"/>
      <c r="I4128" s="576"/>
    </row>
    <row r="4129" spans="2:9">
      <c r="B4129" s="516"/>
      <c r="C4129" s="628"/>
      <c r="D4129" s="625"/>
      <c r="E4129" s="625"/>
      <c r="F4129" s="563"/>
      <c r="G4129" s="556"/>
      <c r="H4129" s="587"/>
      <c r="I4129" s="576"/>
    </row>
    <row r="4130" spans="2:9">
      <c r="B4130" s="516"/>
      <c r="C4130" s="609"/>
      <c r="D4130" s="610"/>
      <c r="E4130" s="610"/>
      <c r="F4130" s="563"/>
      <c r="G4130" s="556"/>
      <c r="H4130" s="587"/>
      <c r="I4130" s="576"/>
    </row>
    <row r="4131" spans="2:9">
      <c r="B4131" s="516"/>
      <c r="C4131" s="609"/>
      <c r="D4131" s="610"/>
      <c r="E4131" s="610"/>
      <c r="F4131" s="563"/>
      <c r="G4131" s="556"/>
      <c r="H4131" s="587"/>
      <c r="I4131" s="576"/>
    </row>
    <row r="4132" spans="2:9">
      <c r="B4132" s="516"/>
      <c r="C4132" s="609"/>
      <c r="D4132" s="614"/>
      <c r="E4132" s="614"/>
      <c r="F4132" s="614"/>
      <c r="G4132" s="610"/>
      <c r="H4132" s="613"/>
      <c r="I4132" s="576"/>
    </row>
    <row r="4133" spans="2:9">
      <c r="B4133" s="516"/>
      <c r="C4133" s="609"/>
      <c r="D4133" s="614"/>
      <c r="E4133" s="614"/>
      <c r="F4133" s="614"/>
      <c r="G4133" s="610"/>
      <c r="H4133" s="613"/>
      <c r="I4133" s="576"/>
    </row>
    <row r="4134" spans="2:9">
      <c r="B4134" s="516"/>
      <c r="C4134" s="609"/>
      <c r="D4134" s="614"/>
      <c r="E4134" s="614"/>
      <c r="F4134" s="614"/>
      <c r="G4134" s="610"/>
      <c r="H4134" s="613"/>
      <c r="I4134" s="576"/>
    </row>
    <row r="4135" spans="2:9" ht="15.75" thickBot="1">
      <c r="B4135" s="516"/>
      <c r="C4135" s="609"/>
      <c r="D4135" s="614"/>
      <c r="E4135" s="614"/>
      <c r="F4135" s="614"/>
      <c r="G4135" s="610"/>
      <c r="H4135" s="613"/>
      <c r="I4135" s="576"/>
    </row>
    <row r="4136" spans="2:9" ht="15.75" thickBot="1">
      <c r="B4136" s="516"/>
      <c r="C4136" s="615"/>
      <c r="D4136" s="616"/>
      <c r="E4136" s="616"/>
      <c r="F4136" s="616"/>
      <c r="G4136" s="617"/>
      <c r="H4136" s="618"/>
      <c r="I4136" s="679">
        <v>1670680</v>
      </c>
    </row>
    <row r="4137" spans="2:9" ht="15.75" thickBot="1">
      <c r="B4137" s="516"/>
      <c r="C4137" s="620"/>
      <c r="D4137" s="620"/>
      <c r="E4137" s="620"/>
      <c r="F4137" s="620"/>
      <c r="G4137" s="621"/>
      <c r="H4137" s="622"/>
      <c r="I4137" s="623"/>
    </row>
    <row r="4138" spans="2:9" ht="15.75" thickBot="1">
      <c r="B4138" s="516"/>
      <c r="C4138" s="605" t="s">
        <v>645</v>
      </c>
      <c r="D4138" s="561" t="s">
        <v>7</v>
      </c>
      <c r="E4138" s="561" t="s">
        <v>92</v>
      </c>
      <c r="F4138" s="561" t="s">
        <v>642</v>
      </c>
      <c r="G4138" s="561" t="s">
        <v>646</v>
      </c>
      <c r="H4138" s="606" t="s">
        <v>636</v>
      </c>
      <c r="I4138" s="576"/>
    </row>
    <row r="4139" spans="2:9">
      <c r="B4139" s="516"/>
      <c r="C4139" s="624"/>
      <c r="D4139" s="625"/>
      <c r="E4139" s="625"/>
      <c r="F4139" s="584"/>
      <c r="G4139" s="625"/>
      <c r="H4139" s="592"/>
      <c r="I4139" s="631"/>
    </row>
    <row r="4140" spans="2:9">
      <c r="B4140" s="516"/>
      <c r="C4140" s="627"/>
      <c r="D4140" s="633"/>
      <c r="E4140" s="633"/>
      <c r="F4140" s="633"/>
      <c r="G4140" s="625"/>
      <c r="H4140" s="587"/>
      <c r="I4140" s="576"/>
    </row>
    <row r="4141" spans="2:9">
      <c r="B4141" s="516"/>
      <c r="C4141" s="627"/>
      <c r="D4141" s="614"/>
      <c r="E4141" s="614"/>
      <c r="F4141" s="614"/>
      <c r="G4141" s="610"/>
      <c r="H4141" s="613"/>
      <c r="I4141" s="576"/>
    </row>
    <row r="4142" spans="2:9">
      <c r="B4142" s="516"/>
      <c r="C4142" s="628"/>
      <c r="D4142" s="614"/>
      <c r="E4142" s="614"/>
      <c r="F4142" s="614"/>
      <c r="G4142" s="610"/>
      <c r="H4142" s="613"/>
      <c r="I4142" s="576"/>
    </row>
    <row r="4143" spans="2:9" ht="15.75" thickBot="1">
      <c r="B4143" s="516"/>
      <c r="C4143" s="609"/>
      <c r="D4143" s="614"/>
      <c r="E4143" s="614"/>
      <c r="F4143" s="614"/>
      <c r="G4143" s="610"/>
      <c r="H4143" s="613"/>
      <c r="I4143" s="576"/>
    </row>
    <row r="4144" spans="2:9" ht="15.75" thickBot="1">
      <c r="B4144" s="516"/>
      <c r="C4144" s="615"/>
      <c r="D4144" s="616"/>
      <c r="E4144" s="616"/>
      <c r="F4144" s="616"/>
      <c r="G4144" s="617"/>
      <c r="H4144" s="618"/>
      <c r="I4144" s="619">
        <v>0</v>
      </c>
    </row>
    <row r="4145" spans="2:10" ht="15.75" thickBot="1">
      <c r="B4145" s="516"/>
      <c r="C4145" s="620"/>
      <c r="D4145" s="620"/>
      <c r="E4145" s="620"/>
      <c r="F4145" s="620"/>
      <c r="G4145" s="634"/>
      <c r="H4145" s="635"/>
      <c r="I4145" s="623"/>
    </row>
    <row r="4146" spans="2:10" ht="15.75" thickBot="1">
      <c r="B4146" s="516"/>
      <c r="C4146" s="605" t="s">
        <v>647</v>
      </c>
      <c r="D4146" s="561" t="s">
        <v>648</v>
      </c>
      <c r="E4146" s="561" t="s">
        <v>649</v>
      </c>
      <c r="F4146" s="561" t="s">
        <v>650</v>
      </c>
      <c r="G4146" s="561" t="s">
        <v>635</v>
      </c>
      <c r="H4146" s="606" t="s">
        <v>636</v>
      </c>
      <c r="I4146" s="576"/>
    </row>
    <row r="4147" spans="2:10">
      <c r="B4147" s="516"/>
      <c r="C4147" s="562" t="s">
        <v>651</v>
      </c>
      <c r="D4147" s="563">
        <v>52046.296296296299</v>
      </c>
      <c r="E4147" s="564">
        <v>1.83829076447194</v>
      </c>
      <c r="F4147" s="565">
        <v>95676.225806451621</v>
      </c>
      <c r="G4147" s="780">
        <v>0.96773035691042808</v>
      </c>
      <c r="H4147" s="567">
        <v>98867</v>
      </c>
      <c r="I4147" s="576"/>
    </row>
    <row r="4148" spans="2:10">
      <c r="B4148" s="516"/>
      <c r="C4148" s="562" t="s">
        <v>652</v>
      </c>
      <c r="D4148" s="563">
        <v>41637.037037037036</v>
      </c>
      <c r="E4148" s="564">
        <v>1.83829076447194</v>
      </c>
      <c r="F4148" s="565">
        <v>76540.980645161297</v>
      </c>
      <c r="G4148" s="778">
        <v>0.45213534165710728</v>
      </c>
      <c r="H4148" s="567">
        <v>169288</v>
      </c>
      <c r="I4148" s="576"/>
    </row>
    <row r="4149" spans="2:10">
      <c r="B4149" s="516"/>
      <c r="C4149" s="568" t="s">
        <v>653</v>
      </c>
      <c r="D4149" s="563">
        <v>20818.518518518522</v>
      </c>
      <c r="E4149" s="564">
        <v>2.0417646957549742</v>
      </c>
      <c r="F4149" s="565">
        <v>42506.516129032265</v>
      </c>
      <c r="G4149" s="779">
        <v>0.5</v>
      </c>
      <c r="H4149" s="567">
        <v>85013</v>
      </c>
      <c r="I4149" s="576"/>
    </row>
    <row r="4150" spans="2:10">
      <c r="B4150" s="516"/>
      <c r="C4150" s="609"/>
      <c r="D4150" s="558"/>
      <c r="E4150" s="563"/>
      <c r="F4150" s="563"/>
      <c r="G4150" s="610"/>
      <c r="H4150" s="587"/>
      <c r="I4150" s="576"/>
    </row>
    <row r="4151" spans="2:10">
      <c r="B4151" s="516"/>
      <c r="C4151" s="609"/>
      <c r="D4151" s="614"/>
      <c r="E4151" s="614"/>
      <c r="F4151" s="614"/>
      <c r="G4151" s="610"/>
      <c r="H4151" s="613"/>
      <c r="I4151" s="576"/>
    </row>
    <row r="4152" spans="2:10" ht="15.75" thickBot="1">
      <c r="B4152" s="516"/>
      <c r="C4152" s="609"/>
      <c r="D4152" s="614"/>
      <c r="E4152" s="614"/>
      <c r="F4152" s="614"/>
      <c r="G4152" s="610"/>
      <c r="H4152" s="613"/>
      <c r="I4152" s="576"/>
    </row>
    <row r="4153" spans="2:10" ht="15.75" thickBot="1">
      <c r="B4153" s="516"/>
      <c r="C4153" s="639"/>
      <c r="D4153" s="640"/>
      <c r="E4153" s="640"/>
      <c r="F4153" s="640"/>
      <c r="G4153" s="641"/>
      <c r="H4153" s="642"/>
      <c r="I4153" s="679">
        <v>353168</v>
      </c>
    </row>
    <row r="4154" spans="2:10" ht="15.75" thickBot="1">
      <c r="B4154" s="516"/>
      <c r="C4154" s="515"/>
      <c r="D4154" s="515"/>
      <c r="E4154" s="515"/>
      <c r="F4154" s="515"/>
      <c r="G4154" s="516"/>
      <c r="H4154" s="575"/>
      <c r="I4154" s="576"/>
    </row>
    <row r="4155" spans="2:10" ht="15.75" thickBot="1">
      <c r="B4155" s="516"/>
      <c r="C4155" s="515"/>
      <c r="D4155" s="515"/>
      <c r="E4155" s="515"/>
      <c r="F4155" s="574" t="s">
        <v>654</v>
      </c>
      <c r="G4155" s="516"/>
      <c r="H4155" s="575"/>
      <c r="I4155" s="619">
        <v>2059165</v>
      </c>
      <c r="J4155" s="518">
        <v>2059165</v>
      </c>
    </row>
    <row r="4156" spans="2:10">
      <c r="B4156" s="515"/>
      <c r="C4156" s="515"/>
      <c r="D4156" s="515"/>
      <c r="E4156" s="515"/>
      <c r="F4156" s="515"/>
      <c r="G4156" s="515"/>
      <c r="H4156" s="517"/>
      <c r="I4156" s="515"/>
    </row>
    <row r="4157" spans="2:10">
      <c r="B4157" s="515"/>
      <c r="C4157" s="515"/>
      <c r="D4157" s="515"/>
      <c r="E4157" s="515"/>
      <c r="F4157" s="515"/>
      <c r="G4157" s="515"/>
      <c r="H4157" s="517"/>
      <c r="I4157" s="515"/>
    </row>
    <row r="4158" spans="2:10">
      <c r="B4158" s="515"/>
      <c r="C4158" s="515"/>
      <c r="D4158" s="515"/>
      <c r="E4158" s="515"/>
      <c r="F4158" s="515"/>
      <c r="G4158" s="515"/>
      <c r="H4158" s="517"/>
      <c r="I4158" s="515"/>
    </row>
    <row r="4159" spans="2:10">
      <c r="B4159" s="515"/>
      <c r="C4159" s="515"/>
      <c r="D4159" s="515"/>
      <c r="E4159" s="515"/>
      <c r="F4159" s="515"/>
      <c r="G4159" s="515"/>
      <c r="H4159" s="517"/>
      <c r="I4159" s="515"/>
    </row>
    <row r="4160" spans="2:10">
      <c r="B4160" s="516"/>
      <c r="C4160" s="519" t="s">
        <v>631</v>
      </c>
      <c r="D4160" s="519"/>
      <c r="E4160" s="519"/>
      <c r="F4160" s="519"/>
      <c r="G4160" s="519"/>
      <c r="H4160" s="520"/>
      <c r="I4160" s="515"/>
    </row>
    <row r="4161" spans="2:9">
      <c r="B4161" s="516"/>
      <c r="C4161" s="515"/>
      <c r="D4161" s="515"/>
      <c r="E4161" s="515"/>
      <c r="F4161" s="515"/>
      <c r="G4161" s="516"/>
      <c r="H4161" s="575"/>
      <c r="I4161" s="576"/>
    </row>
    <row r="4162" spans="2:9">
      <c r="B4162" s="516"/>
      <c r="C4162" s="515"/>
      <c r="D4162" s="515"/>
      <c r="E4162" s="515"/>
      <c r="F4162" s="515"/>
      <c r="G4162" s="516"/>
      <c r="H4162" s="575"/>
      <c r="I4162" s="576"/>
    </row>
    <row r="4163" spans="2:9">
      <c r="B4163" s="516"/>
      <c r="C4163" s="515"/>
      <c r="D4163" s="515"/>
      <c r="E4163" s="515"/>
      <c r="F4163" s="515"/>
      <c r="G4163" s="516"/>
      <c r="H4163" s="575"/>
      <c r="I4163" s="1051" t="s">
        <v>1062</v>
      </c>
    </row>
    <row r="4164" spans="2:9" ht="25.5">
      <c r="B4164" s="828" t="s">
        <v>568</v>
      </c>
      <c r="C4164" s="1097" t="s">
        <v>5560</v>
      </c>
      <c r="D4164" s="953" t="s">
        <v>5524</v>
      </c>
      <c r="E4164" s="829"/>
      <c r="F4164" s="829"/>
      <c r="G4164" s="828" t="s">
        <v>7</v>
      </c>
      <c r="H4164" s="949" t="s">
        <v>80</v>
      </c>
      <c r="I4164" s="1093">
        <v>37</v>
      </c>
    </row>
    <row r="4165" spans="2:9">
      <c r="B4165" s="516"/>
      <c r="C4165" s="515"/>
      <c r="D4165" s="604"/>
      <c r="E4165" s="604"/>
      <c r="F4165" s="604"/>
      <c r="G4165" s="516"/>
      <c r="H4165" s="575"/>
      <c r="I4165" s="576"/>
    </row>
    <row r="4166" spans="2:9">
      <c r="B4166" s="516"/>
      <c r="C4166" s="515"/>
      <c r="D4166" s="515"/>
      <c r="E4166" s="515"/>
      <c r="F4166" s="515"/>
      <c r="G4166" s="515"/>
      <c r="H4166" s="517"/>
      <c r="I4166" s="576"/>
    </row>
    <row r="4167" spans="2:9" ht="15.75" thickBot="1">
      <c r="B4167" s="516"/>
      <c r="C4167" s="515"/>
      <c r="D4167" s="515"/>
      <c r="E4167" s="515"/>
      <c r="F4167" s="515"/>
      <c r="G4167" s="516"/>
      <c r="H4167" s="575"/>
      <c r="I4167" s="576"/>
    </row>
    <row r="4168" spans="2:9" ht="15.75" thickBot="1">
      <c r="B4168" s="516"/>
      <c r="C4168" s="605" t="s">
        <v>633</v>
      </c>
      <c r="D4168" s="561" t="s">
        <v>7</v>
      </c>
      <c r="E4168" s="561" t="s">
        <v>92</v>
      </c>
      <c r="F4168" s="561" t="s">
        <v>672</v>
      </c>
      <c r="G4168" s="561" t="s">
        <v>635</v>
      </c>
      <c r="H4168" s="606" t="s">
        <v>636</v>
      </c>
      <c r="I4168" s="576"/>
    </row>
    <row r="4169" spans="2:9">
      <c r="B4169" s="516"/>
      <c r="C4169" s="568" t="s">
        <v>637</v>
      </c>
      <c r="D4169" s="607" t="s">
        <v>638</v>
      </c>
      <c r="E4169" s="535">
        <v>1</v>
      </c>
      <c r="F4169" s="647">
        <v>706335</v>
      </c>
      <c r="G4169" s="535">
        <v>0.1</v>
      </c>
      <c r="H4169" s="608">
        <v>70634</v>
      </c>
      <c r="I4169" s="576"/>
    </row>
    <row r="4170" spans="2:9">
      <c r="B4170" s="516"/>
      <c r="C4170" s="609"/>
      <c r="D4170" s="610"/>
      <c r="E4170" s="610"/>
      <c r="F4170" s="611"/>
      <c r="G4170" s="610"/>
      <c r="H4170" s="613"/>
      <c r="I4170" s="576"/>
    </row>
    <row r="4171" spans="2:9">
      <c r="B4171" s="516"/>
      <c r="C4171" s="609"/>
      <c r="D4171" s="610"/>
      <c r="E4171" s="610"/>
      <c r="F4171" s="563"/>
      <c r="G4171" s="610"/>
      <c r="H4171" s="613"/>
      <c r="I4171" s="576"/>
    </row>
    <row r="4172" spans="2:9">
      <c r="B4172" s="516"/>
      <c r="C4172" s="609"/>
      <c r="D4172" s="610"/>
      <c r="E4172" s="610"/>
      <c r="F4172" s="558"/>
      <c r="G4172" s="610"/>
      <c r="H4172" s="613"/>
      <c r="I4172" s="576"/>
    </row>
    <row r="4173" spans="2:9">
      <c r="B4173" s="516"/>
      <c r="C4173" s="609"/>
      <c r="D4173" s="610"/>
      <c r="E4173" s="614"/>
      <c r="F4173" s="614"/>
      <c r="G4173" s="610"/>
      <c r="H4173" s="613"/>
      <c r="I4173" s="576"/>
    </row>
    <row r="4174" spans="2:9" ht="15.75" thickBot="1">
      <c r="B4174" s="516"/>
      <c r="C4174" s="609"/>
      <c r="D4174" s="610"/>
      <c r="E4174" s="614"/>
      <c r="F4174" s="614"/>
      <c r="G4174" s="610"/>
      <c r="H4174" s="613"/>
      <c r="I4174" s="576"/>
    </row>
    <row r="4175" spans="2:9" ht="15.75" thickBot="1">
      <c r="B4175" s="516"/>
      <c r="C4175" s="615"/>
      <c r="D4175" s="616"/>
      <c r="E4175" s="616"/>
      <c r="F4175" s="616"/>
      <c r="G4175" s="617"/>
      <c r="H4175" s="618"/>
      <c r="I4175" s="619">
        <v>70634</v>
      </c>
    </row>
    <row r="4176" spans="2:9" ht="15.75" thickBot="1">
      <c r="B4176" s="516"/>
      <c r="C4176" s="620"/>
      <c r="D4176" s="620"/>
      <c r="E4176" s="620"/>
      <c r="F4176" s="620"/>
      <c r="G4176" s="621"/>
      <c r="H4176" s="622"/>
      <c r="I4176" s="623"/>
    </row>
    <row r="4177" spans="2:9" ht="15.75" thickBot="1">
      <c r="B4177" s="516"/>
      <c r="C4177" s="605" t="s">
        <v>641</v>
      </c>
      <c r="D4177" s="561" t="s">
        <v>7</v>
      </c>
      <c r="E4177" s="561" t="s">
        <v>92</v>
      </c>
      <c r="F4177" s="561" t="s">
        <v>642</v>
      </c>
      <c r="G4177" s="561" t="s">
        <v>643</v>
      </c>
      <c r="H4177" s="606" t="s">
        <v>636</v>
      </c>
      <c r="I4177" s="576"/>
    </row>
    <row r="4178" spans="2:9">
      <c r="B4178" s="516"/>
      <c r="C4178" s="776" t="s">
        <v>5525</v>
      </c>
      <c r="D4178" s="625" t="s">
        <v>80</v>
      </c>
      <c r="E4178" s="610">
        <v>1</v>
      </c>
      <c r="F4178" s="611">
        <v>3341360</v>
      </c>
      <c r="G4178" s="556"/>
      <c r="H4178" s="777">
        <v>3341360</v>
      </c>
      <c r="I4178" s="576"/>
    </row>
    <row r="4179" spans="2:9">
      <c r="B4179" s="516"/>
      <c r="C4179" s="678"/>
      <c r="D4179" s="625"/>
      <c r="E4179" s="625"/>
      <c r="F4179" s="611"/>
      <c r="G4179" s="556"/>
      <c r="H4179" s="587"/>
      <c r="I4179" s="576"/>
    </row>
    <row r="4180" spans="2:9">
      <c r="B4180" s="516"/>
      <c r="C4180" s="678"/>
      <c r="D4180" s="610"/>
      <c r="E4180" s="610"/>
      <c r="F4180" s="611"/>
      <c r="G4180" s="556"/>
      <c r="H4180" s="587"/>
      <c r="I4180" s="576"/>
    </row>
    <row r="4181" spans="2:9">
      <c r="B4181" s="516"/>
      <c r="C4181" s="678"/>
      <c r="D4181" s="610"/>
      <c r="E4181" s="610"/>
      <c r="F4181" s="563"/>
      <c r="G4181" s="556"/>
      <c r="H4181" s="587"/>
      <c r="I4181" s="576"/>
    </row>
    <row r="4182" spans="2:9">
      <c r="B4182" s="516"/>
      <c r="C4182" s="609"/>
      <c r="D4182" s="610"/>
      <c r="E4182" s="610"/>
      <c r="F4182" s="563"/>
      <c r="G4182" s="556"/>
      <c r="H4182" s="587"/>
      <c r="I4182" s="576"/>
    </row>
    <row r="4183" spans="2:9">
      <c r="B4183" s="516"/>
      <c r="C4183" s="628"/>
      <c r="D4183" s="625"/>
      <c r="E4183" s="625"/>
      <c r="F4183" s="563"/>
      <c r="G4183" s="556"/>
      <c r="H4183" s="587"/>
      <c r="I4183" s="576"/>
    </row>
    <row r="4184" spans="2:9">
      <c r="B4184" s="516"/>
      <c r="C4184" s="609"/>
      <c r="D4184" s="610"/>
      <c r="E4184" s="610"/>
      <c r="F4184" s="563"/>
      <c r="G4184" s="556"/>
      <c r="H4184" s="587"/>
      <c r="I4184" s="576"/>
    </row>
    <row r="4185" spans="2:9">
      <c r="B4185" s="516"/>
      <c r="C4185" s="609"/>
      <c r="D4185" s="610"/>
      <c r="E4185" s="610"/>
      <c r="F4185" s="563"/>
      <c r="G4185" s="556"/>
      <c r="H4185" s="587"/>
      <c r="I4185" s="576"/>
    </row>
    <row r="4186" spans="2:9">
      <c r="B4186" s="516"/>
      <c r="C4186" s="609"/>
      <c r="D4186" s="614"/>
      <c r="E4186" s="614"/>
      <c r="F4186" s="614"/>
      <c r="G4186" s="610"/>
      <c r="H4186" s="613"/>
      <c r="I4186" s="576"/>
    </row>
    <row r="4187" spans="2:9">
      <c r="B4187" s="516"/>
      <c r="C4187" s="609"/>
      <c r="D4187" s="614"/>
      <c r="E4187" s="614"/>
      <c r="F4187" s="614"/>
      <c r="G4187" s="610"/>
      <c r="H4187" s="613"/>
      <c r="I4187" s="576"/>
    </row>
    <row r="4188" spans="2:9">
      <c r="B4188" s="516"/>
      <c r="C4188" s="609"/>
      <c r="D4188" s="614"/>
      <c r="E4188" s="614"/>
      <c r="F4188" s="614"/>
      <c r="G4188" s="610"/>
      <c r="H4188" s="613"/>
      <c r="I4188" s="576"/>
    </row>
    <row r="4189" spans="2:9" ht="15.75" thickBot="1">
      <c r="B4189" s="516"/>
      <c r="C4189" s="609"/>
      <c r="D4189" s="614"/>
      <c r="E4189" s="614"/>
      <c r="F4189" s="614"/>
      <c r="G4189" s="610"/>
      <c r="H4189" s="613"/>
      <c r="I4189" s="576"/>
    </row>
    <row r="4190" spans="2:9" ht="15.75" thickBot="1">
      <c r="B4190" s="516"/>
      <c r="C4190" s="615"/>
      <c r="D4190" s="616"/>
      <c r="E4190" s="616"/>
      <c r="F4190" s="616"/>
      <c r="G4190" s="617"/>
      <c r="H4190" s="618"/>
      <c r="I4190" s="679">
        <v>3341360</v>
      </c>
    </row>
    <row r="4191" spans="2:9" ht="15.75" thickBot="1">
      <c r="B4191" s="516"/>
      <c r="C4191" s="620"/>
      <c r="D4191" s="620"/>
      <c r="E4191" s="620"/>
      <c r="F4191" s="620"/>
      <c r="G4191" s="621"/>
      <c r="H4191" s="622"/>
      <c r="I4191" s="623"/>
    </row>
    <row r="4192" spans="2:9" ht="15.75" thickBot="1">
      <c r="B4192" s="516"/>
      <c r="C4192" s="605" t="s">
        <v>645</v>
      </c>
      <c r="D4192" s="561" t="s">
        <v>7</v>
      </c>
      <c r="E4192" s="561" t="s">
        <v>92</v>
      </c>
      <c r="F4192" s="561" t="s">
        <v>642</v>
      </c>
      <c r="G4192" s="561" t="s">
        <v>646</v>
      </c>
      <c r="H4192" s="606" t="s">
        <v>636</v>
      </c>
      <c r="I4192" s="576"/>
    </row>
    <row r="4193" spans="2:9">
      <c r="B4193" s="516"/>
      <c r="C4193" s="624"/>
      <c r="D4193" s="625"/>
      <c r="E4193" s="625"/>
      <c r="F4193" s="584"/>
      <c r="G4193" s="625"/>
      <c r="H4193" s="592"/>
      <c r="I4193" s="631"/>
    </row>
    <row r="4194" spans="2:9">
      <c r="B4194" s="516"/>
      <c r="C4194" s="627"/>
      <c r="D4194" s="633"/>
      <c r="E4194" s="633"/>
      <c r="F4194" s="633"/>
      <c r="G4194" s="625"/>
      <c r="H4194" s="587"/>
      <c r="I4194" s="576"/>
    </row>
    <row r="4195" spans="2:9">
      <c r="B4195" s="516"/>
      <c r="C4195" s="627"/>
      <c r="D4195" s="614"/>
      <c r="E4195" s="614"/>
      <c r="F4195" s="614"/>
      <c r="G4195" s="610"/>
      <c r="H4195" s="613"/>
      <c r="I4195" s="576"/>
    </row>
    <row r="4196" spans="2:9">
      <c r="B4196" s="516"/>
      <c r="C4196" s="628"/>
      <c r="D4196" s="614"/>
      <c r="E4196" s="614"/>
      <c r="F4196" s="614"/>
      <c r="G4196" s="610"/>
      <c r="H4196" s="613"/>
      <c r="I4196" s="576"/>
    </row>
    <row r="4197" spans="2:9" ht="15.75" thickBot="1">
      <c r="B4197" s="516"/>
      <c r="C4197" s="609"/>
      <c r="D4197" s="614"/>
      <c r="E4197" s="614"/>
      <c r="F4197" s="614"/>
      <c r="G4197" s="610"/>
      <c r="H4197" s="613"/>
      <c r="I4197" s="576"/>
    </row>
    <row r="4198" spans="2:9" ht="15.75" thickBot="1">
      <c r="B4198" s="516"/>
      <c r="C4198" s="615"/>
      <c r="D4198" s="616"/>
      <c r="E4198" s="616"/>
      <c r="F4198" s="616"/>
      <c r="G4198" s="617"/>
      <c r="H4198" s="618"/>
      <c r="I4198" s="619">
        <v>0</v>
      </c>
    </row>
    <row r="4199" spans="2:9" ht="15.75" thickBot="1">
      <c r="B4199" s="516"/>
      <c r="C4199" s="620"/>
      <c r="D4199" s="620"/>
      <c r="E4199" s="620"/>
      <c r="F4199" s="620"/>
      <c r="G4199" s="634"/>
      <c r="H4199" s="635"/>
      <c r="I4199" s="623"/>
    </row>
    <row r="4200" spans="2:9" ht="15.75" thickBot="1">
      <c r="B4200" s="516"/>
      <c r="C4200" s="605" t="s">
        <v>647</v>
      </c>
      <c r="D4200" s="561" t="s">
        <v>648</v>
      </c>
      <c r="E4200" s="561" t="s">
        <v>649</v>
      </c>
      <c r="F4200" s="561" t="s">
        <v>650</v>
      </c>
      <c r="G4200" s="561" t="s">
        <v>635</v>
      </c>
      <c r="H4200" s="606" t="s">
        <v>636</v>
      </c>
      <c r="I4200" s="576"/>
    </row>
    <row r="4201" spans="2:9">
      <c r="B4201" s="516"/>
      <c r="C4201" s="562" t="s">
        <v>651</v>
      </c>
      <c r="D4201" s="563">
        <v>52046.296296296299</v>
      </c>
      <c r="E4201" s="564">
        <v>1.83829076447194</v>
      </c>
      <c r="F4201" s="565">
        <v>95676.225806451621</v>
      </c>
      <c r="G4201" s="780">
        <v>0.5</v>
      </c>
      <c r="H4201" s="567">
        <v>191352</v>
      </c>
      <c r="I4201" s="576"/>
    </row>
    <row r="4202" spans="2:9">
      <c r="B4202" s="516"/>
      <c r="C4202" s="562" t="s">
        <v>652</v>
      </c>
      <c r="D4202" s="563">
        <v>41637.037037037036</v>
      </c>
      <c r="E4202" s="564">
        <v>1.83829076447194</v>
      </c>
      <c r="F4202" s="565">
        <v>76540.980645161297</v>
      </c>
      <c r="G4202" s="778">
        <v>0.22653757813052416</v>
      </c>
      <c r="H4202" s="567">
        <v>337873</v>
      </c>
      <c r="I4202" s="576"/>
    </row>
    <row r="4203" spans="2:9">
      <c r="B4203" s="516"/>
      <c r="C4203" s="568" t="s">
        <v>653</v>
      </c>
      <c r="D4203" s="563">
        <v>20818.518518518522</v>
      </c>
      <c r="E4203" s="564">
        <v>2.0417646957549742</v>
      </c>
      <c r="F4203" s="565">
        <v>42506.516129032265</v>
      </c>
      <c r="G4203" s="779">
        <v>0.24</v>
      </c>
      <c r="H4203" s="567">
        <v>177110</v>
      </c>
      <c r="I4203" s="576"/>
    </row>
    <row r="4204" spans="2:9">
      <c r="B4204" s="516"/>
      <c r="C4204" s="609"/>
      <c r="D4204" s="558"/>
      <c r="E4204" s="563"/>
      <c r="F4204" s="563"/>
      <c r="G4204" s="610"/>
      <c r="H4204" s="587"/>
      <c r="I4204" s="576"/>
    </row>
    <row r="4205" spans="2:9">
      <c r="B4205" s="516"/>
      <c r="C4205" s="609"/>
      <c r="D4205" s="614"/>
      <c r="E4205" s="614"/>
      <c r="F4205" s="614"/>
      <c r="G4205" s="610"/>
      <c r="H4205" s="613"/>
      <c r="I4205" s="576"/>
    </row>
    <row r="4206" spans="2:9" ht="15.75" thickBot="1">
      <c r="B4206" s="516"/>
      <c r="C4206" s="609"/>
      <c r="D4206" s="614"/>
      <c r="E4206" s="614"/>
      <c r="F4206" s="614"/>
      <c r="G4206" s="610"/>
      <c r="H4206" s="613"/>
      <c r="I4206" s="576"/>
    </row>
    <row r="4207" spans="2:9" ht="15.75" thickBot="1">
      <c r="B4207" s="516"/>
      <c r="C4207" s="639"/>
      <c r="D4207" s="640"/>
      <c r="E4207" s="640"/>
      <c r="F4207" s="640"/>
      <c r="G4207" s="641"/>
      <c r="H4207" s="642"/>
      <c r="I4207" s="679">
        <v>706335</v>
      </c>
    </row>
    <row r="4208" spans="2:9" ht="15.75" thickBot="1">
      <c r="B4208" s="516"/>
      <c r="C4208" s="515"/>
      <c r="D4208" s="515"/>
      <c r="E4208" s="515"/>
      <c r="F4208" s="515"/>
      <c r="G4208" s="516"/>
      <c r="H4208" s="575"/>
      <c r="I4208" s="576"/>
    </row>
    <row r="4209" spans="2:10" ht="15.75" thickBot="1">
      <c r="B4209" s="516"/>
      <c r="C4209" s="515"/>
      <c r="D4209" s="515"/>
      <c r="E4209" s="515"/>
      <c r="F4209" s="574" t="s">
        <v>654</v>
      </c>
      <c r="G4209" s="516"/>
      <c r="H4209" s="575"/>
      <c r="I4209" s="619">
        <v>4118329</v>
      </c>
      <c r="J4209" s="518">
        <v>4118329</v>
      </c>
    </row>
    <row r="4210" spans="2:10">
      <c r="B4210" s="515"/>
      <c r="C4210" s="515"/>
      <c r="D4210" s="515"/>
      <c r="E4210" s="515"/>
      <c r="F4210" s="515"/>
      <c r="G4210" s="515"/>
      <c r="H4210" s="517"/>
      <c r="I4210" s="515"/>
    </row>
    <row r="4211" spans="2:10">
      <c r="B4211" s="515"/>
      <c r="C4211" s="515"/>
      <c r="D4211" s="515"/>
      <c r="E4211" s="515"/>
      <c r="F4211" s="515"/>
      <c r="G4211" s="516"/>
      <c r="H4211" s="517"/>
      <c r="I4211" s="515"/>
    </row>
    <row r="4212" spans="2:10">
      <c r="B4212" s="516"/>
      <c r="C4212" s="519" t="s">
        <v>631</v>
      </c>
      <c r="D4212" s="519"/>
      <c r="E4212" s="519"/>
      <c r="F4212" s="519"/>
      <c r="G4212" s="519"/>
      <c r="H4212" s="520"/>
      <c r="I4212" s="515"/>
    </row>
    <row r="4213" spans="2:10">
      <c r="B4213" s="516"/>
      <c r="C4213" s="515"/>
      <c r="D4213" s="515"/>
      <c r="E4213" s="515"/>
      <c r="F4213" s="515"/>
      <c r="G4213" s="516"/>
      <c r="H4213" s="517"/>
      <c r="I4213" s="515"/>
    </row>
    <row r="4214" spans="2:10">
      <c r="B4214" s="516"/>
      <c r="C4214" s="515"/>
      <c r="D4214" s="515"/>
      <c r="E4214" s="515"/>
      <c r="F4214" s="515"/>
      <c r="G4214" s="516"/>
      <c r="H4214" s="517"/>
      <c r="I4214" s="515"/>
    </row>
    <row r="4215" spans="2:10">
      <c r="B4215" s="516"/>
      <c r="C4215" s="515"/>
      <c r="D4215" s="515"/>
      <c r="E4215" s="515"/>
      <c r="F4215" s="515"/>
      <c r="G4215" s="516"/>
      <c r="H4215" s="517"/>
      <c r="I4215" s="1051" t="s">
        <v>1062</v>
      </c>
    </row>
    <row r="4216" spans="2:10">
      <c r="B4216" s="843" t="s">
        <v>568</v>
      </c>
      <c r="C4216" s="1094" t="s">
        <v>5436</v>
      </c>
      <c r="D4216" s="945" t="s">
        <v>5535</v>
      </c>
      <c r="E4216" s="945"/>
      <c r="F4216" s="945"/>
      <c r="G4216" s="843" t="s">
        <v>7</v>
      </c>
      <c r="H4216" s="844" t="s">
        <v>80</v>
      </c>
      <c r="I4216" s="1093">
        <v>52</v>
      </c>
    </row>
    <row r="4217" spans="2:10">
      <c r="B4217" s="521"/>
      <c r="C4217" s="522"/>
      <c r="D4217" s="522"/>
      <c r="E4217" s="522"/>
      <c r="F4217" s="522"/>
      <c r="G4217" s="521"/>
      <c r="H4217" s="517"/>
      <c r="I4217" s="517"/>
    </row>
    <row r="4218" spans="2:10">
      <c r="B4218" s="521"/>
      <c r="C4218" s="522"/>
      <c r="D4218" s="522"/>
      <c r="E4218" s="522"/>
      <c r="F4218" s="522"/>
      <c r="G4218" s="521"/>
      <c r="H4218" s="523"/>
      <c r="I4218" s="517"/>
    </row>
    <row r="4219" spans="2:10" ht="15.75" thickBot="1">
      <c r="B4219" s="521"/>
      <c r="C4219" s="522"/>
      <c r="D4219" s="522"/>
      <c r="E4219" s="522"/>
      <c r="F4219" s="522"/>
      <c r="G4219" s="521"/>
      <c r="H4219" s="517"/>
      <c r="I4219" s="517"/>
    </row>
    <row r="4220" spans="2:10" ht="15.75" thickBot="1">
      <c r="B4220" s="521"/>
      <c r="C4220" s="524" t="s">
        <v>633</v>
      </c>
      <c r="D4220" s="525" t="s">
        <v>7</v>
      </c>
      <c r="E4220" s="525" t="s">
        <v>92</v>
      </c>
      <c r="F4220" s="525" t="s">
        <v>634</v>
      </c>
      <c r="G4220" s="525" t="s">
        <v>635</v>
      </c>
      <c r="H4220" s="526" t="s">
        <v>636</v>
      </c>
      <c r="I4220" s="517"/>
    </row>
    <row r="4221" spans="2:10">
      <c r="B4221" s="521"/>
      <c r="C4221" s="808" t="s">
        <v>637</v>
      </c>
      <c r="D4221" s="772" t="s">
        <v>638</v>
      </c>
      <c r="E4221" s="535">
        <v>1</v>
      </c>
      <c r="F4221" s="962">
        <v>6606</v>
      </c>
      <c r="G4221" s="537">
        <v>0.1</v>
      </c>
      <c r="H4221" s="608">
        <v>661</v>
      </c>
      <c r="I4221" s="517"/>
    </row>
    <row r="4222" spans="2:10">
      <c r="B4222" s="521"/>
      <c r="C4222" s="948"/>
      <c r="D4222" s="534"/>
      <c r="E4222" s="539"/>
      <c r="F4222" s="539"/>
      <c r="G4222" s="586"/>
      <c r="H4222" s="613"/>
      <c r="I4222" s="517"/>
    </row>
    <row r="4223" spans="2:10">
      <c r="B4223" s="521"/>
      <c r="C4223" s="678"/>
      <c r="D4223" s="534"/>
      <c r="E4223" s="539"/>
      <c r="F4223" s="539"/>
      <c r="G4223" s="845"/>
      <c r="H4223" s="613"/>
      <c r="I4223" s="517"/>
    </row>
    <row r="4224" spans="2:10">
      <c r="B4224" s="521"/>
      <c r="C4224" s="542"/>
      <c r="D4224" s="534"/>
      <c r="E4224" s="539"/>
      <c r="F4224" s="539"/>
      <c r="G4224" s="534"/>
      <c r="H4224" s="613"/>
      <c r="I4224" s="517"/>
    </row>
    <row r="4225" spans="2:9">
      <c r="B4225" s="521"/>
      <c r="C4225" s="542"/>
      <c r="D4225" s="534"/>
      <c r="E4225" s="539"/>
      <c r="F4225" s="539"/>
      <c r="G4225" s="534"/>
      <c r="H4225" s="613"/>
      <c r="I4225" s="517"/>
    </row>
    <row r="4226" spans="2:9" ht="15.75" thickBot="1">
      <c r="B4226" s="521"/>
      <c r="C4226" s="542"/>
      <c r="D4226" s="534"/>
      <c r="E4226" s="539"/>
      <c r="F4226" s="539"/>
      <c r="G4226" s="534"/>
      <c r="H4226" s="613"/>
      <c r="I4226" s="517"/>
    </row>
    <row r="4227" spans="2:9" ht="15.75" thickBot="1">
      <c r="B4227" s="521"/>
      <c r="C4227" s="544"/>
      <c r="D4227" s="545"/>
      <c r="E4227" s="546"/>
      <c r="F4227" s="546"/>
      <c r="G4227" s="545"/>
      <c r="H4227" s="618"/>
      <c r="I4227" s="548">
        <v>661</v>
      </c>
    </row>
    <row r="4228" spans="2:9" ht="15.75" thickBot="1">
      <c r="B4228" s="521"/>
      <c r="C4228" s="549"/>
      <c r="D4228" s="550"/>
      <c r="E4228" s="549"/>
      <c r="F4228" s="549"/>
      <c r="G4228" s="550"/>
      <c r="H4228" s="622"/>
      <c r="I4228" s="552"/>
    </row>
    <row r="4229" spans="2:9" ht="15.75" thickBot="1">
      <c r="B4229" s="522"/>
      <c r="C4229" s="524" t="s">
        <v>641</v>
      </c>
      <c r="D4229" s="525" t="s">
        <v>7</v>
      </c>
      <c r="E4229" s="525" t="s">
        <v>92</v>
      </c>
      <c r="F4229" s="525" t="s">
        <v>642</v>
      </c>
      <c r="G4229" s="525" t="s">
        <v>643</v>
      </c>
      <c r="H4229" s="606" t="s">
        <v>636</v>
      </c>
      <c r="I4229" s="517"/>
    </row>
    <row r="4230" spans="2:9">
      <c r="B4230" s="522"/>
      <c r="C4230" s="562" t="s">
        <v>5536</v>
      </c>
      <c r="D4230" s="554" t="s">
        <v>80</v>
      </c>
      <c r="E4230" s="529">
        <v>1</v>
      </c>
      <c r="F4230" s="565">
        <v>48000</v>
      </c>
      <c r="G4230" s="556"/>
      <c r="H4230" s="567">
        <v>48000</v>
      </c>
      <c r="I4230" s="517"/>
    </row>
    <row r="4231" spans="2:9">
      <c r="B4231" s="522"/>
      <c r="C4231" s="568" t="s">
        <v>727</v>
      </c>
      <c r="D4231" s="655" t="s">
        <v>78</v>
      </c>
      <c r="E4231" s="535">
        <v>6.6003791542538787E-3</v>
      </c>
      <c r="F4231" s="565">
        <v>378586</v>
      </c>
      <c r="G4231" s="556"/>
      <c r="H4231" s="567">
        <v>2499</v>
      </c>
      <c r="I4231" s="517"/>
    </row>
    <row r="4232" spans="2:9">
      <c r="B4232" s="522"/>
      <c r="C4232" s="591"/>
      <c r="D4232" s="534"/>
      <c r="E4232" s="663"/>
      <c r="F4232" s="555"/>
      <c r="G4232" s="556"/>
      <c r="H4232" s="592"/>
      <c r="I4232" s="517"/>
    </row>
    <row r="4233" spans="2:9">
      <c r="B4233" s="522"/>
      <c r="C4233" s="542"/>
      <c r="D4233" s="539"/>
      <c r="E4233" s="539"/>
      <c r="F4233" s="540"/>
      <c r="G4233" s="554"/>
      <c r="H4233" s="587"/>
      <c r="I4233" s="517"/>
    </row>
    <row r="4234" spans="2:9">
      <c r="B4234" s="522"/>
      <c r="C4234" s="542"/>
      <c r="D4234" s="539"/>
      <c r="E4234" s="539"/>
      <c r="F4234" s="540"/>
      <c r="G4234" s="534"/>
      <c r="H4234" s="587"/>
      <c r="I4234" s="517"/>
    </row>
    <row r="4235" spans="2:9">
      <c r="B4235" s="522"/>
      <c r="C4235" s="542"/>
      <c r="D4235" s="539"/>
      <c r="E4235" s="539"/>
      <c r="F4235" s="540"/>
      <c r="G4235" s="554"/>
      <c r="H4235" s="587"/>
      <c r="I4235" s="517"/>
    </row>
    <row r="4236" spans="2:9">
      <c r="B4236" s="522"/>
      <c r="C4236" s="542"/>
      <c r="D4236" s="539"/>
      <c r="E4236" s="539"/>
      <c r="F4236" s="540"/>
      <c r="G4236" s="534"/>
      <c r="H4236" s="587"/>
      <c r="I4236" s="517"/>
    </row>
    <row r="4237" spans="2:9">
      <c r="B4237" s="522"/>
      <c r="C4237" s="542"/>
      <c r="D4237" s="539"/>
      <c r="E4237" s="539"/>
      <c r="F4237" s="539"/>
      <c r="G4237" s="534"/>
      <c r="H4237" s="613"/>
      <c r="I4237" s="517"/>
    </row>
    <row r="4238" spans="2:9">
      <c r="B4238" s="522"/>
      <c r="C4238" s="542"/>
      <c r="D4238" s="539"/>
      <c r="E4238" s="539"/>
      <c r="F4238" s="539"/>
      <c r="G4238" s="534"/>
      <c r="H4238" s="613"/>
      <c r="I4238" s="517"/>
    </row>
    <row r="4239" spans="2:9">
      <c r="B4239" s="522"/>
      <c r="C4239" s="542"/>
      <c r="D4239" s="539"/>
      <c r="E4239" s="539"/>
      <c r="F4239" s="539"/>
      <c r="G4239" s="534"/>
      <c r="H4239" s="613"/>
      <c r="I4239" s="517"/>
    </row>
    <row r="4240" spans="2:9">
      <c r="B4240" s="522"/>
      <c r="C4240" s="542"/>
      <c r="D4240" s="539"/>
      <c r="E4240" s="539"/>
      <c r="F4240" s="539"/>
      <c r="G4240" s="534"/>
      <c r="H4240" s="613"/>
      <c r="I4240" s="517"/>
    </row>
    <row r="4241" spans="2:9" ht="15.75" thickBot="1">
      <c r="B4241" s="522"/>
      <c r="C4241" s="542"/>
      <c r="D4241" s="539"/>
      <c r="E4241" s="539"/>
      <c r="F4241" s="539"/>
      <c r="G4241" s="534"/>
      <c r="H4241" s="613"/>
      <c r="I4241" s="517"/>
    </row>
    <row r="4242" spans="2:9" ht="15.75" thickBot="1">
      <c r="B4242" s="522"/>
      <c r="C4242" s="544"/>
      <c r="D4242" s="546"/>
      <c r="E4242" s="546"/>
      <c r="F4242" s="546"/>
      <c r="G4242" s="545"/>
      <c r="H4242" s="618"/>
      <c r="I4242" s="548">
        <v>50499</v>
      </c>
    </row>
    <row r="4243" spans="2:9" ht="15.75" thickBot="1">
      <c r="B4243" s="522"/>
      <c r="C4243" s="549"/>
      <c r="D4243" s="549"/>
      <c r="E4243" s="549"/>
      <c r="F4243" s="549"/>
      <c r="G4243" s="550"/>
      <c r="H4243" s="622"/>
      <c r="I4243" s="552"/>
    </row>
    <row r="4244" spans="2:9" ht="15.75" thickBot="1">
      <c r="B4244" s="522"/>
      <c r="C4244" s="524" t="s">
        <v>645</v>
      </c>
      <c r="D4244" s="525" t="s">
        <v>7</v>
      </c>
      <c r="E4244" s="525" t="s">
        <v>92</v>
      </c>
      <c r="F4244" s="525" t="s">
        <v>642</v>
      </c>
      <c r="G4244" s="525" t="s">
        <v>646</v>
      </c>
      <c r="H4244" s="606" t="s">
        <v>636</v>
      </c>
      <c r="I4244" s="517"/>
    </row>
    <row r="4245" spans="2:9">
      <c r="B4245" s="522"/>
      <c r="C4245" s="774" t="s">
        <v>1079</v>
      </c>
      <c r="D4245" s="554" t="s">
        <v>78</v>
      </c>
      <c r="E4245" s="780">
        <v>2.5104524312896423E-3</v>
      </c>
      <c r="F4245" s="536">
        <v>2575</v>
      </c>
      <c r="G4245" s="529">
        <v>1</v>
      </c>
      <c r="H4245" s="567">
        <v>6</v>
      </c>
      <c r="I4245" s="517"/>
    </row>
    <row r="4246" spans="2:9">
      <c r="B4246" s="522"/>
      <c r="C4246" s="765"/>
      <c r="D4246" s="554"/>
      <c r="E4246" s="780"/>
      <c r="F4246" s="555"/>
      <c r="G4246" s="554"/>
      <c r="H4246" s="592"/>
      <c r="I4246" s="517"/>
    </row>
    <row r="4247" spans="2:9">
      <c r="B4247" s="522"/>
      <c r="C4247" s="542"/>
      <c r="D4247" s="539"/>
      <c r="E4247" s="539"/>
      <c r="F4247" s="539"/>
      <c r="G4247" s="534"/>
      <c r="H4247" s="613"/>
      <c r="I4247" s="517"/>
    </row>
    <row r="4248" spans="2:9">
      <c r="B4248" s="522"/>
      <c r="C4248" s="542"/>
      <c r="D4248" s="539"/>
      <c r="E4248" s="539"/>
      <c r="F4248" s="539"/>
      <c r="G4248" s="534"/>
      <c r="H4248" s="613"/>
      <c r="I4248" s="517"/>
    </row>
    <row r="4249" spans="2:9" ht="15.75" thickBot="1">
      <c r="B4249" s="522"/>
      <c r="C4249" s="542"/>
      <c r="D4249" s="539"/>
      <c r="E4249" s="539"/>
      <c r="F4249" s="539"/>
      <c r="G4249" s="534"/>
      <c r="H4249" s="613"/>
      <c r="I4249" s="517"/>
    </row>
    <row r="4250" spans="2:9" ht="15.75" thickBot="1">
      <c r="B4250" s="522"/>
      <c r="C4250" s="544"/>
      <c r="D4250" s="546"/>
      <c r="E4250" s="546"/>
      <c r="F4250" s="546"/>
      <c r="G4250" s="545"/>
      <c r="H4250" s="618"/>
      <c r="I4250" s="548">
        <v>6</v>
      </c>
    </row>
    <row r="4251" spans="2:9" ht="15.75" thickBot="1">
      <c r="B4251" s="522"/>
      <c r="C4251" s="549"/>
      <c r="D4251" s="549"/>
      <c r="E4251" s="549"/>
      <c r="F4251" s="549"/>
      <c r="G4251" s="559"/>
      <c r="H4251" s="635"/>
      <c r="I4251" s="552"/>
    </row>
    <row r="4252" spans="2:9" ht="15.75" thickBot="1">
      <c r="B4252" s="522"/>
      <c r="C4252" s="524" t="s">
        <v>647</v>
      </c>
      <c r="D4252" s="561" t="s">
        <v>648</v>
      </c>
      <c r="E4252" s="561" t="s">
        <v>649</v>
      </c>
      <c r="F4252" s="525" t="s">
        <v>650</v>
      </c>
      <c r="G4252" s="525" t="s">
        <v>635</v>
      </c>
      <c r="H4252" s="526" t="s">
        <v>636</v>
      </c>
      <c r="I4252" s="517"/>
    </row>
    <row r="4253" spans="2:9">
      <c r="B4253" s="522"/>
      <c r="C4253" s="562" t="s">
        <v>651</v>
      </c>
      <c r="D4253" s="563">
        <v>52046.296296296299</v>
      </c>
      <c r="E4253" s="564">
        <v>1.83829076447194</v>
      </c>
      <c r="F4253" s="565">
        <v>95676.225806451621</v>
      </c>
      <c r="G4253" s="957">
        <v>146.24683062880322</v>
      </c>
      <c r="H4253" s="567">
        <v>654</v>
      </c>
      <c r="I4253" s="517"/>
    </row>
    <row r="4254" spans="2:9">
      <c r="B4254" s="522"/>
      <c r="C4254" s="562" t="s">
        <v>652</v>
      </c>
      <c r="D4254" s="558">
        <v>41637.037037037036</v>
      </c>
      <c r="E4254" s="564">
        <v>1.83829076447194</v>
      </c>
      <c r="F4254" s="565">
        <v>76540.980645161297</v>
      </c>
      <c r="G4254" s="957">
        <v>20</v>
      </c>
      <c r="H4254" s="567">
        <v>3827</v>
      </c>
      <c r="I4254" s="517"/>
    </row>
    <row r="4255" spans="2:9">
      <c r="B4255" s="522"/>
      <c r="C4255" s="568" t="s">
        <v>653</v>
      </c>
      <c r="D4255" s="558">
        <v>20818.518518518522</v>
      </c>
      <c r="E4255" s="564">
        <v>2.0417646957549742</v>
      </c>
      <c r="F4255" s="565">
        <v>42506.516129032265</v>
      </c>
      <c r="G4255" s="826">
        <v>20</v>
      </c>
      <c r="H4255" s="567">
        <v>2125</v>
      </c>
      <c r="I4255" s="517"/>
    </row>
    <row r="4256" spans="2:9">
      <c r="B4256" s="522"/>
      <c r="C4256" s="542"/>
      <c r="D4256" s="539"/>
      <c r="E4256" s="539"/>
      <c r="F4256" s="539"/>
      <c r="G4256" s="534"/>
      <c r="H4256" s="613"/>
      <c r="I4256" s="517"/>
    </row>
    <row r="4257" spans="2:10">
      <c r="B4257" s="522"/>
      <c r="C4257" s="542"/>
      <c r="D4257" s="539"/>
      <c r="E4257" s="539"/>
      <c r="F4257" s="539"/>
      <c r="G4257" s="534"/>
      <c r="H4257" s="613"/>
      <c r="I4257" s="517"/>
    </row>
    <row r="4258" spans="2:10" ht="15.75" thickBot="1">
      <c r="B4258" s="522"/>
      <c r="C4258" s="542"/>
      <c r="D4258" s="539"/>
      <c r="E4258" s="539"/>
      <c r="F4258" s="539"/>
      <c r="G4258" s="534"/>
      <c r="H4258" s="613"/>
      <c r="I4258" s="517"/>
    </row>
    <row r="4259" spans="2:10" ht="15.75" thickBot="1">
      <c r="B4259" s="522"/>
      <c r="C4259" s="570"/>
      <c r="D4259" s="571"/>
      <c r="E4259" s="571"/>
      <c r="F4259" s="571"/>
      <c r="G4259" s="572"/>
      <c r="H4259" s="642"/>
      <c r="I4259" s="548">
        <v>6606</v>
      </c>
    </row>
    <row r="4260" spans="2:10" ht="15.75" thickBot="1">
      <c r="B4260" s="522"/>
      <c r="C4260" s="596"/>
      <c r="D4260" s="596"/>
      <c r="E4260" s="596"/>
      <c r="F4260" s="596"/>
      <c r="G4260" s="597"/>
      <c r="H4260" s="552"/>
      <c r="I4260" s="552"/>
    </row>
    <row r="4261" spans="2:10" ht="15.75" thickBot="1">
      <c r="B4261" s="522"/>
      <c r="C4261" s="522"/>
      <c r="D4261" s="522"/>
      <c r="E4261" s="522"/>
      <c r="F4261" s="574" t="s">
        <v>654</v>
      </c>
      <c r="G4261" s="521"/>
      <c r="H4261" s="517"/>
      <c r="I4261" s="548">
        <v>57772</v>
      </c>
      <c r="J4261" s="518">
        <v>57772</v>
      </c>
    </row>
    <row r="4262" spans="2:10">
      <c r="B4262" s="515"/>
      <c r="C4262" s="515"/>
      <c r="D4262" s="515"/>
      <c r="E4262" s="515"/>
      <c r="F4262" s="515"/>
      <c r="G4262" s="516"/>
      <c r="H4262" s="517"/>
      <c r="I4262" s="598"/>
    </row>
    <row r="4263" spans="2:10">
      <c r="B4263" s="515"/>
      <c r="C4263" s="515"/>
      <c r="D4263" s="515"/>
      <c r="E4263" s="515"/>
      <c r="F4263" s="515"/>
      <c r="G4263" s="516"/>
      <c r="H4263" s="517"/>
      <c r="I4263" s="821"/>
    </row>
    <row r="4264" spans="2:10">
      <c r="B4264" s="515"/>
      <c r="C4264" s="515"/>
      <c r="D4264" s="515"/>
      <c r="E4264" s="515"/>
      <c r="F4264" s="515"/>
      <c r="G4264" s="516"/>
      <c r="H4264" s="517"/>
      <c r="I4264" s="515"/>
    </row>
    <row r="4265" spans="2:10">
      <c r="B4265" s="516"/>
      <c r="C4265" s="515"/>
      <c r="D4265" s="515"/>
      <c r="E4265" s="515"/>
      <c r="F4265" s="515"/>
      <c r="G4265" s="516"/>
      <c r="H4265" s="517"/>
      <c r="I4265" s="515"/>
    </row>
    <row r="4266" spans="2:10">
      <c r="B4266" s="516"/>
      <c r="C4266" s="519" t="s">
        <v>631</v>
      </c>
      <c r="D4266" s="519"/>
      <c r="E4266" s="519"/>
      <c r="F4266" s="519"/>
      <c r="G4266" s="519"/>
      <c r="H4266" s="520"/>
      <c r="I4266" s="515"/>
    </row>
    <row r="4267" spans="2:10">
      <c r="B4267" s="516"/>
      <c r="C4267" s="515"/>
      <c r="D4267" s="515"/>
      <c r="E4267" s="515"/>
      <c r="F4267" s="515"/>
      <c r="G4267" s="516"/>
      <c r="H4267" s="517"/>
      <c r="I4267" s="515"/>
    </row>
    <row r="4268" spans="2:10">
      <c r="B4268" s="516"/>
      <c r="C4268" s="515"/>
      <c r="D4268" s="515"/>
      <c r="E4268" s="515"/>
      <c r="F4268" s="515"/>
      <c r="G4268" s="516"/>
      <c r="H4268" s="517"/>
      <c r="I4268" s="515"/>
    </row>
    <row r="4269" spans="2:10">
      <c r="B4269" s="516"/>
      <c r="C4269" s="515"/>
      <c r="D4269" s="515"/>
      <c r="E4269" s="515"/>
      <c r="F4269" s="515"/>
      <c r="G4269" s="516"/>
      <c r="H4269" s="517"/>
      <c r="I4269" s="1051" t="s">
        <v>1062</v>
      </c>
    </row>
    <row r="4270" spans="2:10" ht="30">
      <c r="B4270" s="843" t="s">
        <v>568</v>
      </c>
      <c r="C4270" s="1094" t="s">
        <v>4613</v>
      </c>
      <c r="D4270" s="945" t="s">
        <v>5542</v>
      </c>
      <c r="E4270" s="945"/>
      <c r="F4270" s="945"/>
      <c r="G4270" s="843" t="s">
        <v>7</v>
      </c>
      <c r="H4270" s="844" t="s">
        <v>77</v>
      </c>
      <c r="I4270" s="1093">
        <v>59</v>
      </c>
    </row>
    <row r="4271" spans="2:10">
      <c r="B4271" s="521"/>
      <c r="C4271" s="522"/>
      <c r="D4271" s="522"/>
      <c r="E4271" s="522"/>
      <c r="F4271" s="522"/>
      <c r="G4271" s="521"/>
      <c r="H4271" s="517"/>
      <c r="I4271" s="517"/>
    </row>
    <row r="4272" spans="2:10">
      <c r="B4272" s="521"/>
      <c r="C4272" s="522"/>
      <c r="D4272" s="522"/>
      <c r="E4272" s="522"/>
      <c r="F4272" s="522"/>
      <c r="G4272" s="521"/>
      <c r="H4272" s="523"/>
      <c r="I4272" s="517"/>
    </row>
    <row r="4273" spans="2:9" ht="15.75" thickBot="1">
      <c r="B4273" s="521"/>
      <c r="C4273" s="522"/>
      <c r="D4273" s="522"/>
      <c r="E4273" s="522"/>
      <c r="F4273" s="522"/>
      <c r="G4273" s="521"/>
      <c r="H4273" s="517"/>
      <c r="I4273" s="517"/>
    </row>
    <row r="4274" spans="2:9" ht="15.75" thickBot="1">
      <c r="B4274" s="521"/>
      <c r="C4274" s="524" t="s">
        <v>633</v>
      </c>
      <c r="D4274" s="525" t="s">
        <v>7</v>
      </c>
      <c r="E4274" s="525" t="s">
        <v>92</v>
      </c>
      <c r="F4274" s="525" t="s">
        <v>634</v>
      </c>
      <c r="G4274" s="525" t="s">
        <v>635</v>
      </c>
      <c r="H4274" s="526" t="s">
        <v>636</v>
      </c>
      <c r="I4274" s="517"/>
    </row>
    <row r="4275" spans="2:9">
      <c r="B4275" s="521"/>
      <c r="C4275" s="527" t="s">
        <v>637</v>
      </c>
      <c r="D4275" s="528" t="s">
        <v>638</v>
      </c>
      <c r="E4275" s="529">
        <v>1</v>
      </c>
      <c r="F4275" s="530">
        <v>13592</v>
      </c>
      <c r="G4275" s="531">
        <v>0.05</v>
      </c>
      <c r="H4275" s="532">
        <v>680</v>
      </c>
      <c r="I4275" s="517"/>
    </row>
    <row r="4276" spans="2:9">
      <c r="B4276" s="521"/>
      <c r="C4276" s="533" t="s">
        <v>717</v>
      </c>
      <c r="D4276" s="534" t="s">
        <v>660</v>
      </c>
      <c r="E4276" s="535">
        <v>1</v>
      </c>
      <c r="F4276" s="536">
        <v>56650</v>
      </c>
      <c r="G4276" s="857">
        <v>3.3E-3</v>
      </c>
      <c r="H4276" s="532">
        <v>187</v>
      </c>
      <c r="I4276" s="517"/>
    </row>
    <row r="4277" spans="2:9">
      <c r="B4277" s="521"/>
      <c r="C4277" s="538"/>
      <c r="D4277" s="534"/>
      <c r="E4277" s="539"/>
      <c r="F4277" s="540"/>
      <c r="G4277" s="845"/>
      <c r="H4277" s="541"/>
      <c r="I4277" s="517"/>
    </row>
    <row r="4278" spans="2:9">
      <c r="B4278" s="521"/>
      <c r="C4278" s="542"/>
      <c r="D4278" s="534"/>
      <c r="E4278" s="539"/>
      <c r="F4278" s="539"/>
      <c r="G4278" s="534"/>
      <c r="H4278" s="543"/>
      <c r="I4278" s="517"/>
    </row>
    <row r="4279" spans="2:9">
      <c r="B4279" s="521"/>
      <c r="C4279" s="542"/>
      <c r="D4279" s="534"/>
      <c r="E4279" s="539"/>
      <c r="F4279" s="539"/>
      <c r="G4279" s="534"/>
      <c r="H4279" s="543"/>
      <c r="I4279" s="517"/>
    </row>
    <row r="4280" spans="2:9" ht="15.75" thickBot="1">
      <c r="B4280" s="521"/>
      <c r="C4280" s="542"/>
      <c r="D4280" s="534"/>
      <c r="E4280" s="539"/>
      <c r="F4280" s="539"/>
      <c r="G4280" s="534"/>
      <c r="H4280" s="543"/>
      <c r="I4280" s="517"/>
    </row>
    <row r="4281" spans="2:9" ht="15.75" thickBot="1">
      <c r="B4281" s="521"/>
      <c r="C4281" s="544"/>
      <c r="D4281" s="545"/>
      <c r="E4281" s="546"/>
      <c r="F4281" s="546"/>
      <c r="G4281" s="545"/>
      <c r="H4281" s="547"/>
      <c r="I4281" s="548">
        <v>867</v>
      </c>
    </row>
    <row r="4282" spans="2:9" ht="15.75" thickBot="1">
      <c r="B4282" s="521"/>
      <c r="C4282" s="549"/>
      <c r="D4282" s="550"/>
      <c r="E4282" s="549"/>
      <c r="F4282" s="549"/>
      <c r="G4282" s="550"/>
      <c r="H4282" s="551"/>
      <c r="I4282" s="552"/>
    </row>
    <row r="4283" spans="2:9" ht="15.75" thickBot="1">
      <c r="B4283" s="522"/>
      <c r="C4283" s="524" t="s">
        <v>641</v>
      </c>
      <c r="D4283" s="525" t="s">
        <v>7</v>
      </c>
      <c r="E4283" s="525" t="s">
        <v>92</v>
      </c>
      <c r="F4283" s="525" t="s">
        <v>642</v>
      </c>
      <c r="G4283" s="525" t="s">
        <v>643</v>
      </c>
      <c r="H4283" s="526" t="s">
        <v>636</v>
      </c>
      <c r="I4283" s="517"/>
    </row>
    <row r="4284" spans="2:9">
      <c r="B4284" s="522"/>
      <c r="C4284" s="562" t="s">
        <v>718</v>
      </c>
      <c r="D4284" s="554" t="s">
        <v>668</v>
      </c>
      <c r="E4284" s="529">
        <v>1.6539999999999999E-2</v>
      </c>
      <c r="F4284" s="565">
        <v>14008</v>
      </c>
      <c r="G4284" s="556"/>
      <c r="H4284" s="532">
        <v>232</v>
      </c>
      <c r="I4284" s="517"/>
    </row>
    <row r="4285" spans="2:9">
      <c r="B4285" s="522"/>
      <c r="C4285" s="568" t="s">
        <v>677</v>
      </c>
      <c r="D4285" s="534" t="s">
        <v>678</v>
      </c>
      <c r="E4285" s="535">
        <v>10</v>
      </c>
      <c r="F4285" s="565">
        <v>23</v>
      </c>
      <c r="G4285" s="556"/>
      <c r="H4285" s="532">
        <v>230</v>
      </c>
      <c r="I4285" s="517"/>
    </row>
    <row r="4286" spans="2:9">
      <c r="B4286" s="522"/>
      <c r="C4286" s="568" t="s">
        <v>798</v>
      </c>
      <c r="D4286" s="534" t="s">
        <v>80</v>
      </c>
      <c r="E4286" s="809">
        <v>1.6999999999999999E-3</v>
      </c>
      <c r="F4286" s="565">
        <v>1205100</v>
      </c>
      <c r="G4286" s="556"/>
      <c r="H4286" s="532">
        <v>2049</v>
      </c>
      <c r="I4286" s="517"/>
    </row>
    <row r="4287" spans="2:9">
      <c r="B4287" s="522"/>
      <c r="C4287" s="542"/>
      <c r="D4287" s="539"/>
      <c r="E4287" s="539"/>
      <c r="F4287" s="539"/>
      <c r="G4287" s="534"/>
      <c r="H4287" s="543"/>
      <c r="I4287" s="517"/>
    </row>
    <row r="4288" spans="2:9">
      <c r="B4288" s="522"/>
      <c r="C4288" s="542"/>
      <c r="D4288" s="539"/>
      <c r="E4288" s="539"/>
      <c r="F4288" s="539"/>
      <c r="G4288" s="534"/>
      <c r="H4288" s="543"/>
      <c r="I4288" s="517"/>
    </row>
    <row r="4289" spans="2:9">
      <c r="B4289" s="522"/>
      <c r="C4289" s="542"/>
      <c r="D4289" s="539"/>
      <c r="E4289" s="539"/>
      <c r="F4289" s="539"/>
      <c r="G4289" s="534"/>
      <c r="H4289" s="543"/>
      <c r="I4289" s="517"/>
    </row>
    <row r="4290" spans="2:9">
      <c r="B4290" s="522"/>
      <c r="C4290" s="542"/>
      <c r="D4290" s="539"/>
      <c r="E4290" s="539"/>
      <c r="F4290" s="539"/>
      <c r="G4290" s="534"/>
      <c r="H4290" s="543"/>
      <c r="I4290" s="517"/>
    </row>
    <row r="4291" spans="2:9">
      <c r="B4291" s="522"/>
      <c r="C4291" s="542"/>
      <c r="D4291" s="539"/>
      <c r="E4291" s="539"/>
      <c r="F4291" s="539"/>
      <c r="G4291" s="534"/>
      <c r="H4291" s="543"/>
      <c r="I4291" s="517"/>
    </row>
    <row r="4292" spans="2:9">
      <c r="B4292" s="522"/>
      <c r="C4292" s="542"/>
      <c r="D4292" s="539"/>
      <c r="E4292" s="539"/>
      <c r="F4292" s="539"/>
      <c r="G4292" s="534"/>
      <c r="H4292" s="543"/>
      <c r="I4292" s="517"/>
    </row>
    <row r="4293" spans="2:9">
      <c r="B4293" s="522"/>
      <c r="C4293" s="542"/>
      <c r="D4293" s="539"/>
      <c r="E4293" s="539"/>
      <c r="F4293" s="539"/>
      <c r="G4293" s="534"/>
      <c r="H4293" s="543"/>
      <c r="I4293" s="517"/>
    </row>
    <row r="4294" spans="2:9">
      <c r="B4294" s="522"/>
      <c r="C4294" s="542"/>
      <c r="D4294" s="539"/>
      <c r="E4294" s="539"/>
      <c r="F4294" s="539"/>
      <c r="G4294" s="534"/>
      <c r="H4294" s="543"/>
      <c r="I4294" s="517"/>
    </row>
    <row r="4295" spans="2:9" ht="15.75" thickBot="1">
      <c r="B4295" s="522"/>
      <c r="C4295" s="542"/>
      <c r="D4295" s="539"/>
      <c r="E4295" s="539"/>
      <c r="F4295" s="539"/>
      <c r="G4295" s="534"/>
      <c r="H4295" s="543"/>
      <c r="I4295" s="517"/>
    </row>
    <row r="4296" spans="2:9" ht="15.75" thickBot="1">
      <c r="B4296" s="522"/>
      <c r="C4296" s="544"/>
      <c r="D4296" s="546"/>
      <c r="E4296" s="546"/>
      <c r="F4296" s="546"/>
      <c r="G4296" s="545"/>
      <c r="H4296" s="547"/>
      <c r="I4296" s="548">
        <v>2511</v>
      </c>
    </row>
    <row r="4297" spans="2:9" ht="15.75" thickBot="1">
      <c r="B4297" s="522"/>
      <c r="C4297" s="549"/>
      <c r="D4297" s="549"/>
      <c r="E4297" s="549"/>
      <c r="F4297" s="549"/>
      <c r="G4297" s="550"/>
      <c r="H4297" s="551"/>
      <c r="I4297" s="552"/>
    </row>
    <row r="4298" spans="2:9" ht="15.75" thickBot="1">
      <c r="B4298" s="522"/>
      <c r="C4298" s="524" t="s">
        <v>645</v>
      </c>
      <c r="D4298" s="525" t="s">
        <v>7</v>
      </c>
      <c r="E4298" s="525" t="s">
        <v>92</v>
      </c>
      <c r="F4298" s="525" t="s">
        <v>642</v>
      </c>
      <c r="G4298" s="525" t="s">
        <v>646</v>
      </c>
      <c r="H4298" s="526" t="s">
        <v>636</v>
      </c>
      <c r="I4298" s="517"/>
    </row>
    <row r="4299" spans="2:9">
      <c r="B4299" s="522"/>
      <c r="C4299" s="553"/>
      <c r="D4299" s="540"/>
      <c r="E4299" s="540"/>
      <c r="F4299" s="540"/>
      <c r="G4299" s="554"/>
      <c r="H4299" s="541"/>
      <c r="I4299" s="517"/>
    </row>
    <row r="4300" spans="2:9">
      <c r="B4300" s="522"/>
      <c r="C4300" s="553"/>
      <c r="D4300" s="540"/>
      <c r="E4300" s="540"/>
      <c r="F4300" s="540"/>
      <c r="G4300" s="554"/>
      <c r="H4300" s="541"/>
      <c r="I4300" s="517"/>
    </row>
    <row r="4301" spans="2:9">
      <c r="B4301" s="522"/>
      <c r="C4301" s="542"/>
      <c r="D4301" s="539"/>
      <c r="E4301" s="539"/>
      <c r="F4301" s="539"/>
      <c r="G4301" s="534"/>
      <c r="H4301" s="543"/>
      <c r="I4301" s="517"/>
    </row>
    <row r="4302" spans="2:9">
      <c r="B4302" s="522"/>
      <c r="C4302" s="542"/>
      <c r="D4302" s="539"/>
      <c r="E4302" s="539"/>
      <c r="F4302" s="539"/>
      <c r="G4302" s="534"/>
      <c r="H4302" s="543"/>
      <c r="I4302" s="517"/>
    </row>
    <row r="4303" spans="2:9" ht="15.75" thickBot="1">
      <c r="B4303" s="522"/>
      <c r="C4303" s="542"/>
      <c r="D4303" s="539"/>
      <c r="E4303" s="539"/>
      <c r="F4303" s="539"/>
      <c r="G4303" s="534"/>
      <c r="H4303" s="543"/>
      <c r="I4303" s="517"/>
    </row>
    <row r="4304" spans="2:9" ht="15.75" thickBot="1">
      <c r="B4304" s="522"/>
      <c r="C4304" s="544"/>
      <c r="D4304" s="546"/>
      <c r="E4304" s="546"/>
      <c r="F4304" s="546"/>
      <c r="G4304" s="545"/>
      <c r="H4304" s="547"/>
      <c r="I4304" s="548">
        <v>0</v>
      </c>
    </row>
    <row r="4305" spans="2:9" ht="15.75" thickBot="1">
      <c r="B4305" s="522"/>
      <c r="C4305" s="549"/>
      <c r="D4305" s="549"/>
      <c r="E4305" s="549"/>
      <c r="F4305" s="549"/>
      <c r="G4305" s="559"/>
      <c r="H4305" s="560"/>
      <c r="I4305" s="552"/>
    </row>
    <row r="4306" spans="2:9" ht="15.75" thickBot="1">
      <c r="B4306" s="522"/>
      <c r="C4306" s="524" t="s">
        <v>647</v>
      </c>
      <c r="D4306" s="561" t="s">
        <v>648</v>
      </c>
      <c r="E4306" s="561" t="s">
        <v>649</v>
      </c>
      <c r="F4306" s="525" t="s">
        <v>650</v>
      </c>
      <c r="G4306" s="525" t="s">
        <v>635</v>
      </c>
      <c r="H4306" s="526" t="s">
        <v>636</v>
      </c>
      <c r="I4306" s="517"/>
    </row>
    <row r="4307" spans="2:9">
      <c r="B4307" s="522"/>
      <c r="C4307" s="562" t="s">
        <v>651</v>
      </c>
      <c r="D4307" s="563">
        <v>52046.296296296299</v>
      </c>
      <c r="E4307" s="564">
        <v>1.83829076447194</v>
      </c>
      <c r="F4307" s="565">
        <v>95676.225806451621</v>
      </c>
      <c r="G4307" s="826">
        <v>40</v>
      </c>
      <c r="H4307" s="567">
        <v>2392</v>
      </c>
      <c r="I4307" s="517"/>
    </row>
    <row r="4308" spans="2:9">
      <c r="B4308" s="522"/>
      <c r="C4308" s="562" t="s">
        <v>652</v>
      </c>
      <c r="D4308" s="563">
        <v>41637.037037037036</v>
      </c>
      <c r="E4308" s="564">
        <v>1.83829076447194</v>
      </c>
      <c r="F4308" s="565">
        <v>76540.980645161297</v>
      </c>
      <c r="G4308" s="826">
        <v>11</v>
      </c>
      <c r="H4308" s="567">
        <v>6958</v>
      </c>
      <c r="I4308" s="517"/>
    </row>
    <row r="4309" spans="2:9">
      <c r="B4309" s="522"/>
      <c r="C4309" s="568" t="s">
        <v>653</v>
      </c>
      <c r="D4309" s="563">
        <v>20818.518518518522</v>
      </c>
      <c r="E4309" s="564">
        <v>2.0417646957549742</v>
      </c>
      <c r="F4309" s="565">
        <v>42506.516129032265</v>
      </c>
      <c r="G4309" s="826">
        <v>10.021360544217687</v>
      </c>
      <c r="H4309" s="567">
        <v>4242</v>
      </c>
      <c r="I4309" s="517"/>
    </row>
    <row r="4310" spans="2:9">
      <c r="B4310" s="522"/>
      <c r="C4310" s="542"/>
      <c r="D4310" s="539"/>
      <c r="E4310" s="539"/>
      <c r="F4310" s="539"/>
      <c r="G4310" s="534"/>
      <c r="H4310" s="543"/>
      <c r="I4310" s="517"/>
    </row>
    <row r="4311" spans="2:9">
      <c r="B4311" s="522"/>
      <c r="C4311" s="542"/>
      <c r="D4311" s="539"/>
      <c r="E4311" s="539"/>
      <c r="F4311" s="539"/>
      <c r="G4311" s="534"/>
      <c r="H4311" s="543"/>
      <c r="I4311" s="517"/>
    </row>
    <row r="4312" spans="2:9" ht="15.75" thickBot="1">
      <c r="B4312" s="522"/>
      <c r="C4312" s="542"/>
      <c r="D4312" s="539"/>
      <c r="E4312" s="539"/>
      <c r="F4312" s="539"/>
      <c r="G4312" s="534"/>
      <c r="H4312" s="543"/>
      <c r="I4312" s="517"/>
    </row>
    <row r="4313" spans="2:9" ht="15.75" thickBot="1">
      <c r="B4313" s="522"/>
      <c r="C4313" s="570"/>
      <c r="D4313" s="571"/>
      <c r="E4313" s="571"/>
      <c r="F4313" s="571"/>
      <c r="G4313" s="572"/>
      <c r="H4313" s="573"/>
      <c r="I4313" s="548">
        <v>13592</v>
      </c>
    </row>
    <row r="4314" spans="2:9" ht="15.75" thickBot="1">
      <c r="B4314" s="522"/>
      <c r="C4314" s="522"/>
      <c r="D4314" s="522"/>
      <c r="E4314" s="522"/>
      <c r="F4314" s="522"/>
      <c r="G4314" s="521"/>
      <c r="H4314" s="517"/>
      <c r="I4314" s="517"/>
    </row>
    <row r="4315" spans="2:9" ht="15.75" thickBot="1">
      <c r="B4315" s="522"/>
      <c r="C4315" s="522"/>
      <c r="D4315" s="522"/>
      <c r="E4315" s="522"/>
      <c r="F4315" s="574" t="s">
        <v>654</v>
      </c>
      <c r="G4315" s="521"/>
      <c r="H4315" s="517"/>
      <c r="I4315" s="548">
        <v>16970</v>
      </c>
    </row>
    <row r="4316" spans="2:9">
      <c r="B4316" s="515"/>
      <c r="C4316" s="515"/>
      <c r="D4316" s="515"/>
      <c r="E4316" s="515"/>
      <c r="F4316" s="515"/>
      <c r="G4316" s="516"/>
      <c r="H4316" s="517"/>
      <c r="I4316" s="515"/>
    </row>
    <row r="4317" spans="2:9">
      <c r="B4317" s="515"/>
      <c r="C4317" s="515"/>
      <c r="D4317" s="515"/>
      <c r="E4317" s="515"/>
      <c r="F4317" s="515"/>
      <c r="G4317" s="516"/>
      <c r="H4317" s="517"/>
      <c r="I4317" s="821"/>
    </row>
    <row r="4318" spans="2:9">
      <c r="B4318" s="515"/>
      <c r="C4318" s="515"/>
      <c r="D4318" s="515"/>
      <c r="E4318" s="515"/>
      <c r="F4318" s="515"/>
      <c r="G4318" s="516"/>
      <c r="H4318" s="517"/>
      <c r="I4318" s="515"/>
    </row>
    <row r="4319" spans="2:9">
      <c r="B4319" s="516"/>
      <c r="C4319" s="515"/>
      <c r="D4319" s="515"/>
      <c r="E4319" s="515"/>
      <c r="F4319" s="515"/>
      <c r="G4319" s="516"/>
      <c r="H4319" s="517"/>
      <c r="I4319" s="515"/>
    </row>
    <row r="4320" spans="2:9">
      <c r="B4320" s="516"/>
      <c r="C4320" s="519" t="s">
        <v>631</v>
      </c>
      <c r="D4320" s="519"/>
      <c r="E4320" s="519"/>
      <c r="F4320" s="519"/>
      <c r="G4320" s="519"/>
      <c r="H4320" s="520"/>
      <c r="I4320" s="515"/>
    </row>
    <row r="4321" spans="2:9">
      <c r="B4321" s="516"/>
      <c r="C4321" s="515"/>
      <c r="D4321" s="515"/>
      <c r="E4321" s="515"/>
      <c r="F4321" s="515"/>
      <c r="G4321" s="516"/>
      <c r="H4321" s="517"/>
      <c r="I4321" s="515"/>
    </row>
    <row r="4322" spans="2:9">
      <c r="B4322" s="516"/>
      <c r="C4322" s="515"/>
      <c r="D4322" s="515"/>
      <c r="E4322" s="515"/>
      <c r="F4322" s="515"/>
      <c r="G4322" s="516"/>
      <c r="H4322" s="517"/>
      <c r="I4322" s="515"/>
    </row>
    <row r="4323" spans="2:9">
      <c r="B4323" s="516"/>
      <c r="C4323" s="515"/>
      <c r="D4323" s="515"/>
      <c r="E4323" s="515"/>
      <c r="F4323" s="515"/>
      <c r="G4323" s="516"/>
      <c r="H4323" s="517"/>
      <c r="I4323" s="1051" t="s">
        <v>1062</v>
      </c>
    </row>
    <row r="4324" spans="2:9" ht="30">
      <c r="B4324" s="843" t="s">
        <v>568</v>
      </c>
      <c r="C4324" s="1094" t="s">
        <v>4613</v>
      </c>
      <c r="D4324" s="945" t="s">
        <v>5542</v>
      </c>
      <c r="E4324" s="945"/>
      <c r="F4324" s="945"/>
      <c r="G4324" s="843" t="s">
        <v>7</v>
      </c>
      <c r="H4324" s="844" t="s">
        <v>77</v>
      </c>
      <c r="I4324" s="1093">
        <v>59</v>
      </c>
    </row>
    <row r="4325" spans="2:9">
      <c r="B4325" s="521"/>
      <c r="C4325" s="522"/>
      <c r="D4325" s="522"/>
      <c r="E4325" s="522"/>
      <c r="F4325" s="522"/>
      <c r="G4325" s="521"/>
      <c r="H4325" s="517"/>
      <c r="I4325" s="517"/>
    </row>
    <row r="4326" spans="2:9">
      <c r="B4326" s="521"/>
      <c r="C4326" s="522"/>
      <c r="D4326" s="522"/>
      <c r="E4326" s="522"/>
      <c r="F4326" s="522"/>
      <c r="G4326" s="521"/>
      <c r="H4326" s="523"/>
      <c r="I4326" s="517"/>
    </row>
    <row r="4327" spans="2:9" ht="15.75" thickBot="1">
      <c r="B4327" s="521"/>
      <c r="C4327" s="522"/>
      <c r="D4327" s="522"/>
      <c r="E4327" s="522"/>
      <c r="F4327" s="522"/>
      <c r="G4327" s="521"/>
      <c r="H4327" s="517"/>
      <c r="I4327" s="517"/>
    </row>
    <row r="4328" spans="2:9" ht="15.75" thickBot="1">
      <c r="B4328" s="521"/>
      <c r="C4328" s="524" t="s">
        <v>633</v>
      </c>
      <c r="D4328" s="525" t="s">
        <v>7</v>
      </c>
      <c r="E4328" s="525" t="s">
        <v>92</v>
      </c>
      <c r="F4328" s="525" t="s">
        <v>634</v>
      </c>
      <c r="G4328" s="525" t="s">
        <v>635</v>
      </c>
      <c r="H4328" s="526" t="s">
        <v>636</v>
      </c>
      <c r="I4328" s="517"/>
    </row>
    <row r="4329" spans="2:9">
      <c r="B4329" s="521"/>
      <c r="C4329" s="527" t="s">
        <v>637</v>
      </c>
      <c r="D4329" s="528" t="s">
        <v>638</v>
      </c>
      <c r="E4329" s="529">
        <v>1</v>
      </c>
      <c r="F4329" s="530">
        <v>5241</v>
      </c>
      <c r="G4329" s="531">
        <v>0.05</v>
      </c>
      <c r="H4329" s="532">
        <v>262</v>
      </c>
      <c r="I4329" s="517"/>
    </row>
    <row r="4330" spans="2:9">
      <c r="B4330" s="521"/>
      <c r="C4330" s="533" t="s">
        <v>717</v>
      </c>
      <c r="D4330" s="534" t="s">
        <v>660</v>
      </c>
      <c r="E4330" s="535">
        <v>1</v>
      </c>
      <c r="F4330" s="536">
        <v>56650</v>
      </c>
      <c r="G4330" s="857">
        <v>3.3E-3</v>
      </c>
      <c r="H4330" s="532">
        <v>187</v>
      </c>
      <c r="I4330" s="517"/>
    </row>
    <row r="4331" spans="2:9">
      <c r="B4331" s="521"/>
      <c r="C4331" s="538"/>
      <c r="D4331" s="534"/>
      <c r="E4331" s="539"/>
      <c r="F4331" s="540"/>
      <c r="G4331" s="845"/>
      <c r="H4331" s="541"/>
      <c r="I4331" s="517"/>
    </row>
    <row r="4332" spans="2:9">
      <c r="B4332" s="521"/>
      <c r="C4332" s="542"/>
      <c r="D4332" s="534"/>
      <c r="E4332" s="539"/>
      <c r="F4332" s="539"/>
      <c r="G4332" s="534"/>
      <c r="H4332" s="543"/>
      <c r="I4332" s="517"/>
    </row>
    <row r="4333" spans="2:9">
      <c r="B4333" s="521"/>
      <c r="C4333" s="542"/>
      <c r="D4333" s="534"/>
      <c r="E4333" s="539"/>
      <c r="F4333" s="539"/>
      <c r="G4333" s="534"/>
      <c r="H4333" s="543"/>
      <c r="I4333" s="517"/>
    </row>
    <row r="4334" spans="2:9" ht="15.75" thickBot="1">
      <c r="B4334" s="521"/>
      <c r="C4334" s="542"/>
      <c r="D4334" s="534"/>
      <c r="E4334" s="539"/>
      <c r="F4334" s="539"/>
      <c r="G4334" s="534"/>
      <c r="H4334" s="543"/>
      <c r="I4334" s="517"/>
    </row>
    <row r="4335" spans="2:9" ht="15.75" thickBot="1">
      <c r="B4335" s="521"/>
      <c r="C4335" s="544"/>
      <c r="D4335" s="545"/>
      <c r="E4335" s="546"/>
      <c r="F4335" s="546"/>
      <c r="G4335" s="545"/>
      <c r="H4335" s="547"/>
      <c r="I4335" s="548">
        <v>449</v>
      </c>
    </row>
    <row r="4336" spans="2:9" ht="15.75" thickBot="1">
      <c r="B4336" s="521"/>
      <c r="C4336" s="549"/>
      <c r="D4336" s="550"/>
      <c r="E4336" s="549"/>
      <c r="F4336" s="549"/>
      <c r="G4336" s="550"/>
      <c r="H4336" s="551"/>
      <c r="I4336" s="552"/>
    </row>
    <row r="4337" spans="2:9" ht="15.75" thickBot="1">
      <c r="B4337" s="522"/>
      <c r="C4337" s="524" t="s">
        <v>641</v>
      </c>
      <c r="D4337" s="525" t="s">
        <v>7</v>
      </c>
      <c r="E4337" s="525" t="s">
        <v>92</v>
      </c>
      <c r="F4337" s="525" t="s">
        <v>642</v>
      </c>
      <c r="G4337" s="525" t="s">
        <v>643</v>
      </c>
      <c r="H4337" s="526" t="s">
        <v>636</v>
      </c>
      <c r="I4337" s="517"/>
    </row>
    <row r="4338" spans="2:9">
      <c r="B4338" s="522"/>
      <c r="C4338" s="562" t="s">
        <v>718</v>
      </c>
      <c r="D4338" s="554" t="s">
        <v>668</v>
      </c>
      <c r="E4338" s="529">
        <v>1.6539999999999999E-2</v>
      </c>
      <c r="F4338" s="565">
        <v>14008</v>
      </c>
      <c r="G4338" s="556"/>
      <c r="H4338" s="532">
        <v>232</v>
      </c>
      <c r="I4338" s="517"/>
    </row>
    <row r="4339" spans="2:9">
      <c r="B4339" s="522"/>
      <c r="C4339" s="568" t="s">
        <v>677</v>
      </c>
      <c r="D4339" s="534" t="s">
        <v>678</v>
      </c>
      <c r="E4339" s="535">
        <v>10</v>
      </c>
      <c r="F4339" s="565">
        <v>23</v>
      </c>
      <c r="G4339" s="556"/>
      <c r="H4339" s="532">
        <v>230</v>
      </c>
      <c r="I4339" s="517"/>
    </row>
    <row r="4340" spans="2:9">
      <c r="B4340" s="522"/>
      <c r="C4340" s="568"/>
      <c r="D4340" s="534"/>
      <c r="E4340" s="809"/>
      <c r="F4340" s="565"/>
      <c r="G4340" s="556"/>
      <c r="H4340" s="532"/>
      <c r="I4340" s="517"/>
    </row>
    <row r="4341" spans="2:9">
      <c r="B4341" s="522"/>
      <c r="C4341" s="542"/>
      <c r="D4341" s="539"/>
      <c r="E4341" s="539"/>
      <c r="F4341" s="539"/>
      <c r="G4341" s="534"/>
      <c r="H4341" s="543"/>
      <c r="I4341" s="517"/>
    </row>
    <row r="4342" spans="2:9">
      <c r="B4342" s="522"/>
      <c r="C4342" s="542"/>
      <c r="D4342" s="539"/>
      <c r="E4342" s="539"/>
      <c r="F4342" s="539"/>
      <c r="G4342" s="534"/>
      <c r="H4342" s="543"/>
      <c r="I4342" s="517"/>
    </row>
    <row r="4343" spans="2:9">
      <c r="B4343" s="522"/>
      <c r="C4343" s="542"/>
      <c r="D4343" s="539"/>
      <c r="E4343" s="539"/>
      <c r="F4343" s="539"/>
      <c r="G4343" s="534"/>
      <c r="H4343" s="543"/>
      <c r="I4343" s="517"/>
    </row>
    <row r="4344" spans="2:9">
      <c r="B4344" s="522"/>
      <c r="C4344" s="542"/>
      <c r="D4344" s="539"/>
      <c r="E4344" s="539"/>
      <c r="F4344" s="539"/>
      <c r="G4344" s="534"/>
      <c r="H4344" s="543"/>
      <c r="I4344" s="517"/>
    </row>
    <row r="4345" spans="2:9">
      <c r="B4345" s="522"/>
      <c r="C4345" s="542"/>
      <c r="D4345" s="539"/>
      <c r="E4345" s="539"/>
      <c r="F4345" s="539"/>
      <c r="G4345" s="534"/>
      <c r="H4345" s="543"/>
      <c r="I4345" s="517"/>
    </row>
    <row r="4346" spans="2:9">
      <c r="B4346" s="522"/>
      <c r="C4346" s="542"/>
      <c r="D4346" s="539"/>
      <c r="E4346" s="539"/>
      <c r="F4346" s="539"/>
      <c r="G4346" s="534"/>
      <c r="H4346" s="543"/>
      <c r="I4346" s="517"/>
    </row>
    <row r="4347" spans="2:9">
      <c r="B4347" s="522"/>
      <c r="C4347" s="542"/>
      <c r="D4347" s="539"/>
      <c r="E4347" s="539"/>
      <c r="F4347" s="539"/>
      <c r="G4347" s="534"/>
      <c r="H4347" s="543"/>
      <c r="I4347" s="517"/>
    </row>
    <row r="4348" spans="2:9">
      <c r="B4348" s="522"/>
      <c r="C4348" s="542"/>
      <c r="D4348" s="539"/>
      <c r="E4348" s="539"/>
      <c r="F4348" s="539"/>
      <c r="G4348" s="534"/>
      <c r="H4348" s="543"/>
      <c r="I4348" s="517"/>
    </row>
    <row r="4349" spans="2:9" ht="15.75" thickBot="1">
      <c r="B4349" s="522"/>
      <c r="C4349" s="542"/>
      <c r="D4349" s="539"/>
      <c r="E4349" s="539"/>
      <c r="F4349" s="539"/>
      <c r="G4349" s="534"/>
      <c r="H4349" s="543"/>
      <c r="I4349" s="517"/>
    </row>
    <row r="4350" spans="2:9" ht="15.75" thickBot="1">
      <c r="B4350" s="522"/>
      <c r="C4350" s="544"/>
      <c r="D4350" s="546"/>
      <c r="E4350" s="546"/>
      <c r="F4350" s="546"/>
      <c r="G4350" s="545"/>
      <c r="H4350" s="547"/>
      <c r="I4350" s="548">
        <v>462</v>
      </c>
    </row>
    <row r="4351" spans="2:9" ht="15.75" thickBot="1">
      <c r="B4351" s="522"/>
      <c r="C4351" s="549"/>
      <c r="D4351" s="549"/>
      <c r="E4351" s="549"/>
      <c r="F4351" s="549"/>
      <c r="G4351" s="550"/>
      <c r="H4351" s="551"/>
      <c r="I4351" s="552"/>
    </row>
    <row r="4352" spans="2:9" ht="15.75" thickBot="1">
      <c r="B4352" s="522"/>
      <c r="C4352" s="524" t="s">
        <v>645</v>
      </c>
      <c r="D4352" s="525" t="s">
        <v>7</v>
      </c>
      <c r="E4352" s="525" t="s">
        <v>92</v>
      </c>
      <c r="F4352" s="525" t="s">
        <v>642</v>
      </c>
      <c r="G4352" s="525" t="s">
        <v>646</v>
      </c>
      <c r="H4352" s="526" t="s">
        <v>636</v>
      </c>
      <c r="I4352" s="517"/>
    </row>
    <row r="4353" spans="2:9">
      <c r="B4353" s="522"/>
      <c r="C4353" s="553"/>
      <c r="D4353" s="540"/>
      <c r="E4353" s="540"/>
      <c r="F4353" s="540"/>
      <c r="G4353" s="554"/>
      <c r="H4353" s="541"/>
      <c r="I4353" s="517"/>
    </row>
    <row r="4354" spans="2:9">
      <c r="B4354" s="522"/>
      <c r="C4354" s="553"/>
      <c r="D4354" s="540"/>
      <c r="E4354" s="540"/>
      <c r="F4354" s="540"/>
      <c r="G4354" s="554"/>
      <c r="H4354" s="541"/>
      <c r="I4354" s="517"/>
    </row>
    <row r="4355" spans="2:9">
      <c r="B4355" s="522"/>
      <c r="C4355" s="542"/>
      <c r="D4355" s="539"/>
      <c r="E4355" s="539"/>
      <c r="F4355" s="539"/>
      <c r="G4355" s="534"/>
      <c r="H4355" s="543"/>
      <c r="I4355" s="517"/>
    </row>
    <row r="4356" spans="2:9">
      <c r="B4356" s="522"/>
      <c r="C4356" s="542"/>
      <c r="D4356" s="539"/>
      <c r="E4356" s="539"/>
      <c r="F4356" s="539"/>
      <c r="G4356" s="534"/>
      <c r="H4356" s="543"/>
      <c r="I4356" s="517"/>
    </row>
    <row r="4357" spans="2:9" ht="15.75" thickBot="1">
      <c r="B4357" s="522"/>
      <c r="C4357" s="542"/>
      <c r="D4357" s="539"/>
      <c r="E4357" s="539"/>
      <c r="F4357" s="539"/>
      <c r="G4357" s="534"/>
      <c r="H4357" s="543"/>
      <c r="I4357" s="517"/>
    </row>
    <row r="4358" spans="2:9" ht="15.75" thickBot="1">
      <c r="B4358" s="522"/>
      <c r="C4358" s="544"/>
      <c r="D4358" s="546"/>
      <c r="E4358" s="546"/>
      <c r="F4358" s="546"/>
      <c r="G4358" s="545"/>
      <c r="H4358" s="547"/>
      <c r="I4358" s="548">
        <v>0</v>
      </c>
    </row>
    <row r="4359" spans="2:9" ht="15.75" thickBot="1">
      <c r="B4359" s="522"/>
      <c r="C4359" s="549"/>
      <c r="D4359" s="549"/>
      <c r="E4359" s="549"/>
      <c r="F4359" s="549"/>
      <c r="G4359" s="559"/>
      <c r="H4359" s="560"/>
      <c r="I4359" s="552"/>
    </row>
    <row r="4360" spans="2:9" ht="15.75" thickBot="1">
      <c r="B4360" s="522"/>
      <c r="C4360" s="524" t="s">
        <v>647</v>
      </c>
      <c r="D4360" s="561" t="s">
        <v>648</v>
      </c>
      <c r="E4360" s="561" t="s">
        <v>649</v>
      </c>
      <c r="F4360" s="525" t="s">
        <v>650</v>
      </c>
      <c r="G4360" s="525" t="s">
        <v>635</v>
      </c>
      <c r="H4360" s="526" t="s">
        <v>636</v>
      </c>
      <c r="I4360" s="517"/>
    </row>
    <row r="4361" spans="2:9">
      <c r="B4361" s="522"/>
      <c r="C4361" s="562" t="s">
        <v>651</v>
      </c>
      <c r="D4361" s="563">
        <v>52046.296296296299</v>
      </c>
      <c r="E4361" s="564">
        <v>1.83829076447194</v>
      </c>
      <c r="F4361" s="565">
        <v>95676.225806451621</v>
      </c>
      <c r="G4361" s="826">
        <v>96.695999999999998</v>
      </c>
      <c r="H4361" s="567">
        <v>989</v>
      </c>
      <c r="I4361" s="517"/>
    </row>
    <row r="4362" spans="2:9">
      <c r="B4362" s="522"/>
      <c r="C4362" s="562" t="s">
        <v>652</v>
      </c>
      <c r="D4362" s="563">
        <v>41637.037037037036</v>
      </c>
      <c r="E4362" s="564">
        <v>1.83829076447194</v>
      </c>
      <c r="F4362" s="565">
        <v>76540.980645161297</v>
      </c>
      <c r="G4362" s="826">
        <v>28</v>
      </c>
      <c r="H4362" s="567">
        <v>2734</v>
      </c>
      <c r="I4362" s="517"/>
    </row>
    <row r="4363" spans="2:9">
      <c r="B4363" s="522"/>
      <c r="C4363" s="568" t="s">
        <v>653</v>
      </c>
      <c r="D4363" s="563">
        <v>20818.518518518522</v>
      </c>
      <c r="E4363" s="564">
        <v>2.0417646957549742</v>
      </c>
      <c r="F4363" s="565">
        <v>42506.516129032265</v>
      </c>
      <c r="G4363" s="826">
        <v>28</v>
      </c>
      <c r="H4363" s="567">
        <v>1518</v>
      </c>
      <c r="I4363" s="517"/>
    </row>
    <row r="4364" spans="2:9">
      <c r="B4364" s="522"/>
      <c r="C4364" s="542"/>
      <c r="D4364" s="539"/>
      <c r="E4364" s="539"/>
      <c r="F4364" s="539"/>
      <c r="G4364" s="534"/>
      <c r="H4364" s="543"/>
      <c r="I4364" s="517"/>
    </row>
    <row r="4365" spans="2:9">
      <c r="B4365" s="522"/>
      <c r="C4365" s="542"/>
      <c r="D4365" s="539"/>
      <c r="E4365" s="539"/>
      <c r="F4365" s="539"/>
      <c r="G4365" s="534"/>
      <c r="H4365" s="543"/>
      <c r="I4365" s="517"/>
    </row>
    <row r="4366" spans="2:9" ht="15.75" thickBot="1">
      <c r="B4366" s="522"/>
      <c r="C4366" s="542"/>
      <c r="D4366" s="539"/>
      <c r="E4366" s="539"/>
      <c r="F4366" s="539"/>
      <c r="G4366" s="534"/>
      <c r="H4366" s="543"/>
      <c r="I4366" s="517"/>
    </row>
    <row r="4367" spans="2:9" ht="15.75" thickBot="1">
      <c r="B4367" s="522"/>
      <c r="C4367" s="570"/>
      <c r="D4367" s="571"/>
      <c r="E4367" s="571"/>
      <c r="F4367" s="571"/>
      <c r="G4367" s="572"/>
      <c r="H4367" s="573"/>
      <c r="I4367" s="548">
        <v>5241</v>
      </c>
    </row>
    <row r="4368" spans="2:9" ht="15.75" thickBot="1">
      <c r="B4368" s="522"/>
      <c r="C4368" s="522"/>
      <c r="D4368" s="522"/>
      <c r="E4368" s="522"/>
      <c r="F4368" s="522"/>
      <c r="G4368" s="521"/>
      <c r="H4368" s="517"/>
      <c r="I4368" s="517"/>
    </row>
    <row r="4369" spans="2:10" ht="15.75" thickBot="1">
      <c r="B4369" s="522"/>
      <c r="C4369" s="522"/>
      <c r="D4369" s="522"/>
      <c r="E4369" s="522"/>
      <c r="F4369" s="574" t="s">
        <v>654</v>
      </c>
      <c r="G4369" s="521"/>
      <c r="H4369" s="517"/>
      <c r="I4369" s="1111">
        <v>6152</v>
      </c>
      <c r="J4369" s="518">
        <v>6152</v>
      </c>
    </row>
    <row r="4370" spans="2:10">
      <c r="B4370" s="515"/>
      <c r="C4370" s="515"/>
      <c r="D4370" s="515"/>
      <c r="E4370" s="515"/>
      <c r="F4370" s="515"/>
      <c r="G4370" s="516"/>
      <c r="H4370" s="517"/>
      <c r="I4370" s="515"/>
    </row>
    <row r="4371" spans="2:10">
      <c r="B4371" s="515"/>
      <c r="C4371" s="515"/>
      <c r="D4371" s="515"/>
      <c r="E4371" s="515"/>
      <c r="F4371" s="515"/>
      <c r="G4371" s="516"/>
      <c r="H4371" s="517"/>
      <c r="I4371" s="821"/>
    </row>
    <row r="4372" spans="2:10">
      <c r="B4372" s="515"/>
      <c r="C4372" s="515"/>
      <c r="D4372" s="515"/>
      <c r="E4372" s="515"/>
      <c r="F4372" s="515"/>
      <c r="G4372" s="516"/>
      <c r="H4372" s="517"/>
      <c r="I4372" s="821"/>
    </row>
    <row r="4373" spans="2:10">
      <c r="B4373" s="516"/>
      <c r="C4373" s="515"/>
      <c r="D4373" s="515"/>
      <c r="E4373" s="515"/>
      <c r="F4373" s="515"/>
      <c r="G4373" s="516"/>
      <c r="H4373" s="517"/>
      <c r="I4373" s="515"/>
    </row>
    <row r="4374" spans="2:10">
      <c r="B4374" s="516"/>
      <c r="C4374" s="519" t="s">
        <v>631</v>
      </c>
      <c r="D4374" s="519"/>
      <c r="E4374" s="519"/>
      <c r="F4374" s="519"/>
      <c r="G4374" s="519"/>
      <c r="H4374" s="520"/>
      <c r="I4374" s="515"/>
    </row>
    <row r="4375" spans="2:10">
      <c r="B4375" s="516"/>
      <c r="C4375" s="515"/>
      <c r="D4375" s="515"/>
      <c r="E4375" s="515"/>
      <c r="F4375" s="515"/>
      <c r="G4375" s="516"/>
      <c r="H4375" s="517"/>
      <c r="I4375" s="515"/>
    </row>
    <row r="4376" spans="2:10">
      <c r="B4376" s="516"/>
      <c r="C4376" s="515"/>
      <c r="D4376" s="515"/>
      <c r="E4376" s="515"/>
      <c r="F4376" s="515"/>
      <c r="G4376" s="516"/>
      <c r="H4376" s="517"/>
      <c r="I4376" s="515"/>
    </row>
    <row r="4377" spans="2:10">
      <c r="B4377" s="516"/>
      <c r="C4377" s="515"/>
      <c r="D4377" s="515"/>
      <c r="E4377" s="515"/>
      <c r="F4377" s="515"/>
      <c r="G4377" s="516"/>
      <c r="H4377" s="517"/>
      <c r="I4377" s="1051" t="s">
        <v>1062</v>
      </c>
    </row>
    <row r="4378" spans="2:10" ht="30">
      <c r="B4378" s="843" t="s">
        <v>568</v>
      </c>
      <c r="C4378" s="1094" t="s">
        <v>5594</v>
      </c>
      <c r="D4378" s="945" t="s">
        <v>5543</v>
      </c>
      <c r="E4378" s="945"/>
      <c r="F4378" s="945"/>
      <c r="G4378" s="843" t="s">
        <v>7</v>
      </c>
      <c r="H4378" s="844" t="s">
        <v>77</v>
      </c>
      <c r="I4378" s="1093">
        <v>60</v>
      </c>
    </row>
    <row r="4379" spans="2:10">
      <c r="B4379" s="521"/>
      <c r="C4379" s="522"/>
      <c r="D4379" s="522"/>
      <c r="E4379" s="522"/>
      <c r="F4379" s="522"/>
      <c r="G4379" s="521"/>
      <c r="H4379" s="517"/>
      <c r="I4379" s="517"/>
    </row>
    <row r="4380" spans="2:10">
      <c r="B4380" s="521"/>
      <c r="C4380" s="522"/>
      <c r="D4380" s="522"/>
      <c r="E4380" s="522"/>
      <c r="F4380" s="522"/>
      <c r="G4380" s="521"/>
      <c r="H4380" s="523"/>
      <c r="I4380" s="517"/>
    </row>
    <row r="4381" spans="2:10" ht="15.75" thickBot="1">
      <c r="B4381" s="521"/>
      <c r="C4381" s="522"/>
      <c r="D4381" s="522"/>
      <c r="E4381" s="522"/>
      <c r="F4381" s="522"/>
      <c r="G4381" s="521"/>
      <c r="H4381" s="517"/>
      <c r="I4381" s="517"/>
    </row>
    <row r="4382" spans="2:10" ht="15.75" thickBot="1">
      <c r="B4382" s="521"/>
      <c r="C4382" s="524" t="s">
        <v>633</v>
      </c>
      <c r="D4382" s="525" t="s">
        <v>7</v>
      </c>
      <c r="E4382" s="525" t="s">
        <v>92</v>
      </c>
      <c r="F4382" s="525" t="s">
        <v>634</v>
      </c>
      <c r="G4382" s="525" t="s">
        <v>635</v>
      </c>
      <c r="H4382" s="526" t="s">
        <v>636</v>
      </c>
      <c r="I4382" s="517"/>
    </row>
    <row r="4383" spans="2:10">
      <c r="B4383" s="521"/>
      <c r="C4383" s="527" t="s">
        <v>637</v>
      </c>
      <c r="D4383" s="528" t="s">
        <v>638</v>
      </c>
      <c r="E4383" s="529">
        <v>1</v>
      </c>
      <c r="F4383" s="530">
        <v>7668</v>
      </c>
      <c r="G4383" s="531">
        <v>0.05</v>
      </c>
      <c r="H4383" s="532">
        <v>383</v>
      </c>
      <c r="I4383" s="517"/>
    </row>
    <row r="4384" spans="2:10">
      <c r="B4384" s="521"/>
      <c r="C4384" s="533" t="s">
        <v>717</v>
      </c>
      <c r="D4384" s="534" t="s">
        <v>660</v>
      </c>
      <c r="E4384" s="535">
        <v>1</v>
      </c>
      <c r="F4384" s="536">
        <v>56650</v>
      </c>
      <c r="G4384" s="857">
        <v>3.3E-3</v>
      </c>
      <c r="H4384" s="532">
        <v>187</v>
      </c>
      <c r="I4384" s="517"/>
    </row>
    <row r="4385" spans="2:9">
      <c r="B4385" s="521"/>
      <c r="C4385" s="538"/>
      <c r="D4385" s="534"/>
      <c r="E4385" s="539"/>
      <c r="F4385" s="540"/>
      <c r="G4385" s="845"/>
      <c r="H4385" s="541"/>
      <c r="I4385" s="517"/>
    </row>
    <row r="4386" spans="2:9">
      <c r="B4386" s="521"/>
      <c r="C4386" s="542"/>
      <c r="D4386" s="534"/>
      <c r="E4386" s="539"/>
      <c r="F4386" s="539"/>
      <c r="G4386" s="534"/>
      <c r="H4386" s="543"/>
      <c r="I4386" s="517"/>
    </row>
    <row r="4387" spans="2:9">
      <c r="B4387" s="521"/>
      <c r="C4387" s="542"/>
      <c r="D4387" s="534"/>
      <c r="E4387" s="539"/>
      <c r="F4387" s="539"/>
      <c r="G4387" s="534"/>
      <c r="H4387" s="543"/>
      <c r="I4387" s="517"/>
    </row>
    <row r="4388" spans="2:9" ht="15.75" thickBot="1">
      <c r="B4388" s="521"/>
      <c r="C4388" s="542"/>
      <c r="D4388" s="534"/>
      <c r="E4388" s="539"/>
      <c r="F4388" s="539"/>
      <c r="G4388" s="534"/>
      <c r="H4388" s="543"/>
      <c r="I4388" s="517"/>
    </row>
    <row r="4389" spans="2:9" ht="15.75" thickBot="1">
      <c r="B4389" s="521"/>
      <c r="C4389" s="544"/>
      <c r="D4389" s="545"/>
      <c r="E4389" s="546"/>
      <c r="F4389" s="546"/>
      <c r="G4389" s="545"/>
      <c r="H4389" s="547"/>
      <c r="I4389" s="548">
        <v>570</v>
      </c>
    </row>
    <row r="4390" spans="2:9" ht="15.75" thickBot="1">
      <c r="B4390" s="521"/>
      <c r="C4390" s="549"/>
      <c r="D4390" s="550"/>
      <c r="E4390" s="549"/>
      <c r="F4390" s="549"/>
      <c r="G4390" s="550"/>
      <c r="H4390" s="551"/>
      <c r="I4390" s="552"/>
    </row>
    <row r="4391" spans="2:9" ht="15.75" thickBot="1">
      <c r="B4391" s="522"/>
      <c r="C4391" s="524" t="s">
        <v>641</v>
      </c>
      <c r="D4391" s="525" t="s">
        <v>7</v>
      </c>
      <c r="E4391" s="525" t="s">
        <v>92</v>
      </c>
      <c r="F4391" s="525" t="s">
        <v>642</v>
      </c>
      <c r="G4391" s="525" t="s">
        <v>643</v>
      </c>
      <c r="H4391" s="526" t="s">
        <v>636</v>
      </c>
      <c r="I4391" s="517"/>
    </row>
    <row r="4392" spans="2:9">
      <c r="B4392" s="522"/>
      <c r="C4392" s="562" t="s">
        <v>718</v>
      </c>
      <c r="D4392" s="554" t="s">
        <v>668</v>
      </c>
      <c r="E4392" s="529">
        <v>1.6539999999999999E-2</v>
      </c>
      <c r="F4392" s="565">
        <v>14008</v>
      </c>
      <c r="G4392" s="556"/>
      <c r="H4392" s="532">
        <v>232</v>
      </c>
      <c r="I4392" s="517"/>
    </row>
    <row r="4393" spans="2:9">
      <c r="B4393" s="522"/>
      <c r="C4393" s="568" t="s">
        <v>677</v>
      </c>
      <c r="D4393" s="534" t="s">
        <v>678</v>
      </c>
      <c r="E4393" s="535">
        <v>10</v>
      </c>
      <c r="F4393" s="565">
        <v>23</v>
      </c>
      <c r="G4393" s="556"/>
      <c r="H4393" s="532">
        <v>230</v>
      </c>
      <c r="I4393" s="517"/>
    </row>
    <row r="4394" spans="2:9">
      <c r="B4394" s="522"/>
      <c r="C4394" s="568"/>
      <c r="D4394" s="534"/>
      <c r="E4394" s="809"/>
      <c r="F4394" s="565"/>
      <c r="G4394" s="556"/>
      <c r="H4394" s="532"/>
      <c r="I4394" s="517"/>
    </row>
    <row r="4395" spans="2:9">
      <c r="B4395" s="522"/>
      <c r="C4395" s="542"/>
      <c r="D4395" s="539"/>
      <c r="E4395" s="539"/>
      <c r="F4395" s="539"/>
      <c r="G4395" s="534"/>
      <c r="H4395" s="543"/>
      <c r="I4395" s="517"/>
    </row>
    <row r="4396" spans="2:9">
      <c r="B4396" s="522"/>
      <c r="C4396" s="542"/>
      <c r="D4396" s="539"/>
      <c r="E4396" s="539"/>
      <c r="F4396" s="539"/>
      <c r="G4396" s="534"/>
      <c r="H4396" s="543"/>
      <c r="I4396" s="517"/>
    </row>
    <row r="4397" spans="2:9">
      <c r="B4397" s="522"/>
      <c r="C4397" s="542"/>
      <c r="D4397" s="539"/>
      <c r="E4397" s="539"/>
      <c r="F4397" s="539"/>
      <c r="G4397" s="534"/>
      <c r="H4397" s="543"/>
      <c r="I4397" s="517"/>
    </row>
    <row r="4398" spans="2:9">
      <c r="B4398" s="522"/>
      <c r="C4398" s="542"/>
      <c r="D4398" s="539"/>
      <c r="E4398" s="539"/>
      <c r="F4398" s="539"/>
      <c r="G4398" s="534"/>
      <c r="H4398" s="543"/>
      <c r="I4398" s="517"/>
    </row>
    <row r="4399" spans="2:9">
      <c r="B4399" s="522"/>
      <c r="C4399" s="542"/>
      <c r="D4399" s="539"/>
      <c r="E4399" s="539"/>
      <c r="F4399" s="539"/>
      <c r="G4399" s="534"/>
      <c r="H4399" s="543"/>
      <c r="I4399" s="517"/>
    </row>
    <row r="4400" spans="2:9">
      <c r="B4400" s="522"/>
      <c r="C4400" s="542"/>
      <c r="D4400" s="539"/>
      <c r="E4400" s="539"/>
      <c r="F4400" s="539"/>
      <c r="G4400" s="534"/>
      <c r="H4400" s="543"/>
      <c r="I4400" s="517"/>
    </row>
    <row r="4401" spans="2:9">
      <c r="B4401" s="522"/>
      <c r="C4401" s="542"/>
      <c r="D4401" s="539"/>
      <c r="E4401" s="539"/>
      <c r="F4401" s="539"/>
      <c r="G4401" s="534"/>
      <c r="H4401" s="543"/>
      <c r="I4401" s="517"/>
    </row>
    <row r="4402" spans="2:9">
      <c r="B4402" s="522"/>
      <c r="C4402" s="542"/>
      <c r="D4402" s="539"/>
      <c r="E4402" s="539"/>
      <c r="F4402" s="539"/>
      <c r="G4402" s="534"/>
      <c r="H4402" s="543"/>
      <c r="I4402" s="517"/>
    </row>
    <row r="4403" spans="2:9" ht="15.75" thickBot="1">
      <c r="B4403" s="522"/>
      <c r="C4403" s="542"/>
      <c r="D4403" s="539"/>
      <c r="E4403" s="539"/>
      <c r="F4403" s="539"/>
      <c r="G4403" s="534"/>
      <c r="H4403" s="543"/>
      <c r="I4403" s="517"/>
    </row>
    <row r="4404" spans="2:9" ht="15.75" thickBot="1">
      <c r="B4404" s="522"/>
      <c r="C4404" s="544"/>
      <c r="D4404" s="546"/>
      <c r="E4404" s="546"/>
      <c r="F4404" s="546"/>
      <c r="G4404" s="545"/>
      <c r="H4404" s="547"/>
      <c r="I4404" s="548">
        <v>462</v>
      </c>
    </row>
    <row r="4405" spans="2:9" ht="15.75" thickBot="1">
      <c r="B4405" s="522"/>
      <c r="C4405" s="549"/>
      <c r="D4405" s="549"/>
      <c r="E4405" s="549"/>
      <c r="F4405" s="549"/>
      <c r="G4405" s="550"/>
      <c r="H4405" s="551"/>
      <c r="I4405" s="552"/>
    </row>
    <row r="4406" spans="2:9" ht="15.75" thickBot="1">
      <c r="B4406" s="522"/>
      <c r="C4406" s="524" t="s">
        <v>645</v>
      </c>
      <c r="D4406" s="525" t="s">
        <v>7</v>
      </c>
      <c r="E4406" s="525" t="s">
        <v>92</v>
      </c>
      <c r="F4406" s="525" t="s">
        <v>642</v>
      </c>
      <c r="G4406" s="525" t="s">
        <v>646</v>
      </c>
      <c r="H4406" s="526" t="s">
        <v>636</v>
      </c>
      <c r="I4406" s="517"/>
    </row>
    <row r="4407" spans="2:9">
      <c r="B4407" s="522"/>
      <c r="C4407" s="553"/>
      <c r="D4407" s="540"/>
      <c r="E4407" s="540"/>
      <c r="F4407" s="540"/>
      <c r="G4407" s="554"/>
      <c r="H4407" s="541"/>
      <c r="I4407" s="517"/>
    </row>
    <row r="4408" spans="2:9">
      <c r="B4408" s="522"/>
      <c r="C4408" s="553"/>
      <c r="D4408" s="540"/>
      <c r="E4408" s="540"/>
      <c r="F4408" s="540"/>
      <c r="G4408" s="554"/>
      <c r="H4408" s="541"/>
      <c r="I4408" s="517"/>
    </row>
    <row r="4409" spans="2:9">
      <c r="B4409" s="522"/>
      <c r="C4409" s="542"/>
      <c r="D4409" s="539"/>
      <c r="E4409" s="539"/>
      <c r="F4409" s="539"/>
      <c r="G4409" s="534"/>
      <c r="H4409" s="543"/>
      <c r="I4409" s="517"/>
    </row>
    <row r="4410" spans="2:9">
      <c r="B4410" s="522"/>
      <c r="C4410" s="542"/>
      <c r="D4410" s="539"/>
      <c r="E4410" s="539"/>
      <c r="F4410" s="539"/>
      <c r="G4410" s="534"/>
      <c r="H4410" s="543"/>
      <c r="I4410" s="517"/>
    </row>
    <row r="4411" spans="2:9" ht="15.75" thickBot="1">
      <c r="B4411" s="522"/>
      <c r="C4411" s="542"/>
      <c r="D4411" s="539"/>
      <c r="E4411" s="539"/>
      <c r="F4411" s="539"/>
      <c r="G4411" s="534"/>
      <c r="H4411" s="543"/>
      <c r="I4411" s="517"/>
    </row>
    <row r="4412" spans="2:9" ht="15.75" thickBot="1">
      <c r="B4412" s="522"/>
      <c r="C4412" s="544"/>
      <c r="D4412" s="546"/>
      <c r="E4412" s="546"/>
      <c r="F4412" s="546"/>
      <c r="G4412" s="545"/>
      <c r="H4412" s="547"/>
      <c r="I4412" s="548">
        <v>0</v>
      </c>
    </row>
    <row r="4413" spans="2:9" ht="15.75" thickBot="1">
      <c r="B4413" s="522"/>
      <c r="C4413" s="549"/>
      <c r="D4413" s="549"/>
      <c r="E4413" s="549"/>
      <c r="F4413" s="549"/>
      <c r="G4413" s="559"/>
      <c r="H4413" s="560"/>
      <c r="I4413" s="552"/>
    </row>
    <row r="4414" spans="2:9" ht="15.75" thickBot="1">
      <c r="B4414" s="522"/>
      <c r="C4414" s="524" t="s">
        <v>647</v>
      </c>
      <c r="D4414" s="561" t="s">
        <v>648</v>
      </c>
      <c r="E4414" s="561" t="s">
        <v>649</v>
      </c>
      <c r="F4414" s="525" t="s">
        <v>650</v>
      </c>
      <c r="G4414" s="525" t="s">
        <v>635</v>
      </c>
      <c r="H4414" s="526" t="s">
        <v>636</v>
      </c>
      <c r="I4414" s="517"/>
    </row>
    <row r="4415" spans="2:9">
      <c r="B4415" s="522"/>
      <c r="C4415" s="562" t="s">
        <v>651</v>
      </c>
      <c r="D4415" s="563">
        <v>52046.296296296299</v>
      </c>
      <c r="E4415" s="564">
        <v>1.83829076447194</v>
      </c>
      <c r="F4415" s="565">
        <v>95676.225806451621</v>
      </c>
      <c r="G4415" s="826">
        <v>97.6</v>
      </c>
      <c r="H4415" s="567">
        <v>980</v>
      </c>
      <c r="I4415" s="517"/>
    </row>
    <row r="4416" spans="2:9">
      <c r="B4416" s="522"/>
      <c r="C4416" s="562" t="s">
        <v>652</v>
      </c>
      <c r="D4416" s="563">
        <v>41637.037037037036</v>
      </c>
      <c r="E4416" s="564">
        <v>1.83829076447194</v>
      </c>
      <c r="F4416" s="565">
        <v>76540.980645161297</v>
      </c>
      <c r="G4416" s="858">
        <v>17.8</v>
      </c>
      <c r="H4416" s="567">
        <v>4300</v>
      </c>
      <c r="I4416" s="517"/>
    </row>
    <row r="4417" spans="2:10">
      <c r="B4417" s="522"/>
      <c r="C4417" s="568" t="s">
        <v>653</v>
      </c>
      <c r="D4417" s="563">
        <v>20818.518518518522</v>
      </c>
      <c r="E4417" s="564">
        <v>2.0417646957549742</v>
      </c>
      <c r="F4417" s="565">
        <v>42506.516129032265</v>
      </c>
      <c r="G4417" s="858">
        <v>17.8</v>
      </c>
      <c r="H4417" s="567">
        <v>2388</v>
      </c>
      <c r="I4417" s="517"/>
    </row>
    <row r="4418" spans="2:10">
      <c r="B4418" s="522"/>
      <c r="C4418" s="542"/>
      <c r="D4418" s="539"/>
      <c r="E4418" s="539"/>
      <c r="F4418" s="539"/>
      <c r="G4418" s="534"/>
      <c r="H4418" s="543"/>
      <c r="I4418" s="517"/>
    </row>
    <row r="4419" spans="2:10">
      <c r="B4419" s="522"/>
      <c r="C4419" s="542"/>
      <c r="D4419" s="539"/>
      <c r="E4419" s="539"/>
      <c r="F4419" s="539"/>
      <c r="G4419" s="534"/>
      <c r="H4419" s="543"/>
      <c r="I4419" s="517"/>
    </row>
    <row r="4420" spans="2:10" ht="15.75" thickBot="1">
      <c r="B4420" s="522"/>
      <c r="C4420" s="542"/>
      <c r="D4420" s="539"/>
      <c r="E4420" s="539"/>
      <c r="F4420" s="539"/>
      <c r="G4420" s="534"/>
      <c r="H4420" s="543"/>
      <c r="I4420" s="517"/>
    </row>
    <row r="4421" spans="2:10" ht="15.75" thickBot="1">
      <c r="B4421" s="522"/>
      <c r="C4421" s="570"/>
      <c r="D4421" s="571"/>
      <c r="E4421" s="571"/>
      <c r="F4421" s="571"/>
      <c r="G4421" s="572"/>
      <c r="H4421" s="573"/>
      <c r="I4421" s="548">
        <v>7668</v>
      </c>
    </row>
    <row r="4422" spans="2:10" ht="15.75" thickBot="1">
      <c r="B4422" s="522"/>
      <c r="C4422" s="522"/>
      <c r="D4422" s="522"/>
      <c r="E4422" s="522"/>
      <c r="F4422" s="522"/>
      <c r="G4422" s="521"/>
      <c r="H4422" s="517"/>
      <c r="I4422" s="517"/>
    </row>
    <row r="4423" spans="2:10" ht="15.75" thickBot="1">
      <c r="B4423" s="522"/>
      <c r="C4423" s="522"/>
      <c r="D4423" s="522"/>
      <c r="E4423" s="522"/>
      <c r="F4423" s="574" t="s">
        <v>654</v>
      </c>
      <c r="G4423" s="521"/>
      <c r="H4423" s="517"/>
      <c r="I4423" s="548">
        <v>8700</v>
      </c>
      <c r="J4423" s="518">
        <v>8700</v>
      </c>
    </row>
    <row r="4424" spans="2:10">
      <c r="B4424" s="515"/>
      <c r="C4424" s="515"/>
      <c r="D4424" s="515"/>
      <c r="E4424" s="515"/>
      <c r="F4424" s="515"/>
      <c r="G4424" s="516"/>
      <c r="H4424" s="517"/>
      <c r="I4424" s="515"/>
    </row>
    <row r="4425" spans="2:10">
      <c r="B4425" s="515"/>
      <c r="C4425" s="515"/>
      <c r="D4425" s="515"/>
      <c r="E4425" s="515"/>
      <c r="F4425" s="515"/>
      <c r="G4425" s="516"/>
      <c r="H4425" s="517"/>
      <c r="I4425" s="821"/>
    </row>
    <row r="4426" spans="2:10">
      <c r="B4426" s="515"/>
      <c r="C4426" s="515"/>
      <c r="D4426" s="515"/>
      <c r="E4426" s="515"/>
      <c r="F4426" s="515"/>
      <c r="G4426" s="516"/>
      <c r="H4426" s="517"/>
      <c r="I4426" s="515"/>
    </row>
    <row r="4427" spans="2:10">
      <c r="B4427" s="516"/>
      <c r="C4427" s="515"/>
      <c r="D4427" s="515"/>
      <c r="E4427" s="515"/>
      <c r="F4427" s="515"/>
      <c r="G4427" s="516"/>
      <c r="H4427" s="517"/>
      <c r="I4427" s="515"/>
    </row>
    <row r="4428" spans="2:10">
      <c r="B4428" s="516"/>
      <c r="C4428" s="519" t="s">
        <v>631</v>
      </c>
      <c r="D4428" s="519"/>
      <c r="E4428" s="519"/>
      <c r="F4428" s="519"/>
      <c r="G4428" s="519"/>
      <c r="H4428" s="520"/>
      <c r="I4428" s="515"/>
    </row>
    <row r="4429" spans="2:10">
      <c r="B4429" s="516"/>
      <c r="C4429" s="515"/>
      <c r="D4429" s="515"/>
      <c r="E4429" s="515"/>
      <c r="F4429" s="515"/>
      <c r="G4429" s="516"/>
      <c r="H4429" s="517"/>
      <c r="I4429" s="515"/>
    </row>
    <row r="4430" spans="2:10">
      <c r="B4430" s="516"/>
      <c r="C4430" s="515"/>
      <c r="D4430" s="515"/>
      <c r="E4430" s="515"/>
      <c r="F4430" s="515"/>
      <c r="G4430" s="516"/>
      <c r="H4430" s="517"/>
      <c r="I4430" s="515"/>
    </row>
    <row r="4431" spans="2:10">
      <c r="B4431" s="516"/>
      <c r="C4431" s="515"/>
      <c r="D4431" s="515"/>
      <c r="E4431" s="515"/>
      <c r="F4431" s="515"/>
      <c r="G4431" s="516"/>
      <c r="H4431" s="517"/>
      <c r="I4431" s="1051" t="s">
        <v>1062</v>
      </c>
    </row>
    <row r="4432" spans="2:10" ht="30">
      <c r="B4432" s="843" t="s">
        <v>568</v>
      </c>
      <c r="C4432" s="1094" t="s">
        <v>4615</v>
      </c>
      <c r="D4432" s="945" t="s">
        <v>5544</v>
      </c>
      <c r="E4432" s="945"/>
      <c r="F4432" s="945"/>
      <c r="G4432" s="843" t="s">
        <v>7</v>
      </c>
      <c r="H4432" s="844" t="s">
        <v>77</v>
      </c>
      <c r="I4432" s="1093">
        <v>61</v>
      </c>
    </row>
    <row r="4433" spans="2:9">
      <c r="B4433" s="521"/>
      <c r="C4433" s="522"/>
      <c r="D4433" s="522"/>
      <c r="E4433" s="522"/>
      <c r="F4433" s="522"/>
      <c r="G4433" s="521"/>
      <c r="H4433" s="517"/>
      <c r="I4433" s="517"/>
    </row>
    <row r="4434" spans="2:9">
      <c r="B4434" s="521"/>
      <c r="C4434" s="522"/>
      <c r="D4434" s="522"/>
      <c r="E4434" s="522"/>
      <c r="F4434" s="522"/>
      <c r="G4434" s="521"/>
      <c r="H4434" s="523"/>
      <c r="I4434" s="517"/>
    </row>
    <row r="4435" spans="2:9" ht="15.75" thickBot="1">
      <c r="B4435" s="521"/>
      <c r="C4435" s="522"/>
      <c r="D4435" s="522"/>
      <c r="E4435" s="522"/>
      <c r="F4435" s="522"/>
      <c r="G4435" s="521"/>
      <c r="H4435" s="517"/>
      <c r="I4435" s="517"/>
    </row>
    <row r="4436" spans="2:9" ht="15.75" thickBot="1">
      <c r="B4436" s="521"/>
      <c r="C4436" s="524" t="s">
        <v>633</v>
      </c>
      <c r="D4436" s="525" t="s">
        <v>7</v>
      </c>
      <c r="E4436" s="525" t="s">
        <v>92</v>
      </c>
      <c r="F4436" s="525" t="s">
        <v>634</v>
      </c>
      <c r="G4436" s="525" t="s">
        <v>635</v>
      </c>
      <c r="H4436" s="526" t="s">
        <v>636</v>
      </c>
      <c r="I4436" s="517"/>
    </row>
    <row r="4437" spans="2:9">
      <c r="B4437" s="521"/>
      <c r="C4437" s="527" t="s">
        <v>637</v>
      </c>
      <c r="D4437" s="528" t="s">
        <v>638</v>
      </c>
      <c r="E4437" s="529">
        <v>1</v>
      </c>
      <c r="F4437" s="530">
        <v>8686</v>
      </c>
      <c r="G4437" s="531">
        <v>0.05</v>
      </c>
      <c r="H4437" s="532">
        <v>434</v>
      </c>
      <c r="I4437" s="517"/>
    </row>
    <row r="4438" spans="2:9">
      <c r="B4438" s="521"/>
      <c r="C4438" s="533" t="s">
        <v>717</v>
      </c>
      <c r="D4438" s="534" t="s">
        <v>660</v>
      </c>
      <c r="E4438" s="535">
        <v>1</v>
      </c>
      <c r="F4438" s="536">
        <v>56650</v>
      </c>
      <c r="G4438" s="857">
        <v>3.3E-3</v>
      </c>
      <c r="H4438" s="532">
        <v>187</v>
      </c>
      <c r="I4438" s="517"/>
    </row>
    <row r="4439" spans="2:9">
      <c r="B4439" s="521"/>
      <c r="C4439" s="538"/>
      <c r="D4439" s="534"/>
      <c r="E4439" s="539"/>
      <c r="F4439" s="540"/>
      <c r="G4439" s="845"/>
      <c r="H4439" s="541"/>
      <c r="I4439" s="517"/>
    </row>
    <row r="4440" spans="2:9">
      <c r="B4440" s="521"/>
      <c r="C4440" s="542"/>
      <c r="D4440" s="534"/>
      <c r="E4440" s="539"/>
      <c r="F4440" s="539"/>
      <c r="G4440" s="534"/>
      <c r="H4440" s="543"/>
      <c r="I4440" s="517"/>
    </row>
    <row r="4441" spans="2:9">
      <c r="B4441" s="521"/>
      <c r="C4441" s="542"/>
      <c r="D4441" s="534"/>
      <c r="E4441" s="539"/>
      <c r="F4441" s="539"/>
      <c r="G4441" s="534"/>
      <c r="H4441" s="543"/>
      <c r="I4441" s="517"/>
    </row>
    <row r="4442" spans="2:9" ht="15.75" thickBot="1">
      <c r="B4442" s="521"/>
      <c r="C4442" s="542"/>
      <c r="D4442" s="534"/>
      <c r="E4442" s="539"/>
      <c r="F4442" s="539"/>
      <c r="G4442" s="534"/>
      <c r="H4442" s="543"/>
      <c r="I4442" s="517"/>
    </row>
    <row r="4443" spans="2:9" ht="15.75" thickBot="1">
      <c r="B4443" s="521"/>
      <c r="C4443" s="544"/>
      <c r="D4443" s="545"/>
      <c r="E4443" s="546"/>
      <c r="F4443" s="546"/>
      <c r="G4443" s="545"/>
      <c r="H4443" s="547"/>
      <c r="I4443" s="548">
        <v>621</v>
      </c>
    </row>
    <row r="4444" spans="2:9" ht="15.75" thickBot="1">
      <c r="B4444" s="521"/>
      <c r="C4444" s="549"/>
      <c r="D4444" s="550"/>
      <c r="E4444" s="549"/>
      <c r="F4444" s="549"/>
      <c r="G4444" s="550"/>
      <c r="H4444" s="551"/>
      <c r="I4444" s="552"/>
    </row>
    <row r="4445" spans="2:9" ht="15.75" thickBot="1">
      <c r="B4445" s="522"/>
      <c r="C4445" s="524" t="s">
        <v>641</v>
      </c>
      <c r="D4445" s="525" t="s">
        <v>7</v>
      </c>
      <c r="E4445" s="525" t="s">
        <v>92</v>
      </c>
      <c r="F4445" s="525" t="s">
        <v>642</v>
      </c>
      <c r="G4445" s="525" t="s">
        <v>643</v>
      </c>
      <c r="H4445" s="526" t="s">
        <v>636</v>
      </c>
      <c r="I4445" s="517"/>
    </row>
    <row r="4446" spans="2:9">
      <c r="B4446" s="522"/>
      <c r="C4446" s="562" t="s">
        <v>718</v>
      </c>
      <c r="D4446" s="554" t="s">
        <v>668</v>
      </c>
      <c r="E4446" s="529">
        <v>1.6539999999999999E-2</v>
      </c>
      <c r="F4446" s="565">
        <v>14008</v>
      </c>
      <c r="G4446" s="556"/>
      <c r="H4446" s="532">
        <v>232</v>
      </c>
      <c r="I4446" s="517"/>
    </row>
    <row r="4447" spans="2:9">
      <c r="B4447" s="522"/>
      <c r="C4447" s="568" t="s">
        <v>677</v>
      </c>
      <c r="D4447" s="534" t="s">
        <v>678</v>
      </c>
      <c r="E4447" s="535">
        <v>10</v>
      </c>
      <c r="F4447" s="565">
        <v>23</v>
      </c>
      <c r="G4447" s="556"/>
      <c r="H4447" s="532">
        <v>230</v>
      </c>
      <c r="I4447" s="517"/>
    </row>
    <row r="4448" spans="2:9">
      <c r="B4448" s="522"/>
      <c r="C4448" s="568"/>
      <c r="D4448" s="534"/>
      <c r="E4448" s="809"/>
      <c r="F4448" s="565"/>
      <c r="G4448" s="556"/>
      <c r="H4448" s="532"/>
      <c r="I4448" s="517"/>
    </row>
    <row r="4449" spans="2:9">
      <c r="B4449" s="522"/>
      <c r="C4449" s="542"/>
      <c r="D4449" s="539"/>
      <c r="E4449" s="539"/>
      <c r="F4449" s="539"/>
      <c r="G4449" s="534"/>
      <c r="H4449" s="543"/>
      <c r="I4449" s="517"/>
    </row>
    <row r="4450" spans="2:9">
      <c r="B4450" s="522"/>
      <c r="C4450" s="542"/>
      <c r="D4450" s="539"/>
      <c r="E4450" s="539"/>
      <c r="F4450" s="539"/>
      <c r="G4450" s="534"/>
      <c r="H4450" s="543"/>
      <c r="I4450" s="517"/>
    </row>
    <row r="4451" spans="2:9">
      <c r="B4451" s="522"/>
      <c r="C4451" s="542"/>
      <c r="D4451" s="539"/>
      <c r="E4451" s="539"/>
      <c r="F4451" s="539"/>
      <c r="G4451" s="534"/>
      <c r="H4451" s="543"/>
      <c r="I4451" s="517"/>
    </row>
    <row r="4452" spans="2:9">
      <c r="B4452" s="522"/>
      <c r="C4452" s="542"/>
      <c r="D4452" s="539"/>
      <c r="E4452" s="539"/>
      <c r="F4452" s="539"/>
      <c r="G4452" s="534"/>
      <c r="H4452" s="543"/>
      <c r="I4452" s="517"/>
    </row>
    <row r="4453" spans="2:9">
      <c r="B4453" s="522"/>
      <c r="C4453" s="542"/>
      <c r="D4453" s="539"/>
      <c r="E4453" s="539"/>
      <c r="F4453" s="539"/>
      <c r="G4453" s="534"/>
      <c r="H4453" s="543"/>
      <c r="I4453" s="517"/>
    </row>
    <row r="4454" spans="2:9">
      <c r="B4454" s="522"/>
      <c r="C4454" s="542"/>
      <c r="D4454" s="539"/>
      <c r="E4454" s="539"/>
      <c r="F4454" s="539"/>
      <c r="G4454" s="534"/>
      <c r="H4454" s="543"/>
      <c r="I4454" s="517"/>
    </row>
    <row r="4455" spans="2:9">
      <c r="B4455" s="522"/>
      <c r="C4455" s="542"/>
      <c r="D4455" s="539"/>
      <c r="E4455" s="539"/>
      <c r="F4455" s="539"/>
      <c r="G4455" s="534"/>
      <c r="H4455" s="543"/>
      <c r="I4455" s="517"/>
    </row>
    <row r="4456" spans="2:9">
      <c r="B4456" s="522"/>
      <c r="C4456" s="542"/>
      <c r="D4456" s="539"/>
      <c r="E4456" s="539"/>
      <c r="F4456" s="539"/>
      <c r="G4456" s="534"/>
      <c r="H4456" s="543"/>
      <c r="I4456" s="517"/>
    </row>
    <row r="4457" spans="2:9" ht="15.75" thickBot="1">
      <c r="B4457" s="522"/>
      <c r="C4457" s="542"/>
      <c r="D4457" s="539"/>
      <c r="E4457" s="539"/>
      <c r="F4457" s="539"/>
      <c r="G4457" s="534"/>
      <c r="H4457" s="543"/>
      <c r="I4457" s="517"/>
    </row>
    <row r="4458" spans="2:9" ht="15.75" thickBot="1">
      <c r="B4458" s="522"/>
      <c r="C4458" s="544"/>
      <c r="D4458" s="546"/>
      <c r="E4458" s="546"/>
      <c r="F4458" s="546"/>
      <c r="G4458" s="545"/>
      <c r="H4458" s="547"/>
      <c r="I4458" s="548">
        <v>462</v>
      </c>
    </row>
    <row r="4459" spans="2:9" ht="15.75" thickBot="1">
      <c r="B4459" s="522"/>
      <c r="C4459" s="549"/>
      <c r="D4459" s="549"/>
      <c r="E4459" s="549"/>
      <c r="F4459" s="549"/>
      <c r="G4459" s="550"/>
      <c r="H4459" s="551"/>
      <c r="I4459" s="552"/>
    </row>
    <row r="4460" spans="2:9" ht="15.75" thickBot="1">
      <c r="B4460" s="522"/>
      <c r="C4460" s="524" t="s">
        <v>645</v>
      </c>
      <c r="D4460" s="525" t="s">
        <v>7</v>
      </c>
      <c r="E4460" s="525" t="s">
        <v>92</v>
      </c>
      <c r="F4460" s="525" t="s">
        <v>642</v>
      </c>
      <c r="G4460" s="525" t="s">
        <v>646</v>
      </c>
      <c r="H4460" s="526" t="s">
        <v>636</v>
      </c>
      <c r="I4460" s="517"/>
    </row>
    <row r="4461" spans="2:9">
      <c r="B4461" s="522"/>
      <c r="C4461" s="553"/>
      <c r="D4461" s="540"/>
      <c r="E4461" s="540"/>
      <c r="F4461" s="540"/>
      <c r="G4461" s="554"/>
      <c r="H4461" s="541"/>
      <c r="I4461" s="517"/>
    </row>
    <row r="4462" spans="2:9">
      <c r="B4462" s="522"/>
      <c r="C4462" s="553"/>
      <c r="D4462" s="540"/>
      <c r="E4462" s="540"/>
      <c r="F4462" s="540"/>
      <c r="G4462" s="554"/>
      <c r="H4462" s="541"/>
      <c r="I4462" s="517"/>
    </row>
    <row r="4463" spans="2:9">
      <c r="B4463" s="522"/>
      <c r="C4463" s="542"/>
      <c r="D4463" s="539"/>
      <c r="E4463" s="539"/>
      <c r="F4463" s="539"/>
      <c r="G4463" s="534"/>
      <c r="H4463" s="543"/>
      <c r="I4463" s="517"/>
    </row>
    <row r="4464" spans="2:9">
      <c r="B4464" s="522"/>
      <c r="C4464" s="542"/>
      <c r="D4464" s="539"/>
      <c r="E4464" s="539"/>
      <c r="F4464" s="539"/>
      <c r="G4464" s="534"/>
      <c r="H4464" s="543"/>
      <c r="I4464" s="517"/>
    </row>
    <row r="4465" spans="2:10" ht="15.75" thickBot="1">
      <c r="B4465" s="522"/>
      <c r="C4465" s="542"/>
      <c r="D4465" s="539"/>
      <c r="E4465" s="539"/>
      <c r="F4465" s="539"/>
      <c r="G4465" s="534"/>
      <c r="H4465" s="543"/>
      <c r="I4465" s="517"/>
    </row>
    <row r="4466" spans="2:10" ht="15.75" thickBot="1">
      <c r="B4466" s="522"/>
      <c r="C4466" s="544"/>
      <c r="D4466" s="546"/>
      <c r="E4466" s="546"/>
      <c r="F4466" s="546"/>
      <c r="G4466" s="545"/>
      <c r="H4466" s="547"/>
      <c r="I4466" s="548">
        <v>0</v>
      </c>
    </row>
    <row r="4467" spans="2:10" ht="15.75" thickBot="1">
      <c r="B4467" s="522"/>
      <c r="C4467" s="549"/>
      <c r="D4467" s="549"/>
      <c r="E4467" s="549"/>
      <c r="F4467" s="549"/>
      <c r="G4467" s="559"/>
      <c r="H4467" s="560"/>
      <c r="I4467" s="552"/>
    </row>
    <row r="4468" spans="2:10" ht="15.75" thickBot="1">
      <c r="B4468" s="522"/>
      <c r="C4468" s="524" t="s">
        <v>647</v>
      </c>
      <c r="D4468" s="561" t="s">
        <v>648</v>
      </c>
      <c r="E4468" s="561" t="s">
        <v>649</v>
      </c>
      <c r="F4468" s="525" t="s">
        <v>650</v>
      </c>
      <c r="G4468" s="525" t="s">
        <v>635</v>
      </c>
      <c r="H4468" s="526" t="s">
        <v>636</v>
      </c>
      <c r="I4468" s="517"/>
    </row>
    <row r="4469" spans="2:10">
      <c r="B4469" s="522"/>
      <c r="C4469" s="562" t="s">
        <v>651</v>
      </c>
      <c r="D4469" s="563">
        <v>52046.296296296299</v>
      </c>
      <c r="E4469" s="564">
        <v>1.83829076447194</v>
      </c>
      <c r="F4469" s="565">
        <v>95676.225806451621</v>
      </c>
      <c r="G4469" s="537">
        <v>100.1</v>
      </c>
      <c r="H4469" s="567">
        <v>956</v>
      </c>
      <c r="I4469" s="517"/>
    </row>
    <row r="4470" spans="2:10">
      <c r="B4470" s="522"/>
      <c r="C4470" s="562" t="s">
        <v>652</v>
      </c>
      <c r="D4470" s="563">
        <v>41637.037037037036</v>
      </c>
      <c r="E4470" s="564">
        <v>1.83829076447194</v>
      </c>
      <c r="F4470" s="565">
        <v>76540.980645161297</v>
      </c>
      <c r="G4470" s="858">
        <v>15.4</v>
      </c>
      <c r="H4470" s="567">
        <v>4970</v>
      </c>
      <c r="I4470" s="517"/>
    </row>
    <row r="4471" spans="2:10">
      <c r="B4471" s="522"/>
      <c r="C4471" s="568" t="s">
        <v>653</v>
      </c>
      <c r="D4471" s="563">
        <v>20818.518518518522</v>
      </c>
      <c r="E4471" s="564">
        <v>2.0417646957549742</v>
      </c>
      <c r="F4471" s="565">
        <v>42506.516129032265</v>
      </c>
      <c r="G4471" s="858">
        <v>15.4</v>
      </c>
      <c r="H4471" s="567">
        <v>2760</v>
      </c>
      <c r="I4471" s="517"/>
    </row>
    <row r="4472" spans="2:10">
      <c r="B4472" s="522"/>
      <c r="C4472" s="542"/>
      <c r="D4472" s="539"/>
      <c r="E4472" s="539"/>
      <c r="F4472" s="539"/>
      <c r="G4472" s="534"/>
      <c r="H4472" s="543"/>
      <c r="I4472" s="517"/>
    </row>
    <row r="4473" spans="2:10">
      <c r="B4473" s="522"/>
      <c r="C4473" s="542"/>
      <c r="D4473" s="539"/>
      <c r="E4473" s="539"/>
      <c r="F4473" s="539"/>
      <c r="G4473" s="534"/>
      <c r="H4473" s="543"/>
      <c r="I4473" s="517"/>
    </row>
    <row r="4474" spans="2:10" ht="15.75" thickBot="1">
      <c r="B4474" s="522"/>
      <c r="C4474" s="542"/>
      <c r="D4474" s="539"/>
      <c r="E4474" s="539"/>
      <c r="F4474" s="539"/>
      <c r="G4474" s="534"/>
      <c r="H4474" s="543"/>
      <c r="I4474" s="517"/>
    </row>
    <row r="4475" spans="2:10" ht="15.75" thickBot="1">
      <c r="B4475" s="522"/>
      <c r="C4475" s="570"/>
      <c r="D4475" s="571"/>
      <c r="E4475" s="571"/>
      <c r="F4475" s="571"/>
      <c r="G4475" s="572"/>
      <c r="H4475" s="573"/>
      <c r="I4475" s="548">
        <v>8686</v>
      </c>
    </row>
    <row r="4476" spans="2:10" ht="15.75" thickBot="1">
      <c r="B4476" s="522"/>
      <c r="C4476" s="522"/>
      <c r="D4476" s="522"/>
      <c r="E4476" s="522"/>
      <c r="F4476" s="522"/>
      <c r="G4476" s="521"/>
      <c r="H4476" s="517"/>
      <c r="I4476" s="517"/>
    </row>
    <row r="4477" spans="2:10" ht="15.75" thickBot="1">
      <c r="B4477" s="522"/>
      <c r="C4477" s="522"/>
      <c r="D4477" s="522"/>
      <c r="E4477" s="522"/>
      <c r="F4477" s="574" t="s">
        <v>654</v>
      </c>
      <c r="G4477" s="521"/>
      <c r="H4477" s="517"/>
      <c r="I4477" s="548">
        <v>9769</v>
      </c>
      <c r="J4477" s="518">
        <v>9769</v>
      </c>
    </row>
    <row r="4478" spans="2:10">
      <c r="B4478" s="515"/>
      <c r="C4478" s="515"/>
      <c r="D4478" s="515"/>
      <c r="E4478" s="515"/>
      <c r="F4478" s="515"/>
      <c r="G4478" s="516"/>
      <c r="H4478" s="517"/>
      <c r="I4478" s="515"/>
    </row>
    <row r="4479" spans="2:10">
      <c r="B4479" s="515"/>
      <c r="C4479" s="515"/>
      <c r="D4479" s="515"/>
      <c r="E4479" s="515"/>
      <c r="F4479" s="515"/>
      <c r="G4479" s="516"/>
      <c r="H4479" s="517"/>
      <c r="I4479" s="821"/>
    </row>
    <row r="4480" spans="2:10">
      <c r="B4480" s="515"/>
      <c r="C4480" s="515"/>
      <c r="D4480" s="515"/>
      <c r="E4480" s="515"/>
      <c r="F4480" s="515"/>
      <c r="G4480" s="516"/>
      <c r="H4480" s="517"/>
      <c r="I4480" s="515"/>
    </row>
    <row r="4481" spans="2:9">
      <c r="B4481" s="516"/>
      <c r="C4481" s="515"/>
      <c r="D4481" s="515"/>
      <c r="E4481" s="515"/>
      <c r="F4481" s="515"/>
      <c r="G4481" s="516"/>
      <c r="H4481" s="517"/>
      <c r="I4481" s="515"/>
    </row>
    <row r="4482" spans="2:9">
      <c r="B4482" s="516"/>
      <c r="C4482" s="519" t="s">
        <v>631</v>
      </c>
      <c r="D4482" s="519"/>
      <c r="E4482" s="519"/>
      <c r="F4482" s="519"/>
      <c r="G4482" s="519"/>
      <c r="H4482" s="520"/>
      <c r="I4482" s="515"/>
    </row>
    <row r="4483" spans="2:9">
      <c r="B4483" s="516"/>
      <c r="C4483" s="515"/>
      <c r="D4483" s="515"/>
      <c r="E4483" s="515"/>
      <c r="F4483" s="515"/>
      <c r="G4483" s="516"/>
      <c r="H4483" s="517"/>
      <c r="I4483" s="515"/>
    </row>
    <row r="4484" spans="2:9">
      <c r="B4484" s="516"/>
      <c r="C4484" s="515"/>
      <c r="D4484" s="515"/>
      <c r="E4484" s="515"/>
      <c r="F4484" s="515"/>
      <c r="G4484" s="516"/>
      <c r="H4484" s="517"/>
      <c r="I4484" s="515"/>
    </row>
    <row r="4485" spans="2:9">
      <c r="B4485" s="516"/>
      <c r="C4485" s="515"/>
      <c r="D4485" s="515"/>
      <c r="E4485" s="515"/>
      <c r="F4485" s="515"/>
      <c r="G4485" s="516"/>
      <c r="H4485" s="517"/>
      <c r="I4485" s="1051" t="s">
        <v>1062</v>
      </c>
    </row>
    <row r="4486" spans="2:9" ht="30">
      <c r="B4486" s="843" t="s">
        <v>568</v>
      </c>
      <c r="C4486" s="1094" t="s">
        <v>4616</v>
      </c>
      <c r="D4486" s="945" t="s">
        <v>5545</v>
      </c>
      <c r="E4486" s="945"/>
      <c r="F4486" s="945"/>
      <c r="G4486" s="843" t="s">
        <v>7</v>
      </c>
      <c r="H4486" s="844" t="s">
        <v>77</v>
      </c>
      <c r="I4486" s="1093">
        <v>62</v>
      </c>
    </row>
    <row r="4487" spans="2:9">
      <c r="B4487" s="521"/>
      <c r="C4487" s="522"/>
      <c r="D4487" s="522"/>
      <c r="E4487" s="522"/>
      <c r="F4487" s="522"/>
      <c r="G4487" s="521"/>
      <c r="H4487" s="517"/>
      <c r="I4487" s="517"/>
    </row>
    <row r="4488" spans="2:9">
      <c r="B4488" s="521"/>
      <c r="C4488" s="522"/>
      <c r="D4488" s="522"/>
      <c r="E4488" s="522"/>
      <c r="F4488" s="522"/>
      <c r="G4488" s="521"/>
      <c r="H4488" s="523"/>
      <c r="I4488" s="517"/>
    </row>
    <row r="4489" spans="2:9" ht="15.75" thickBot="1">
      <c r="B4489" s="521"/>
      <c r="C4489" s="522"/>
      <c r="D4489" s="522"/>
      <c r="E4489" s="522"/>
      <c r="F4489" s="522"/>
      <c r="G4489" s="521"/>
      <c r="H4489" s="517"/>
      <c r="I4489" s="517"/>
    </row>
    <row r="4490" spans="2:9" ht="15.75" thickBot="1">
      <c r="B4490" s="521"/>
      <c r="C4490" s="524" t="s">
        <v>633</v>
      </c>
      <c r="D4490" s="525" t="s">
        <v>7</v>
      </c>
      <c r="E4490" s="525" t="s">
        <v>92</v>
      </c>
      <c r="F4490" s="525" t="s">
        <v>634</v>
      </c>
      <c r="G4490" s="525" t="s">
        <v>635</v>
      </c>
      <c r="H4490" s="526" t="s">
        <v>636</v>
      </c>
      <c r="I4490" s="517"/>
    </row>
    <row r="4491" spans="2:9">
      <c r="B4491" s="521"/>
      <c r="C4491" s="527" t="s">
        <v>637</v>
      </c>
      <c r="D4491" s="528" t="s">
        <v>638</v>
      </c>
      <c r="E4491" s="529">
        <v>1</v>
      </c>
      <c r="F4491" s="530">
        <v>13527</v>
      </c>
      <c r="G4491" s="531">
        <v>0.05</v>
      </c>
      <c r="H4491" s="532">
        <v>676</v>
      </c>
      <c r="I4491" s="517"/>
    </row>
    <row r="4492" spans="2:9">
      <c r="B4492" s="521"/>
      <c r="C4492" s="533" t="s">
        <v>717</v>
      </c>
      <c r="D4492" s="534" t="s">
        <v>660</v>
      </c>
      <c r="E4492" s="535">
        <v>1</v>
      </c>
      <c r="F4492" s="536">
        <v>56650</v>
      </c>
      <c r="G4492" s="857">
        <v>3.3E-3</v>
      </c>
      <c r="H4492" s="532">
        <v>187</v>
      </c>
      <c r="I4492" s="517"/>
    </row>
    <row r="4493" spans="2:9">
      <c r="B4493" s="521"/>
      <c r="C4493" s="538"/>
      <c r="D4493" s="534"/>
      <c r="E4493" s="539"/>
      <c r="F4493" s="540"/>
      <c r="G4493" s="845"/>
      <c r="H4493" s="541"/>
      <c r="I4493" s="517"/>
    </row>
    <row r="4494" spans="2:9">
      <c r="B4494" s="521"/>
      <c r="C4494" s="542"/>
      <c r="D4494" s="534"/>
      <c r="E4494" s="539"/>
      <c r="F4494" s="539"/>
      <c r="G4494" s="534"/>
      <c r="H4494" s="543"/>
      <c r="I4494" s="517"/>
    </row>
    <row r="4495" spans="2:9">
      <c r="B4495" s="521"/>
      <c r="C4495" s="542"/>
      <c r="D4495" s="534"/>
      <c r="E4495" s="539"/>
      <c r="F4495" s="539"/>
      <c r="G4495" s="534"/>
      <c r="H4495" s="543"/>
      <c r="I4495" s="517"/>
    </row>
    <row r="4496" spans="2:9" ht="15.75" thickBot="1">
      <c r="B4496" s="521"/>
      <c r="C4496" s="542"/>
      <c r="D4496" s="534"/>
      <c r="E4496" s="539"/>
      <c r="F4496" s="539"/>
      <c r="G4496" s="534"/>
      <c r="H4496" s="543"/>
      <c r="I4496" s="517"/>
    </row>
    <row r="4497" spans="2:9" ht="15.75" thickBot="1">
      <c r="B4497" s="521"/>
      <c r="C4497" s="544"/>
      <c r="D4497" s="545"/>
      <c r="E4497" s="546"/>
      <c r="F4497" s="546"/>
      <c r="G4497" s="545"/>
      <c r="H4497" s="547"/>
      <c r="I4497" s="548">
        <v>863</v>
      </c>
    </row>
    <row r="4498" spans="2:9" ht="15.75" thickBot="1">
      <c r="B4498" s="521"/>
      <c r="C4498" s="549"/>
      <c r="D4498" s="550"/>
      <c r="E4498" s="549"/>
      <c r="F4498" s="549"/>
      <c r="G4498" s="550"/>
      <c r="H4498" s="551"/>
      <c r="I4498" s="552"/>
    </row>
    <row r="4499" spans="2:9" ht="15.75" thickBot="1">
      <c r="B4499" s="522"/>
      <c r="C4499" s="524" t="s">
        <v>641</v>
      </c>
      <c r="D4499" s="525" t="s">
        <v>7</v>
      </c>
      <c r="E4499" s="525" t="s">
        <v>92</v>
      </c>
      <c r="F4499" s="525" t="s">
        <v>642</v>
      </c>
      <c r="G4499" s="525" t="s">
        <v>643</v>
      </c>
      <c r="H4499" s="526" t="s">
        <v>636</v>
      </c>
      <c r="I4499" s="517"/>
    </row>
    <row r="4500" spans="2:9">
      <c r="B4500" s="522"/>
      <c r="C4500" s="562" t="s">
        <v>718</v>
      </c>
      <c r="D4500" s="554" t="s">
        <v>668</v>
      </c>
      <c r="E4500" s="529">
        <v>1.6539999999999999E-2</v>
      </c>
      <c r="F4500" s="565">
        <v>14008</v>
      </c>
      <c r="G4500" s="556"/>
      <c r="H4500" s="532">
        <v>232</v>
      </c>
      <c r="I4500" s="517"/>
    </row>
    <row r="4501" spans="2:9">
      <c r="B4501" s="522"/>
      <c r="C4501" s="568" t="s">
        <v>677</v>
      </c>
      <c r="D4501" s="534" t="s">
        <v>678</v>
      </c>
      <c r="E4501" s="535">
        <v>10</v>
      </c>
      <c r="F4501" s="565">
        <v>23</v>
      </c>
      <c r="G4501" s="556"/>
      <c r="H4501" s="532">
        <v>230</v>
      </c>
      <c r="I4501" s="517"/>
    </row>
    <row r="4502" spans="2:9">
      <c r="B4502" s="522"/>
      <c r="C4502" s="568"/>
      <c r="D4502" s="534"/>
      <c r="E4502" s="809"/>
      <c r="F4502" s="565"/>
      <c r="G4502" s="556"/>
      <c r="H4502" s="532"/>
      <c r="I4502" s="517"/>
    </row>
    <row r="4503" spans="2:9">
      <c r="B4503" s="522"/>
      <c r="C4503" s="542"/>
      <c r="D4503" s="539"/>
      <c r="E4503" s="539"/>
      <c r="F4503" s="539"/>
      <c r="G4503" s="534"/>
      <c r="H4503" s="543"/>
      <c r="I4503" s="517"/>
    </row>
    <row r="4504" spans="2:9">
      <c r="B4504" s="522"/>
      <c r="C4504" s="542"/>
      <c r="D4504" s="539"/>
      <c r="E4504" s="539"/>
      <c r="F4504" s="539"/>
      <c r="G4504" s="534"/>
      <c r="H4504" s="543"/>
      <c r="I4504" s="517"/>
    </row>
    <row r="4505" spans="2:9">
      <c r="B4505" s="522"/>
      <c r="C4505" s="542"/>
      <c r="D4505" s="539"/>
      <c r="E4505" s="539"/>
      <c r="F4505" s="539"/>
      <c r="G4505" s="534"/>
      <c r="H4505" s="543"/>
      <c r="I4505" s="517"/>
    </row>
    <row r="4506" spans="2:9">
      <c r="B4506" s="522"/>
      <c r="C4506" s="542"/>
      <c r="D4506" s="539"/>
      <c r="E4506" s="539"/>
      <c r="F4506" s="539"/>
      <c r="G4506" s="534"/>
      <c r="H4506" s="543"/>
      <c r="I4506" s="517"/>
    </row>
    <row r="4507" spans="2:9">
      <c r="B4507" s="522"/>
      <c r="C4507" s="542"/>
      <c r="D4507" s="539"/>
      <c r="E4507" s="539"/>
      <c r="F4507" s="539"/>
      <c r="G4507" s="534"/>
      <c r="H4507" s="543"/>
      <c r="I4507" s="517"/>
    </row>
    <row r="4508" spans="2:9">
      <c r="B4508" s="522"/>
      <c r="C4508" s="542"/>
      <c r="D4508" s="539"/>
      <c r="E4508" s="539"/>
      <c r="F4508" s="539"/>
      <c r="G4508" s="534"/>
      <c r="H4508" s="543"/>
      <c r="I4508" s="517"/>
    </row>
    <row r="4509" spans="2:9">
      <c r="B4509" s="522"/>
      <c r="C4509" s="542"/>
      <c r="D4509" s="539"/>
      <c r="E4509" s="539"/>
      <c r="F4509" s="539"/>
      <c r="G4509" s="534"/>
      <c r="H4509" s="543"/>
      <c r="I4509" s="517"/>
    </row>
    <row r="4510" spans="2:9">
      <c r="B4510" s="522"/>
      <c r="C4510" s="542"/>
      <c r="D4510" s="539"/>
      <c r="E4510" s="539"/>
      <c r="F4510" s="539"/>
      <c r="G4510" s="534"/>
      <c r="H4510" s="543"/>
      <c r="I4510" s="517"/>
    </row>
    <row r="4511" spans="2:9" ht="15.75" thickBot="1">
      <c r="B4511" s="522"/>
      <c r="C4511" s="542"/>
      <c r="D4511" s="539"/>
      <c r="E4511" s="539"/>
      <c r="F4511" s="539"/>
      <c r="G4511" s="534"/>
      <c r="H4511" s="543"/>
      <c r="I4511" s="517"/>
    </row>
    <row r="4512" spans="2:9" ht="15.75" thickBot="1">
      <c r="B4512" s="522"/>
      <c r="C4512" s="544"/>
      <c r="D4512" s="546"/>
      <c r="E4512" s="546"/>
      <c r="F4512" s="546"/>
      <c r="G4512" s="545"/>
      <c r="H4512" s="547"/>
      <c r="I4512" s="548">
        <v>462</v>
      </c>
    </row>
    <row r="4513" spans="2:9" ht="15.75" thickBot="1">
      <c r="B4513" s="522"/>
      <c r="C4513" s="549"/>
      <c r="D4513" s="549"/>
      <c r="E4513" s="549"/>
      <c r="F4513" s="549"/>
      <c r="G4513" s="550"/>
      <c r="H4513" s="551"/>
      <c r="I4513" s="552"/>
    </row>
    <row r="4514" spans="2:9" ht="15.75" thickBot="1">
      <c r="B4514" s="522"/>
      <c r="C4514" s="524" t="s">
        <v>645</v>
      </c>
      <c r="D4514" s="525" t="s">
        <v>7</v>
      </c>
      <c r="E4514" s="525" t="s">
        <v>92</v>
      </c>
      <c r="F4514" s="525" t="s">
        <v>642</v>
      </c>
      <c r="G4514" s="525" t="s">
        <v>646</v>
      </c>
      <c r="H4514" s="526" t="s">
        <v>636</v>
      </c>
      <c r="I4514" s="517"/>
    </row>
    <row r="4515" spans="2:9">
      <c r="B4515" s="522"/>
      <c r="C4515" s="553"/>
      <c r="D4515" s="540"/>
      <c r="E4515" s="540"/>
      <c r="F4515" s="540"/>
      <c r="G4515" s="554"/>
      <c r="H4515" s="541"/>
      <c r="I4515" s="517"/>
    </row>
    <row r="4516" spans="2:9">
      <c r="B4516" s="522"/>
      <c r="C4516" s="553"/>
      <c r="D4516" s="540"/>
      <c r="E4516" s="540"/>
      <c r="F4516" s="540"/>
      <c r="G4516" s="554"/>
      <c r="H4516" s="541"/>
      <c r="I4516" s="517"/>
    </row>
    <row r="4517" spans="2:9">
      <c r="B4517" s="522"/>
      <c r="C4517" s="542"/>
      <c r="D4517" s="539"/>
      <c r="E4517" s="539"/>
      <c r="F4517" s="539"/>
      <c r="G4517" s="534"/>
      <c r="H4517" s="543"/>
      <c r="I4517" s="517"/>
    </row>
    <row r="4518" spans="2:9">
      <c r="B4518" s="522"/>
      <c r="C4518" s="542"/>
      <c r="D4518" s="539"/>
      <c r="E4518" s="539"/>
      <c r="F4518" s="539"/>
      <c r="G4518" s="534"/>
      <c r="H4518" s="543"/>
      <c r="I4518" s="517"/>
    </row>
    <row r="4519" spans="2:9" ht="15.75" thickBot="1">
      <c r="B4519" s="522"/>
      <c r="C4519" s="542"/>
      <c r="D4519" s="539"/>
      <c r="E4519" s="539"/>
      <c r="F4519" s="539"/>
      <c r="G4519" s="534"/>
      <c r="H4519" s="543"/>
      <c r="I4519" s="517"/>
    </row>
    <row r="4520" spans="2:9" ht="15.75" thickBot="1">
      <c r="B4520" s="522"/>
      <c r="C4520" s="544"/>
      <c r="D4520" s="546"/>
      <c r="E4520" s="546"/>
      <c r="F4520" s="546"/>
      <c r="G4520" s="545"/>
      <c r="H4520" s="547"/>
      <c r="I4520" s="548">
        <v>0</v>
      </c>
    </row>
    <row r="4521" spans="2:9" ht="15.75" thickBot="1">
      <c r="B4521" s="522"/>
      <c r="C4521" s="549"/>
      <c r="D4521" s="549"/>
      <c r="E4521" s="549"/>
      <c r="F4521" s="549"/>
      <c r="G4521" s="559"/>
      <c r="H4521" s="560"/>
      <c r="I4521" s="552"/>
    </row>
    <row r="4522" spans="2:9" ht="15.75" thickBot="1">
      <c r="B4522" s="522"/>
      <c r="C4522" s="524" t="s">
        <v>647</v>
      </c>
      <c r="D4522" s="561" t="s">
        <v>648</v>
      </c>
      <c r="E4522" s="561" t="s">
        <v>649</v>
      </c>
      <c r="F4522" s="525" t="s">
        <v>650</v>
      </c>
      <c r="G4522" s="525" t="s">
        <v>635</v>
      </c>
      <c r="H4522" s="526" t="s">
        <v>636</v>
      </c>
      <c r="I4522" s="517"/>
    </row>
    <row r="4523" spans="2:9">
      <c r="B4523" s="522"/>
      <c r="C4523" s="562" t="s">
        <v>651</v>
      </c>
      <c r="D4523" s="563">
        <v>52046.296296296299</v>
      </c>
      <c r="E4523" s="564">
        <v>1.83829076447194</v>
      </c>
      <c r="F4523" s="565">
        <v>95676.225806451621</v>
      </c>
      <c r="G4523" s="826">
        <v>96.035809090909098</v>
      </c>
      <c r="H4523" s="567">
        <v>996</v>
      </c>
      <c r="I4523" s="517"/>
    </row>
    <row r="4524" spans="2:9">
      <c r="B4524" s="522"/>
      <c r="C4524" s="562" t="s">
        <v>652</v>
      </c>
      <c r="D4524" s="563">
        <v>41637.037037037036</v>
      </c>
      <c r="E4524" s="564">
        <v>1.83829076447194</v>
      </c>
      <c r="F4524" s="565">
        <v>76540.980645161297</v>
      </c>
      <c r="G4524" s="858">
        <v>9.5</v>
      </c>
      <c r="H4524" s="567">
        <v>8057</v>
      </c>
      <c r="I4524" s="517"/>
    </row>
    <row r="4525" spans="2:9">
      <c r="B4525" s="522"/>
      <c r="C4525" s="568" t="s">
        <v>653</v>
      </c>
      <c r="D4525" s="563">
        <v>20818.518518518522</v>
      </c>
      <c r="E4525" s="564">
        <v>2.0417646957549742</v>
      </c>
      <c r="F4525" s="565">
        <v>42506.516129032265</v>
      </c>
      <c r="G4525" s="858">
        <v>9.5</v>
      </c>
      <c r="H4525" s="567">
        <v>4474</v>
      </c>
      <c r="I4525" s="517"/>
    </row>
    <row r="4526" spans="2:9">
      <c r="B4526" s="522"/>
      <c r="C4526" s="542"/>
      <c r="D4526" s="539"/>
      <c r="E4526" s="539"/>
      <c r="F4526" s="539"/>
      <c r="G4526" s="534"/>
      <c r="H4526" s="543"/>
      <c r="I4526" s="517"/>
    </row>
    <row r="4527" spans="2:9">
      <c r="B4527" s="522"/>
      <c r="C4527" s="542"/>
      <c r="D4527" s="539"/>
      <c r="E4527" s="539"/>
      <c r="F4527" s="539"/>
      <c r="G4527" s="534"/>
      <c r="H4527" s="543"/>
      <c r="I4527" s="517"/>
    </row>
    <row r="4528" spans="2:9" ht="15.75" thickBot="1">
      <c r="B4528" s="522"/>
      <c r="C4528" s="542"/>
      <c r="D4528" s="539"/>
      <c r="E4528" s="539"/>
      <c r="F4528" s="539"/>
      <c r="G4528" s="534"/>
      <c r="H4528" s="543"/>
      <c r="I4528" s="517"/>
    </row>
    <row r="4529" spans="2:10" ht="15.75" thickBot="1">
      <c r="B4529" s="522"/>
      <c r="C4529" s="570"/>
      <c r="D4529" s="571"/>
      <c r="E4529" s="571"/>
      <c r="F4529" s="571"/>
      <c r="G4529" s="572"/>
      <c r="H4529" s="573"/>
      <c r="I4529" s="548">
        <v>13527</v>
      </c>
    </row>
    <row r="4530" spans="2:10" ht="15.75" thickBot="1">
      <c r="B4530" s="522"/>
      <c r="C4530" s="522"/>
      <c r="D4530" s="522"/>
      <c r="E4530" s="522"/>
      <c r="F4530" s="522"/>
      <c r="G4530" s="521"/>
      <c r="H4530" s="517"/>
      <c r="I4530" s="517"/>
    </row>
    <row r="4531" spans="2:10" ht="15.75" thickBot="1">
      <c r="B4531" s="522"/>
      <c r="C4531" s="522"/>
      <c r="D4531" s="522"/>
      <c r="E4531" s="522"/>
      <c r="F4531" s="574" t="s">
        <v>654</v>
      </c>
      <c r="G4531" s="521"/>
      <c r="H4531" s="517"/>
      <c r="I4531" s="548">
        <v>14852</v>
      </c>
      <c r="J4531" s="518">
        <v>14852</v>
      </c>
    </row>
    <row r="4532" spans="2:10">
      <c r="B4532" s="515"/>
      <c r="C4532" s="515"/>
      <c r="D4532" s="515"/>
      <c r="E4532" s="515"/>
      <c r="F4532" s="515"/>
      <c r="G4532" s="516"/>
      <c r="H4532" s="517"/>
      <c r="I4532" s="515"/>
    </row>
    <row r="4533" spans="2:10">
      <c r="B4533" s="515"/>
      <c r="C4533" s="515"/>
      <c r="D4533" s="515"/>
      <c r="E4533" s="515"/>
      <c r="F4533" s="515"/>
      <c r="G4533" s="516"/>
      <c r="H4533" s="517"/>
      <c r="I4533" s="821"/>
    </row>
    <row r="4534" spans="2:10">
      <c r="B4534" s="515"/>
      <c r="C4534" s="515"/>
      <c r="D4534" s="515"/>
      <c r="E4534" s="515"/>
      <c r="F4534" s="515"/>
      <c r="G4534" s="516"/>
      <c r="H4534" s="517"/>
      <c r="I4534" s="515"/>
    </row>
    <row r="4535" spans="2:10">
      <c r="B4535" s="516"/>
      <c r="C4535" s="515"/>
      <c r="D4535" s="515"/>
      <c r="E4535" s="515"/>
      <c r="F4535" s="515"/>
      <c r="G4535" s="516"/>
      <c r="H4535" s="517"/>
      <c r="I4535" s="515"/>
    </row>
    <row r="4536" spans="2:10">
      <c r="B4536" s="516"/>
      <c r="C4536" s="519" t="s">
        <v>631</v>
      </c>
      <c r="D4536" s="519"/>
      <c r="E4536" s="519"/>
      <c r="F4536" s="519"/>
      <c r="G4536" s="519"/>
      <c r="H4536" s="520"/>
      <c r="I4536" s="515"/>
    </row>
    <row r="4537" spans="2:10">
      <c r="B4537" s="516"/>
      <c r="C4537" s="515"/>
      <c r="D4537" s="515"/>
      <c r="E4537" s="515"/>
      <c r="F4537" s="515"/>
      <c r="G4537" s="516"/>
      <c r="H4537" s="517"/>
      <c r="I4537" s="515"/>
    </row>
    <row r="4538" spans="2:10">
      <c r="B4538" s="516"/>
      <c r="C4538" s="515"/>
      <c r="D4538" s="515"/>
      <c r="E4538" s="515"/>
      <c r="F4538" s="515"/>
      <c r="G4538" s="516"/>
      <c r="H4538" s="517"/>
      <c r="I4538" s="515"/>
    </row>
    <row r="4539" spans="2:10">
      <c r="B4539" s="516"/>
      <c r="C4539" s="515"/>
      <c r="D4539" s="515"/>
      <c r="E4539" s="515"/>
      <c r="F4539" s="515"/>
      <c r="G4539" s="516"/>
      <c r="H4539" s="517"/>
      <c r="I4539" s="1051" t="s">
        <v>1062</v>
      </c>
    </row>
    <row r="4540" spans="2:10">
      <c r="B4540" s="843" t="s">
        <v>568</v>
      </c>
      <c r="C4540" s="1094" t="s">
        <v>4617</v>
      </c>
      <c r="D4540" s="945" t="s">
        <v>5546</v>
      </c>
      <c r="E4540" s="945"/>
      <c r="F4540" s="945"/>
      <c r="G4540" s="843" t="s">
        <v>7</v>
      </c>
      <c r="H4540" s="844" t="s">
        <v>77</v>
      </c>
      <c r="I4540" s="1093">
        <v>63</v>
      </c>
    </row>
    <row r="4541" spans="2:10">
      <c r="B4541" s="521"/>
      <c r="C4541" s="522"/>
      <c r="D4541" s="522"/>
      <c r="E4541" s="522"/>
      <c r="F4541" s="522"/>
      <c r="G4541" s="521"/>
      <c r="H4541" s="517"/>
      <c r="I4541" s="517"/>
    </row>
    <row r="4542" spans="2:10">
      <c r="B4542" s="521"/>
      <c r="C4542" s="522"/>
      <c r="D4542" s="522"/>
      <c r="E4542" s="522"/>
      <c r="F4542" s="522"/>
      <c r="G4542" s="521"/>
      <c r="H4542" s="523"/>
      <c r="I4542" s="517"/>
    </row>
    <row r="4543" spans="2:10" ht="15.75" thickBot="1">
      <c r="B4543" s="521"/>
      <c r="C4543" s="522"/>
      <c r="D4543" s="522"/>
      <c r="E4543" s="522"/>
      <c r="F4543" s="522"/>
      <c r="G4543" s="521"/>
      <c r="H4543" s="517"/>
      <c r="I4543" s="517"/>
    </row>
    <row r="4544" spans="2:10" ht="15.75" thickBot="1">
      <c r="B4544" s="521"/>
      <c r="C4544" s="524" t="s">
        <v>633</v>
      </c>
      <c r="D4544" s="525" t="s">
        <v>7</v>
      </c>
      <c r="E4544" s="525" t="s">
        <v>92</v>
      </c>
      <c r="F4544" s="525" t="s">
        <v>634</v>
      </c>
      <c r="G4544" s="525" t="s">
        <v>635</v>
      </c>
      <c r="H4544" s="526" t="s">
        <v>636</v>
      </c>
      <c r="I4544" s="517"/>
    </row>
    <row r="4545" spans="2:9">
      <c r="B4545" s="521"/>
      <c r="C4545" s="527" t="s">
        <v>637</v>
      </c>
      <c r="D4545" s="528" t="s">
        <v>638</v>
      </c>
      <c r="E4545" s="529">
        <v>1</v>
      </c>
      <c r="F4545" s="530">
        <v>12140</v>
      </c>
      <c r="G4545" s="531">
        <v>1</v>
      </c>
      <c r="H4545" s="532">
        <v>12140</v>
      </c>
      <c r="I4545" s="517"/>
    </row>
    <row r="4546" spans="2:9">
      <c r="B4546" s="521"/>
      <c r="C4546" s="533" t="s">
        <v>717</v>
      </c>
      <c r="D4546" s="534" t="s">
        <v>660</v>
      </c>
      <c r="E4546" s="535">
        <v>1</v>
      </c>
      <c r="F4546" s="536">
        <v>56650</v>
      </c>
      <c r="G4546" s="857">
        <v>3.3E-3</v>
      </c>
      <c r="H4546" s="532">
        <v>187</v>
      </c>
      <c r="I4546" s="517"/>
    </row>
    <row r="4547" spans="2:9" ht="30">
      <c r="B4547" s="521"/>
      <c r="C4547" s="538" t="s">
        <v>776</v>
      </c>
      <c r="D4547" s="534" t="s">
        <v>640</v>
      </c>
      <c r="E4547" s="535">
        <v>1</v>
      </c>
      <c r="F4547" s="536">
        <v>135960</v>
      </c>
      <c r="G4547" s="857">
        <v>0.5</v>
      </c>
      <c r="H4547" s="532">
        <v>67980</v>
      </c>
      <c r="I4547" s="517"/>
    </row>
    <row r="4548" spans="2:9">
      <c r="B4548" s="521"/>
      <c r="C4548" s="542"/>
      <c r="D4548" s="534"/>
      <c r="E4548" s="539"/>
      <c r="F4548" s="539"/>
      <c r="G4548" s="534"/>
      <c r="H4548" s="543"/>
      <c r="I4548" s="517"/>
    </row>
    <row r="4549" spans="2:9">
      <c r="B4549" s="521"/>
      <c r="C4549" s="542"/>
      <c r="D4549" s="534"/>
      <c r="E4549" s="539"/>
      <c r="F4549" s="539"/>
      <c r="G4549" s="534"/>
      <c r="H4549" s="543"/>
      <c r="I4549" s="517"/>
    </row>
    <row r="4550" spans="2:9" ht="15.75" thickBot="1">
      <c r="B4550" s="521"/>
      <c r="C4550" s="542"/>
      <c r="D4550" s="534"/>
      <c r="E4550" s="539"/>
      <c r="F4550" s="539"/>
      <c r="G4550" s="534"/>
      <c r="H4550" s="543"/>
      <c r="I4550" s="517"/>
    </row>
    <row r="4551" spans="2:9" ht="15.75" thickBot="1">
      <c r="B4551" s="521"/>
      <c r="C4551" s="544"/>
      <c r="D4551" s="545"/>
      <c r="E4551" s="546"/>
      <c r="F4551" s="546"/>
      <c r="G4551" s="545"/>
      <c r="H4551" s="547"/>
      <c r="I4551" s="548">
        <v>80307</v>
      </c>
    </row>
    <row r="4552" spans="2:9" ht="15.75" thickBot="1">
      <c r="B4552" s="521"/>
      <c r="C4552" s="549"/>
      <c r="D4552" s="550"/>
      <c r="E4552" s="549"/>
      <c r="F4552" s="549"/>
      <c r="G4552" s="550"/>
      <c r="H4552" s="551"/>
      <c r="I4552" s="552"/>
    </row>
    <row r="4553" spans="2:9" ht="15.75" thickBot="1">
      <c r="B4553" s="522"/>
      <c r="C4553" s="524" t="s">
        <v>641</v>
      </c>
      <c r="D4553" s="525" t="s">
        <v>7</v>
      </c>
      <c r="E4553" s="525" t="s">
        <v>92</v>
      </c>
      <c r="F4553" s="525" t="s">
        <v>642</v>
      </c>
      <c r="G4553" s="525" t="s">
        <v>643</v>
      </c>
      <c r="H4553" s="526" t="s">
        <v>636</v>
      </c>
      <c r="I4553" s="517"/>
    </row>
    <row r="4554" spans="2:9">
      <c r="B4554" s="522"/>
      <c r="C4554" s="562" t="s">
        <v>718</v>
      </c>
      <c r="D4554" s="554" t="s">
        <v>668</v>
      </c>
      <c r="E4554" s="529">
        <v>0.05</v>
      </c>
      <c r="F4554" s="565">
        <v>14008</v>
      </c>
      <c r="G4554" s="556"/>
      <c r="H4554" s="532">
        <v>700</v>
      </c>
      <c r="I4554" s="517"/>
    </row>
    <row r="4555" spans="2:9">
      <c r="B4555" s="522"/>
      <c r="C4555" s="568" t="s">
        <v>677</v>
      </c>
      <c r="D4555" s="534" t="s">
        <v>678</v>
      </c>
      <c r="E4555" s="535">
        <v>10</v>
      </c>
      <c r="F4555" s="565">
        <v>23</v>
      </c>
      <c r="G4555" s="556"/>
      <c r="H4555" s="532">
        <v>230</v>
      </c>
      <c r="I4555" s="517"/>
    </row>
    <row r="4556" spans="2:9">
      <c r="B4556" s="522"/>
      <c r="C4556" s="568"/>
      <c r="D4556" s="534"/>
      <c r="E4556" s="809"/>
      <c r="F4556" s="565"/>
      <c r="G4556" s="556"/>
      <c r="H4556" s="532"/>
      <c r="I4556" s="517"/>
    </row>
    <row r="4557" spans="2:9">
      <c r="B4557" s="522"/>
      <c r="C4557" s="542"/>
      <c r="D4557" s="539"/>
      <c r="E4557" s="539"/>
      <c r="F4557" s="539"/>
      <c r="G4557" s="534"/>
      <c r="H4557" s="543"/>
      <c r="I4557" s="517"/>
    </row>
    <row r="4558" spans="2:9">
      <c r="B4558" s="522"/>
      <c r="C4558" s="542"/>
      <c r="D4558" s="539"/>
      <c r="E4558" s="539"/>
      <c r="F4558" s="539"/>
      <c r="G4558" s="534"/>
      <c r="H4558" s="543"/>
      <c r="I4558" s="517"/>
    </row>
    <row r="4559" spans="2:9">
      <c r="B4559" s="522"/>
      <c r="C4559" s="542"/>
      <c r="D4559" s="539"/>
      <c r="E4559" s="539"/>
      <c r="F4559" s="539"/>
      <c r="G4559" s="534"/>
      <c r="H4559" s="543"/>
      <c r="I4559" s="517"/>
    </row>
    <row r="4560" spans="2:9">
      <c r="B4560" s="522"/>
      <c r="C4560" s="542"/>
      <c r="D4560" s="539"/>
      <c r="E4560" s="539"/>
      <c r="F4560" s="539"/>
      <c r="G4560" s="534"/>
      <c r="H4560" s="543"/>
      <c r="I4560" s="517"/>
    </row>
    <row r="4561" spans="2:9">
      <c r="B4561" s="522"/>
      <c r="C4561" s="542"/>
      <c r="D4561" s="539"/>
      <c r="E4561" s="539"/>
      <c r="F4561" s="539"/>
      <c r="G4561" s="534"/>
      <c r="H4561" s="543"/>
      <c r="I4561" s="517"/>
    </row>
    <row r="4562" spans="2:9">
      <c r="B4562" s="522"/>
      <c r="C4562" s="542"/>
      <c r="D4562" s="539"/>
      <c r="E4562" s="539"/>
      <c r="F4562" s="539"/>
      <c r="G4562" s="534"/>
      <c r="H4562" s="543"/>
      <c r="I4562" s="517"/>
    </row>
    <row r="4563" spans="2:9">
      <c r="B4563" s="522"/>
      <c r="C4563" s="542"/>
      <c r="D4563" s="539"/>
      <c r="E4563" s="539"/>
      <c r="F4563" s="539"/>
      <c r="G4563" s="534"/>
      <c r="H4563" s="543"/>
      <c r="I4563" s="517"/>
    </row>
    <row r="4564" spans="2:9">
      <c r="B4564" s="522"/>
      <c r="C4564" s="542"/>
      <c r="D4564" s="539"/>
      <c r="E4564" s="539"/>
      <c r="F4564" s="539"/>
      <c r="G4564" s="534"/>
      <c r="H4564" s="543"/>
      <c r="I4564" s="517"/>
    </row>
    <row r="4565" spans="2:9" ht="15.75" thickBot="1">
      <c r="B4565" s="522"/>
      <c r="C4565" s="542"/>
      <c r="D4565" s="539"/>
      <c r="E4565" s="539"/>
      <c r="F4565" s="539"/>
      <c r="G4565" s="534"/>
      <c r="H4565" s="543"/>
      <c r="I4565" s="517"/>
    </row>
    <row r="4566" spans="2:9" ht="15.75" thickBot="1">
      <c r="B4566" s="522"/>
      <c r="C4566" s="544"/>
      <c r="D4566" s="546"/>
      <c r="E4566" s="546"/>
      <c r="F4566" s="546"/>
      <c r="G4566" s="545"/>
      <c r="H4566" s="547"/>
      <c r="I4566" s="548">
        <v>930</v>
      </c>
    </row>
    <row r="4567" spans="2:9" ht="15.75" thickBot="1">
      <c r="B4567" s="522"/>
      <c r="C4567" s="549"/>
      <c r="D4567" s="549"/>
      <c r="E4567" s="549"/>
      <c r="F4567" s="549"/>
      <c r="G4567" s="550"/>
      <c r="H4567" s="551"/>
      <c r="I4567" s="552"/>
    </row>
    <row r="4568" spans="2:9" ht="15.75" thickBot="1">
      <c r="B4568" s="522"/>
      <c r="C4568" s="524" t="s">
        <v>645</v>
      </c>
      <c r="D4568" s="525" t="s">
        <v>7</v>
      </c>
      <c r="E4568" s="525" t="s">
        <v>92</v>
      </c>
      <c r="F4568" s="525" t="s">
        <v>642</v>
      </c>
      <c r="G4568" s="525" t="s">
        <v>646</v>
      </c>
      <c r="H4568" s="526" t="s">
        <v>636</v>
      </c>
      <c r="I4568" s="517"/>
    </row>
    <row r="4569" spans="2:9">
      <c r="B4569" s="522"/>
      <c r="C4569" s="553"/>
      <c r="D4569" s="540"/>
      <c r="E4569" s="540"/>
      <c r="F4569" s="540"/>
      <c r="G4569" s="554"/>
      <c r="H4569" s="541"/>
      <c r="I4569" s="517"/>
    </row>
    <row r="4570" spans="2:9">
      <c r="B4570" s="522"/>
      <c r="C4570" s="553"/>
      <c r="D4570" s="540"/>
      <c r="E4570" s="540"/>
      <c r="F4570" s="540"/>
      <c r="G4570" s="554"/>
      <c r="H4570" s="541"/>
      <c r="I4570" s="517"/>
    </row>
    <row r="4571" spans="2:9">
      <c r="B4571" s="522"/>
      <c r="C4571" s="542"/>
      <c r="D4571" s="539"/>
      <c r="E4571" s="539"/>
      <c r="F4571" s="539"/>
      <c r="G4571" s="534"/>
      <c r="H4571" s="543"/>
      <c r="I4571" s="517"/>
    </row>
    <row r="4572" spans="2:9">
      <c r="B4572" s="522"/>
      <c r="C4572" s="542"/>
      <c r="D4572" s="539"/>
      <c r="E4572" s="539"/>
      <c r="F4572" s="539"/>
      <c r="G4572" s="534"/>
      <c r="H4572" s="543"/>
      <c r="I4572" s="517"/>
    </row>
    <row r="4573" spans="2:9" ht="15.75" thickBot="1">
      <c r="B4573" s="522"/>
      <c r="C4573" s="542"/>
      <c r="D4573" s="539"/>
      <c r="E4573" s="539"/>
      <c r="F4573" s="539"/>
      <c r="G4573" s="534"/>
      <c r="H4573" s="543"/>
      <c r="I4573" s="517"/>
    </row>
    <row r="4574" spans="2:9" ht="15.75" thickBot="1">
      <c r="B4574" s="522"/>
      <c r="C4574" s="544"/>
      <c r="D4574" s="546"/>
      <c r="E4574" s="546"/>
      <c r="F4574" s="546"/>
      <c r="G4574" s="545"/>
      <c r="H4574" s="547"/>
      <c r="I4574" s="548">
        <v>0</v>
      </c>
    </row>
    <row r="4575" spans="2:9" ht="15.75" thickBot="1">
      <c r="B4575" s="522"/>
      <c r="C4575" s="549"/>
      <c r="D4575" s="549"/>
      <c r="E4575" s="549"/>
      <c r="F4575" s="549"/>
      <c r="G4575" s="559"/>
      <c r="H4575" s="560"/>
      <c r="I4575" s="552"/>
    </row>
    <row r="4576" spans="2:9" ht="15.75" thickBot="1">
      <c r="B4576" s="522"/>
      <c r="C4576" s="524" t="s">
        <v>647</v>
      </c>
      <c r="D4576" s="561" t="s">
        <v>648</v>
      </c>
      <c r="E4576" s="561" t="s">
        <v>649</v>
      </c>
      <c r="F4576" s="525" t="s">
        <v>650</v>
      </c>
      <c r="G4576" s="525" t="s">
        <v>635</v>
      </c>
      <c r="H4576" s="526" t="s">
        <v>636</v>
      </c>
      <c r="I4576" s="517"/>
    </row>
    <row r="4577" spans="2:10">
      <c r="B4577" s="522"/>
      <c r="C4577" s="562" t="s">
        <v>651</v>
      </c>
      <c r="D4577" s="563">
        <v>52046.296296296299</v>
      </c>
      <c r="E4577" s="564">
        <v>1.83829076447194</v>
      </c>
      <c r="F4577" s="565">
        <v>95676.225806451621</v>
      </c>
      <c r="G4577" s="826">
        <v>72.586372435152953</v>
      </c>
      <c r="H4577" s="567">
        <v>1318</v>
      </c>
      <c r="I4577" s="517"/>
    </row>
    <row r="4578" spans="2:10">
      <c r="B4578" s="522"/>
      <c r="C4578" s="562" t="s">
        <v>652</v>
      </c>
      <c r="D4578" s="563">
        <v>41637.037037037036</v>
      </c>
      <c r="E4578" s="564">
        <v>1.83829076447194</v>
      </c>
      <c r="F4578" s="565">
        <v>76540.980645161297</v>
      </c>
      <c r="G4578" s="858">
        <v>11</v>
      </c>
      <c r="H4578" s="567">
        <v>6958</v>
      </c>
      <c r="I4578" s="517"/>
    </row>
    <row r="4579" spans="2:10">
      <c r="B4579" s="522"/>
      <c r="C4579" s="568" t="s">
        <v>653</v>
      </c>
      <c r="D4579" s="563">
        <v>20818.518518518522</v>
      </c>
      <c r="E4579" s="564">
        <v>2.0417646957549742</v>
      </c>
      <c r="F4579" s="565">
        <v>42506.516129032265</v>
      </c>
      <c r="G4579" s="858">
        <v>11</v>
      </c>
      <c r="H4579" s="567">
        <v>3864</v>
      </c>
      <c r="I4579" s="517"/>
    </row>
    <row r="4580" spans="2:10">
      <c r="B4580" s="522"/>
      <c r="C4580" s="542"/>
      <c r="D4580" s="539"/>
      <c r="E4580" s="539"/>
      <c r="F4580" s="539"/>
      <c r="G4580" s="534"/>
      <c r="H4580" s="543"/>
      <c r="I4580" s="517"/>
    </row>
    <row r="4581" spans="2:10">
      <c r="B4581" s="522"/>
      <c r="C4581" s="542"/>
      <c r="D4581" s="539"/>
      <c r="E4581" s="539"/>
      <c r="F4581" s="539"/>
      <c r="G4581" s="534"/>
      <c r="H4581" s="543"/>
      <c r="I4581" s="517"/>
    </row>
    <row r="4582" spans="2:10" ht="15.75" thickBot="1">
      <c r="B4582" s="522"/>
      <c r="C4582" s="542"/>
      <c r="D4582" s="539"/>
      <c r="E4582" s="539"/>
      <c r="F4582" s="539"/>
      <c r="G4582" s="534"/>
      <c r="H4582" s="543"/>
      <c r="I4582" s="517"/>
    </row>
    <row r="4583" spans="2:10" ht="15.75" thickBot="1">
      <c r="B4583" s="522"/>
      <c r="C4583" s="570"/>
      <c r="D4583" s="571"/>
      <c r="E4583" s="571"/>
      <c r="F4583" s="571"/>
      <c r="G4583" s="572"/>
      <c r="H4583" s="573"/>
      <c r="I4583" s="548">
        <v>12140</v>
      </c>
    </row>
    <row r="4584" spans="2:10" ht="15.75" thickBot="1">
      <c r="B4584" s="522"/>
      <c r="C4584" s="522"/>
      <c r="D4584" s="522"/>
      <c r="E4584" s="522"/>
      <c r="F4584" s="522"/>
      <c r="G4584" s="521"/>
      <c r="H4584" s="517"/>
      <c r="I4584" s="517"/>
    </row>
    <row r="4585" spans="2:10" ht="15.75" thickBot="1">
      <c r="B4585" s="522"/>
      <c r="C4585" s="522"/>
      <c r="D4585" s="522"/>
      <c r="E4585" s="522"/>
      <c r="F4585" s="574" t="s">
        <v>654</v>
      </c>
      <c r="G4585" s="521"/>
      <c r="H4585" s="517"/>
      <c r="I4585" s="548">
        <v>93377</v>
      </c>
      <c r="J4585" s="518">
        <v>93377</v>
      </c>
    </row>
    <row r="4586" spans="2:10">
      <c r="B4586" s="515"/>
      <c r="C4586" s="515"/>
      <c r="D4586" s="515"/>
      <c r="E4586" s="515"/>
      <c r="F4586" s="515"/>
      <c r="G4586" s="516"/>
      <c r="H4586" s="517"/>
      <c r="I4586" s="515"/>
    </row>
    <row r="4587" spans="2:10">
      <c r="B4587" s="515"/>
      <c r="C4587" s="515"/>
      <c r="D4587" s="515"/>
      <c r="E4587" s="515"/>
      <c r="F4587" s="515"/>
      <c r="G4587" s="516"/>
      <c r="H4587" s="517"/>
      <c r="I4587" s="821"/>
    </row>
    <row r="4588" spans="2:10">
      <c r="B4588" s="515"/>
      <c r="C4588" s="515"/>
      <c r="D4588" s="515"/>
      <c r="E4588" s="515"/>
      <c r="F4588" s="515"/>
      <c r="G4588" s="516"/>
      <c r="H4588" s="517"/>
      <c r="I4588" s="515"/>
    </row>
    <row r="4589" spans="2:10">
      <c r="B4589" s="516"/>
      <c r="C4589" s="515"/>
      <c r="D4589" s="515"/>
      <c r="E4589" s="515"/>
      <c r="F4589" s="515"/>
      <c r="G4589" s="516"/>
      <c r="H4589" s="517"/>
      <c r="I4589" s="515"/>
    </row>
    <row r="4590" spans="2:10">
      <c r="B4590" s="516"/>
      <c r="C4590" s="519" t="s">
        <v>631</v>
      </c>
      <c r="D4590" s="519"/>
      <c r="E4590" s="519"/>
      <c r="F4590" s="519"/>
      <c r="G4590" s="519"/>
      <c r="H4590" s="520"/>
      <c r="I4590" s="515"/>
    </row>
    <row r="4591" spans="2:10">
      <c r="B4591" s="516"/>
      <c r="C4591" s="515"/>
      <c r="D4591" s="515"/>
      <c r="E4591" s="515"/>
      <c r="F4591" s="515"/>
      <c r="G4591" s="516"/>
      <c r="H4591" s="517"/>
      <c r="I4591" s="515"/>
    </row>
    <row r="4592" spans="2:10">
      <c r="B4592" s="516"/>
      <c r="C4592" s="515"/>
      <c r="D4592" s="515"/>
      <c r="E4592" s="515"/>
      <c r="F4592" s="515"/>
      <c r="G4592" s="516"/>
      <c r="H4592" s="517"/>
      <c r="I4592" s="515"/>
    </row>
    <row r="4593" spans="2:9">
      <c r="B4593" s="516"/>
      <c r="C4593" s="515"/>
      <c r="D4593" s="515"/>
      <c r="E4593" s="515"/>
      <c r="F4593" s="515"/>
      <c r="G4593" s="516"/>
      <c r="H4593" s="517"/>
      <c r="I4593" s="1051" t="s">
        <v>1062</v>
      </c>
    </row>
    <row r="4594" spans="2:9">
      <c r="B4594" s="843" t="s">
        <v>568</v>
      </c>
      <c r="C4594" s="1094" t="s">
        <v>4618</v>
      </c>
      <c r="D4594" s="945" t="s">
        <v>5547</v>
      </c>
      <c r="E4594" s="945"/>
      <c r="F4594" s="945"/>
      <c r="G4594" s="843" t="s">
        <v>7</v>
      </c>
      <c r="H4594" s="844" t="s">
        <v>77</v>
      </c>
      <c r="I4594" s="1093">
        <v>64</v>
      </c>
    </row>
    <row r="4595" spans="2:9">
      <c r="B4595" s="521"/>
      <c r="C4595" s="522"/>
      <c r="D4595" s="522"/>
      <c r="E4595" s="522"/>
      <c r="F4595" s="522"/>
      <c r="G4595" s="521"/>
      <c r="H4595" s="517"/>
      <c r="I4595" s="517"/>
    </row>
    <row r="4596" spans="2:9">
      <c r="B4596" s="521"/>
      <c r="C4596" s="522"/>
      <c r="D4596" s="522"/>
      <c r="E4596" s="522"/>
      <c r="F4596" s="522"/>
      <c r="G4596" s="521"/>
      <c r="H4596" s="523"/>
      <c r="I4596" s="517"/>
    </row>
    <row r="4597" spans="2:9" ht="15.75" thickBot="1">
      <c r="B4597" s="521"/>
      <c r="C4597" s="522"/>
      <c r="D4597" s="522"/>
      <c r="E4597" s="522"/>
      <c r="F4597" s="522"/>
      <c r="G4597" s="521"/>
      <c r="H4597" s="517"/>
      <c r="I4597" s="517"/>
    </row>
    <row r="4598" spans="2:9" ht="15.75" thickBot="1">
      <c r="B4598" s="521"/>
      <c r="C4598" s="524" t="s">
        <v>633</v>
      </c>
      <c r="D4598" s="525" t="s">
        <v>7</v>
      </c>
      <c r="E4598" s="525" t="s">
        <v>92</v>
      </c>
      <c r="F4598" s="525" t="s">
        <v>634</v>
      </c>
      <c r="G4598" s="525" t="s">
        <v>635</v>
      </c>
      <c r="H4598" s="526" t="s">
        <v>636</v>
      </c>
      <c r="I4598" s="517"/>
    </row>
    <row r="4599" spans="2:9">
      <c r="B4599" s="521"/>
      <c r="C4599" s="527" t="s">
        <v>637</v>
      </c>
      <c r="D4599" s="528" t="s">
        <v>638</v>
      </c>
      <c r="E4599" s="529">
        <v>1</v>
      </c>
      <c r="F4599" s="530">
        <v>13928</v>
      </c>
      <c r="G4599" s="531">
        <v>1</v>
      </c>
      <c r="H4599" s="532">
        <v>13928</v>
      </c>
      <c r="I4599" s="517"/>
    </row>
    <row r="4600" spans="2:9">
      <c r="B4600" s="521"/>
      <c r="C4600" s="533" t="s">
        <v>717</v>
      </c>
      <c r="D4600" s="534" t="s">
        <v>660</v>
      </c>
      <c r="E4600" s="535">
        <v>1</v>
      </c>
      <c r="F4600" s="536">
        <v>56650</v>
      </c>
      <c r="G4600" s="857">
        <v>3.3E-3</v>
      </c>
      <c r="H4600" s="532">
        <v>187</v>
      </c>
      <c r="I4600" s="517"/>
    </row>
    <row r="4601" spans="2:9" ht="30">
      <c r="B4601" s="521"/>
      <c r="C4601" s="538" t="s">
        <v>776</v>
      </c>
      <c r="D4601" s="534" t="s">
        <v>640</v>
      </c>
      <c r="E4601" s="535">
        <v>1</v>
      </c>
      <c r="F4601" s="536">
        <v>135960</v>
      </c>
      <c r="G4601" s="857">
        <v>0.55000000000000004</v>
      </c>
      <c r="H4601" s="532">
        <v>74778</v>
      </c>
      <c r="I4601" s="517"/>
    </row>
    <row r="4602" spans="2:9">
      <c r="B4602" s="521"/>
      <c r="C4602" s="542"/>
      <c r="D4602" s="534"/>
      <c r="E4602" s="539"/>
      <c r="F4602" s="539"/>
      <c r="G4602" s="534"/>
      <c r="H4602" s="543"/>
      <c r="I4602" s="517"/>
    </row>
    <row r="4603" spans="2:9">
      <c r="B4603" s="521"/>
      <c r="C4603" s="542"/>
      <c r="D4603" s="534"/>
      <c r="E4603" s="539"/>
      <c r="F4603" s="539"/>
      <c r="G4603" s="534"/>
      <c r="H4603" s="543"/>
      <c r="I4603" s="517"/>
    </row>
    <row r="4604" spans="2:9" ht="15.75" thickBot="1">
      <c r="B4604" s="521"/>
      <c r="C4604" s="542"/>
      <c r="D4604" s="534"/>
      <c r="E4604" s="539"/>
      <c r="F4604" s="539"/>
      <c r="G4604" s="534"/>
      <c r="H4604" s="543"/>
      <c r="I4604" s="517"/>
    </row>
    <row r="4605" spans="2:9" ht="15.75" thickBot="1">
      <c r="B4605" s="521"/>
      <c r="C4605" s="544"/>
      <c r="D4605" s="545"/>
      <c r="E4605" s="546"/>
      <c r="F4605" s="546"/>
      <c r="G4605" s="545"/>
      <c r="H4605" s="547"/>
      <c r="I4605" s="548">
        <v>88893</v>
      </c>
    </row>
    <row r="4606" spans="2:9" ht="15.75" thickBot="1">
      <c r="B4606" s="521"/>
      <c r="C4606" s="549"/>
      <c r="D4606" s="550"/>
      <c r="E4606" s="549"/>
      <c r="F4606" s="549"/>
      <c r="G4606" s="550"/>
      <c r="H4606" s="551"/>
      <c r="I4606" s="552"/>
    </row>
    <row r="4607" spans="2:9" ht="15.75" thickBot="1">
      <c r="B4607" s="522"/>
      <c r="C4607" s="524" t="s">
        <v>641</v>
      </c>
      <c r="D4607" s="525" t="s">
        <v>7</v>
      </c>
      <c r="E4607" s="525" t="s">
        <v>92</v>
      </c>
      <c r="F4607" s="525" t="s">
        <v>642</v>
      </c>
      <c r="G4607" s="525" t="s">
        <v>643</v>
      </c>
      <c r="H4607" s="526" t="s">
        <v>636</v>
      </c>
      <c r="I4607" s="517"/>
    </row>
    <row r="4608" spans="2:9">
      <c r="B4608" s="522"/>
      <c r="C4608" s="562" t="s">
        <v>718</v>
      </c>
      <c r="D4608" s="554" t="s">
        <v>668</v>
      </c>
      <c r="E4608" s="529">
        <v>0.05</v>
      </c>
      <c r="F4608" s="565">
        <v>14008</v>
      </c>
      <c r="G4608" s="556"/>
      <c r="H4608" s="532">
        <v>700</v>
      </c>
      <c r="I4608" s="517"/>
    </row>
    <row r="4609" spans="2:9">
      <c r="B4609" s="522"/>
      <c r="C4609" s="568" t="s">
        <v>677</v>
      </c>
      <c r="D4609" s="534" t="s">
        <v>678</v>
      </c>
      <c r="E4609" s="535">
        <v>10</v>
      </c>
      <c r="F4609" s="565">
        <v>23</v>
      </c>
      <c r="G4609" s="556"/>
      <c r="H4609" s="532">
        <v>230</v>
      </c>
      <c r="I4609" s="517"/>
    </row>
    <row r="4610" spans="2:9">
      <c r="B4610" s="522"/>
      <c r="C4610" s="568"/>
      <c r="D4610" s="534"/>
      <c r="E4610" s="809"/>
      <c r="F4610" s="565"/>
      <c r="G4610" s="556"/>
      <c r="H4610" s="532"/>
      <c r="I4610" s="517"/>
    </row>
    <row r="4611" spans="2:9">
      <c r="B4611" s="522"/>
      <c r="C4611" s="542"/>
      <c r="D4611" s="539"/>
      <c r="E4611" s="539"/>
      <c r="F4611" s="539"/>
      <c r="G4611" s="534"/>
      <c r="H4611" s="543"/>
      <c r="I4611" s="517"/>
    </row>
    <row r="4612" spans="2:9">
      <c r="B4612" s="522"/>
      <c r="C4612" s="542"/>
      <c r="D4612" s="539"/>
      <c r="E4612" s="539"/>
      <c r="F4612" s="539"/>
      <c r="G4612" s="534"/>
      <c r="H4612" s="543"/>
      <c r="I4612" s="517"/>
    </row>
    <row r="4613" spans="2:9">
      <c r="B4613" s="522"/>
      <c r="C4613" s="542"/>
      <c r="D4613" s="539"/>
      <c r="E4613" s="539"/>
      <c r="F4613" s="539"/>
      <c r="G4613" s="534"/>
      <c r="H4613" s="543"/>
      <c r="I4613" s="517"/>
    </row>
    <row r="4614" spans="2:9">
      <c r="B4614" s="522"/>
      <c r="C4614" s="542"/>
      <c r="D4614" s="539"/>
      <c r="E4614" s="539"/>
      <c r="F4614" s="539"/>
      <c r="G4614" s="534"/>
      <c r="H4614" s="543"/>
      <c r="I4614" s="517"/>
    </row>
    <row r="4615" spans="2:9">
      <c r="B4615" s="522"/>
      <c r="C4615" s="542"/>
      <c r="D4615" s="539"/>
      <c r="E4615" s="539"/>
      <c r="F4615" s="539"/>
      <c r="G4615" s="534"/>
      <c r="H4615" s="543"/>
      <c r="I4615" s="517"/>
    </row>
    <row r="4616" spans="2:9">
      <c r="B4616" s="522"/>
      <c r="C4616" s="542"/>
      <c r="D4616" s="539"/>
      <c r="E4616" s="539"/>
      <c r="F4616" s="539"/>
      <c r="G4616" s="534"/>
      <c r="H4616" s="543"/>
      <c r="I4616" s="517"/>
    </row>
    <row r="4617" spans="2:9">
      <c r="B4617" s="522"/>
      <c r="C4617" s="542"/>
      <c r="D4617" s="539"/>
      <c r="E4617" s="539"/>
      <c r="F4617" s="539"/>
      <c r="G4617" s="534"/>
      <c r="H4617" s="543"/>
      <c r="I4617" s="517"/>
    </row>
    <row r="4618" spans="2:9">
      <c r="B4618" s="522"/>
      <c r="C4618" s="542"/>
      <c r="D4618" s="539"/>
      <c r="E4618" s="539"/>
      <c r="F4618" s="539"/>
      <c r="G4618" s="534"/>
      <c r="H4618" s="543"/>
      <c r="I4618" s="517"/>
    </row>
    <row r="4619" spans="2:9" ht="15.75" thickBot="1">
      <c r="B4619" s="522"/>
      <c r="C4619" s="542"/>
      <c r="D4619" s="539"/>
      <c r="E4619" s="539"/>
      <c r="F4619" s="539"/>
      <c r="G4619" s="534"/>
      <c r="H4619" s="543"/>
      <c r="I4619" s="517"/>
    </row>
    <row r="4620" spans="2:9" ht="15.75" thickBot="1">
      <c r="B4620" s="522"/>
      <c r="C4620" s="544"/>
      <c r="D4620" s="546"/>
      <c r="E4620" s="546"/>
      <c r="F4620" s="546"/>
      <c r="G4620" s="545"/>
      <c r="H4620" s="547"/>
      <c r="I4620" s="548">
        <v>930</v>
      </c>
    </row>
    <row r="4621" spans="2:9" ht="15.75" thickBot="1">
      <c r="B4621" s="522"/>
      <c r="C4621" s="549"/>
      <c r="D4621" s="549"/>
      <c r="E4621" s="549"/>
      <c r="F4621" s="549"/>
      <c r="G4621" s="550"/>
      <c r="H4621" s="551"/>
      <c r="I4621" s="552"/>
    </row>
    <row r="4622" spans="2:9" ht="15.75" thickBot="1">
      <c r="B4622" s="522"/>
      <c r="C4622" s="524" t="s">
        <v>645</v>
      </c>
      <c r="D4622" s="525" t="s">
        <v>7</v>
      </c>
      <c r="E4622" s="525" t="s">
        <v>92</v>
      </c>
      <c r="F4622" s="525" t="s">
        <v>642</v>
      </c>
      <c r="G4622" s="525" t="s">
        <v>646</v>
      </c>
      <c r="H4622" s="526" t="s">
        <v>636</v>
      </c>
      <c r="I4622" s="517"/>
    </row>
    <row r="4623" spans="2:9">
      <c r="B4623" s="522"/>
      <c r="C4623" s="553"/>
      <c r="D4623" s="540"/>
      <c r="E4623" s="540"/>
      <c r="F4623" s="540"/>
      <c r="G4623" s="554"/>
      <c r="H4623" s="541"/>
      <c r="I4623" s="517"/>
    </row>
    <row r="4624" spans="2:9">
      <c r="B4624" s="522"/>
      <c r="C4624" s="553"/>
      <c r="D4624" s="540"/>
      <c r="E4624" s="540"/>
      <c r="F4624" s="540"/>
      <c r="G4624" s="554"/>
      <c r="H4624" s="541"/>
      <c r="I4624" s="517"/>
    </row>
    <row r="4625" spans="2:10">
      <c r="B4625" s="522"/>
      <c r="C4625" s="542"/>
      <c r="D4625" s="539"/>
      <c r="E4625" s="539"/>
      <c r="F4625" s="539"/>
      <c r="G4625" s="534"/>
      <c r="H4625" s="543"/>
      <c r="I4625" s="517"/>
    </row>
    <row r="4626" spans="2:10">
      <c r="B4626" s="522"/>
      <c r="C4626" s="542"/>
      <c r="D4626" s="539"/>
      <c r="E4626" s="539"/>
      <c r="F4626" s="539"/>
      <c r="G4626" s="534"/>
      <c r="H4626" s="543"/>
      <c r="I4626" s="517"/>
    </row>
    <row r="4627" spans="2:10" ht="15.75" thickBot="1">
      <c r="B4627" s="522"/>
      <c r="C4627" s="542"/>
      <c r="D4627" s="539"/>
      <c r="E4627" s="539"/>
      <c r="F4627" s="539"/>
      <c r="G4627" s="534"/>
      <c r="H4627" s="543"/>
      <c r="I4627" s="517"/>
    </row>
    <row r="4628" spans="2:10" ht="15.75" thickBot="1">
      <c r="B4628" s="522"/>
      <c r="C4628" s="544"/>
      <c r="D4628" s="546"/>
      <c r="E4628" s="546"/>
      <c r="F4628" s="546"/>
      <c r="G4628" s="545"/>
      <c r="H4628" s="547"/>
      <c r="I4628" s="548">
        <v>0</v>
      </c>
    </row>
    <row r="4629" spans="2:10" ht="15.75" thickBot="1">
      <c r="B4629" s="522"/>
      <c r="C4629" s="549"/>
      <c r="D4629" s="549"/>
      <c r="E4629" s="549"/>
      <c r="F4629" s="549"/>
      <c r="G4629" s="559"/>
      <c r="H4629" s="560"/>
      <c r="I4629" s="552"/>
    </row>
    <row r="4630" spans="2:10" ht="15.75" thickBot="1">
      <c r="B4630" s="522"/>
      <c r="C4630" s="524" t="s">
        <v>647</v>
      </c>
      <c r="D4630" s="561" t="s">
        <v>648</v>
      </c>
      <c r="E4630" s="561" t="s">
        <v>649</v>
      </c>
      <c r="F4630" s="525" t="s">
        <v>650</v>
      </c>
      <c r="G4630" s="525" t="s">
        <v>635</v>
      </c>
      <c r="H4630" s="526" t="s">
        <v>636</v>
      </c>
      <c r="I4630" s="517"/>
    </row>
    <row r="4631" spans="2:10">
      <c r="B4631" s="522"/>
      <c r="C4631" s="562" t="s">
        <v>651</v>
      </c>
      <c r="D4631" s="563">
        <v>52046.296296296299</v>
      </c>
      <c r="E4631" s="564">
        <v>1.83829076447194</v>
      </c>
      <c r="F4631" s="565">
        <v>95676.225806451621</v>
      </c>
      <c r="G4631" s="826">
        <v>73</v>
      </c>
      <c r="H4631" s="567">
        <v>1311</v>
      </c>
      <c r="I4631" s="517"/>
    </row>
    <row r="4632" spans="2:10">
      <c r="B4632" s="522"/>
      <c r="C4632" s="562" t="s">
        <v>652</v>
      </c>
      <c r="D4632" s="563">
        <v>41637.037037037036</v>
      </c>
      <c r="E4632" s="564">
        <v>1.83829076447194</v>
      </c>
      <c r="F4632" s="565">
        <v>76540.980645161297</v>
      </c>
      <c r="G4632" s="858">
        <v>9.4</v>
      </c>
      <c r="H4632" s="567">
        <v>8143</v>
      </c>
      <c r="I4632" s="517"/>
    </row>
    <row r="4633" spans="2:10">
      <c r="B4633" s="522"/>
      <c r="C4633" s="568" t="s">
        <v>653</v>
      </c>
      <c r="D4633" s="563">
        <v>20818.518518518522</v>
      </c>
      <c r="E4633" s="564">
        <v>2.0417646957549742</v>
      </c>
      <c r="F4633" s="565">
        <v>42506.516129032265</v>
      </c>
      <c r="G4633" s="858">
        <v>9.5</v>
      </c>
      <c r="H4633" s="567">
        <v>4474</v>
      </c>
      <c r="I4633" s="517"/>
    </row>
    <row r="4634" spans="2:10">
      <c r="B4634" s="522"/>
      <c r="C4634" s="542"/>
      <c r="D4634" s="539"/>
      <c r="E4634" s="539"/>
      <c r="F4634" s="539"/>
      <c r="G4634" s="534"/>
      <c r="H4634" s="543"/>
      <c r="I4634" s="517"/>
    </row>
    <row r="4635" spans="2:10">
      <c r="B4635" s="522"/>
      <c r="C4635" s="542"/>
      <c r="D4635" s="539"/>
      <c r="E4635" s="539"/>
      <c r="F4635" s="539"/>
      <c r="G4635" s="534"/>
      <c r="H4635" s="543"/>
      <c r="I4635" s="517"/>
    </row>
    <row r="4636" spans="2:10" ht="15.75" thickBot="1">
      <c r="B4636" s="522"/>
      <c r="C4636" s="542"/>
      <c r="D4636" s="539"/>
      <c r="E4636" s="539"/>
      <c r="F4636" s="539"/>
      <c r="G4636" s="534"/>
      <c r="H4636" s="543"/>
      <c r="I4636" s="517"/>
    </row>
    <row r="4637" spans="2:10" ht="15.75" thickBot="1">
      <c r="B4637" s="522"/>
      <c r="C4637" s="570"/>
      <c r="D4637" s="571"/>
      <c r="E4637" s="571"/>
      <c r="F4637" s="571"/>
      <c r="G4637" s="572"/>
      <c r="H4637" s="573"/>
      <c r="I4637" s="548">
        <v>13928</v>
      </c>
    </row>
    <row r="4638" spans="2:10" ht="15.75" thickBot="1">
      <c r="B4638" s="522"/>
      <c r="C4638" s="522"/>
      <c r="D4638" s="522"/>
      <c r="E4638" s="522"/>
      <c r="F4638" s="522"/>
      <c r="G4638" s="521"/>
      <c r="H4638" s="517"/>
      <c r="I4638" s="517"/>
    </row>
    <row r="4639" spans="2:10" ht="15.75" thickBot="1">
      <c r="B4639" s="522"/>
      <c r="C4639" s="522"/>
      <c r="D4639" s="522"/>
      <c r="E4639" s="522"/>
      <c r="F4639" s="574" t="s">
        <v>654</v>
      </c>
      <c r="G4639" s="521"/>
      <c r="H4639" s="517"/>
      <c r="I4639" s="548">
        <v>103752</v>
      </c>
      <c r="J4639" s="518">
        <v>103752</v>
      </c>
    </row>
    <row r="4640" spans="2:10">
      <c r="B4640" s="515"/>
      <c r="C4640" s="515"/>
      <c r="D4640" s="515"/>
      <c r="E4640" s="515"/>
      <c r="F4640" s="515"/>
      <c r="G4640" s="516"/>
      <c r="H4640" s="517"/>
      <c r="I4640" s="515"/>
    </row>
    <row r="4641" spans="2:9">
      <c r="B4641" s="515"/>
      <c r="C4641" s="515"/>
      <c r="D4641" s="515"/>
      <c r="E4641" s="515"/>
      <c r="F4641" s="515"/>
      <c r="G4641" s="516"/>
      <c r="H4641" s="517"/>
      <c r="I4641" s="821"/>
    </row>
    <row r="4642" spans="2:9">
      <c r="B4642" s="515"/>
      <c r="C4642" s="515"/>
      <c r="D4642" s="515"/>
      <c r="E4642" s="515"/>
      <c r="F4642" s="515"/>
      <c r="G4642" s="516"/>
      <c r="H4642" s="517"/>
      <c r="I4642" s="515"/>
    </row>
    <row r="4643" spans="2:9">
      <c r="B4643" s="516"/>
      <c r="C4643" s="515"/>
      <c r="D4643" s="515"/>
      <c r="E4643" s="515"/>
      <c r="F4643" s="515"/>
      <c r="G4643" s="516"/>
      <c r="H4643" s="517"/>
      <c r="I4643" s="515"/>
    </row>
    <row r="4644" spans="2:9">
      <c r="B4644" s="516"/>
      <c r="C4644" s="519" t="s">
        <v>631</v>
      </c>
      <c r="D4644" s="519"/>
      <c r="E4644" s="519"/>
      <c r="F4644" s="519"/>
      <c r="G4644" s="519"/>
      <c r="H4644" s="520"/>
      <c r="I4644" s="515"/>
    </row>
    <row r="4645" spans="2:9">
      <c r="B4645" s="516"/>
      <c r="C4645" s="515"/>
      <c r="D4645" s="515"/>
      <c r="E4645" s="515"/>
      <c r="F4645" s="515"/>
      <c r="G4645" s="516"/>
      <c r="H4645" s="517"/>
      <c r="I4645" s="515"/>
    </row>
    <row r="4646" spans="2:9">
      <c r="B4646" s="516"/>
      <c r="C4646" s="515"/>
      <c r="D4646" s="515"/>
      <c r="E4646" s="515"/>
      <c r="F4646" s="515"/>
      <c r="G4646" s="516"/>
      <c r="H4646" s="517"/>
      <c r="I4646" s="515"/>
    </row>
    <row r="4647" spans="2:9">
      <c r="B4647" s="516"/>
      <c r="C4647" s="515"/>
      <c r="D4647" s="515"/>
      <c r="E4647" s="515"/>
      <c r="F4647" s="515"/>
      <c r="G4647" s="516"/>
      <c r="H4647" s="517"/>
      <c r="I4647" s="1051" t="s">
        <v>1062</v>
      </c>
    </row>
    <row r="4648" spans="2:9">
      <c r="B4648" s="843" t="s">
        <v>568</v>
      </c>
      <c r="C4648" s="1094" t="s">
        <v>4619</v>
      </c>
      <c r="D4648" s="945" t="s">
        <v>5547</v>
      </c>
      <c r="E4648" s="945"/>
      <c r="F4648" s="945"/>
      <c r="G4648" s="843" t="s">
        <v>7</v>
      </c>
      <c r="H4648" s="844" t="s">
        <v>77</v>
      </c>
      <c r="I4648" s="1093">
        <v>65</v>
      </c>
    </row>
    <row r="4649" spans="2:9">
      <c r="B4649" s="521"/>
      <c r="C4649" s="522"/>
      <c r="D4649" s="522"/>
      <c r="E4649" s="522"/>
      <c r="F4649" s="522"/>
      <c r="G4649" s="521"/>
      <c r="H4649" s="517"/>
      <c r="I4649" s="517"/>
    </row>
    <row r="4650" spans="2:9">
      <c r="B4650" s="521"/>
      <c r="C4650" s="522"/>
      <c r="D4650" s="522"/>
      <c r="E4650" s="522"/>
      <c r="F4650" s="522"/>
      <c r="G4650" s="521"/>
      <c r="H4650" s="523"/>
      <c r="I4650" s="517"/>
    </row>
    <row r="4651" spans="2:9" ht="15.75" thickBot="1">
      <c r="B4651" s="521"/>
      <c r="C4651" s="522"/>
      <c r="D4651" s="522"/>
      <c r="E4651" s="522"/>
      <c r="F4651" s="522"/>
      <c r="G4651" s="521"/>
      <c r="H4651" s="517"/>
      <c r="I4651" s="517"/>
    </row>
    <row r="4652" spans="2:9" ht="15.75" thickBot="1">
      <c r="B4652" s="521"/>
      <c r="C4652" s="524" t="s">
        <v>633</v>
      </c>
      <c r="D4652" s="525" t="s">
        <v>7</v>
      </c>
      <c r="E4652" s="525" t="s">
        <v>92</v>
      </c>
      <c r="F4652" s="525" t="s">
        <v>634</v>
      </c>
      <c r="G4652" s="525" t="s">
        <v>635</v>
      </c>
      <c r="H4652" s="526" t="s">
        <v>636</v>
      </c>
      <c r="I4652" s="517"/>
    </row>
    <row r="4653" spans="2:9">
      <c r="B4653" s="521"/>
      <c r="C4653" s="527" t="s">
        <v>637</v>
      </c>
      <c r="D4653" s="528" t="s">
        <v>638</v>
      </c>
      <c r="E4653" s="529">
        <v>1</v>
      </c>
      <c r="F4653" s="530">
        <v>17505</v>
      </c>
      <c r="G4653" s="531">
        <v>1</v>
      </c>
      <c r="H4653" s="532">
        <v>17505</v>
      </c>
      <c r="I4653" s="517"/>
    </row>
    <row r="4654" spans="2:9">
      <c r="B4654" s="521"/>
      <c r="C4654" s="533" t="s">
        <v>717</v>
      </c>
      <c r="D4654" s="534" t="s">
        <v>660</v>
      </c>
      <c r="E4654" s="535">
        <v>1</v>
      </c>
      <c r="F4654" s="536">
        <v>56650</v>
      </c>
      <c r="G4654" s="857">
        <v>3.3E-3</v>
      </c>
      <c r="H4654" s="532">
        <v>187</v>
      </c>
      <c r="I4654" s="517"/>
    </row>
    <row r="4655" spans="2:9" ht="30">
      <c r="B4655" s="521"/>
      <c r="C4655" s="538" t="s">
        <v>776</v>
      </c>
      <c r="D4655" s="534" t="s">
        <v>640</v>
      </c>
      <c r="E4655" s="535">
        <v>1</v>
      </c>
      <c r="F4655" s="536">
        <v>135960</v>
      </c>
      <c r="G4655" s="857">
        <v>0.65</v>
      </c>
      <c r="H4655" s="532">
        <v>88374</v>
      </c>
      <c r="I4655" s="517"/>
    </row>
    <row r="4656" spans="2:9">
      <c r="B4656" s="521"/>
      <c r="C4656" s="542"/>
      <c r="D4656" s="534"/>
      <c r="E4656" s="539"/>
      <c r="F4656" s="539"/>
      <c r="G4656" s="534"/>
      <c r="H4656" s="543"/>
      <c r="I4656" s="517"/>
    </row>
    <row r="4657" spans="2:9">
      <c r="B4657" s="521"/>
      <c r="C4657" s="542"/>
      <c r="D4657" s="534"/>
      <c r="E4657" s="539"/>
      <c r="F4657" s="539"/>
      <c r="G4657" s="534"/>
      <c r="H4657" s="543"/>
      <c r="I4657" s="517"/>
    </row>
    <row r="4658" spans="2:9" ht="15.75" thickBot="1">
      <c r="B4658" s="521"/>
      <c r="C4658" s="542"/>
      <c r="D4658" s="534"/>
      <c r="E4658" s="539"/>
      <c r="F4658" s="539"/>
      <c r="G4658" s="534"/>
      <c r="H4658" s="543"/>
      <c r="I4658" s="517"/>
    </row>
    <row r="4659" spans="2:9" ht="15.75" thickBot="1">
      <c r="B4659" s="521"/>
      <c r="C4659" s="544"/>
      <c r="D4659" s="545"/>
      <c r="E4659" s="546"/>
      <c r="F4659" s="546"/>
      <c r="G4659" s="545"/>
      <c r="H4659" s="547"/>
      <c r="I4659" s="548">
        <v>106066</v>
      </c>
    </row>
    <row r="4660" spans="2:9" ht="15.75" thickBot="1">
      <c r="B4660" s="521"/>
      <c r="C4660" s="549"/>
      <c r="D4660" s="550"/>
      <c r="E4660" s="549"/>
      <c r="F4660" s="549"/>
      <c r="G4660" s="550"/>
      <c r="H4660" s="551"/>
      <c r="I4660" s="552"/>
    </row>
    <row r="4661" spans="2:9" ht="15.75" thickBot="1">
      <c r="B4661" s="522"/>
      <c r="C4661" s="524" t="s">
        <v>641</v>
      </c>
      <c r="D4661" s="525" t="s">
        <v>7</v>
      </c>
      <c r="E4661" s="525" t="s">
        <v>92</v>
      </c>
      <c r="F4661" s="525" t="s">
        <v>642</v>
      </c>
      <c r="G4661" s="525" t="s">
        <v>643</v>
      </c>
      <c r="H4661" s="526" t="s">
        <v>636</v>
      </c>
      <c r="I4661" s="517"/>
    </row>
    <row r="4662" spans="2:9">
      <c r="B4662" s="522"/>
      <c r="C4662" s="562" t="s">
        <v>718</v>
      </c>
      <c r="D4662" s="554" t="s">
        <v>668</v>
      </c>
      <c r="E4662" s="529">
        <v>0.05</v>
      </c>
      <c r="F4662" s="565">
        <v>14008</v>
      </c>
      <c r="G4662" s="556"/>
      <c r="H4662" s="532">
        <v>700</v>
      </c>
      <c r="I4662" s="517"/>
    </row>
    <row r="4663" spans="2:9">
      <c r="B4663" s="522"/>
      <c r="C4663" s="568" t="s">
        <v>677</v>
      </c>
      <c r="D4663" s="534" t="s">
        <v>678</v>
      </c>
      <c r="E4663" s="535">
        <v>10</v>
      </c>
      <c r="F4663" s="565">
        <v>23</v>
      </c>
      <c r="G4663" s="556"/>
      <c r="H4663" s="532">
        <v>230</v>
      </c>
      <c r="I4663" s="517"/>
    </row>
    <row r="4664" spans="2:9">
      <c r="B4664" s="522"/>
      <c r="C4664" s="568"/>
      <c r="D4664" s="534"/>
      <c r="E4664" s="809"/>
      <c r="F4664" s="565"/>
      <c r="G4664" s="556"/>
      <c r="H4664" s="532"/>
      <c r="I4664" s="517"/>
    </row>
    <row r="4665" spans="2:9">
      <c r="B4665" s="522"/>
      <c r="C4665" s="542"/>
      <c r="D4665" s="539"/>
      <c r="E4665" s="539"/>
      <c r="F4665" s="539"/>
      <c r="G4665" s="534"/>
      <c r="H4665" s="543"/>
      <c r="I4665" s="517"/>
    </row>
    <row r="4666" spans="2:9">
      <c r="B4666" s="522"/>
      <c r="C4666" s="542"/>
      <c r="D4666" s="539"/>
      <c r="E4666" s="539"/>
      <c r="F4666" s="539"/>
      <c r="G4666" s="534"/>
      <c r="H4666" s="543"/>
      <c r="I4666" s="517"/>
    </row>
    <row r="4667" spans="2:9">
      <c r="B4667" s="522"/>
      <c r="C4667" s="542"/>
      <c r="D4667" s="539"/>
      <c r="E4667" s="539"/>
      <c r="F4667" s="539"/>
      <c r="G4667" s="534"/>
      <c r="H4667" s="543"/>
      <c r="I4667" s="517"/>
    </row>
    <row r="4668" spans="2:9">
      <c r="B4668" s="522"/>
      <c r="C4668" s="542"/>
      <c r="D4668" s="539"/>
      <c r="E4668" s="539"/>
      <c r="F4668" s="539"/>
      <c r="G4668" s="534"/>
      <c r="H4668" s="543"/>
      <c r="I4668" s="517"/>
    </row>
    <row r="4669" spans="2:9">
      <c r="B4669" s="522"/>
      <c r="C4669" s="542"/>
      <c r="D4669" s="539"/>
      <c r="E4669" s="539"/>
      <c r="F4669" s="539"/>
      <c r="G4669" s="534"/>
      <c r="H4669" s="543"/>
      <c r="I4669" s="517"/>
    </row>
    <row r="4670" spans="2:9">
      <c r="B4670" s="522"/>
      <c r="C4670" s="542"/>
      <c r="D4670" s="539"/>
      <c r="E4670" s="539"/>
      <c r="F4670" s="539"/>
      <c r="G4670" s="534"/>
      <c r="H4670" s="543"/>
      <c r="I4670" s="517"/>
    </row>
    <row r="4671" spans="2:9">
      <c r="B4671" s="522"/>
      <c r="C4671" s="542"/>
      <c r="D4671" s="539"/>
      <c r="E4671" s="539"/>
      <c r="F4671" s="539"/>
      <c r="G4671" s="534"/>
      <c r="H4671" s="543"/>
      <c r="I4671" s="517"/>
    </row>
    <row r="4672" spans="2:9">
      <c r="B4672" s="522"/>
      <c r="C4672" s="542"/>
      <c r="D4672" s="539"/>
      <c r="E4672" s="539"/>
      <c r="F4672" s="539"/>
      <c r="G4672" s="534"/>
      <c r="H4672" s="543"/>
      <c r="I4672" s="517"/>
    </row>
    <row r="4673" spans="2:9" ht="15.75" thickBot="1">
      <c r="B4673" s="522"/>
      <c r="C4673" s="542"/>
      <c r="D4673" s="539"/>
      <c r="E4673" s="539"/>
      <c r="F4673" s="539"/>
      <c r="G4673" s="534"/>
      <c r="H4673" s="543"/>
      <c r="I4673" s="517"/>
    </row>
    <row r="4674" spans="2:9" ht="15.75" thickBot="1">
      <c r="B4674" s="522"/>
      <c r="C4674" s="544"/>
      <c r="D4674" s="546"/>
      <c r="E4674" s="546"/>
      <c r="F4674" s="546"/>
      <c r="G4674" s="545"/>
      <c r="H4674" s="547"/>
      <c r="I4674" s="548">
        <v>930</v>
      </c>
    </row>
    <row r="4675" spans="2:9" ht="15.75" thickBot="1">
      <c r="B4675" s="522"/>
      <c r="C4675" s="549"/>
      <c r="D4675" s="549"/>
      <c r="E4675" s="549"/>
      <c r="F4675" s="549"/>
      <c r="G4675" s="550"/>
      <c r="H4675" s="551"/>
      <c r="I4675" s="552"/>
    </row>
    <row r="4676" spans="2:9" ht="15.75" thickBot="1">
      <c r="B4676" s="522"/>
      <c r="C4676" s="524" t="s">
        <v>645</v>
      </c>
      <c r="D4676" s="525" t="s">
        <v>7</v>
      </c>
      <c r="E4676" s="525" t="s">
        <v>92</v>
      </c>
      <c r="F4676" s="525" t="s">
        <v>642</v>
      </c>
      <c r="G4676" s="525" t="s">
        <v>646</v>
      </c>
      <c r="H4676" s="526" t="s">
        <v>636</v>
      </c>
      <c r="I4676" s="517"/>
    </row>
    <row r="4677" spans="2:9">
      <c r="B4677" s="522"/>
      <c r="C4677" s="553"/>
      <c r="D4677" s="540"/>
      <c r="E4677" s="540"/>
      <c r="F4677" s="540"/>
      <c r="G4677" s="554"/>
      <c r="H4677" s="541"/>
      <c r="I4677" s="517"/>
    </row>
    <row r="4678" spans="2:9">
      <c r="B4678" s="522"/>
      <c r="C4678" s="553"/>
      <c r="D4678" s="540"/>
      <c r="E4678" s="540"/>
      <c r="F4678" s="540"/>
      <c r="G4678" s="554"/>
      <c r="H4678" s="541"/>
      <c r="I4678" s="517"/>
    </row>
    <row r="4679" spans="2:9">
      <c r="B4679" s="522"/>
      <c r="C4679" s="542"/>
      <c r="D4679" s="539"/>
      <c r="E4679" s="539"/>
      <c r="F4679" s="539"/>
      <c r="G4679" s="534"/>
      <c r="H4679" s="543"/>
      <c r="I4679" s="517"/>
    </row>
    <row r="4680" spans="2:9">
      <c r="B4680" s="522"/>
      <c r="C4680" s="542"/>
      <c r="D4680" s="539"/>
      <c r="E4680" s="539"/>
      <c r="F4680" s="539"/>
      <c r="G4680" s="534"/>
      <c r="H4680" s="543"/>
      <c r="I4680" s="517"/>
    </row>
    <row r="4681" spans="2:9" ht="15.75" thickBot="1">
      <c r="B4681" s="522"/>
      <c r="C4681" s="542"/>
      <c r="D4681" s="539"/>
      <c r="E4681" s="539"/>
      <c r="F4681" s="539"/>
      <c r="G4681" s="534"/>
      <c r="H4681" s="543"/>
      <c r="I4681" s="517"/>
    </row>
    <row r="4682" spans="2:9" ht="15.75" thickBot="1">
      <c r="B4682" s="522"/>
      <c r="C4682" s="544"/>
      <c r="D4682" s="546"/>
      <c r="E4682" s="546"/>
      <c r="F4682" s="546"/>
      <c r="G4682" s="545"/>
      <c r="H4682" s="547"/>
      <c r="I4682" s="548">
        <v>0</v>
      </c>
    </row>
    <row r="4683" spans="2:9" ht="15.75" thickBot="1">
      <c r="B4683" s="522"/>
      <c r="C4683" s="549"/>
      <c r="D4683" s="549"/>
      <c r="E4683" s="549"/>
      <c r="F4683" s="549"/>
      <c r="G4683" s="559"/>
      <c r="H4683" s="560"/>
      <c r="I4683" s="552"/>
    </row>
    <row r="4684" spans="2:9" ht="15.75" thickBot="1">
      <c r="B4684" s="522"/>
      <c r="C4684" s="524" t="s">
        <v>647</v>
      </c>
      <c r="D4684" s="561" t="s">
        <v>648</v>
      </c>
      <c r="E4684" s="561" t="s">
        <v>649</v>
      </c>
      <c r="F4684" s="525" t="s">
        <v>650</v>
      </c>
      <c r="G4684" s="525" t="s">
        <v>635</v>
      </c>
      <c r="H4684" s="526" t="s">
        <v>636</v>
      </c>
      <c r="I4684" s="517"/>
    </row>
    <row r="4685" spans="2:9">
      <c r="B4685" s="522"/>
      <c r="C4685" s="562" t="s">
        <v>651</v>
      </c>
      <c r="D4685" s="563">
        <v>52046.296296296299</v>
      </c>
      <c r="E4685" s="564">
        <v>1.83829076447194</v>
      </c>
      <c r="F4685" s="565">
        <v>95676.225806451621</v>
      </c>
      <c r="G4685" s="826">
        <v>67.452942442173182</v>
      </c>
      <c r="H4685" s="567">
        <v>1418</v>
      </c>
      <c r="I4685" s="517"/>
    </row>
    <row r="4686" spans="2:9">
      <c r="B4686" s="522"/>
      <c r="C4686" s="562" t="s">
        <v>652</v>
      </c>
      <c r="D4686" s="563">
        <v>41637.037037037036</v>
      </c>
      <c r="E4686" s="564">
        <v>1.83829076447194</v>
      </c>
      <c r="F4686" s="565">
        <v>76540.980645161297</v>
      </c>
      <c r="G4686" s="858">
        <v>7.4</v>
      </c>
      <c r="H4686" s="567">
        <v>10343</v>
      </c>
      <c r="I4686" s="517"/>
    </row>
    <row r="4687" spans="2:9">
      <c r="B4687" s="522"/>
      <c r="C4687" s="568" t="s">
        <v>653</v>
      </c>
      <c r="D4687" s="563">
        <v>20818.518518518522</v>
      </c>
      <c r="E4687" s="564">
        <v>2.0417646957549742</v>
      </c>
      <c r="F4687" s="565">
        <v>42506.516129032265</v>
      </c>
      <c r="G4687" s="858">
        <v>7.4</v>
      </c>
      <c r="H4687" s="567">
        <v>5744</v>
      </c>
      <c r="I4687" s="517"/>
    </row>
    <row r="4688" spans="2:9">
      <c r="B4688" s="522"/>
      <c r="C4688" s="542"/>
      <c r="D4688" s="539"/>
      <c r="E4688" s="539"/>
      <c r="F4688" s="539"/>
      <c r="G4688" s="534"/>
      <c r="H4688" s="543"/>
      <c r="I4688" s="517"/>
    </row>
    <row r="4689" spans="2:10">
      <c r="B4689" s="522"/>
      <c r="C4689" s="542"/>
      <c r="D4689" s="539"/>
      <c r="E4689" s="539"/>
      <c r="F4689" s="539"/>
      <c r="G4689" s="534"/>
      <c r="H4689" s="543"/>
      <c r="I4689" s="517"/>
    </row>
    <row r="4690" spans="2:10" ht="15.75" thickBot="1">
      <c r="B4690" s="522"/>
      <c r="C4690" s="542"/>
      <c r="D4690" s="539"/>
      <c r="E4690" s="539"/>
      <c r="F4690" s="539"/>
      <c r="G4690" s="534"/>
      <c r="H4690" s="543"/>
      <c r="I4690" s="517"/>
    </row>
    <row r="4691" spans="2:10" ht="15.75" thickBot="1">
      <c r="B4691" s="522"/>
      <c r="C4691" s="570"/>
      <c r="D4691" s="571"/>
      <c r="E4691" s="571"/>
      <c r="F4691" s="571"/>
      <c r="G4691" s="572"/>
      <c r="H4691" s="573"/>
      <c r="I4691" s="548">
        <v>17505</v>
      </c>
    </row>
    <row r="4692" spans="2:10" ht="15.75" thickBot="1">
      <c r="B4692" s="522"/>
      <c r="C4692" s="522"/>
      <c r="D4692" s="522"/>
      <c r="E4692" s="522"/>
      <c r="F4692" s="522"/>
      <c r="G4692" s="521"/>
      <c r="H4692" s="517"/>
      <c r="I4692" s="517"/>
    </row>
    <row r="4693" spans="2:10" ht="15.75" thickBot="1">
      <c r="B4693" s="522"/>
      <c r="C4693" s="522"/>
      <c r="D4693" s="522"/>
      <c r="E4693" s="522"/>
      <c r="F4693" s="574" t="s">
        <v>654</v>
      </c>
      <c r="G4693" s="521"/>
      <c r="H4693" s="517"/>
      <c r="I4693" s="548">
        <v>124502</v>
      </c>
      <c r="J4693" s="518">
        <v>124502</v>
      </c>
    </row>
    <row r="4694" spans="2:10">
      <c r="B4694" s="515"/>
      <c r="C4694" s="515"/>
      <c r="D4694" s="515"/>
      <c r="E4694" s="515"/>
      <c r="F4694" s="515"/>
      <c r="G4694" s="516"/>
      <c r="H4694" s="517"/>
      <c r="I4694" s="515"/>
    </row>
    <row r="4695" spans="2:10">
      <c r="B4695" s="515"/>
      <c r="C4695" s="515"/>
      <c r="D4695" s="515"/>
      <c r="E4695" s="515"/>
      <c r="F4695" s="515"/>
      <c r="G4695" s="516"/>
      <c r="H4695" s="517"/>
      <c r="I4695" s="821"/>
    </row>
    <row r="4696" spans="2:10">
      <c r="B4696" s="515"/>
      <c r="C4696" s="515"/>
      <c r="D4696" s="515"/>
      <c r="E4696" s="515"/>
      <c r="F4696" s="515"/>
      <c r="G4696" s="516"/>
      <c r="H4696" s="517"/>
      <c r="I4696" s="515"/>
    </row>
    <row r="4697" spans="2:10">
      <c r="B4697" s="516"/>
      <c r="C4697" s="515"/>
      <c r="D4697" s="515"/>
      <c r="E4697" s="515"/>
      <c r="F4697" s="515"/>
      <c r="G4697" s="516"/>
      <c r="H4697" s="517"/>
      <c r="I4697" s="515"/>
    </row>
    <row r="4698" spans="2:10">
      <c r="B4698" s="516"/>
      <c r="C4698" s="519" t="s">
        <v>631</v>
      </c>
      <c r="D4698" s="519"/>
      <c r="E4698" s="519"/>
      <c r="F4698" s="519"/>
      <c r="G4698" s="519"/>
      <c r="H4698" s="520"/>
      <c r="I4698" s="515"/>
    </row>
    <row r="4699" spans="2:10">
      <c r="B4699" s="516"/>
      <c r="C4699" s="515"/>
      <c r="D4699" s="515"/>
      <c r="E4699" s="515"/>
      <c r="F4699" s="515"/>
      <c r="G4699" s="516"/>
      <c r="H4699" s="517"/>
      <c r="I4699" s="515"/>
    </row>
    <row r="4700" spans="2:10">
      <c r="B4700" s="516"/>
      <c r="C4700" s="515"/>
      <c r="D4700" s="515"/>
      <c r="E4700" s="515"/>
      <c r="F4700" s="515"/>
      <c r="G4700" s="516"/>
      <c r="H4700" s="517"/>
      <c r="I4700" s="515"/>
    </row>
    <row r="4701" spans="2:10">
      <c r="B4701" s="516"/>
      <c r="C4701" s="515"/>
      <c r="D4701" s="515"/>
      <c r="E4701" s="515"/>
      <c r="F4701" s="515"/>
      <c r="G4701" s="516"/>
      <c r="H4701" s="517"/>
      <c r="I4701" s="1051" t="s">
        <v>1062</v>
      </c>
    </row>
    <row r="4702" spans="2:10">
      <c r="B4702" s="843" t="s">
        <v>568</v>
      </c>
      <c r="C4702" s="1094" t="s">
        <v>4620</v>
      </c>
      <c r="D4702" s="945" t="s">
        <v>5548</v>
      </c>
      <c r="E4702" s="945"/>
      <c r="F4702" s="945"/>
      <c r="G4702" s="843" t="s">
        <v>7</v>
      </c>
      <c r="H4702" s="844" t="s">
        <v>77</v>
      </c>
      <c r="I4702" s="1093">
        <v>66</v>
      </c>
    </row>
    <row r="4703" spans="2:10">
      <c r="B4703" s="521"/>
      <c r="C4703" s="522"/>
      <c r="D4703" s="522"/>
      <c r="E4703" s="522"/>
      <c r="F4703" s="522"/>
      <c r="G4703" s="521"/>
      <c r="H4703" s="517"/>
      <c r="I4703" s="517"/>
    </row>
    <row r="4704" spans="2:10">
      <c r="B4704" s="521"/>
      <c r="C4704" s="522"/>
      <c r="D4704" s="522"/>
      <c r="E4704" s="522"/>
      <c r="F4704" s="522"/>
      <c r="G4704" s="521"/>
      <c r="H4704" s="523"/>
      <c r="I4704" s="517"/>
    </row>
    <row r="4705" spans="2:9" ht="15.75" thickBot="1">
      <c r="B4705" s="521"/>
      <c r="C4705" s="522"/>
      <c r="D4705" s="522"/>
      <c r="E4705" s="522"/>
      <c r="F4705" s="522"/>
      <c r="G4705" s="521"/>
      <c r="H4705" s="517"/>
      <c r="I4705" s="517"/>
    </row>
    <row r="4706" spans="2:9" ht="15.75" thickBot="1">
      <c r="B4706" s="521"/>
      <c r="C4706" s="524" t="s">
        <v>633</v>
      </c>
      <c r="D4706" s="525" t="s">
        <v>7</v>
      </c>
      <c r="E4706" s="525" t="s">
        <v>92</v>
      </c>
      <c r="F4706" s="525" t="s">
        <v>634</v>
      </c>
      <c r="G4706" s="525" t="s">
        <v>635</v>
      </c>
      <c r="H4706" s="526" t="s">
        <v>636</v>
      </c>
      <c r="I4706" s="517"/>
    </row>
    <row r="4707" spans="2:9">
      <c r="B4707" s="521"/>
      <c r="C4707" s="527" t="s">
        <v>637</v>
      </c>
      <c r="D4707" s="528" t="s">
        <v>638</v>
      </c>
      <c r="E4707" s="529">
        <v>1</v>
      </c>
      <c r="F4707" s="530">
        <v>19472</v>
      </c>
      <c r="G4707" s="531">
        <v>1</v>
      </c>
      <c r="H4707" s="532">
        <v>19472</v>
      </c>
      <c r="I4707" s="517"/>
    </row>
    <row r="4708" spans="2:9">
      <c r="B4708" s="521"/>
      <c r="C4708" s="533" t="s">
        <v>717</v>
      </c>
      <c r="D4708" s="534" t="s">
        <v>660</v>
      </c>
      <c r="E4708" s="535">
        <v>1</v>
      </c>
      <c r="F4708" s="536">
        <v>56650</v>
      </c>
      <c r="G4708" s="857">
        <v>3.3E-3</v>
      </c>
      <c r="H4708" s="532">
        <v>187</v>
      </c>
      <c r="I4708" s="517"/>
    </row>
    <row r="4709" spans="2:9" ht="30">
      <c r="B4709" s="521"/>
      <c r="C4709" s="538" t="s">
        <v>776</v>
      </c>
      <c r="D4709" s="534" t="s">
        <v>640</v>
      </c>
      <c r="E4709" s="535">
        <v>1</v>
      </c>
      <c r="F4709" s="536">
        <v>135960</v>
      </c>
      <c r="G4709" s="857">
        <v>0.85</v>
      </c>
      <c r="H4709" s="532">
        <v>115566</v>
      </c>
      <c r="I4709" s="517"/>
    </row>
    <row r="4710" spans="2:9">
      <c r="B4710" s="521"/>
      <c r="C4710" s="542"/>
      <c r="D4710" s="534"/>
      <c r="E4710" s="539"/>
      <c r="F4710" s="539"/>
      <c r="G4710" s="534"/>
      <c r="H4710" s="543"/>
      <c r="I4710" s="517"/>
    </row>
    <row r="4711" spans="2:9">
      <c r="B4711" s="521"/>
      <c r="C4711" s="542"/>
      <c r="D4711" s="534"/>
      <c r="E4711" s="539"/>
      <c r="F4711" s="539"/>
      <c r="G4711" s="534"/>
      <c r="H4711" s="543"/>
      <c r="I4711" s="517"/>
    </row>
    <row r="4712" spans="2:9" ht="15.75" thickBot="1">
      <c r="B4712" s="521"/>
      <c r="C4712" s="542"/>
      <c r="D4712" s="534"/>
      <c r="E4712" s="539"/>
      <c r="F4712" s="539"/>
      <c r="G4712" s="534"/>
      <c r="H4712" s="543"/>
      <c r="I4712" s="517"/>
    </row>
    <row r="4713" spans="2:9" ht="15.75" thickBot="1">
      <c r="B4713" s="521"/>
      <c r="C4713" s="544"/>
      <c r="D4713" s="545"/>
      <c r="E4713" s="546"/>
      <c r="F4713" s="546"/>
      <c r="G4713" s="545"/>
      <c r="H4713" s="547"/>
      <c r="I4713" s="548">
        <v>135225</v>
      </c>
    </row>
    <row r="4714" spans="2:9" ht="15.75" thickBot="1">
      <c r="B4714" s="521"/>
      <c r="C4714" s="549"/>
      <c r="D4714" s="550"/>
      <c r="E4714" s="549"/>
      <c r="F4714" s="549"/>
      <c r="G4714" s="550"/>
      <c r="H4714" s="551"/>
      <c r="I4714" s="552"/>
    </row>
    <row r="4715" spans="2:9" ht="15.75" thickBot="1">
      <c r="B4715" s="522"/>
      <c r="C4715" s="524" t="s">
        <v>641</v>
      </c>
      <c r="D4715" s="525" t="s">
        <v>7</v>
      </c>
      <c r="E4715" s="525" t="s">
        <v>92</v>
      </c>
      <c r="F4715" s="525" t="s">
        <v>642</v>
      </c>
      <c r="G4715" s="525" t="s">
        <v>643</v>
      </c>
      <c r="H4715" s="526" t="s">
        <v>636</v>
      </c>
      <c r="I4715" s="517"/>
    </row>
    <row r="4716" spans="2:9">
      <c r="B4716" s="522"/>
      <c r="C4716" s="562" t="s">
        <v>718</v>
      </c>
      <c r="D4716" s="554" t="s">
        <v>668</v>
      </c>
      <c r="E4716" s="529">
        <v>0.05</v>
      </c>
      <c r="F4716" s="565">
        <v>14008</v>
      </c>
      <c r="G4716" s="556"/>
      <c r="H4716" s="532">
        <v>700</v>
      </c>
      <c r="I4716" s="517"/>
    </row>
    <row r="4717" spans="2:9">
      <c r="B4717" s="522"/>
      <c r="C4717" s="568" t="s">
        <v>677</v>
      </c>
      <c r="D4717" s="534" t="s">
        <v>678</v>
      </c>
      <c r="E4717" s="535">
        <v>10</v>
      </c>
      <c r="F4717" s="565">
        <v>23</v>
      </c>
      <c r="G4717" s="556"/>
      <c r="H4717" s="532">
        <v>230</v>
      </c>
      <c r="I4717" s="517"/>
    </row>
    <row r="4718" spans="2:9">
      <c r="B4718" s="522"/>
      <c r="C4718" s="568"/>
      <c r="D4718" s="534"/>
      <c r="E4718" s="809"/>
      <c r="F4718" s="565"/>
      <c r="G4718" s="556"/>
      <c r="H4718" s="532"/>
      <c r="I4718" s="517"/>
    </row>
    <row r="4719" spans="2:9">
      <c r="B4719" s="522"/>
      <c r="C4719" s="542"/>
      <c r="D4719" s="539"/>
      <c r="E4719" s="539"/>
      <c r="F4719" s="539"/>
      <c r="G4719" s="534"/>
      <c r="H4719" s="543"/>
      <c r="I4719" s="517"/>
    </row>
    <row r="4720" spans="2:9">
      <c r="B4720" s="522"/>
      <c r="C4720" s="542"/>
      <c r="D4720" s="539"/>
      <c r="E4720" s="539"/>
      <c r="F4720" s="539"/>
      <c r="G4720" s="534"/>
      <c r="H4720" s="543"/>
      <c r="I4720" s="517"/>
    </row>
    <row r="4721" spans="2:9">
      <c r="B4721" s="522"/>
      <c r="C4721" s="542"/>
      <c r="D4721" s="539"/>
      <c r="E4721" s="539"/>
      <c r="F4721" s="539"/>
      <c r="G4721" s="534"/>
      <c r="H4721" s="543"/>
      <c r="I4721" s="517"/>
    </row>
    <row r="4722" spans="2:9">
      <c r="B4722" s="522"/>
      <c r="C4722" s="542"/>
      <c r="D4722" s="539"/>
      <c r="E4722" s="539"/>
      <c r="F4722" s="539"/>
      <c r="G4722" s="534"/>
      <c r="H4722" s="543"/>
      <c r="I4722" s="517"/>
    </row>
    <row r="4723" spans="2:9">
      <c r="B4723" s="522"/>
      <c r="C4723" s="542"/>
      <c r="D4723" s="539"/>
      <c r="E4723" s="539"/>
      <c r="F4723" s="539"/>
      <c r="G4723" s="534"/>
      <c r="H4723" s="543"/>
      <c r="I4723" s="517"/>
    </row>
    <row r="4724" spans="2:9">
      <c r="B4724" s="522"/>
      <c r="C4724" s="542"/>
      <c r="D4724" s="539"/>
      <c r="E4724" s="539"/>
      <c r="F4724" s="539"/>
      <c r="G4724" s="534"/>
      <c r="H4724" s="543"/>
      <c r="I4724" s="517"/>
    </row>
    <row r="4725" spans="2:9">
      <c r="B4725" s="522"/>
      <c r="C4725" s="542"/>
      <c r="D4725" s="539"/>
      <c r="E4725" s="539"/>
      <c r="F4725" s="539"/>
      <c r="G4725" s="534"/>
      <c r="H4725" s="543"/>
      <c r="I4725" s="517"/>
    </row>
    <row r="4726" spans="2:9">
      <c r="B4726" s="522"/>
      <c r="C4726" s="542"/>
      <c r="D4726" s="539"/>
      <c r="E4726" s="539"/>
      <c r="F4726" s="539"/>
      <c r="G4726" s="534"/>
      <c r="H4726" s="543"/>
      <c r="I4726" s="517"/>
    </row>
    <row r="4727" spans="2:9" ht="15.75" thickBot="1">
      <c r="B4727" s="522"/>
      <c r="C4727" s="542"/>
      <c r="D4727" s="539"/>
      <c r="E4727" s="539"/>
      <c r="F4727" s="539"/>
      <c r="G4727" s="534"/>
      <c r="H4727" s="543"/>
      <c r="I4727" s="517"/>
    </row>
    <row r="4728" spans="2:9" ht="15.75" thickBot="1">
      <c r="B4728" s="522"/>
      <c r="C4728" s="544"/>
      <c r="D4728" s="546"/>
      <c r="E4728" s="546"/>
      <c r="F4728" s="546"/>
      <c r="G4728" s="545"/>
      <c r="H4728" s="547"/>
      <c r="I4728" s="548">
        <v>930</v>
      </c>
    </row>
    <row r="4729" spans="2:9" ht="15.75" thickBot="1">
      <c r="B4729" s="522"/>
      <c r="C4729" s="549"/>
      <c r="D4729" s="549"/>
      <c r="E4729" s="549"/>
      <c r="F4729" s="549"/>
      <c r="G4729" s="550"/>
      <c r="H4729" s="551"/>
      <c r="I4729" s="552"/>
    </row>
    <row r="4730" spans="2:9" ht="15.75" thickBot="1">
      <c r="B4730" s="522"/>
      <c r="C4730" s="524" t="s">
        <v>645</v>
      </c>
      <c r="D4730" s="525" t="s">
        <v>7</v>
      </c>
      <c r="E4730" s="525" t="s">
        <v>92</v>
      </c>
      <c r="F4730" s="525" t="s">
        <v>642</v>
      </c>
      <c r="G4730" s="525" t="s">
        <v>646</v>
      </c>
      <c r="H4730" s="526" t="s">
        <v>636</v>
      </c>
      <c r="I4730" s="517"/>
    </row>
    <row r="4731" spans="2:9">
      <c r="B4731" s="522"/>
      <c r="C4731" s="553"/>
      <c r="D4731" s="540"/>
      <c r="E4731" s="540"/>
      <c r="F4731" s="540"/>
      <c r="G4731" s="554"/>
      <c r="H4731" s="541"/>
      <c r="I4731" s="517"/>
    </row>
    <row r="4732" spans="2:9">
      <c r="B4732" s="522"/>
      <c r="C4732" s="553"/>
      <c r="D4732" s="540"/>
      <c r="E4732" s="540"/>
      <c r="F4732" s="540"/>
      <c r="G4732" s="554"/>
      <c r="H4732" s="541"/>
      <c r="I4732" s="517"/>
    </row>
    <row r="4733" spans="2:9">
      <c r="B4733" s="522"/>
      <c r="C4733" s="542"/>
      <c r="D4733" s="539"/>
      <c r="E4733" s="539"/>
      <c r="F4733" s="539"/>
      <c r="G4733" s="534"/>
      <c r="H4733" s="543"/>
      <c r="I4733" s="517"/>
    </row>
    <row r="4734" spans="2:9">
      <c r="B4734" s="522"/>
      <c r="C4734" s="542"/>
      <c r="D4734" s="539"/>
      <c r="E4734" s="539"/>
      <c r="F4734" s="539"/>
      <c r="G4734" s="534"/>
      <c r="H4734" s="543"/>
      <c r="I4734" s="517"/>
    </row>
    <row r="4735" spans="2:9" ht="15.75" thickBot="1">
      <c r="B4735" s="522"/>
      <c r="C4735" s="542"/>
      <c r="D4735" s="539"/>
      <c r="E4735" s="539"/>
      <c r="F4735" s="539"/>
      <c r="G4735" s="534"/>
      <c r="H4735" s="543"/>
      <c r="I4735" s="517"/>
    </row>
    <row r="4736" spans="2:9" ht="15.75" thickBot="1">
      <c r="B4736" s="522"/>
      <c r="C4736" s="544"/>
      <c r="D4736" s="546"/>
      <c r="E4736" s="546"/>
      <c r="F4736" s="546"/>
      <c r="G4736" s="545"/>
      <c r="H4736" s="547"/>
      <c r="I4736" s="548">
        <v>0</v>
      </c>
    </row>
    <row r="4737" spans="2:10" ht="15.75" thickBot="1">
      <c r="B4737" s="522"/>
      <c r="C4737" s="549"/>
      <c r="D4737" s="549"/>
      <c r="E4737" s="549"/>
      <c r="F4737" s="549"/>
      <c r="G4737" s="559"/>
      <c r="H4737" s="560"/>
      <c r="I4737" s="552"/>
    </row>
    <row r="4738" spans="2:10" ht="15.75" thickBot="1">
      <c r="B4738" s="522"/>
      <c r="C4738" s="524" t="s">
        <v>647</v>
      </c>
      <c r="D4738" s="561" t="s">
        <v>648</v>
      </c>
      <c r="E4738" s="561" t="s">
        <v>649</v>
      </c>
      <c r="F4738" s="525" t="s">
        <v>650</v>
      </c>
      <c r="G4738" s="525" t="s">
        <v>635</v>
      </c>
      <c r="H4738" s="526" t="s">
        <v>636</v>
      </c>
      <c r="I4738" s="517"/>
    </row>
    <row r="4739" spans="2:10">
      <c r="B4739" s="522"/>
      <c r="C4739" s="562" t="s">
        <v>651</v>
      </c>
      <c r="D4739" s="563">
        <v>52046.296296296299</v>
      </c>
      <c r="E4739" s="564">
        <v>1.83829076447194</v>
      </c>
      <c r="F4739" s="565">
        <v>95676.225806451621</v>
      </c>
      <c r="G4739" s="826">
        <v>66.688475761161882</v>
      </c>
      <c r="H4739" s="567">
        <v>1435</v>
      </c>
      <c r="I4739" s="517"/>
    </row>
    <row r="4740" spans="2:10">
      <c r="B4740" s="522"/>
      <c r="C4740" s="562" t="s">
        <v>652</v>
      </c>
      <c r="D4740" s="563">
        <v>41637.037037037036</v>
      </c>
      <c r="E4740" s="564">
        <v>1.83829076447194</v>
      </c>
      <c r="F4740" s="565">
        <v>76540.980645161297</v>
      </c>
      <c r="G4740" s="858">
        <v>6.6</v>
      </c>
      <c r="H4740" s="567">
        <v>11597</v>
      </c>
      <c r="I4740" s="517"/>
    </row>
    <row r="4741" spans="2:10">
      <c r="B4741" s="522"/>
      <c r="C4741" s="568" t="s">
        <v>653</v>
      </c>
      <c r="D4741" s="563">
        <v>20818.518518518522</v>
      </c>
      <c r="E4741" s="564">
        <v>2.0417646957549742</v>
      </c>
      <c r="F4741" s="565">
        <v>42506.516129032265</v>
      </c>
      <c r="G4741" s="858">
        <v>6.6</v>
      </c>
      <c r="H4741" s="567">
        <v>6440</v>
      </c>
      <c r="I4741" s="517"/>
    </row>
    <row r="4742" spans="2:10">
      <c r="B4742" s="522"/>
      <c r="C4742" s="542"/>
      <c r="D4742" s="539"/>
      <c r="E4742" s="539"/>
      <c r="F4742" s="539"/>
      <c r="G4742" s="534"/>
      <c r="H4742" s="543"/>
      <c r="I4742" s="517"/>
    </row>
    <row r="4743" spans="2:10">
      <c r="B4743" s="522"/>
      <c r="C4743" s="542"/>
      <c r="D4743" s="539"/>
      <c r="E4743" s="539"/>
      <c r="F4743" s="539"/>
      <c r="G4743" s="534"/>
      <c r="H4743" s="543"/>
      <c r="I4743" s="517"/>
    </row>
    <row r="4744" spans="2:10" ht="15.75" thickBot="1">
      <c r="B4744" s="522"/>
      <c r="C4744" s="542"/>
      <c r="D4744" s="539"/>
      <c r="E4744" s="539"/>
      <c r="F4744" s="539"/>
      <c r="G4744" s="534"/>
      <c r="H4744" s="543"/>
      <c r="I4744" s="517"/>
    </row>
    <row r="4745" spans="2:10" ht="15.75" thickBot="1">
      <c r="B4745" s="522"/>
      <c r="C4745" s="570"/>
      <c r="D4745" s="571"/>
      <c r="E4745" s="571"/>
      <c r="F4745" s="571"/>
      <c r="G4745" s="572"/>
      <c r="H4745" s="573"/>
      <c r="I4745" s="548">
        <v>19472</v>
      </c>
    </row>
    <row r="4746" spans="2:10" ht="15.75" thickBot="1">
      <c r="B4746" s="522"/>
      <c r="C4746" s="522"/>
      <c r="D4746" s="522"/>
      <c r="E4746" s="522"/>
      <c r="F4746" s="522"/>
      <c r="G4746" s="521"/>
      <c r="H4746" s="517"/>
      <c r="I4746" s="517"/>
    </row>
    <row r="4747" spans="2:10" ht="15.75" thickBot="1">
      <c r="B4747" s="522"/>
      <c r="C4747" s="522"/>
      <c r="D4747" s="522"/>
      <c r="E4747" s="522"/>
      <c r="F4747" s="574" t="s">
        <v>654</v>
      </c>
      <c r="G4747" s="521"/>
      <c r="H4747" s="517"/>
      <c r="I4747" s="548">
        <v>155628</v>
      </c>
      <c r="J4747" s="518">
        <v>155628</v>
      </c>
    </row>
    <row r="4748" spans="2:10">
      <c r="B4748" s="515"/>
      <c r="C4748" s="515"/>
      <c r="D4748" s="515"/>
      <c r="E4748" s="515"/>
      <c r="F4748" s="515"/>
      <c r="G4748" s="516"/>
      <c r="H4748" s="517"/>
      <c r="I4748" s="515"/>
    </row>
    <row r="4749" spans="2:10">
      <c r="B4749" s="515"/>
      <c r="C4749" s="515"/>
      <c r="D4749" s="515"/>
      <c r="E4749" s="515"/>
      <c r="F4749" s="515"/>
      <c r="G4749" s="515"/>
      <c r="H4749" s="517"/>
      <c r="I4749" s="515"/>
    </row>
    <row r="4750" spans="2:10">
      <c r="B4750" s="515"/>
      <c r="C4750" s="515"/>
      <c r="D4750" s="515"/>
      <c r="E4750" s="515"/>
      <c r="F4750" s="515"/>
      <c r="G4750" s="515"/>
      <c r="H4750" s="517"/>
      <c r="I4750" s="515"/>
    </row>
    <row r="4751" spans="2:10">
      <c r="B4751" s="515"/>
      <c r="C4751" s="515"/>
      <c r="D4751" s="515"/>
      <c r="E4751" s="515"/>
      <c r="F4751" s="515"/>
      <c r="G4751" s="515"/>
      <c r="H4751" s="517"/>
      <c r="I4751" s="515"/>
    </row>
    <row r="4752" spans="2:10">
      <c r="B4752" s="516"/>
      <c r="C4752" s="519" t="s">
        <v>631</v>
      </c>
      <c r="D4752" s="519"/>
      <c r="E4752" s="519"/>
      <c r="F4752" s="519"/>
      <c r="G4752" s="519"/>
      <c r="H4752" s="520"/>
      <c r="I4752" s="515"/>
    </row>
    <row r="4753" spans="2:9">
      <c r="B4753" s="516"/>
      <c r="C4753" s="515"/>
      <c r="D4753" s="515"/>
      <c r="E4753" s="515"/>
      <c r="F4753" s="515"/>
      <c r="G4753" s="516"/>
      <c r="H4753" s="575"/>
      <c r="I4753" s="576"/>
    </row>
    <row r="4754" spans="2:9">
      <c r="B4754" s="516"/>
      <c r="C4754" s="515"/>
      <c r="D4754" s="515"/>
      <c r="E4754" s="515"/>
      <c r="F4754" s="515"/>
      <c r="G4754" s="516"/>
      <c r="H4754" s="575"/>
      <c r="I4754" s="576"/>
    </row>
    <row r="4755" spans="2:9">
      <c r="B4755" s="516"/>
      <c r="C4755" s="515"/>
      <c r="D4755" s="515"/>
      <c r="E4755" s="515"/>
      <c r="F4755" s="515"/>
      <c r="G4755" s="516"/>
      <c r="H4755" s="575"/>
      <c r="I4755" s="1051" t="s">
        <v>1062</v>
      </c>
    </row>
    <row r="4756" spans="2:9" ht="25.5">
      <c r="B4756" s="828" t="s">
        <v>568</v>
      </c>
      <c r="C4756" s="1097" t="s">
        <v>4630</v>
      </c>
      <c r="D4756" s="953" t="s">
        <v>5549</v>
      </c>
      <c r="E4756" s="829"/>
      <c r="F4756" s="829"/>
      <c r="G4756" s="828" t="s">
        <v>7</v>
      </c>
      <c r="H4756" s="949" t="s">
        <v>80</v>
      </c>
      <c r="I4756" s="1093">
        <v>67</v>
      </c>
    </row>
    <row r="4757" spans="2:9">
      <c r="B4757" s="516"/>
      <c r="C4757" s="515"/>
      <c r="D4757" s="604"/>
      <c r="E4757" s="604"/>
      <c r="F4757" s="604"/>
      <c r="G4757" s="516"/>
      <c r="H4757" s="575"/>
      <c r="I4757" s="576"/>
    </row>
    <row r="4758" spans="2:9">
      <c r="B4758" s="516"/>
      <c r="C4758" s="515"/>
      <c r="D4758" s="515"/>
      <c r="E4758" s="515"/>
      <c r="F4758" s="515"/>
      <c r="G4758" s="515"/>
      <c r="H4758" s="517"/>
      <c r="I4758" s="576"/>
    </row>
    <row r="4759" spans="2:9" ht="15.75" thickBot="1">
      <c r="B4759" s="516"/>
      <c r="C4759" s="515"/>
      <c r="D4759" s="515"/>
      <c r="E4759" s="515"/>
      <c r="F4759" s="515"/>
      <c r="G4759" s="516"/>
      <c r="H4759" s="575"/>
      <c r="I4759" s="576"/>
    </row>
    <row r="4760" spans="2:9" ht="15.75" thickBot="1">
      <c r="B4760" s="516"/>
      <c r="C4760" s="605" t="s">
        <v>633</v>
      </c>
      <c r="D4760" s="561" t="s">
        <v>7</v>
      </c>
      <c r="E4760" s="561" t="s">
        <v>92</v>
      </c>
      <c r="F4760" s="561" t="s">
        <v>672</v>
      </c>
      <c r="G4760" s="561" t="s">
        <v>635</v>
      </c>
      <c r="H4760" s="606" t="s">
        <v>636</v>
      </c>
      <c r="I4760" s="576"/>
    </row>
    <row r="4761" spans="2:9">
      <c r="B4761" s="516"/>
      <c r="C4761" s="568" t="s">
        <v>637</v>
      </c>
      <c r="D4761" s="607" t="s">
        <v>638</v>
      </c>
      <c r="E4761" s="535">
        <v>1</v>
      </c>
      <c r="F4761" s="647">
        <v>89399</v>
      </c>
      <c r="G4761" s="535">
        <v>0.02</v>
      </c>
      <c r="H4761" s="608">
        <v>1788</v>
      </c>
      <c r="I4761" s="576"/>
    </row>
    <row r="4762" spans="2:9">
      <c r="B4762" s="516"/>
      <c r="C4762" s="609"/>
      <c r="D4762" s="610"/>
      <c r="E4762" s="610"/>
      <c r="F4762" s="611"/>
      <c r="G4762" s="610"/>
      <c r="H4762" s="613"/>
      <c r="I4762" s="576"/>
    </row>
    <row r="4763" spans="2:9">
      <c r="B4763" s="516"/>
      <c r="C4763" s="609"/>
      <c r="D4763" s="610"/>
      <c r="E4763" s="610"/>
      <c r="F4763" s="563"/>
      <c r="G4763" s="610"/>
      <c r="H4763" s="613"/>
      <c r="I4763" s="576"/>
    </row>
    <row r="4764" spans="2:9">
      <c r="B4764" s="516"/>
      <c r="C4764" s="609"/>
      <c r="D4764" s="610"/>
      <c r="E4764" s="610"/>
      <c r="F4764" s="558"/>
      <c r="G4764" s="610"/>
      <c r="H4764" s="613"/>
      <c r="I4764" s="576"/>
    </row>
    <row r="4765" spans="2:9">
      <c r="B4765" s="516"/>
      <c r="C4765" s="609"/>
      <c r="D4765" s="610"/>
      <c r="E4765" s="614"/>
      <c r="F4765" s="614"/>
      <c r="G4765" s="610"/>
      <c r="H4765" s="613"/>
      <c r="I4765" s="576"/>
    </row>
    <row r="4766" spans="2:9" ht="15.75" thickBot="1">
      <c r="B4766" s="516"/>
      <c r="C4766" s="609"/>
      <c r="D4766" s="610"/>
      <c r="E4766" s="614"/>
      <c r="F4766" s="614"/>
      <c r="G4766" s="610"/>
      <c r="H4766" s="613"/>
      <c r="I4766" s="576"/>
    </row>
    <row r="4767" spans="2:9" ht="15.75" thickBot="1">
      <c r="B4767" s="516"/>
      <c r="C4767" s="615"/>
      <c r="D4767" s="616"/>
      <c r="E4767" s="616"/>
      <c r="F4767" s="616"/>
      <c r="G4767" s="617"/>
      <c r="H4767" s="618"/>
      <c r="I4767" s="619">
        <v>1788</v>
      </c>
    </row>
    <row r="4768" spans="2:9" ht="15.75" thickBot="1">
      <c r="B4768" s="516"/>
      <c r="C4768" s="620"/>
      <c r="D4768" s="620"/>
      <c r="E4768" s="620"/>
      <c r="F4768" s="620"/>
      <c r="G4768" s="621"/>
      <c r="H4768" s="622"/>
      <c r="I4768" s="623"/>
    </row>
    <row r="4769" spans="2:9" ht="15.75" thickBot="1">
      <c r="B4769" s="516"/>
      <c r="C4769" s="605" t="s">
        <v>641</v>
      </c>
      <c r="D4769" s="561" t="s">
        <v>7</v>
      </c>
      <c r="E4769" s="561" t="s">
        <v>92</v>
      </c>
      <c r="F4769" s="561" t="s">
        <v>642</v>
      </c>
      <c r="G4769" s="561" t="s">
        <v>643</v>
      </c>
      <c r="H4769" s="606" t="s">
        <v>636</v>
      </c>
      <c r="I4769" s="576"/>
    </row>
    <row r="4770" spans="2:9" ht="25.5">
      <c r="B4770" s="516"/>
      <c r="C4770" s="776" t="s">
        <v>3614</v>
      </c>
      <c r="D4770" s="625" t="s">
        <v>80</v>
      </c>
      <c r="E4770" s="610">
        <v>1</v>
      </c>
      <c r="F4770" s="611">
        <v>290336</v>
      </c>
      <c r="G4770" s="556"/>
      <c r="H4770" s="777">
        <v>290336</v>
      </c>
      <c r="I4770" s="576"/>
    </row>
    <row r="4771" spans="2:9">
      <c r="B4771" s="516"/>
      <c r="C4771" s="678"/>
      <c r="D4771" s="625"/>
      <c r="E4771" s="625"/>
      <c r="F4771" s="611"/>
      <c r="G4771" s="556"/>
      <c r="H4771" s="587"/>
      <c r="I4771" s="576"/>
    </row>
    <row r="4772" spans="2:9">
      <c r="B4772" s="516"/>
      <c r="C4772" s="678"/>
      <c r="D4772" s="610"/>
      <c r="E4772" s="610"/>
      <c r="F4772" s="611"/>
      <c r="G4772" s="556"/>
      <c r="H4772" s="587"/>
      <c r="I4772" s="576"/>
    </row>
    <row r="4773" spans="2:9">
      <c r="B4773" s="516"/>
      <c r="C4773" s="678"/>
      <c r="D4773" s="610"/>
      <c r="E4773" s="610"/>
      <c r="F4773" s="563"/>
      <c r="G4773" s="556"/>
      <c r="H4773" s="587"/>
      <c r="I4773" s="576"/>
    </row>
    <row r="4774" spans="2:9">
      <c r="B4774" s="516"/>
      <c r="C4774" s="609"/>
      <c r="D4774" s="610"/>
      <c r="E4774" s="610"/>
      <c r="F4774" s="563"/>
      <c r="G4774" s="556"/>
      <c r="H4774" s="587"/>
      <c r="I4774" s="576"/>
    </row>
    <row r="4775" spans="2:9">
      <c r="B4775" s="516"/>
      <c r="C4775" s="628"/>
      <c r="D4775" s="625"/>
      <c r="E4775" s="625"/>
      <c r="F4775" s="563"/>
      <c r="G4775" s="556"/>
      <c r="H4775" s="587"/>
      <c r="I4775" s="576"/>
    </row>
    <row r="4776" spans="2:9">
      <c r="B4776" s="516"/>
      <c r="C4776" s="609"/>
      <c r="D4776" s="610"/>
      <c r="E4776" s="610"/>
      <c r="F4776" s="563"/>
      <c r="G4776" s="556"/>
      <c r="H4776" s="587"/>
      <c r="I4776" s="576"/>
    </row>
    <row r="4777" spans="2:9">
      <c r="B4777" s="516"/>
      <c r="C4777" s="609"/>
      <c r="D4777" s="610"/>
      <c r="E4777" s="610"/>
      <c r="F4777" s="563"/>
      <c r="G4777" s="556"/>
      <c r="H4777" s="587"/>
      <c r="I4777" s="576"/>
    </row>
    <row r="4778" spans="2:9">
      <c r="B4778" s="516"/>
      <c r="C4778" s="609"/>
      <c r="D4778" s="614"/>
      <c r="E4778" s="614"/>
      <c r="F4778" s="614"/>
      <c r="G4778" s="610"/>
      <c r="H4778" s="613"/>
      <c r="I4778" s="576"/>
    </row>
    <row r="4779" spans="2:9">
      <c r="B4779" s="516"/>
      <c r="C4779" s="609"/>
      <c r="D4779" s="614"/>
      <c r="E4779" s="614"/>
      <c r="F4779" s="614"/>
      <c r="G4779" s="610"/>
      <c r="H4779" s="613"/>
      <c r="I4779" s="576"/>
    </row>
    <row r="4780" spans="2:9">
      <c r="B4780" s="516"/>
      <c r="C4780" s="609"/>
      <c r="D4780" s="614"/>
      <c r="E4780" s="614"/>
      <c r="F4780" s="614"/>
      <c r="G4780" s="610"/>
      <c r="H4780" s="613"/>
      <c r="I4780" s="576"/>
    </row>
    <row r="4781" spans="2:9" ht="15.75" thickBot="1">
      <c r="B4781" s="516"/>
      <c r="C4781" s="609"/>
      <c r="D4781" s="614"/>
      <c r="E4781" s="614"/>
      <c r="F4781" s="614"/>
      <c r="G4781" s="610"/>
      <c r="H4781" s="613"/>
      <c r="I4781" s="576"/>
    </row>
    <row r="4782" spans="2:9" ht="15.75" thickBot="1">
      <c r="B4782" s="516"/>
      <c r="C4782" s="615"/>
      <c r="D4782" s="616"/>
      <c r="E4782" s="616"/>
      <c r="F4782" s="616"/>
      <c r="G4782" s="617"/>
      <c r="H4782" s="618"/>
      <c r="I4782" s="679">
        <v>290336</v>
      </c>
    </row>
    <row r="4783" spans="2:9" ht="15.75" thickBot="1">
      <c r="B4783" s="516"/>
      <c r="C4783" s="620"/>
      <c r="D4783" s="620"/>
      <c r="E4783" s="620"/>
      <c r="F4783" s="620"/>
      <c r="G4783" s="621"/>
      <c r="H4783" s="622"/>
      <c r="I4783" s="623"/>
    </row>
    <row r="4784" spans="2:9" ht="15.75" thickBot="1">
      <c r="B4784" s="516"/>
      <c r="C4784" s="605" t="s">
        <v>645</v>
      </c>
      <c r="D4784" s="561" t="s">
        <v>7</v>
      </c>
      <c r="E4784" s="561" t="s">
        <v>92</v>
      </c>
      <c r="F4784" s="561" t="s">
        <v>642</v>
      </c>
      <c r="G4784" s="561" t="s">
        <v>646</v>
      </c>
      <c r="H4784" s="606" t="s">
        <v>636</v>
      </c>
      <c r="I4784" s="576"/>
    </row>
    <row r="4785" spans="2:9">
      <c r="B4785" s="516"/>
      <c r="C4785" s="624"/>
      <c r="D4785" s="625"/>
      <c r="E4785" s="625"/>
      <c r="F4785" s="584"/>
      <c r="G4785" s="625"/>
      <c r="H4785" s="592"/>
      <c r="I4785" s="631"/>
    </row>
    <row r="4786" spans="2:9">
      <c r="B4786" s="516"/>
      <c r="C4786" s="627"/>
      <c r="D4786" s="633"/>
      <c r="E4786" s="633"/>
      <c r="F4786" s="633"/>
      <c r="G4786" s="625"/>
      <c r="H4786" s="587"/>
      <c r="I4786" s="576"/>
    </row>
    <row r="4787" spans="2:9">
      <c r="B4787" s="516"/>
      <c r="C4787" s="627"/>
      <c r="D4787" s="614"/>
      <c r="E4787" s="614"/>
      <c r="F4787" s="614"/>
      <c r="G4787" s="610"/>
      <c r="H4787" s="613"/>
      <c r="I4787" s="576"/>
    </row>
    <row r="4788" spans="2:9">
      <c r="B4788" s="516"/>
      <c r="C4788" s="628"/>
      <c r="D4788" s="614"/>
      <c r="E4788" s="614"/>
      <c r="F4788" s="614"/>
      <c r="G4788" s="610"/>
      <c r="H4788" s="613"/>
      <c r="I4788" s="576"/>
    </row>
    <row r="4789" spans="2:9" ht="15.75" thickBot="1">
      <c r="B4789" s="516"/>
      <c r="C4789" s="609"/>
      <c r="D4789" s="614"/>
      <c r="E4789" s="614"/>
      <c r="F4789" s="614"/>
      <c r="G4789" s="610"/>
      <c r="H4789" s="613"/>
      <c r="I4789" s="576"/>
    </row>
    <row r="4790" spans="2:9" ht="15.75" thickBot="1">
      <c r="B4790" s="516"/>
      <c r="C4790" s="615"/>
      <c r="D4790" s="616"/>
      <c r="E4790" s="616"/>
      <c r="F4790" s="616"/>
      <c r="G4790" s="617"/>
      <c r="H4790" s="618"/>
      <c r="I4790" s="619">
        <v>0</v>
      </c>
    </row>
    <row r="4791" spans="2:9" ht="15.75" thickBot="1">
      <c r="B4791" s="516"/>
      <c r="C4791" s="620"/>
      <c r="D4791" s="620"/>
      <c r="E4791" s="620"/>
      <c r="F4791" s="620"/>
      <c r="G4791" s="634"/>
      <c r="H4791" s="635"/>
      <c r="I4791" s="623"/>
    </row>
    <row r="4792" spans="2:9" ht="15.75" thickBot="1">
      <c r="B4792" s="516"/>
      <c r="C4792" s="605" t="s">
        <v>647</v>
      </c>
      <c r="D4792" s="561" t="s">
        <v>648</v>
      </c>
      <c r="E4792" s="561" t="s">
        <v>649</v>
      </c>
      <c r="F4792" s="561" t="s">
        <v>650</v>
      </c>
      <c r="G4792" s="561" t="s">
        <v>635</v>
      </c>
      <c r="H4792" s="606" t="s">
        <v>636</v>
      </c>
      <c r="I4792" s="576"/>
    </row>
    <row r="4793" spans="2:9">
      <c r="B4793" s="516"/>
      <c r="C4793" s="562" t="s">
        <v>651</v>
      </c>
      <c r="D4793" s="563">
        <v>52046.296296296299</v>
      </c>
      <c r="E4793" s="564">
        <v>1.83829076447194</v>
      </c>
      <c r="F4793" s="565">
        <v>95676.225806451621</v>
      </c>
      <c r="G4793" s="780">
        <v>2.2899960866237965</v>
      </c>
      <c r="H4793" s="567">
        <v>41780</v>
      </c>
      <c r="I4793" s="576"/>
    </row>
    <row r="4794" spans="2:9">
      <c r="B4794" s="516"/>
      <c r="C4794" s="562" t="s">
        <v>652</v>
      </c>
      <c r="D4794" s="563">
        <v>41637.037037037036</v>
      </c>
      <c r="E4794" s="564">
        <v>1.83829076447194</v>
      </c>
      <c r="F4794" s="565">
        <v>76540.980645161297</v>
      </c>
      <c r="G4794" s="778">
        <v>2.5</v>
      </c>
      <c r="H4794" s="567">
        <v>30616</v>
      </c>
      <c r="I4794" s="576"/>
    </row>
    <row r="4795" spans="2:9">
      <c r="B4795" s="516"/>
      <c r="C4795" s="568" t="s">
        <v>653</v>
      </c>
      <c r="D4795" s="563">
        <v>20818.518518518522</v>
      </c>
      <c r="E4795" s="564">
        <v>2.0417646957549742</v>
      </c>
      <c r="F4795" s="565">
        <v>42506.516129032265</v>
      </c>
      <c r="G4795" s="779">
        <v>2.5</v>
      </c>
      <c r="H4795" s="567">
        <v>17003</v>
      </c>
      <c r="I4795" s="576"/>
    </row>
    <row r="4796" spans="2:9">
      <c r="B4796" s="516"/>
      <c r="C4796" s="609"/>
      <c r="D4796" s="558"/>
      <c r="E4796" s="563"/>
      <c r="F4796" s="563"/>
      <c r="G4796" s="610"/>
      <c r="H4796" s="587"/>
      <c r="I4796" s="576"/>
    </row>
    <row r="4797" spans="2:9">
      <c r="B4797" s="516"/>
      <c r="C4797" s="609"/>
      <c r="D4797" s="614"/>
      <c r="E4797" s="614"/>
      <c r="F4797" s="614"/>
      <c r="G4797" s="610"/>
      <c r="H4797" s="613"/>
      <c r="I4797" s="576"/>
    </row>
    <row r="4798" spans="2:9" ht="15.75" thickBot="1">
      <c r="B4798" s="516"/>
      <c r="C4798" s="609"/>
      <c r="D4798" s="614"/>
      <c r="E4798" s="614"/>
      <c r="F4798" s="614"/>
      <c r="G4798" s="610"/>
      <c r="H4798" s="613"/>
      <c r="I4798" s="576"/>
    </row>
    <row r="4799" spans="2:9" ht="15.75" thickBot="1">
      <c r="B4799" s="516"/>
      <c r="C4799" s="639"/>
      <c r="D4799" s="640"/>
      <c r="E4799" s="640"/>
      <c r="F4799" s="640"/>
      <c r="G4799" s="641"/>
      <c r="H4799" s="642"/>
      <c r="I4799" s="679">
        <v>89399</v>
      </c>
    </row>
    <row r="4800" spans="2:9" ht="15.75" thickBot="1">
      <c r="B4800" s="516"/>
      <c r="C4800" s="515"/>
      <c r="D4800" s="515"/>
      <c r="E4800" s="515"/>
      <c r="F4800" s="515"/>
      <c r="G4800" s="516"/>
      <c r="H4800" s="575"/>
      <c r="I4800" s="576"/>
    </row>
    <row r="4801" spans="2:10" ht="15.75" thickBot="1">
      <c r="B4801" s="516"/>
      <c r="C4801" s="515"/>
      <c r="D4801" s="515"/>
      <c r="E4801" s="515"/>
      <c r="F4801" s="574" t="s">
        <v>654</v>
      </c>
      <c r="G4801" s="516"/>
      <c r="H4801" s="575"/>
      <c r="I4801" s="619">
        <v>381523</v>
      </c>
      <c r="J4801" s="518">
        <v>381523</v>
      </c>
    </row>
    <row r="4802" spans="2:10">
      <c r="B4802" s="515"/>
      <c r="C4802" s="515"/>
      <c r="D4802" s="515"/>
      <c r="E4802" s="515"/>
      <c r="F4802" s="515"/>
      <c r="G4802" s="515"/>
      <c r="H4802" s="517"/>
      <c r="I4802" s="515"/>
    </row>
    <row r="4803" spans="2:10">
      <c r="B4803" s="515"/>
      <c r="C4803" s="515"/>
      <c r="D4803" s="515"/>
      <c r="E4803" s="515"/>
      <c r="F4803" s="515"/>
      <c r="G4803" s="515"/>
      <c r="H4803" s="517"/>
      <c r="I4803" s="515"/>
    </row>
    <row r="4804" spans="2:10">
      <c r="B4804" s="515"/>
      <c r="C4804" s="515"/>
      <c r="D4804" s="515"/>
      <c r="E4804" s="515"/>
      <c r="F4804" s="515"/>
      <c r="G4804" s="515"/>
      <c r="H4804" s="517"/>
      <c r="I4804" s="515"/>
    </row>
    <row r="4805" spans="2:10">
      <c r="B4805" s="515"/>
      <c r="C4805" s="515"/>
      <c r="D4805" s="515"/>
      <c r="E4805" s="515"/>
      <c r="F4805" s="515"/>
      <c r="G4805" s="515"/>
      <c r="H4805" s="517"/>
      <c r="I4805" s="515"/>
    </row>
    <row r="4806" spans="2:10">
      <c r="B4806" s="516"/>
      <c r="C4806" s="519" t="s">
        <v>631</v>
      </c>
      <c r="D4806" s="519"/>
      <c r="E4806" s="519"/>
      <c r="F4806" s="519"/>
      <c r="G4806" s="519"/>
      <c r="H4806" s="520"/>
      <c r="I4806" s="515"/>
    </row>
    <row r="4807" spans="2:10">
      <c r="B4807" s="516"/>
      <c r="C4807" s="515"/>
      <c r="D4807" s="515"/>
      <c r="E4807" s="515"/>
      <c r="F4807" s="515"/>
      <c r="G4807" s="516"/>
      <c r="H4807" s="575"/>
      <c r="I4807" s="576"/>
    </row>
    <row r="4808" spans="2:10">
      <c r="B4808" s="516"/>
      <c r="C4808" s="515"/>
      <c r="D4808" s="515"/>
      <c r="E4808" s="515"/>
      <c r="F4808" s="515"/>
      <c r="G4808" s="516"/>
      <c r="H4808" s="575"/>
      <c r="I4808" s="576"/>
    </row>
    <row r="4809" spans="2:10">
      <c r="B4809" s="516"/>
      <c r="C4809" s="515"/>
      <c r="D4809" s="515"/>
      <c r="E4809" s="515"/>
      <c r="F4809" s="515"/>
      <c r="G4809" s="516"/>
      <c r="H4809" s="575"/>
      <c r="I4809" s="1051" t="s">
        <v>1062</v>
      </c>
    </row>
    <row r="4810" spans="2:10" ht="25.5">
      <c r="B4810" s="828" t="s">
        <v>568</v>
      </c>
      <c r="C4810" s="1097" t="s">
        <v>5595</v>
      </c>
      <c r="D4810" s="953" t="s">
        <v>5550</v>
      </c>
      <c r="E4810" s="829"/>
      <c r="F4810" s="829"/>
      <c r="G4810" s="828" t="s">
        <v>7</v>
      </c>
      <c r="H4810" s="949" t="s">
        <v>80</v>
      </c>
      <c r="I4810" s="1093">
        <v>68</v>
      </c>
    </row>
    <row r="4811" spans="2:10">
      <c r="B4811" s="516"/>
      <c r="C4811" s="515"/>
      <c r="D4811" s="604"/>
      <c r="E4811" s="604"/>
      <c r="F4811" s="604"/>
      <c r="G4811" s="516"/>
      <c r="H4811" s="575"/>
      <c r="I4811" s="576"/>
    </row>
    <row r="4812" spans="2:10">
      <c r="B4812" s="516"/>
      <c r="C4812" s="515"/>
      <c r="D4812" s="515"/>
      <c r="E4812" s="515"/>
      <c r="F4812" s="515"/>
      <c r="G4812" s="515"/>
      <c r="H4812" s="517"/>
      <c r="I4812" s="576"/>
    </row>
    <row r="4813" spans="2:10" ht="15.75" thickBot="1">
      <c r="B4813" s="516"/>
      <c r="C4813" s="515"/>
      <c r="D4813" s="515"/>
      <c r="E4813" s="515"/>
      <c r="F4813" s="515"/>
      <c r="G4813" s="516"/>
      <c r="H4813" s="575"/>
      <c r="I4813" s="576"/>
    </row>
    <row r="4814" spans="2:10" ht="15.75" thickBot="1">
      <c r="B4814" s="516"/>
      <c r="C4814" s="605" t="s">
        <v>633</v>
      </c>
      <c r="D4814" s="561" t="s">
        <v>7</v>
      </c>
      <c r="E4814" s="561" t="s">
        <v>92</v>
      </c>
      <c r="F4814" s="561" t="s">
        <v>672</v>
      </c>
      <c r="G4814" s="561" t="s">
        <v>635</v>
      </c>
      <c r="H4814" s="606" t="s">
        <v>636</v>
      </c>
      <c r="I4814" s="576"/>
    </row>
    <row r="4815" spans="2:10">
      <c r="B4815" s="516"/>
      <c r="C4815" s="568" t="s">
        <v>637</v>
      </c>
      <c r="D4815" s="607" t="s">
        <v>638</v>
      </c>
      <c r="E4815" s="535">
        <v>1</v>
      </c>
      <c r="F4815" s="647">
        <v>95404</v>
      </c>
      <c r="G4815" s="535">
        <v>0.02</v>
      </c>
      <c r="H4815" s="608">
        <v>1908</v>
      </c>
      <c r="I4815" s="576"/>
    </row>
    <row r="4816" spans="2:10">
      <c r="B4816" s="516"/>
      <c r="C4816" s="609"/>
      <c r="D4816" s="610"/>
      <c r="E4816" s="610"/>
      <c r="F4816" s="611"/>
      <c r="G4816" s="610"/>
      <c r="H4816" s="613"/>
      <c r="I4816" s="576"/>
    </row>
    <row r="4817" spans="2:9">
      <c r="B4817" s="516"/>
      <c r="C4817" s="609"/>
      <c r="D4817" s="610"/>
      <c r="E4817" s="610"/>
      <c r="F4817" s="563"/>
      <c r="G4817" s="610"/>
      <c r="H4817" s="613"/>
      <c r="I4817" s="576"/>
    </row>
    <row r="4818" spans="2:9">
      <c r="B4818" s="516"/>
      <c r="C4818" s="609"/>
      <c r="D4818" s="610"/>
      <c r="E4818" s="610"/>
      <c r="F4818" s="558"/>
      <c r="G4818" s="610"/>
      <c r="H4818" s="613"/>
      <c r="I4818" s="576"/>
    </row>
    <row r="4819" spans="2:9">
      <c r="B4819" s="516"/>
      <c r="C4819" s="609"/>
      <c r="D4819" s="610"/>
      <c r="E4819" s="614"/>
      <c r="F4819" s="614"/>
      <c r="G4819" s="610"/>
      <c r="H4819" s="613"/>
      <c r="I4819" s="576"/>
    </row>
    <row r="4820" spans="2:9" ht="15.75" thickBot="1">
      <c r="B4820" s="516"/>
      <c r="C4820" s="609"/>
      <c r="D4820" s="610"/>
      <c r="E4820" s="614"/>
      <c r="F4820" s="614"/>
      <c r="G4820" s="610"/>
      <c r="H4820" s="613"/>
      <c r="I4820" s="576"/>
    </row>
    <row r="4821" spans="2:9" ht="15.75" thickBot="1">
      <c r="B4821" s="516"/>
      <c r="C4821" s="615"/>
      <c r="D4821" s="616"/>
      <c r="E4821" s="616"/>
      <c r="F4821" s="616"/>
      <c r="G4821" s="617"/>
      <c r="H4821" s="618"/>
      <c r="I4821" s="619">
        <v>1908</v>
      </c>
    </row>
    <row r="4822" spans="2:9" ht="15.75" thickBot="1">
      <c r="B4822" s="516"/>
      <c r="C4822" s="620"/>
      <c r="D4822" s="620"/>
      <c r="E4822" s="620"/>
      <c r="F4822" s="620"/>
      <c r="G4822" s="621"/>
      <c r="H4822" s="622"/>
      <c r="I4822" s="623"/>
    </row>
    <row r="4823" spans="2:9" ht="15.75" thickBot="1">
      <c r="B4823" s="516"/>
      <c r="C4823" s="605" t="s">
        <v>641</v>
      </c>
      <c r="D4823" s="561" t="s">
        <v>7</v>
      </c>
      <c r="E4823" s="561" t="s">
        <v>92</v>
      </c>
      <c r="F4823" s="561" t="s">
        <v>642</v>
      </c>
      <c r="G4823" s="561" t="s">
        <v>643</v>
      </c>
      <c r="H4823" s="606" t="s">
        <v>636</v>
      </c>
      <c r="I4823" s="576"/>
    </row>
    <row r="4824" spans="2:9" ht="25.5">
      <c r="B4824" s="516"/>
      <c r="C4824" s="776" t="s">
        <v>749</v>
      </c>
      <c r="D4824" s="625" t="s">
        <v>80</v>
      </c>
      <c r="E4824" s="610">
        <v>1</v>
      </c>
      <c r="F4824" s="611">
        <v>421764</v>
      </c>
      <c r="G4824" s="556"/>
      <c r="H4824" s="777">
        <v>421764</v>
      </c>
      <c r="I4824" s="576"/>
    </row>
    <row r="4825" spans="2:9">
      <c r="B4825" s="516"/>
      <c r="C4825" s="678"/>
      <c r="D4825" s="625"/>
      <c r="E4825" s="625"/>
      <c r="F4825" s="611"/>
      <c r="G4825" s="556"/>
      <c r="H4825" s="587"/>
      <c r="I4825" s="576"/>
    </row>
    <row r="4826" spans="2:9">
      <c r="B4826" s="516"/>
      <c r="C4826" s="678"/>
      <c r="D4826" s="610"/>
      <c r="E4826" s="610"/>
      <c r="F4826" s="611"/>
      <c r="G4826" s="556"/>
      <c r="H4826" s="587"/>
      <c r="I4826" s="576"/>
    </row>
    <row r="4827" spans="2:9">
      <c r="B4827" s="516"/>
      <c r="C4827" s="678"/>
      <c r="D4827" s="610"/>
      <c r="E4827" s="610"/>
      <c r="F4827" s="563"/>
      <c r="G4827" s="556"/>
      <c r="H4827" s="587"/>
      <c r="I4827" s="576"/>
    </row>
    <row r="4828" spans="2:9">
      <c r="B4828" s="516"/>
      <c r="C4828" s="609"/>
      <c r="D4828" s="610"/>
      <c r="E4828" s="610"/>
      <c r="F4828" s="563"/>
      <c r="G4828" s="556"/>
      <c r="H4828" s="587"/>
      <c r="I4828" s="576"/>
    </row>
    <row r="4829" spans="2:9">
      <c r="B4829" s="516"/>
      <c r="C4829" s="628"/>
      <c r="D4829" s="625"/>
      <c r="E4829" s="625"/>
      <c r="F4829" s="563"/>
      <c r="G4829" s="556"/>
      <c r="H4829" s="587"/>
      <c r="I4829" s="576"/>
    </row>
    <row r="4830" spans="2:9">
      <c r="B4830" s="516"/>
      <c r="C4830" s="609"/>
      <c r="D4830" s="610"/>
      <c r="E4830" s="610"/>
      <c r="F4830" s="563"/>
      <c r="G4830" s="556"/>
      <c r="H4830" s="587"/>
      <c r="I4830" s="576"/>
    </row>
    <row r="4831" spans="2:9">
      <c r="B4831" s="516"/>
      <c r="C4831" s="609"/>
      <c r="D4831" s="610"/>
      <c r="E4831" s="610"/>
      <c r="F4831" s="563"/>
      <c r="G4831" s="556"/>
      <c r="H4831" s="587"/>
      <c r="I4831" s="576"/>
    </row>
    <row r="4832" spans="2:9">
      <c r="B4832" s="516"/>
      <c r="C4832" s="609"/>
      <c r="D4832" s="614"/>
      <c r="E4832" s="614"/>
      <c r="F4832" s="614"/>
      <c r="G4832" s="610"/>
      <c r="H4832" s="613"/>
      <c r="I4832" s="576"/>
    </row>
    <row r="4833" spans="2:9">
      <c r="B4833" s="516"/>
      <c r="C4833" s="609"/>
      <c r="D4833" s="614"/>
      <c r="E4833" s="614"/>
      <c r="F4833" s="614"/>
      <c r="G4833" s="610"/>
      <c r="H4833" s="613"/>
      <c r="I4833" s="576"/>
    </row>
    <row r="4834" spans="2:9">
      <c r="B4834" s="516"/>
      <c r="C4834" s="609"/>
      <c r="D4834" s="614"/>
      <c r="E4834" s="614"/>
      <c r="F4834" s="614"/>
      <c r="G4834" s="610"/>
      <c r="H4834" s="613"/>
      <c r="I4834" s="576"/>
    </row>
    <row r="4835" spans="2:9" ht="15.75" thickBot="1">
      <c r="B4835" s="516"/>
      <c r="C4835" s="609"/>
      <c r="D4835" s="614"/>
      <c r="E4835" s="614"/>
      <c r="F4835" s="614"/>
      <c r="G4835" s="610"/>
      <c r="H4835" s="613"/>
      <c r="I4835" s="576"/>
    </row>
    <row r="4836" spans="2:9" ht="15.75" thickBot="1">
      <c r="B4836" s="516"/>
      <c r="C4836" s="615"/>
      <c r="D4836" s="616"/>
      <c r="E4836" s="616"/>
      <c r="F4836" s="616"/>
      <c r="G4836" s="617"/>
      <c r="H4836" s="618"/>
      <c r="I4836" s="679">
        <v>421764</v>
      </c>
    </row>
    <row r="4837" spans="2:9" ht="15.75" thickBot="1">
      <c r="B4837" s="516"/>
      <c r="C4837" s="620"/>
      <c r="D4837" s="620"/>
      <c r="E4837" s="620"/>
      <c r="F4837" s="620"/>
      <c r="G4837" s="621"/>
      <c r="H4837" s="622"/>
      <c r="I4837" s="623"/>
    </row>
    <row r="4838" spans="2:9" ht="15.75" thickBot="1">
      <c r="B4838" s="516"/>
      <c r="C4838" s="605" t="s">
        <v>645</v>
      </c>
      <c r="D4838" s="561" t="s">
        <v>7</v>
      </c>
      <c r="E4838" s="561" t="s">
        <v>92</v>
      </c>
      <c r="F4838" s="561" t="s">
        <v>642</v>
      </c>
      <c r="G4838" s="561" t="s">
        <v>646</v>
      </c>
      <c r="H4838" s="606" t="s">
        <v>636</v>
      </c>
      <c r="I4838" s="576"/>
    </row>
    <row r="4839" spans="2:9">
      <c r="B4839" s="516"/>
      <c r="C4839" s="624"/>
      <c r="D4839" s="625"/>
      <c r="E4839" s="625"/>
      <c r="F4839" s="584"/>
      <c r="G4839" s="625"/>
      <c r="H4839" s="592"/>
      <c r="I4839" s="631"/>
    </row>
    <row r="4840" spans="2:9">
      <c r="B4840" s="516"/>
      <c r="C4840" s="627"/>
      <c r="D4840" s="633"/>
      <c r="E4840" s="633"/>
      <c r="F4840" s="633"/>
      <c r="G4840" s="625"/>
      <c r="H4840" s="587"/>
      <c r="I4840" s="576"/>
    </row>
    <row r="4841" spans="2:9">
      <c r="B4841" s="516"/>
      <c r="C4841" s="627"/>
      <c r="D4841" s="614"/>
      <c r="E4841" s="614"/>
      <c r="F4841" s="614"/>
      <c r="G4841" s="610"/>
      <c r="H4841" s="613"/>
      <c r="I4841" s="576"/>
    </row>
    <row r="4842" spans="2:9">
      <c r="B4842" s="516"/>
      <c r="C4842" s="628"/>
      <c r="D4842" s="614"/>
      <c r="E4842" s="614"/>
      <c r="F4842" s="614"/>
      <c r="G4842" s="610"/>
      <c r="H4842" s="613"/>
      <c r="I4842" s="576"/>
    </row>
    <row r="4843" spans="2:9" ht="15.75" thickBot="1">
      <c r="B4843" s="516"/>
      <c r="C4843" s="609"/>
      <c r="D4843" s="614"/>
      <c r="E4843" s="614"/>
      <c r="F4843" s="614"/>
      <c r="G4843" s="610"/>
      <c r="H4843" s="613"/>
      <c r="I4843" s="576"/>
    </row>
    <row r="4844" spans="2:9" ht="15.75" thickBot="1">
      <c r="B4844" s="516"/>
      <c r="C4844" s="615"/>
      <c r="D4844" s="616"/>
      <c r="E4844" s="616"/>
      <c r="F4844" s="616"/>
      <c r="G4844" s="617"/>
      <c r="H4844" s="618"/>
      <c r="I4844" s="619">
        <v>0</v>
      </c>
    </row>
    <row r="4845" spans="2:9" ht="15.75" thickBot="1">
      <c r="B4845" s="516"/>
      <c r="C4845" s="620"/>
      <c r="D4845" s="620"/>
      <c r="E4845" s="620"/>
      <c r="F4845" s="620"/>
      <c r="G4845" s="634"/>
      <c r="H4845" s="635"/>
      <c r="I4845" s="623"/>
    </row>
    <row r="4846" spans="2:9" ht="15.75" thickBot="1">
      <c r="B4846" s="516"/>
      <c r="C4846" s="605" t="s">
        <v>647</v>
      </c>
      <c r="D4846" s="561" t="s">
        <v>648</v>
      </c>
      <c r="E4846" s="561" t="s">
        <v>649</v>
      </c>
      <c r="F4846" s="561" t="s">
        <v>650</v>
      </c>
      <c r="G4846" s="561" t="s">
        <v>635</v>
      </c>
      <c r="H4846" s="606" t="s">
        <v>636</v>
      </c>
      <c r="I4846" s="576"/>
    </row>
    <row r="4847" spans="2:9">
      <c r="B4847" s="516"/>
      <c r="C4847" s="562" t="s">
        <v>651</v>
      </c>
      <c r="D4847" s="563">
        <v>52046.296296296299</v>
      </c>
      <c r="E4847" s="564">
        <v>1.83829076447194</v>
      </c>
      <c r="F4847" s="565">
        <v>95676.225806451621</v>
      </c>
      <c r="G4847" s="780">
        <v>2.3170751999059394</v>
      </c>
      <c r="H4847" s="567">
        <v>41292</v>
      </c>
      <c r="I4847" s="576"/>
    </row>
    <row r="4848" spans="2:9">
      <c r="B4848" s="516"/>
      <c r="C4848" s="562" t="s">
        <v>652</v>
      </c>
      <c r="D4848" s="563">
        <v>41637.037037037036</v>
      </c>
      <c r="E4848" s="564">
        <v>1.83829076447194</v>
      </c>
      <c r="F4848" s="565">
        <v>76540.980645161297</v>
      </c>
      <c r="G4848" s="778">
        <v>2.2000000000000002</v>
      </c>
      <c r="H4848" s="567">
        <v>34791</v>
      </c>
      <c r="I4848" s="576"/>
    </row>
    <row r="4849" spans="2:10">
      <c r="B4849" s="516"/>
      <c r="C4849" s="568" t="s">
        <v>653</v>
      </c>
      <c r="D4849" s="563">
        <v>20818.518518518522</v>
      </c>
      <c r="E4849" s="564">
        <v>2.0417646957549742</v>
      </c>
      <c r="F4849" s="565">
        <v>42506.516129032265</v>
      </c>
      <c r="G4849" s="779">
        <v>2.2000000000000002</v>
      </c>
      <c r="H4849" s="567">
        <v>19321</v>
      </c>
      <c r="I4849" s="576"/>
    </row>
    <row r="4850" spans="2:10">
      <c r="B4850" s="516"/>
      <c r="C4850" s="609"/>
      <c r="D4850" s="558"/>
      <c r="E4850" s="563"/>
      <c r="F4850" s="563"/>
      <c r="G4850" s="610"/>
      <c r="H4850" s="587"/>
      <c r="I4850" s="576"/>
    </row>
    <row r="4851" spans="2:10">
      <c r="B4851" s="516"/>
      <c r="C4851" s="609"/>
      <c r="D4851" s="614"/>
      <c r="E4851" s="614"/>
      <c r="F4851" s="614"/>
      <c r="G4851" s="610"/>
      <c r="H4851" s="613"/>
      <c r="I4851" s="576"/>
    </row>
    <row r="4852" spans="2:10" ht="15.75" thickBot="1">
      <c r="B4852" s="516"/>
      <c r="C4852" s="609"/>
      <c r="D4852" s="614"/>
      <c r="E4852" s="614"/>
      <c r="F4852" s="614"/>
      <c r="G4852" s="610"/>
      <c r="H4852" s="613"/>
      <c r="I4852" s="576"/>
    </row>
    <row r="4853" spans="2:10" ht="15.75" thickBot="1">
      <c r="B4853" s="516"/>
      <c r="C4853" s="639"/>
      <c r="D4853" s="640"/>
      <c r="E4853" s="640"/>
      <c r="F4853" s="640"/>
      <c r="G4853" s="641"/>
      <c r="H4853" s="642"/>
      <c r="I4853" s="679">
        <v>95404</v>
      </c>
    </row>
    <row r="4854" spans="2:10" ht="15.75" thickBot="1">
      <c r="B4854" s="516"/>
      <c r="C4854" s="515"/>
      <c r="D4854" s="515"/>
      <c r="E4854" s="515"/>
      <c r="F4854" s="515"/>
      <c r="G4854" s="516"/>
      <c r="H4854" s="575"/>
      <c r="I4854" s="576"/>
    </row>
    <row r="4855" spans="2:10" ht="15.75" thickBot="1">
      <c r="B4855" s="516"/>
      <c r="C4855" s="515"/>
      <c r="D4855" s="515"/>
      <c r="E4855" s="515"/>
      <c r="F4855" s="574" t="s">
        <v>654</v>
      </c>
      <c r="G4855" s="516"/>
      <c r="H4855" s="575"/>
      <c r="I4855" s="619">
        <v>519076</v>
      </c>
      <c r="J4855" s="518">
        <v>519076</v>
      </c>
    </row>
    <row r="4856" spans="2:10">
      <c r="B4856" s="515"/>
      <c r="C4856" s="515"/>
      <c r="D4856" s="515"/>
      <c r="E4856" s="515"/>
      <c r="F4856" s="515"/>
      <c r="G4856" s="515"/>
      <c r="H4856" s="517"/>
      <c r="I4856" s="515"/>
    </row>
    <row r="4857" spans="2:10">
      <c r="B4857" s="515"/>
      <c r="C4857" s="515"/>
      <c r="D4857" s="515"/>
      <c r="E4857" s="515"/>
      <c r="F4857" s="515"/>
      <c r="G4857" s="515"/>
      <c r="H4857" s="517"/>
      <c r="I4857" s="515"/>
    </row>
    <row r="4858" spans="2:10">
      <c r="B4858" s="515"/>
      <c r="C4858" s="515"/>
      <c r="D4858" s="515"/>
      <c r="E4858" s="515"/>
      <c r="F4858" s="515"/>
      <c r="G4858" s="515"/>
      <c r="H4858" s="517"/>
      <c r="I4858" s="515"/>
    </row>
    <row r="4859" spans="2:10">
      <c r="B4859" s="515"/>
      <c r="C4859" s="515"/>
      <c r="D4859" s="515"/>
      <c r="E4859" s="515"/>
      <c r="F4859" s="515"/>
      <c r="G4859" s="515"/>
      <c r="H4859" s="517"/>
      <c r="I4859" s="515"/>
    </row>
    <row r="4860" spans="2:10">
      <c r="B4860" s="516"/>
      <c r="C4860" s="519" t="s">
        <v>631</v>
      </c>
      <c r="D4860" s="519"/>
      <c r="E4860" s="519"/>
      <c r="F4860" s="519"/>
      <c r="G4860" s="519"/>
      <c r="H4860" s="520"/>
      <c r="I4860" s="515"/>
    </row>
    <row r="4861" spans="2:10">
      <c r="B4861" s="516"/>
      <c r="C4861" s="515"/>
      <c r="D4861" s="515"/>
      <c r="E4861" s="515"/>
      <c r="F4861" s="515"/>
      <c r="G4861" s="516"/>
      <c r="H4861" s="575"/>
      <c r="I4861" s="576"/>
    </row>
    <row r="4862" spans="2:10">
      <c r="B4862" s="516"/>
      <c r="C4862" s="515"/>
      <c r="D4862" s="515"/>
      <c r="E4862" s="515"/>
      <c r="F4862" s="515"/>
      <c r="G4862" s="516"/>
      <c r="H4862" s="575"/>
      <c r="I4862" s="576"/>
    </row>
    <row r="4863" spans="2:10">
      <c r="B4863" s="516"/>
      <c r="C4863" s="515"/>
      <c r="D4863" s="515"/>
      <c r="E4863" s="515"/>
      <c r="F4863" s="515"/>
      <c r="G4863" s="516"/>
      <c r="H4863" s="575"/>
      <c r="I4863" s="1051" t="s">
        <v>1062</v>
      </c>
    </row>
    <row r="4864" spans="2:10" ht="25.5">
      <c r="B4864" s="828" t="s">
        <v>568</v>
      </c>
      <c r="C4864" s="1097" t="s">
        <v>4632</v>
      </c>
      <c r="D4864" s="953" t="s">
        <v>5551</v>
      </c>
      <c r="E4864" s="829"/>
      <c r="F4864" s="829"/>
      <c r="G4864" s="828" t="s">
        <v>7</v>
      </c>
      <c r="H4864" s="949" t="s">
        <v>80</v>
      </c>
      <c r="I4864" s="1093">
        <v>69</v>
      </c>
    </row>
    <row r="4865" spans="2:9">
      <c r="B4865" s="516"/>
      <c r="C4865" s="515"/>
      <c r="D4865" s="604"/>
      <c r="E4865" s="604"/>
      <c r="F4865" s="604"/>
      <c r="G4865" s="516"/>
      <c r="H4865" s="575"/>
      <c r="I4865" s="576"/>
    </row>
    <row r="4866" spans="2:9">
      <c r="B4866" s="516"/>
      <c r="C4866" s="515"/>
      <c r="D4866" s="515"/>
      <c r="E4866" s="515"/>
      <c r="F4866" s="515"/>
      <c r="G4866" s="515"/>
      <c r="H4866" s="517"/>
      <c r="I4866" s="576"/>
    </row>
    <row r="4867" spans="2:9" ht="15.75" thickBot="1">
      <c r="B4867" s="516"/>
      <c r="C4867" s="515"/>
      <c r="D4867" s="515"/>
      <c r="E4867" s="515"/>
      <c r="F4867" s="515"/>
      <c r="G4867" s="516"/>
      <c r="H4867" s="575"/>
      <c r="I4867" s="576"/>
    </row>
    <row r="4868" spans="2:9" ht="15.75" thickBot="1">
      <c r="B4868" s="516"/>
      <c r="C4868" s="605" t="s">
        <v>633</v>
      </c>
      <c r="D4868" s="561" t="s">
        <v>7</v>
      </c>
      <c r="E4868" s="561" t="s">
        <v>92</v>
      </c>
      <c r="F4868" s="561" t="s">
        <v>672</v>
      </c>
      <c r="G4868" s="561" t="s">
        <v>635</v>
      </c>
      <c r="H4868" s="606" t="s">
        <v>636</v>
      </c>
      <c r="I4868" s="576"/>
    </row>
    <row r="4869" spans="2:9">
      <c r="B4869" s="516"/>
      <c r="C4869" s="568" t="s">
        <v>637</v>
      </c>
      <c r="D4869" s="607" t="s">
        <v>638</v>
      </c>
      <c r="E4869" s="535">
        <v>1</v>
      </c>
      <c r="F4869" s="647">
        <v>101135</v>
      </c>
      <c r="G4869" s="535">
        <v>0.02</v>
      </c>
      <c r="H4869" s="608">
        <v>2023</v>
      </c>
      <c r="I4869" s="576"/>
    </row>
    <row r="4870" spans="2:9">
      <c r="B4870" s="516"/>
      <c r="C4870" s="609"/>
      <c r="D4870" s="610"/>
      <c r="E4870" s="610"/>
      <c r="F4870" s="611"/>
      <c r="G4870" s="610"/>
      <c r="H4870" s="613"/>
      <c r="I4870" s="576"/>
    </row>
    <row r="4871" spans="2:9">
      <c r="B4871" s="516"/>
      <c r="C4871" s="609"/>
      <c r="D4871" s="610"/>
      <c r="E4871" s="610"/>
      <c r="F4871" s="563"/>
      <c r="G4871" s="610"/>
      <c r="H4871" s="613"/>
      <c r="I4871" s="576"/>
    </row>
    <row r="4872" spans="2:9">
      <c r="B4872" s="516"/>
      <c r="C4872" s="609"/>
      <c r="D4872" s="610"/>
      <c r="E4872" s="610"/>
      <c r="F4872" s="558"/>
      <c r="G4872" s="610"/>
      <c r="H4872" s="613"/>
      <c r="I4872" s="576"/>
    </row>
    <row r="4873" spans="2:9">
      <c r="B4873" s="516"/>
      <c r="C4873" s="609"/>
      <c r="D4873" s="610"/>
      <c r="E4873" s="614"/>
      <c r="F4873" s="614"/>
      <c r="G4873" s="610"/>
      <c r="H4873" s="613"/>
      <c r="I4873" s="576"/>
    </row>
    <row r="4874" spans="2:9" ht="15.75" thickBot="1">
      <c r="B4874" s="516"/>
      <c r="C4874" s="609"/>
      <c r="D4874" s="610"/>
      <c r="E4874" s="614"/>
      <c r="F4874" s="614"/>
      <c r="G4874" s="610"/>
      <c r="H4874" s="613"/>
      <c r="I4874" s="576"/>
    </row>
    <row r="4875" spans="2:9" ht="15.75" thickBot="1">
      <c r="B4875" s="516"/>
      <c r="C4875" s="615"/>
      <c r="D4875" s="616"/>
      <c r="E4875" s="616"/>
      <c r="F4875" s="616"/>
      <c r="G4875" s="617"/>
      <c r="H4875" s="618"/>
      <c r="I4875" s="619">
        <v>2023</v>
      </c>
    </row>
    <row r="4876" spans="2:9" ht="15.75" thickBot="1">
      <c r="B4876" s="516"/>
      <c r="C4876" s="620"/>
      <c r="D4876" s="620"/>
      <c r="E4876" s="620"/>
      <c r="F4876" s="620"/>
      <c r="G4876" s="621"/>
      <c r="H4876" s="622"/>
      <c r="I4876" s="623"/>
    </row>
    <row r="4877" spans="2:9" ht="15.75" thickBot="1">
      <c r="B4877" s="516"/>
      <c r="C4877" s="605" t="s">
        <v>641</v>
      </c>
      <c r="D4877" s="561" t="s">
        <v>7</v>
      </c>
      <c r="E4877" s="561" t="s">
        <v>92</v>
      </c>
      <c r="F4877" s="561" t="s">
        <v>642</v>
      </c>
      <c r="G4877" s="561" t="s">
        <v>643</v>
      </c>
      <c r="H4877" s="606" t="s">
        <v>636</v>
      </c>
      <c r="I4877" s="576"/>
    </row>
    <row r="4878" spans="2:9" ht="25.5">
      <c r="B4878" s="516"/>
      <c r="C4878" s="776" t="s">
        <v>3617</v>
      </c>
      <c r="D4878" s="625" t="s">
        <v>80</v>
      </c>
      <c r="E4878" s="610">
        <v>1</v>
      </c>
      <c r="F4878" s="611">
        <v>547218</v>
      </c>
      <c r="G4878" s="556"/>
      <c r="H4878" s="777">
        <v>547218</v>
      </c>
      <c r="I4878" s="576"/>
    </row>
    <row r="4879" spans="2:9">
      <c r="B4879" s="516"/>
      <c r="C4879" s="678"/>
      <c r="D4879" s="625"/>
      <c r="E4879" s="625"/>
      <c r="F4879" s="611"/>
      <c r="G4879" s="556"/>
      <c r="H4879" s="587"/>
      <c r="I4879" s="576"/>
    </row>
    <row r="4880" spans="2:9">
      <c r="B4880" s="516"/>
      <c r="C4880" s="678"/>
      <c r="D4880" s="610"/>
      <c r="E4880" s="610"/>
      <c r="F4880" s="611"/>
      <c r="G4880" s="556"/>
      <c r="H4880" s="587"/>
      <c r="I4880" s="576"/>
    </row>
    <row r="4881" spans="2:9">
      <c r="B4881" s="516"/>
      <c r="C4881" s="678"/>
      <c r="D4881" s="610"/>
      <c r="E4881" s="610"/>
      <c r="F4881" s="563"/>
      <c r="G4881" s="556"/>
      <c r="H4881" s="587"/>
      <c r="I4881" s="576"/>
    </row>
    <row r="4882" spans="2:9">
      <c r="B4882" s="516"/>
      <c r="C4882" s="609"/>
      <c r="D4882" s="610"/>
      <c r="E4882" s="610"/>
      <c r="F4882" s="563"/>
      <c r="G4882" s="556"/>
      <c r="H4882" s="587"/>
      <c r="I4882" s="576"/>
    </row>
    <row r="4883" spans="2:9">
      <c r="B4883" s="516"/>
      <c r="C4883" s="628"/>
      <c r="D4883" s="625"/>
      <c r="E4883" s="625"/>
      <c r="F4883" s="563"/>
      <c r="G4883" s="556"/>
      <c r="H4883" s="587"/>
      <c r="I4883" s="576"/>
    </row>
    <row r="4884" spans="2:9">
      <c r="B4884" s="516"/>
      <c r="C4884" s="609"/>
      <c r="D4884" s="610"/>
      <c r="E4884" s="610"/>
      <c r="F4884" s="563"/>
      <c r="G4884" s="556"/>
      <c r="H4884" s="587"/>
      <c r="I4884" s="576"/>
    </row>
    <row r="4885" spans="2:9">
      <c r="B4885" s="516"/>
      <c r="C4885" s="609"/>
      <c r="D4885" s="610"/>
      <c r="E4885" s="610"/>
      <c r="F4885" s="563"/>
      <c r="G4885" s="556"/>
      <c r="H4885" s="587"/>
      <c r="I4885" s="576"/>
    </row>
    <row r="4886" spans="2:9">
      <c r="B4886" s="516"/>
      <c r="C4886" s="609"/>
      <c r="D4886" s="614"/>
      <c r="E4886" s="614"/>
      <c r="F4886" s="614"/>
      <c r="G4886" s="610"/>
      <c r="H4886" s="613"/>
      <c r="I4886" s="576"/>
    </row>
    <row r="4887" spans="2:9">
      <c r="B4887" s="516"/>
      <c r="C4887" s="609"/>
      <c r="D4887" s="614"/>
      <c r="E4887" s="614"/>
      <c r="F4887" s="614"/>
      <c r="G4887" s="610"/>
      <c r="H4887" s="613"/>
      <c r="I4887" s="576"/>
    </row>
    <row r="4888" spans="2:9">
      <c r="B4888" s="516"/>
      <c r="C4888" s="609"/>
      <c r="D4888" s="614"/>
      <c r="E4888" s="614"/>
      <c r="F4888" s="614"/>
      <c r="G4888" s="610"/>
      <c r="H4888" s="613"/>
      <c r="I4888" s="576"/>
    </row>
    <row r="4889" spans="2:9" ht="15.75" thickBot="1">
      <c r="B4889" s="516"/>
      <c r="C4889" s="609"/>
      <c r="D4889" s="614"/>
      <c r="E4889" s="614"/>
      <c r="F4889" s="614"/>
      <c r="G4889" s="610"/>
      <c r="H4889" s="613"/>
      <c r="I4889" s="576"/>
    </row>
    <row r="4890" spans="2:9" ht="15.75" thickBot="1">
      <c r="B4890" s="516"/>
      <c r="C4890" s="615"/>
      <c r="D4890" s="616"/>
      <c r="E4890" s="616"/>
      <c r="F4890" s="616"/>
      <c r="G4890" s="617"/>
      <c r="H4890" s="618"/>
      <c r="I4890" s="679">
        <v>547218</v>
      </c>
    </row>
    <row r="4891" spans="2:9" ht="15.75" thickBot="1">
      <c r="B4891" s="516"/>
      <c r="C4891" s="620"/>
      <c r="D4891" s="620"/>
      <c r="E4891" s="620"/>
      <c r="F4891" s="620"/>
      <c r="G4891" s="621"/>
      <c r="H4891" s="622"/>
      <c r="I4891" s="623"/>
    </row>
    <row r="4892" spans="2:9" ht="15.75" thickBot="1">
      <c r="B4892" s="516"/>
      <c r="C4892" s="605" t="s">
        <v>645</v>
      </c>
      <c r="D4892" s="561" t="s">
        <v>7</v>
      </c>
      <c r="E4892" s="561" t="s">
        <v>92</v>
      </c>
      <c r="F4892" s="561" t="s">
        <v>642</v>
      </c>
      <c r="G4892" s="561" t="s">
        <v>646</v>
      </c>
      <c r="H4892" s="606" t="s">
        <v>636</v>
      </c>
      <c r="I4892" s="576"/>
    </row>
    <row r="4893" spans="2:9">
      <c r="B4893" s="516"/>
      <c r="C4893" s="624"/>
      <c r="D4893" s="625"/>
      <c r="E4893" s="625"/>
      <c r="F4893" s="584"/>
      <c r="G4893" s="625"/>
      <c r="H4893" s="592"/>
      <c r="I4893" s="631"/>
    </row>
    <row r="4894" spans="2:9">
      <c r="B4894" s="516"/>
      <c r="C4894" s="627"/>
      <c r="D4894" s="633"/>
      <c r="E4894" s="633"/>
      <c r="F4894" s="633"/>
      <c r="G4894" s="625"/>
      <c r="H4894" s="587"/>
      <c r="I4894" s="576"/>
    </row>
    <row r="4895" spans="2:9">
      <c r="B4895" s="516"/>
      <c r="C4895" s="627"/>
      <c r="D4895" s="614"/>
      <c r="E4895" s="614"/>
      <c r="F4895" s="614"/>
      <c r="G4895" s="610"/>
      <c r="H4895" s="613"/>
      <c r="I4895" s="576"/>
    </row>
    <row r="4896" spans="2:9">
      <c r="B4896" s="516"/>
      <c r="C4896" s="628"/>
      <c r="D4896" s="614"/>
      <c r="E4896" s="614"/>
      <c r="F4896" s="614"/>
      <c r="G4896" s="610"/>
      <c r="H4896" s="613"/>
      <c r="I4896" s="576"/>
    </row>
    <row r="4897" spans="2:10" ht="15.75" thickBot="1">
      <c r="B4897" s="516"/>
      <c r="C4897" s="609"/>
      <c r="D4897" s="614"/>
      <c r="E4897" s="614"/>
      <c r="F4897" s="614"/>
      <c r="G4897" s="610"/>
      <c r="H4897" s="613"/>
      <c r="I4897" s="576"/>
    </row>
    <row r="4898" spans="2:10" ht="15.75" thickBot="1">
      <c r="B4898" s="516"/>
      <c r="C4898" s="615"/>
      <c r="D4898" s="616"/>
      <c r="E4898" s="616"/>
      <c r="F4898" s="616"/>
      <c r="G4898" s="617"/>
      <c r="H4898" s="618"/>
      <c r="I4898" s="619">
        <v>0</v>
      </c>
    </row>
    <row r="4899" spans="2:10" ht="15.75" thickBot="1">
      <c r="B4899" s="516"/>
      <c r="C4899" s="620"/>
      <c r="D4899" s="620"/>
      <c r="E4899" s="620"/>
      <c r="F4899" s="620"/>
      <c r="G4899" s="634"/>
      <c r="H4899" s="635"/>
      <c r="I4899" s="623"/>
    </row>
    <row r="4900" spans="2:10" ht="15.75" thickBot="1">
      <c r="B4900" s="516"/>
      <c r="C4900" s="605" t="s">
        <v>647</v>
      </c>
      <c r="D4900" s="561" t="s">
        <v>648</v>
      </c>
      <c r="E4900" s="561" t="s">
        <v>649</v>
      </c>
      <c r="F4900" s="561" t="s">
        <v>650</v>
      </c>
      <c r="G4900" s="561" t="s">
        <v>635</v>
      </c>
      <c r="H4900" s="606" t="s">
        <v>636</v>
      </c>
      <c r="I4900" s="576"/>
    </row>
    <row r="4901" spans="2:10">
      <c r="B4901" s="516"/>
      <c r="C4901" s="562" t="s">
        <v>651</v>
      </c>
      <c r="D4901" s="563">
        <v>52046.296296296299</v>
      </c>
      <c r="E4901" s="564">
        <v>1.83829076447194</v>
      </c>
      <c r="F4901" s="565">
        <v>95676.225806451621</v>
      </c>
      <c r="G4901" s="780">
        <v>2.2992353526097622</v>
      </c>
      <c r="H4901" s="567">
        <v>41612</v>
      </c>
      <c r="I4901" s="576"/>
    </row>
    <row r="4902" spans="2:10">
      <c r="B4902" s="516"/>
      <c r="C4902" s="562" t="s">
        <v>652</v>
      </c>
      <c r="D4902" s="563">
        <v>41637.037037037036</v>
      </c>
      <c r="E4902" s="564">
        <v>1.83829076447194</v>
      </c>
      <c r="F4902" s="565">
        <v>76540.980645161297</v>
      </c>
      <c r="G4902" s="778">
        <v>2</v>
      </c>
      <c r="H4902" s="567">
        <v>38270</v>
      </c>
      <c r="I4902" s="576"/>
    </row>
    <row r="4903" spans="2:10">
      <c r="B4903" s="516"/>
      <c r="C4903" s="568" t="s">
        <v>653</v>
      </c>
      <c r="D4903" s="563">
        <v>20818.518518518522</v>
      </c>
      <c r="E4903" s="564">
        <v>2.0417646957549742</v>
      </c>
      <c r="F4903" s="565">
        <v>42506.516129032265</v>
      </c>
      <c r="G4903" s="779">
        <v>2</v>
      </c>
      <c r="H4903" s="567">
        <v>21253</v>
      </c>
      <c r="I4903" s="576"/>
    </row>
    <row r="4904" spans="2:10">
      <c r="B4904" s="516"/>
      <c r="C4904" s="609"/>
      <c r="D4904" s="558"/>
      <c r="E4904" s="563"/>
      <c r="F4904" s="563"/>
      <c r="G4904" s="610"/>
      <c r="H4904" s="587"/>
      <c r="I4904" s="576"/>
    </row>
    <row r="4905" spans="2:10">
      <c r="B4905" s="516"/>
      <c r="C4905" s="609"/>
      <c r="D4905" s="614"/>
      <c r="E4905" s="614"/>
      <c r="F4905" s="614"/>
      <c r="G4905" s="610"/>
      <c r="H4905" s="613"/>
      <c r="I4905" s="576"/>
    </row>
    <row r="4906" spans="2:10" ht="15.75" thickBot="1">
      <c r="B4906" s="516"/>
      <c r="C4906" s="609"/>
      <c r="D4906" s="614"/>
      <c r="E4906" s="614"/>
      <c r="F4906" s="614"/>
      <c r="G4906" s="610"/>
      <c r="H4906" s="613"/>
      <c r="I4906" s="576"/>
    </row>
    <row r="4907" spans="2:10" ht="15.75" thickBot="1">
      <c r="B4907" s="516"/>
      <c r="C4907" s="639"/>
      <c r="D4907" s="640"/>
      <c r="E4907" s="640"/>
      <c r="F4907" s="640"/>
      <c r="G4907" s="641"/>
      <c r="H4907" s="642"/>
      <c r="I4907" s="679">
        <v>101135</v>
      </c>
    </row>
    <row r="4908" spans="2:10" ht="15.75" thickBot="1">
      <c r="B4908" s="516"/>
      <c r="C4908" s="515"/>
      <c r="D4908" s="515"/>
      <c r="E4908" s="515"/>
      <c r="F4908" s="515"/>
      <c r="G4908" s="516"/>
      <c r="H4908" s="575"/>
      <c r="I4908" s="576"/>
    </row>
    <row r="4909" spans="2:10" ht="15.75" thickBot="1">
      <c r="B4909" s="516"/>
      <c r="C4909" s="515"/>
      <c r="D4909" s="515"/>
      <c r="E4909" s="515"/>
      <c r="F4909" s="574" t="s">
        <v>654</v>
      </c>
      <c r="G4909" s="516"/>
      <c r="H4909" s="575"/>
      <c r="I4909" s="619">
        <v>650376</v>
      </c>
      <c r="J4909" s="518">
        <v>650376</v>
      </c>
    </row>
    <row r="4910" spans="2:10">
      <c r="B4910" s="515"/>
      <c r="C4910" s="515"/>
      <c r="D4910" s="515"/>
      <c r="E4910" s="515"/>
      <c r="F4910" s="515"/>
      <c r="G4910" s="515"/>
      <c r="H4910" s="517"/>
      <c r="I4910" s="515"/>
    </row>
    <row r="4911" spans="2:10">
      <c r="B4911" s="515"/>
      <c r="C4911" s="515"/>
      <c r="D4911" s="515"/>
      <c r="E4911" s="515"/>
      <c r="F4911" s="515"/>
      <c r="G4911" s="515"/>
      <c r="H4911" s="517"/>
      <c r="I4911" s="515"/>
    </row>
    <row r="4912" spans="2:10">
      <c r="B4912" s="515"/>
      <c r="C4912" s="515"/>
      <c r="D4912" s="515"/>
      <c r="E4912" s="515"/>
      <c r="F4912" s="515"/>
      <c r="G4912" s="515"/>
      <c r="H4912" s="517"/>
      <c r="I4912" s="515"/>
    </row>
    <row r="4913" spans="2:9">
      <c r="B4913" s="515"/>
      <c r="C4913" s="515"/>
      <c r="D4913" s="515"/>
      <c r="E4913" s="515"/>
      <c r="F4913" s="515"/>
      <c r="G4913" s="515"/>
      <c r="H4913" s="517"/>
      <c r="I4913" s="515"/>
    </row>
    <row r="4914" spans="2:9">
      <c r="B4914" s="516"/>
      <c r="C4914" s="519" t="s">
        <v>631</v>
      </c>
      <c r="D4914" s="519"/>
      <c r="E4914" s="519"/>
      <c r="F4914" s="519"/>
      <c r="G4914" s="519"/>
      <c r="H4914" s="520"/>
      <c r="I4914" s="515"/>
    </row>
    <row r="4915" spans="2:9">
      <c r="B4915" s="516"/>
      <c r="C4915" s="515"/>
      <c r="D4915" s="515"/>
      <c r="E4915" s="515"/>
      <c r="F4915" s="515"/>
      <c r="G4915" s="516"/>
      <c r="H4915" s="575"/>
      <c r="I4915" s="576"/>
    </row>
    <row r="4916" spans="2:9">
      <c r="B4916" s="516"/>
      <c r="C4916" s="515"/>
      <c r="D4916" s="515"/>
      <c r="E4916" s="515"/>
      <c r="F4916" s="515"/>
      <c r="G4916" s="516"/>
      <c r="H4916" s="575"/>
      <c r="I4916" s="576"/>
    </row>
    <row r="4917" spans="2:9">
      <c r="B4917" s="516"/>
      <c r="C4917" s="515"/>
      <c r="D4917" s="515"/>
      <c r="E4917" s="515"/>
      <c r="F4917" s="515"/>
      <c r="G4917" s="516"/>
      <c r="H4917" s="575"/>
      <c r="I4917" s="1051" t="s">
        <v>1062</v>
      </c>
    </row>
    <row r="4918" spans="2:9" ht="25.5">
      <c r="B4918" s="828" t="s">
        <v>568</v>
      </c>
      <c r="C4918" s="1097" t="s">
        <v>5596</v>
      </c>
      <c r="D4918" s="953" t="s">
        <v>5552</v>
      </c>
      <c r="E4918" s="829"/>
      <c r="F4918" s="829"/>
      <c r="G4918" s="828" t="s">
        <v>7</v>
      </c>
      <c r="H4918" s="949" t="s">
        <v>80</v>
      </c>
      <c r="I4918" s="1093">
        <v>70</v>
      </c>
    </row>
    <row r="4919" spans="2:9">
      <c r="B4919" s="516"/>
      <c r="C4919" s="515"/>
      <c r="D4919" s="604"/>
      <c r="E4919" s="604"/>
      <c r="F4919" s="604"/>
      <c r="G4919" s="516"/>
      <c r="H4919" s="575"/>
      <c r="I4919" s="576"/>
    </row>
    <row r="4920" spans="2:9">
      <c r="B4920" s="516"/>
      <c r="C4920" s="515"/>
      <c r="D4920" s="515"/>
      <c r="E4920" s="515"/>
      <c r="F4920" s="515"/>
      <c r="G4920" s="515"/>
      <c r="H4920" s="517"/>
      <c r="I4920" s="576"/>
    </row>
    <row r="4921" spans="2:9" ht="15.75" thickBot="1">
      <c r="B4921" s="516"/>
      <c r="C4921" s="515"/>
      <c r="D4921" s="515"/>
      <c r="E4921" s="515"/>
      <c r="F4921" s="515"/>
      <c r="G4921" s="516"/>
      <c r="H4921" s="575"/>
      <c r="I4921" s="576"/>
    </row>
    <row r="4922" spans="2:9" ht="15.75" thickBot="1">
      <c r="B4922" s="516"/>
      <c r="C4922" s="605" t="s">
        <v>633</v>
      </c>
      <c r="D4922" s="561" t="s">
        <v>7</v>
      </c>
      <c r="E4922" s="561" t="s">
        <v>92</v>
      </c>
      <c r="F4922" s="561" t="s">
        <v>672</v>
      </c>
      <c r="G4922" s="561" t="s">
        <v>635</v>
      </c>
      <c r="H4922" s="606" t="s">
        <v>636</v>
      </c>
      <c r="I4922" s="576"/>
    </row>
    <row r="4923" spans="2:9">
      <c r="B4923" s="516"/>
      <c r="C4923" s="568" t="s">
        <v>637</v>
      </c>
      <c r="D4923" s="607" t="s">
        <v>638</v>
      </c>
      <c r="E4923" s="535">
        <v>1</v>
      </c>
      <c r="F4923" s="647">
        <v>124115</v>
      </c>
      <c r="G4923" s="535">
        <v>0.02</v>
      </c>
      <c r="H4923" s="608">
        <v>2482</v>
      </c>
      <c r="I4923" s="576"/>
    </row>
    <row r="4924" spans="2:9">
      <c r="B4924" s="516"/>
      <c r="C4924" s="609"/>
      <c r="D4924" s="610"/>
      <c r="E4924" s="610"/>
      <c r="F4924" s="611"/>
      <c r="G4924" s="610"/>
      <c r="H4924" s="613"/>
      <c r="I4924" s="576"/>
    </row>
    <row r="4925" spans="2:9">
      <c r="B4925" s="516"/>
      <c r="C4925" s="609"/>
      <c r="D4925" s="610"/>
      <c r="E4925" s="610"/>
      <c r="F4925" s="563"/>
      <c r="G4925" s="610"/>
      <c r="H4925" s="613"/>
      <c r="I4925" s="576"/>
    </row>
    <row r="4926" spans="2:9">
      <c r="B4926" s="516"/>
      <c r="C4926" s="609"/>
      <c r="D4926" s="610"/>
      <c r="E4926" s="610"/>
      <c r="F4926" s="558"/>
      <c r="G4926" s="610"/>
      <c r="H4926" s="613"/>
      <c r="I4926" s="576"/>
    </row>
    <row r="4927" spans="2:9">
      <c r="B4927" s="516"/>
      <c r="C4927" s="609"/>
      <c r="D4927" s="610"/>
      <c r="E4927" s="614"/>
      <c r="F4927" s="614"/>
      <c r="G4927" s="610"/>
      <c r="H4927" s="613"/>
      <c r="I4927" s="576"/>
    </row>
    <row r="4928" spans="2:9" ht="15.75" thickBot="1">
      <c r="B4928" s="516"/>
      <c r="C4928" s="609"/>
      <c r="D4928" s="610"/>
      <c r="E4928" s="614"/>
      <c r="F4928" s="614"/>
      <c r="G4928" s="610"/>
      <c r="H4928" s="613"/>
      <c r="I4928" s="576"/>
    </row>
    <row r="4929" spans="2:9" ht="15.75" thickBot="1">
      <c r="B4929" s="516"/>
      <c r="C4929" s="615"/>
      <c r="D4929" s="616"/>
      <c r="E4929" s="616"/>
      <c r="F4929" s="616"/>
      <c r="G4929" s="617"/>
      <c r="H4929" s="618"/>
      <c r="I4929" s="619">
        <v>2482</v>
      </c>
    </row>
    <row r="4930" spans="2:9" ht="15.75" thickBot="1">
      <c r="B4930" s="516"/>
      <c r="C4930" s="620"/>
      <c r="D4930" s="620"/>
      <c r="E4930" s="620"/>
      <c r="F4930" s="620"/>
      <c r="G4930" s="621"/>
      <c r="H4930" s="622"/>
      <c r="I4930" s="623"/>
    </row>
    <row r="4931" spans="2:9" ht="15.75" thickBot="1">
      <c r="B4931" s="516"/>
      <c r="C4931" s="605" t="s">
        <v>641</v>
      </c>
      <c r="D4931" s="561" t="s">
        <v>7</v>
      </c>
      <c r="E4931" s="561" t="s">
        <v>92</v>
      </c>
      <c r="F4931" s="561" t="s">
        <v>642</v>
      </c>
      <c r="G4931" s="561" t="s">
        <v>643</v>
      </c>
      <c r="H4931" s="606" t="s">
        <v>636</v>
      </c>
      <c r="I4931" s="576"/>
    </row>
    <row r="4932" spans="2:9" ht="25.5">
      <c r="B4932" s="516"/>
      <c r="C4932" s="776" t="s">
        <v>3619</v>
      </c>
      <c r="D4932" s="625" t="s">
        <v>80</v>
      </c>
      <c r="E4932" s="610">
        <v>1</v>
      </c>
      <c r="F4932" s="611">
        <v>1050196</v>
      </c>
      <c r="G4932" s="556"/>
      <c r="H4932" s="777">
        <v>1050196</v>
      </c>
      <c r="I4932" s="576"/>
    </row>
    <row r="4933" spans="2:9">
      <c r="B4933" s="516"/>
      <c r="C4933" s="678"/>
      <c r="D4933" s="625"/>
      <c r="E4933" s="625"/>
      <c r="F4933" s="611"/>
      <c r="G4933" s="556"/>
      <c r="H4933" s="587"/>
      <c r="I4933" s="576"/>
    </row>
    <row r="4934" spans="2:9">
      <c r="B4934" s="516"/>
      <c r="C4934" s="678"/>
      <c r="D4934" s="610"/>
      <c r="E4934" s="610"/>
      <c r="F4934" s="611"/>
      <c r="G4934" s="556"/>
      <c r="H4934" s="587"/>
      <c r="I4934" s="576"/>
    </row>
    <row r="4935" spans="2:9">
      <c r="B4935" s="516"/>
      <c r="C4935" s="678"/>
      <c r="D4935" s="610"/>
      <c r="E4935" s="610"/>
      <c r="F4935" s="563"/>
      <c r="G4935" s="556"/>
      <c r="H4935" s="587"/>
      <c r="I4935" s="576"/>
    </row>
    <row r="4936" spans="2:9">
      <c r="B4936" s="516"/>
      <c r="C4936" s="609"/>
      <c r="D4936" s="610"/>
      <c r="E4936" s="610"/>
      <c r="F4936" s="563"/>
      <c r="G4936" s="556"/>
      <c r="H4936" s="587"/>
      <c r="I4936" s="576"/>
    </row>
    <row r="4937" spans="2:9">
      <c r="B4937" s="516"/>
      <c r="C4937" s="628"/>
      <c r="D4937" s="625"/>
      <c r="E4937" s="625"/>
      <c r="F4937" s="563"/>
      <c r="G4937" s="556"/>
      <c r="H4937" s="587"/>
      <c r="I4937" s="576"/>
    </row>
    <row r="4938" spans="2:9">
      <c r="B4938" s="516"/>
      <c r="C4938" s="609"/>
      <c r="D4938" s="610"/>
      <c r="E4938" s="610"/>
      <c r="F4938" s="563"/>
      <c r="G4938" s="556"/>
      <c r="H4938" s="587"/>
      <c r="I4938" s="576"/>
    </row>
    <row r="4939" spans="2:9">
      <c r="B4939" s="516"/>
      <c r="C4939" s="609"/>
      <c r="D4939" s="610"/>
      <c r="E4939" s="610"/>
      <c r="F4939" s="563"/>
      <c r="G4939" s="556"/>
      <c r="H4939" s="587"/>
      <c r="I4939" s="576"/>
    </row>
    <row r="4940" spans="2:9">
      <c r="B4940" s="516"/>
      <c r="C4940" s="609"/>
      <c r="D4940" s="614"/>
      <c r="E4940" s="614"/>
      <c r="F4940" s="614"/>
      <c r="G4940" s="610"/>
      <c r="H4940" s="613"/>
      <c r="I4940" s="576"/>
    </row>
    <row r="4941" spans="2:9">
      <c r="B4941" s="516"/>
      <c r="C4941" s="609"/>
      <c r="D4941" s="614"/>
      <c r="E4941" s="614"/>
      <c r="F4941" s="614"/>
      <c r="G4941" s="610"/>
      <c r="H4941" s="613"/>
      <c r="I4941" s="576"/>
    </row>
    <row r="4942" spans="2:9">
      <c r="B4942" s="516"/>
      <c r="C4942" s="609"/>
      <c r="D4942" s="614"/>
      <c r="E4942" s="614"/>
      <c r="F4942" s="614"/>
      <c r="G4942" s="610"/>
      <c r="H4942" s="613"/>
      <c r="I4942" s="576"/>
    </row>
    <row r="4943" spans="2:9" ht="15.75" thickBot="1">
      <c r="B4943" s="516"/>
      <c r="C4943" s="609"/>
      <c r="D4943" s="614"/>
      <c r="E4943" s="614"/>
      <c r="F4943" s="614"/>
      <c r="G4943" s="610"/>
      <c r="H4943" s="613"/>
      <c r="I4943" s="576"/>
    </row>
    <row r="4944" spans="2:9" ht="15.75" thickBot="1">
      <c r="B4944" s="516"/>
      <c r="C4944" s="615"/>
      <c r="D4944" s="616"/>
      <c r="E4944" s="616"/>
      <c r="F4944" s="616"/>
      <c r="G4944" s="617"/>
      <c r="H4944" s="618"/>
      <c r="I4944" s="679">
        <v>1050196</v>
      </c>
    </row>
    <row r="4945" spans="2:9" ht="15.75" thickBot="1">
      <c r="B4945" s="516"/>
      <c r="C4945" s="620"/>
      <c r="D4945" s="620"/>
      <c r="E4945" s="620"/>
      <c r="F4945" s="620"/>
      <c r="G4945" s="621"/>
      <c r="H4945" s="622"/>
      <c r="I4945" s="623"/>
    </row>
    <row r="4946" spans="2:9" ht="15.75" thickBot="1">
      <c r="B4946" s="516"/>
      <c r="C4946" s="605" t="s">
        <v>645</v>
      </c>
      <c r="D4946" s="561" t="s">
        <v>7</v>
      </c>
      <c r="E4946" s="561" t="s">
        <v>92</v>
      </c>
      <c r="F4946" s="561" t="s">
        <v>642</v>
      </c>
      <c r="G4946" s="561" t="s">
        <v>646</v>
      </c>
      <c r="H4946" s="606" t="s">
        <v>636</v>
      </c>
      <c r="I4946" s="576"/>
    </row>
    <row r="4947" spans="2:9">
      <c r="B4947" s="516"/>
      <c r="C4947" s="624"/>
      <c r="D4947" s="625"/>
      <c r="E4947" s="625"/>
      <c r="F4947" s="584"/>
      <c r="G4947" s="625"/>
      <c r="H4947" s="592"/>
      <c r="I4947" s="631"/>
    </row>
    <row r="4948" spans="2:9">
      <c r="B4948" s="516"/>
      <c r="C4948" s="627"/>
      <c r="D4948" s="633"/>
      <c r="E4948" s="633"/>
      <c r="F4948" s="633"/>
      <c r="G4948" s="625"/>
      <c r="H4948" s="587"/>
      <c r="I4948" s="576"/>
    </row>
    <row r="4949" spans="2:9">
      <c r="B4949" s="516"/>
      <c r="C4949" s="627"/>
      <c r="D4949" s="614"/>
      <c r="E4949" s="614"/>
      <c r="F4949" s="614"/>
      <c r="G4949" s="610"/>
      <c r="H4949" s="613"/>
      <c r="I4949" s="576"/>
    </row>
    <row r="4950" spans="2:9">
      <c r="B4950" s="516"/>
      <c r="C4950" s="628"/>
      <c r="D4950" s="614"/>
      <c r="E4950" s="614"/>
      <c r="F4950" s="614"/>
      <c r="G4950" s="610"/>
      <c r="H4950" s="613"/>
      <c r="I4950" s="576"/>
    </row>
    <row r="4951" spans="2:9" ht="15.75" thickBot="1">
      <c r="B4951" s="516"/>
      <c r="C4951" s="609"/>
      <c r="D4951" s="614"/>
      <c r="E4951" s="614"/>
      <c r="F4951" s="614"/>
      <c r="G4951" s="610"/>
      <c r="H4951" s="613"/>
      <c r="I4951" s="576"/>
    </row>
    <row r="4952" spans="2:9" ht="15.75" thickBot="1">
      <c r="B4952" s="516"/>
      <c r="C4952" s="615"/>
      <c r="D4952" s="616"/>
      <c r="E4952" s="616"/>
      <c r="F4952" s="616"/>
      <c r="G4952" s="617"/>
      <c r="H4952" s="618"/>
      <c r="I4952" s="619">
        <v>0</v>
      </c>
    </row>
    <row r="4953" spans="2:9" ht="15.75" thickBot="1">
      <c r="B4953" s="516"/>
      <c r="C4953" s="620"/>
      <c r="D4953" s="620"/>
      <c r="E4953" s="620"/>
      <c r="F4953" s="620"/>
      <c r="G4953" s="634"/>
      <c r="H4953" s="635"/>
      <c r="I4953" s="623"/>
    </row>
    <row r="4954" spans="2:9" ht="15.75" thickBot="1">
      <c r="B4954" s="516"/>
      <c r="C4954" s="605" t="s">
        <v>647</v>
      </c>
      <c r="D4954" s="561" t="s">
        <v>648</v>
      </c>
      <c r="E4954" s="561" t="s">
        <v>649</v>
      </c>
      <c r="F4954" s="561" t="s">
        <v>650</v>
      </c>
      <c r="G4954" s="561" t="s">
        <v>635</v>
      </c>
      <c r="H4954" s="606" t="s">
        <v>636</v>
      </c>
      <c r="I4954" s="576"/>
    </row>
    <row r="4955" spans="2:9">
      <c r="B4955" s="516"/>
      <c r="C4955" s="562" t="s">
        <v>651</v>
      </c>
      <c r="D4955" s="563">
        <v>52046.296296296299</v>
      </c>
      <c r="E4955" s="564">
        <v>1.83829076447194</v>
      </c>
      <c r="F4955" s="565">
        <v>95676.225806451621</v>
      </c>
      <c r="G4955" s="780">
        <v>1.7689309152719435</v>
      </c>
      <c r="H4955" s="567">
        <v>54087</v>
      </c>
      <c r="I4955" s="576"/>
    </row>
    <row r="4956" spans="2:9">
      <c r="B4956" s="516"/>
      <c r="C4956" s="562" t="s">
        <v>652</v>
      </c>
      <c r="D4956" s="563">
        <v>41637.037037037036</v>
      </c>
      <c r="E4956" s="564">
        <v>1.83829076447194</v>
      </c>
      <c r="F4956" s="565">
        <v>76540.980645161297</v>
      </c>
      <c r="G4956" s="778">
        <v>1.7</v>
      </c>
      <c r="H4956" s="567">
        <v>45024</v>
      </c>
      <c r="I4956" s="576"/>
    </row>
    <row r="4957" spans="2:9">
      <c r="B4957" s="516"/>
      <c r="C4957" s="568" t="s">
        <v>653</v>
      </c>
      <c r="D4957" s="563">
        <v>20818.518518518522</v>
      </c>
      <c r="E4957" s="564">
        <v>2.0417646957549742</v>
      </c>
      <c r="F4957" s="565">
        <v>42506.516129032265</v>
      </c>
      <c r="G4957" s="779">
        <v>1.7</v>
      </c>
      <c r="H4957" s="567">
        <v>25004</v>
      </c>
      <c r="I4957" s="576"/>
    </row>
    <row r="4958" spans="2:9">
      <c r="B4958" s="516"/>
      <c r="C4958" s="609"/>
      <c r="D4958" s="558"/>
      <c r="E4958" s="563"/>
      <c r="F4958" s="563"/>
      <c r="G4958" s="610"/>
      <c r="H4958" s="587"/>
      <c r="I4958" s="576"/>
    </row>
    <row r="4959" spans="2:9">
      <c r="B4959" s="516"/>
      <c r="C4959" s="609"/>
      <c r="D4959" s="614"/>
      <c r="E4959" s="614"/>
      <c r="F4959" s="614"/>
      <c r="G4959" s="610"/>
      <c r="H4959" s="613"/>
      <c r="I4959" s="576"/>
    </row>
    <row r="4960" spans="2:9" ht="15.75" thickBot="1">
      <c r="B4960" s="516"/>
      <c r="C4960" s="609"/>
      <c r="D4960" s="614"/>
      <c r="E4960" s="614"/>
      <c r="F4960" s="614"/>
      <c r="G4960" s="610"/>
      <c r="H4960" s="613"/>
      <c r="I4960" s="576"/>
    </row>
    <row r="4961" spans="2:10" ht="15.75" thickBot="1">
      <c r="B4961" s="516"/>
      <c r="C4961" s="639"/>
      <c r="D4961" s="640"/>
      <c r="E4961" s="640"/>
      <c r="F4961" s="640"/>
      <c r="G4961" s="641"/>
      <c r="H4961" s="642"/>
      <c r="I4961" s="679">
        <v>124115</v>
      </c>
    </row>
    <row r="4962" spans="2:10" ht="15.75" thickBot="1">
      <c r="B4962" s="516"/>
      <c r="C4962" s="515"/>
      <c r="D4962" s="515"/>
      <c r="E4962" s="515"/>
      <c r="F4962" s="515"/>
      <c r="G4962" s="516"/>
      <c r="H4962" s="575"/>
      <c r="I4962" s="576"/>
    </row>
    <row r="4963" spans="2:10" ht="15.75" thickBot="1">
      <c r="B4963" s="516"/>
      <c r="C4963" s="515"/>
      <c r="D4963" s="515"/>
      <c r="E4963" s="515"/>
      <c r="F4963" s="574" t="s">
        <v>654</v>
      </c>
      <c r="G4963" s="516"/>
      <c r="H4963" s="575"/>
      <c r="I4963" s="619">
        <v>1176793</v>
      </c>
      <c r="J4963" s="518">
        <v>1176793</v>
      </c>
    </row>
    <row r="4964" spans="2:10">
      <c r="B4964" s="515"/>
      <c r="C4964" s="515"/>
      <c r="D4964" s="515"/>
      <c r="E4964" s="515"/>
      <c r="F4964" s="515"/>
      <c r="G4964" s="515"/>
      <c r="H4964" s="517"/>
      <c r="I4964" s="515"/>
    </row>
    <row r="4965" spans="2:10">
      <c r="B4965" s="515"/>
      <c r="C4965" s="515"/>
      <c r="D4965" s="515"/>
      <c r="E4965" s="515"/>
      <c r="F4965" s="515"/>
      <c r="G4965" s="515"/>
      <c r="H4965" s="517"/>
      <c r="I4965" s="515"/>
    </row>
    <row r="4966" spans="2:10">
      <c r="B4966" s="515"/>
      <c r="C4966" s="515"/>
      <c r="D4966" s="515"/>
      <c r="E4966" s="515"/>
      <c r="F4966" s="515"/>
      <c r="G4966" s="515"/>
      <c r="H4966" s="517"/>
      <c r="I4966" s="515"/>
    </row>
    <row r="4967" spans="2:10">
      <c r="B4967" s="515"/>
      <c r="C4967" s="515"/>
      <c r="D4967" s="515"/>
      <c r="E4967" s="515"/>
      <c r="F4967" s="515"/>
      <c r="G4967" s="515"/>
      <c r="H4967" s="517"/>
      <c r="I4967" s="515"/>
    </row>
    <row r="4968" spans="2:10">
      <c r="B4968" s="516"/>
      <c r="C4968" s="519" t="s">
        <v>631</v>
      </c>
      <c r="D4968" s="519"/>
      <c r="E4968" s="519"/>
      <c r="F4968" s="519"/>
      <c r="G4968" s="519"/>
      <c r="H4968" s="520"/>
      <c r="I4968" s="515"/>
    </row>
    <row r="4969" spans="2:10">
      <c r="B4969" s="516"/>
      <c r="C4969" s="515"/>
      <c r="D4969" s="515"/>
      <c r="E4969" s="515"/>
      <c r="F4969" s="515"/>
      <c r="G4969" s="516"/>
      <c r="H4969" s="575"/>
      <c r="I4969" s="576"/>
    </row>
    <row r="4970" spans="2:10">
      <c r="B4970" s="516"/>
      <c r="C4970" s="515"/>
      <c r="D4970" s="515"/>
      <c r="E4970" s="515"/>
      <c r="F4970" s="515"/>
      <c r="G4970" s="516"/>
      <c r="H4970" s="575"/>
      <c r="I4970" s="576"/>
    </row>
    <row r="4971" spans="2:10">
      <c r="B4971" s="516"/>
      <c r="C4971" s="515"/>
      <c r="D4971" s="515"/>
      <c r="E4971" s="515"/>
      <c r="F4971" s="515"/>
      <c r="G4971" s="516"/>
      <c r="H4971" s="575"/>
      <c r="I4971" s="1051" t="s">
        <v>1062</v>
      </c>
    </row>
    <row r="4972" spans="2:10" ht="25.5">
      <c r="B4972" s="828" t="s">
        <v>568</v>
      </c>
      <c r="C4972" s="1097" t="s">
        <v>5567</v>
      </c>
      <c r="D4972" s="953" t="s">
        <v>5553</v>
      </c>
      <c r="E4972" s="829"/>
      <c r="F4972" s="829"/>
      <c r="G4972" s="828" t="s">
        <v>7</v>
      </c>
      <c r="H4972" s="949" t="s">
        <v>80</v>
      </c>
      <c r="I4972" s="1093">
        <v>71</v>
      </c>
    </row>
    <row r="4973" spans="2:10">
      <c r="B4973" s="516"/>
      <c r="C4973" s="515"/>
      <c r="D4973" s="604"/>
      <c r="E4973" s="604"/>
      <c r="F4973" s="604"/>
      <c r="G4973" s="516"/>
      <c r="H4973" s="575"/>
      <c r="I4973" s="576"/>
    </row>
    <row r="4974" spans="2:10">
      <c r="B4974" s="516"/>
      <c r="C4974" s="515"/>
      <c r="D4974" s="515"/>
      <c r="E4974" s="515"/>
      <c r="F4974" s="515"/>
      <c r="G4974" s="515"/>
      <c r="H4974" s="517"/>
      <c r="I4974" s="576"/>
    </row>
    <row r="4975" spans="2:10" ht="15.75" thickBot="1">
      <c r="B4975" s="516"/>
      <c r="C4975" s="515"/>
      <c r="D4975" s="515"/>
      <c r="E4975" s="515"/>
      <c r="F4975" s="515"/>
      <c r="G4975" s="516"/>
      <c r="H4975" s="575"/>
      <c r="I4975" s="576"/>
    </row>
    <row r="4976" spans="2:10" ht="15.75" thickBot="1">
      <c r="B4976" s="516"/>
      <c r="C4976" s="605" t="s">
        <v>633</v>
      </c>
      <c r="D4976" s="561" t="s">
        <v>7</v>
      </c>
      <c r="E4976" s="561" t="s">
        <v>92</v>
      </c>
      <c r="F4976" s="561" t="s">
        <v>672</v>
      </c>
      <c r="G4976" s="561" t="s">
        <v>635</v>
      </c>
      <c r="H4976" s="606" t="s">
        <v>636</v>
      </c>
      <c r="I4976" s="576"/>
    </row>
    <row r="4977" spans="2:9">
      <c r="B4977" s="516"/>
      <c r="C4977" s="568" t="s">
        <v>637</v>
      </c>
      <c r="D4977" s="607" t="s">
        <v>638</v>
      </c>
      <c r="E4977" s="535">
        <v>1</v>
      </c>
      <c r="F4977" s="647">
        <v>147216</v>
      </c>
      <c r="G4977" s="535">
        <v>0.02</v>
      </c>
      <c r="H4977" s="608">
        <v>2944</v>
      </c>
      <c r="I4977" s="576"/>
    </row>
    <row r="4978" spans="2:9">
      <c r="B4978" s="516"/>
      <c r="C4978" s="609"/>
      <c r="D4978" s="610"/>
      <c r="E4978" s="610"/>
      <c r="F4978" s="611"/>
      <c r="G4978" s="610"/>
      <c r="H4978" s="613"/>
      <c r="I4978" s="576"/>
    </row>
    <row r="4979" spans="2:9">
      <c r="B4979" s="516"/>
      <c r="C4979" s="609"/>
      <c r="D4979" s="610"/>
      <c r="E4979" s="610"/>
      <c r="F4979" s="563"/>
      <c r="G4979" s="610"/>
      <c r="H4979" s="613"/>
      <c r="I4979" s="576"/>
    </row>
    <row r="4980" spans="2:9">
      <c r="B4980" s="516"/>
      <c r="C4980" s="609"/>
      <c r="D4980" s="610"/>
      <c r="E4980" s="610"/>
      <c r="F4980" s="558"/>
      <c r="G4980" s="610"/>
      <c r="H4980" s="613"/>
      <c r="I4980" s="576"/>
    </row>
    <row r="4981" spans="2:9">
      <c r="B4981" s="516"/>
      <c r="C4981" s="609"/>
      <c r="D4981" s="610"/>
      <c r="E4981" s="614"/>
      <c r="F4981" s="614"/>
      <c r="G4981" s="610"/>
      <c r="H4981" s="613"/>
      <c r="I4981" s="576"/>
    </row>
    <row r="4982" spans="2:9" ht="15.75" thickBot="1">
      <c r="B4982" s="516"/>
      <c r="C4982" s="609"/>
      <c r="D4982" s="610"/>
      <c r="E4982" s="614"/>
      <c r="F4982" s="614"/>
      <c r="G4982" s="610"/>
      <c r="H4982" s="613"/>
      <c r="I4982" s="576"/>
    </row>
    <row r="4983" spans="2:9" ht="15.75" thickBot="1">
      <c r="B4983" s="516"/>
      <c r="C4983" s="615"/>
      <c r="D4983" s="616"/>
      <c r="E4983" s="616"/>
      <c r="F4983" s="616"/>
      <c r="G4983" s="617"/>
      <c r="H4983" s="618"/>
      <c r="I4983" s="619">
        <v>2944</v>
      </c>
    </row>
    <row r="4984" spans="2:9" ht="15.75" thickBot="1">
      <c r="B4984" s="516"/>
      <c r="C4984" s="620"/>
      <c r="D4984" s="620"/>
      <c r="E4984" s="620"/>
      <c r="F4984" s="620"/>
      <c r="G4984" s="621"/>
      <c r="H4984" s="622"/>
      <c r="I4984" s="623"/>
    </row>
    <row r="4985" spans="2:9" ht="15.75" thickBot="1">
      <c r="B4985" s="516"/>
      <c r="C4985" s="605" t="s">
        <v>641</v>
      </c>
      <c r="D4985" s="561" t="s">
        <v>7</v>
      </c>
      <c r="E4985" s="561" t="s">
        <v>92</v>
      </c>
      <c r="F4985" s="561" t="s">
        <v>642</v>
      </c>
      <c r="G4985" s="561" t="s">
        <v>643</v>
      </c>
      <c r="H4985" s="606" t="s">
        <v>636</v>
      </c>
      <c r="I4985" s="576"/>
    </row>
    <row r="4986" spans="2:9" ht="25.5">
      <c r="B4986" s="516"/>
      <c r="C4986" s="776" t="s">
        <v>3621</v>
      </c>
      <c r="D4986" s="625" t="s">
        <v>80</v>
      </c>
      <c r="E4986" s="610">
        <v>1</v>
      </c>
      <c r="F4986" s="611">
        <v>1555836</v>
      </c>
      <c r="G4986" s="556"/>
      <c r="H4986" s="777">
        <v>1555836</v>
      </c>
      <c r="I4986" s="576"/>
    </row>
    <row r="4987" spans="2:9">
      <c r="B4987" s="516"/>
      <c r="C4987" s="678"/>
      <c r="D4987" s="625"/>
      <c r="E4987" s="625"/>
      <c r="F4987" s="611"/>
      <c r="G4987" s="556"/>
      <c r="H4987" s="587"/>
      <c r="I4987" s="576"/>
    </row>
    <row r="4988" spans="2:9">
      <c r="B4988" s="516"/>
      <c r="C4988" s="678"/>
      <c r="D4988" s="610"/>
      <c r="E4988" s="610"/>
      <c r="F4988" s="611"/>
      <c r="G4988" s="556"/>
      <c r="H4988" s="587"/>
      <c r="I4988" s="576"/>
    </row>
    <row r="4989" spans="2:9">
      <c r="B4989" s="516"/>
      <c r="C4989" s="678"/>
      <c r="D4989" s="610"/>
      <c r="E4989" s="610"/>
      <c r="F4989" s="563"/>
      <c r="G4989" s="556"/>
      <c r="H4989" s="587"/>
      <c r="I4989" s="576"/>
    </row>
    <row r="4990" spans="2:9">
      <c r="B4990" s="516"/>
      <c r="C4990" s="609"/>
      <c r="D4990" s="610"/>
      <c r="E4990" s="610"/>
      <c r="F4990" s="563"/>
      <c r="G4990" s="556"/>
      <c r="H4990" s="587"/>
      <c r="I4990" s="576"/>
    </row>
    <row r="4991" spans="2:9">
      <c r="B4991" s="516"/>
      <c r="C4991" s="628"/>
      <c r="D4991" s="625"/>
      <c r="E4991" s="625"/>
      <c r="F4991" s="563"/>
      <c r="G4991" s="556"/>
      <c r="H4991" s="587"/>
      <c r="I4991" s="576"/>
    </row>
    <row r="4992" spans="2:9">
      <c r="B4992" s="516"/>
      <c r="C4992" s="609"/>
      <c r="D4992" s="610"/>
      <c r="E4992" s="610"/>
      <c r="F4992" s="563"/>
      <c r="G4992" s="556"/>
      <c r="H4992" s="587"/>
      <c r="I4992" s="576"/>
    </row>
    <row r="4993" spans="2:9">
      <c r="B4993" s="516"/>
      <c r="C4993" s="609"/>
      <c r="D4993" s="610"/>
      <c r="E4993" s="610"/>
      <c r="F4993" s="563"/>
      <c r="G4993" s="556"/>
      <c r="H4993" s="587"/>
      <c r="I4993" s="576"/>
    </row>
    <row r="4994" spans="2:9">
      <c r="B4994" s="516"/>
      <c r="C4994" s="609"/>
      <c r="D4994" s="614"/>
      <c r="E4994" s="614"/>
      <c r="F4994" s="614"/>
      <c r="G4994" s="610"/>
      <c r="H4994" s="613"/>
      <c r="I4994" s="576"/>
    </row>
    <row r="4995" spans="2:9">
      <c r="B4995" s="516"/>
      <c r="C4995" s="609"/>
      <c r="D4995" s="614"/>
      <c r="E4995" s="614"/>
      <c r="F4995" s="614"/>
      <c r="G4995" s="610"/>
      <c r="H4995" s="613"/>
      <c r="I4995" s="576"/>
    </row>
    <row r="4996" spans="2:9">
      <c r="B4996" s="516"/>
      <c r="C4996" s="609"/>
      <c r="D4996" s="614"/>
      <c r="E4996" s="614"/>
      <c r="F4996" s="614"/>
      <c r="G4996" s="610"/>
      <c r="H4996" s="613"/>
      <c r="I4996" s="576"/>
    </row>
    <row r="4997" spans="2:9" ht="15.75" thickBot="1">
      <c r="B4997" s="516"/>
      <c r="C4997" s="609"/>
      <c r="D4997" s="614"/>
      <c r="E4997" s="614"/>
      <c r="F4997" s="614"/>
      <c r="G4997" s="610"/>
      <c r="H4997" s="613"/>
      <c r="I4997" s="576"/>
    </row>
    <row r="4998" spans="2:9" ht="15.75" thickBot="1">
      <c r="B4998" s="516"/>
      <c r="C4998" s="615"/>
      <c r="D4998" s="616"/>
      <c r="E4998" s="616"/>
      <c r="F4998" s="616"/>
      <c r="G4998" s="617"/>
      <c r="H4998" s="618"/>
      <c r="I4998" s="679">
        <v>1555836</v>
      </c>
    </row>
    <row r="4999" spans="2:9" ht="15.75" thickBot="1">
      <c r="B4999" s="516"/>
      <c r="C4999" s="620"/>
      <c r="D4999" s="620"/>
      <c r="E4999" s="620"/>
      <c r="F4999" s="620"/>
      <c r="G4999" s="621"/>
      <c r="H4999" s="622"/>
      <c r="I4999" s="623"/>
    </row>
    <row r="5000" spans="2:9" ht="15.75" thickBot="1">
      <c r="B5000" s="516"/>
      <c r="C5000" s="605" t="s">
        <v>645</v>
      </c>
      <c r="D5000" s="561" t="s">
        <v>7</v>
      </c>
      <c r="E5000" s="561" t="s">
        <v>92</v>
      </c>
      <c r="F5000" s="561" t="s">
        <v>642</v>
      </c>
      <c r="G5000" s="561" t="s">
        <v>646</v>
      </c>
      <c r="H5000" s="606" t="s">
        <v>636</v>
      </c>
      <c r="I5000" s="576"/>
    </row>
    <row r="5001" spans="2:9">
      <c r="B5001" s="516"/>
      <c r="C5001" s="624"/>
      <c r="D5001" s="625"/>
      <c r="E5001" s="625"/>
      <c r="F5001" s="584"/>
      <c r="G5001" s="625"/>
      <c r="H5001" s="592"/>
      <c r="I5001" s="631"/>
    </row>
    <row r="5002" spans="2:9">
      <c r="B5002" s="516"/>
      <c r="C5002" s="627"/>
      <c r="D5002" s="633"/>
      <c r="E5002" s="633"/>
      <c r="F5002" s="633"/>
      <c r="G5002" s="625"/>
      <c r="H5002" s="587"/>
      <c r="I5002" s="576"/>
    </row>
    <row r="5003" spans="2:9">
      <c r="B5003" s="516"/>
      <c r="C5003" s="627"/>
      <c r="D5003" s="614"/>
      <c r="E5003" s="614"/>
      <c r="F5003" s="614"/>
      <c r="G5003" s="610"/>
      <c r="H5003" s="613"/>
      <c r="I5003" s="576"/>
    </row>
    <row r="5004" spans="2:9">
      <c r="B5004" s="516"/>
      <c r="C5004" s="628"/>
      <c r="D5004" s="614"/>
      <c r="E5004" s="614"/>
      <c r="F5004" s="614"/>
      <c r="G5004" s="610"/>
      <c r="H5004" s="613"/>
      <c r="I5004" s="576"/>
    </row>
    <row r="5005" spans="2:9" ht="15.75" thickBot="1">
      <c r="B5005" s="516"/>
      <c r="C5005" s="609"/>
      <c r="D5005" s="614"/>
      <c r="E5005" s="614"/>
      <c r="F5005" s="614"/>
      <c r="G5005" s="610"/>
      <c r="H5005" s="613"/>
      <c r="I5005" s="576"/>
    </row>
    <row r="5006" spans="2:9" ht="15.75" thickBot="1">
      <c r="B5006" s="516"/>
      <c r="C5006" s="615"/>
      <c r="D5006" s="616"/>
      <c r="E5006" s="616"/>
      <c r="F5006" s="616"/>
      <c r="G5006" s="617"/>
      <c r="H5006" s="618"/>
      <c r="I5006" s="619">
        <v>0</v>
      </c>
    </row>
    <row r="5007" spans="2:9" ht="15.75" thickBot="1">
      <c r="B5007" s="516"/>
      <c r="C5007" s="620"/>
      <c r="D5007" s="620"/>
      <c r="E5007" s="620"/>
      <c r="F5007" s="620"/>
      <c r="G5007" s="634"/>
      <c r="H5007" s="635"/>
      <c r="I5007" s="623"/>
    </row>
    <row r="5008" spans="2:9" ht="15.75" thickBot="1">
      <c r="B5008" s="516"/>
      <c r="C5008" s="605" t="s">
        <v>647</v>
      </c>
      <c r="D5008" s="561" t="s">
        <v>648</v>
      </c>
      <c r="E5008" s="561" t="s">
        <v>649</v>
      </c>
      <c r="F5008" s="561" t="s">
        <v>650</v>
      </c>
      <c r="G5008" s="561" t="s">
        <v>635</v>
      </c>
      <c r="H5008" s="606" t="s">
        <v>636</v>
      </c>
      <c r="I5008" s="576"/>
    </row>
    <row r="5009" spans="2:10">
      <c r="B5009" s="516"/>
      <c r="C5009" s="562" t="s">
        <v>651</v>
      </c>
      <c r="D5009" s="563">
        <v>52046.296296296299</v>
      </c>
      <c r="E5009" s="564">
        <v>1.83829076447194</v>
      </c>
      <c r="F5009" s="565">
        <v>95676.225806451621</v>
      </c>
      <c r="G5009" s="780">
        <v>1.4693554125417294</v>
      </c>
      <c r="H5009" s="567">
        <v>65114</v>
      </c>
      <c r="I5009" s="576"/>
    </row>
    <row r="5010" spans="2:10">
      <c r="B5010" s="516"/>
      <c r="C5010" s="562" t="s">
        <v>652</v>
      </c>
      <c r="D5010" s="563">
        <v>41637.037037037036</v>
      </c>
      <c r="E5010" s="564">
        <v>1.83829076447194</v>
      </c>
      <c r="F5010" s="565">
        <v>76540.980645161297</v>
      </c>
      <c r="G5010" s="778">
        <v>1.45</v>
      </c>
      <c r="H5010" s="567">
        <v>52787</v>
      </c>
      <c r="I5010" s="576"/>
    </row>
    <row r="5011" spans="2:10">
      <c r="B5011" s="516"/>
      <c r="C5011" s="568" t="s">
        <v>653</v>
      </c>
      <c r="D5011" s="563">
        <v>20818.518518518522</v>
      </c>
      <c r="E5011" s="564">
        <v>2.0417646957549742</v>
      </c>
      <c r="F5011" s="565">
        <v>42506.516129032265</v>
      </c>
      <c r="G5011" s="779">
        <v>1.45</v>
      </c>
      <c r="H5011" s="567">
        <v>29315</v>
      </c>
      <c r="I5011" s="576"/>
    </row>
    <row r="5012" spans="2:10">
      <c r="B5012" s="516"/>
      <c r="C5012" s="609"/>
      <c r="D5012" s="558"/>
      <c r="E5012" s="563"/>
      <c r="F5012" s="563"/>
      <c r="G5012" s="610"/>
      <c r="H5012" s="587"/>
      <c r="I5012" s="576"/>
    </row>
    <row r="5013" spans="2:10">
      <c r="B5013" s="516"/>
      <c r="C5013" s="609"/>
      <c r="D5013" s="614"/>
      <c r="E5013" s="614"/>
      <c r="F5013" s="614"/>
      <c r="G5013" s="610"/>
      <c r="H5013" s="613"/>
      <c r="I5013" s="576"/>
    </row>
    <row r="5014" spans="2:10" ht="15.75" thickBot="1">
      <c r="B5014" s="516"/>
      <c r="C5014" s="609"/>
      <c r="D5014" s="614"/>
      <c r="E5014" s="614"/>
      <c r="F5014" s="614"/>
      <c r="G5014" s="610"/>
      <c r="H5014" s="613"/>
      <c r="I5014" s="576"/>
    </row>
    <row r="5015" spans="2:10" ht="15.75" thickBot="1">
      <c r="B5015" s="516"/>
      <c r="C5015" s="639"/>
      <c r="D5015" s="640"/>
      <c r="E5015" s="640"/>
      <c r="F5015" s="640"/>
      <c r="G5015" s="641"/>
      <c r="H5015" s="642"/>
      <c r="I5015" s="679">
        <v>147216</v>
      </c>
    </row>
    <row r="5016" spans="2:10" ht="15.75" thickBot="1">
      <c r="B5016" s="516"/>
      <c r="C5016" s="515"/>
      <c r="D5016" s="515"/>
      <c r="E5016" s="515"/>
      <c r="F5016" s="515"/>
      <c r="G5016" s="516"/>
      <c r="H5016" s="575"/>
      <c r="I5016" s="576"/>
    </row>
    <row r="5017" spans="2:10" ht="15.75" thickBot="1">
      <c r="B5017" s="516"/>
      <c r="C5017" s="515"/>
      <c r="D5017" s="515"/>
      <c r="E5017" s="515"/>
      <c r="F5017" s="574" t="s">
        <v>654</v>
      </c>
      <c r="G5017" s="516"/>
      <c r="H5017" s="575"/>
      <c r="I5017" s="619">
        <v>1705996</v>
      </c>
      <c r="J5017" s="518">
        <v>1705996</v>
      </c>
    </row>
    <row r="5018" spans="2:10">
      <c r="B5018" s="515"/>
      <c r="C5018" s="515"/>
      <c r="D5018" s="515"/>
      <c r="E5018" s="515"/>
      <c r="F5018" s="515"/>
      <c r="G5018" s="515"/>
      <c r="H5018" s="517"/>
      <c r="I5018" s="515"/>
    </row>
    <row r="5019" spans="2:10">
      <c r="B5019" s="515"/>
      <c r="C5019" s="515"/>
      <c r="D5019" s="515"/>
      <c r="E5019" s="515"/>
      <c r="F5019" s="515"/>
      <c r="G5019" s="515"/>
      <c r="H5019" s="517"/>
      <c r="I5019" s="515"/>
    </row>
    <row r="5020" spans="2:10">
      <c r="B5020" s="515"/>
      <c r="C5020" s="515"/>
      <c r="D5020" s="515"/>
      <c r="E5020" s="515"/>
      <c r="F5020" s="515"/>
      <c r="G5020" s="515"/>
      <c r="H5020" s="517"/>
      <c r="I5020" s="515"/>
    </row>
    <row r="5021" spans="2:10">
      <c r="B5021" s="515"/>
      <c r="C5021" s="515"/>
      <c r="D5021" s="515"/>
      <c r="E5021" s="515"/>
      <c r="F5021" s="515"/>
      <c r="G5021" s="515"/>
      <c r="H5021" s="517"/>
      <c r="I5021" s="515"/>
    </row>
    <row r="5022" spans="2:10">
      <c r="B5022" s="516"/>
      <c r="C5022" s="519" t="s">
        <v>631</v>
      </c>
      <c r="D5022" s="519"/>
      <c r="E5022" s="519"/>
      <c r="F5022" s="519"/>
      <c r="G5022" s="519"/>
      <c r="H5022" s="520"/>
      <c r="I5022" s="515"/>
    </row>
    <row r="5023" spans="2:10">
      <c r="B5023" s="516"/>
      <c r="C5023" s="515"/>
      <c r="D5023" s="515"/>
      <c r="E5023" s="515"/>
      <c r="F5023" s="515"/>
      <c r="G5023" s="516"/>
      <c r="H5023" s="575"/>
      <c r="I5023" s="576"/>
    </row>
    <row r="5024" spans="2:10">
      <c r="B5024" s="516"/>
      <c r="C5024" s="515"/>
      <c r="D5024" s="515"/>
      <c r="E5024" s="515"/>
      <c r="F5024" s="515"/>
      <c r="G5024" s="516"/>
      <c r="H5024" s="575"/>
      <c r="I5024" s="576"/>
    </row>
    <row r="5025" spans="2:9">
      <c r="B5025" s="516"/>
      <c r="C5025" s="515"/>
      <c r="D5025" s="515"/>
      <c r="E5025" s="515"/>
      <c r="F5025" s="515"/>
      <c r="G5025" s="516"/>
      <c r="H5025" s="575"/>
      <c r="I5025" s="1051" t="s">
        <v>1062</v>
      </c>
    </row>
    <row r="5026" spans="2:9" ht="25.5">
      <c r="B5026" s="828" t="s">
        <v>568</v>
      </c>
      <c r="C5026" s="1097" t="s">
        <v>5568</v>
      </c>
      <c r="D5026" s="953" t="s">
        <v>5554</v>
      </c>
      <c r="E5026" s="829"/>
      <c r="F5026" s="829"/>
      <c r="G5026" s="828" t="s">
        <v>7</v>
      </c>
      <c r="H5026" s="949" t="s">
        <v>80</v>
      </c>
      <c r="I5026" s="1093">
        <v>72</v>
      </c>
    </row>
    <row r="5027" spans="2:9">
      <c r="B5027" s="516"/>
      <c r="C5027" s="515"/>
      <c r="D5027" s="604"/>
      <c r="E5027" s="604"/>
      <c r="F5027" s="604"/>
      <c r="G5027" s="516"/>
      <c r="H5027" s="575"/>
      <c r="I5027" s="576"/>
    </row>
    <row r="5028" spans="2:9">
      <c r="B5028" s="516"/>
      <c r="C5028" s="515"/>
      <c r="D5028" s="515"/>
      <c r="E5028" s="515"/>
      <c r="F5028" s="515"/>
      <c r="G5028" s="515"/>
      <c r="H5028" s="517"/>
      <c r="I5028" s="576"/>
    </row>
    <row r="5029" spans="2:9" ht="15.75" thickBot="1">
      <c r="B5029" s="516"/>
      <c r="C5029" s="515"/>
      <c r="D5029" s="515"/>
      <c r="E5029" s="515"/>
      <c r="F5029" s="515"/>
      <c r="G5029" s="516"/>
      <c r="H5029" s="575"/>
      <c r="I5029" s="576"/>
    </row>
    <row r="5030" spans="2:9" ht="15.75" thickBot="1">
      <c r="B5030" s="516"/>
      <c r="C5030" s="605" t="s">
        <v>633</v>
      </c>
      <c r="D5030" s="561" t="s">
        <v>7</v>
      </c>
      <c r="E5030" s="561" t="s">
        <v>92</v>
      </c>
      <c r="F5030" s="561" t="s">
        <v>672</v>
      </c>
      <c r="G5030" s="561" t="s">
        <v>635</v>
      </c>
      <c r="H5030" s="606" t="s">
        <v>636</v>
      </c>
      <c r="I5030" s="576"/>
    </row>
    <row r="5031" spans="2:9">
      <c r="B5031" s="516"/>
      <c r="C5031" s="568" t="s">
        <v>637</v>
      </c>
      <c r="D5031" s="607" t="s">
        <v>638</v>
      </c>
      <c r="E5031" s="535">
        <v>1</v>
      </c>
      <c r="F5031" s="647">
        <v>190123</v>
      </c>
      <c r="G5031" s="535">
        <v>0.2</v>
      </c>
      <c r="H5031" s="608">
        <v>38025</v>
      </c>
      <c r="I5031" s="576"/>
    </row>
    <row r="5032" spans="2:9">
      <c r="B5032" s="516"/>
      <c r="C5032" s="609"/>
      <c r="D5032" s="610"/>
      <c r="E5032" s="610"/>
      <c r="F5032" s="611"/>
      <c r="G5032" s="610"/>
      <c r="H5032" s="613"/>
      <c r="I5032" s="576"/>
    </row>
    <row r="5033" spans="2:9">
      <c r="B5033" s="516"/>
      <c r="C5033" s="609"/>
      <c r="D5033" s="610"/>
      <c r="E5033" s="610"/>
      <c r="F5033" s="563"/>
      <c r="G5033" s="610"/>
      <c r="H5033" s="613"/>
      <c r="I5033" s="576"/>
    </row>
    <row r="5034" spans="2:9">
      <c r="B5034" s="516"/>
      <c r="C5034" s="609"/>
      <c r="D5034" s="610"/>
      <c r="E5034" s="610"/>
      <c r="F5034" s="558"/>
      <c r="G5034" s="610"/>
      <c r="H5034" s="613"/>
      <c r="I5034" s="576"/>
    </row>
    <row r="5035" spans="2:9">
      <c r="B5035" s="516"/>
      <c r="C5035" s="609"/>
      <c r="D5035" s="610"/>
      <c r="E5035" s="614"/>
      <c r="F5035" s="614"/>
      <c r="G5035" s="610"/>
      <c r="H5035" s="613"/>
      <c r="I5035" s="576"/>
    </row>
    <row r="5036" spans="2:9" ht="15.75" thickBot="1">
      <c r="B5036" s="516"/>
      <c r="C5036" s="609"/>
      <c r="D5036" s="610"/>
      <c r="E5036" s="614"/>
      <c r="F5036" s="614"/>
      <c r="G5036" s="610"/>
      <c r="H5036" s="613"/>
      <c r="I5036" s="576"/>
    </row>
    <row r="5037" spans="2:9" ht="15.75" thickBot="1">
      <c r="B5037" s="516"/>
      <c r="C5037" s="615"/>
      <c r="D5037" s="616"/>
      <c r="E5037" s="616"/>
      <c r="F5037" s="616"/>
      <c r="G5037" s="617"/>
      <c r="H5037" s="618"/>
      <c r="I5037" s="619">
        <v>38025</v>
      </c>
    </row>
    <row r="5038" spans="2:9" ht="15.75" thickBot="1">
      <c r="B5038" s="516"/>
      <c r="C5038" s="620"/>
      <c r="D5038" s="620"/>
      <c r="E5038" s="620"/>
      <c r="F5038" s="620"/>
      <c r="G5038" s="621"/>
      <c r="H5038" s="622"/>
      <c r="I5038" s="623"/>
    </row>
    <row r="5039" spans="2:9" ht="15.75" thickBot="1">
      <c r="B5039" s="516"/>
      <c r="C5039" s="605" t="s">
        <v>641</v>
      </c>
      <c r="D5039" s="561" t="s">
        <v>7</v>
      </c>
      <c r="E5039" s="561" t="s">
        <v>92</v>
      </c>
      <c r="F5039" s="561" t="s">
        <v>642</v>
      </c>
      <c r="G5039" s="561" t="s">
        <v>643</v>
      </c>
      <c r="H5039" s="606" t="s">
        <v>636</v>
      </c>
      <c r="I5039" s="576"/>
    </row>
    <row r="5040" spans="2:9" ht="25.5">
      <c r="B5040" s="516"/>
      <c r="C5040" s="776" t="s">
        <v>3623</v>
      </c>
      <c r="D5040" s="625" t="s">
        <v>80</v>
      </c>
      <c r="E5040" s="610">
        <v>1</v>
      </c>
      <c r="F5040" s="611">
        <v>3229412</v>
      </c>
      <c r="G5040" s="556"/>
      <c r="H5040" s="777">
        <v>3229412</v>
      </c>
      <c r="I5040" s="576"/>
    </row>
    <row r="5041" spans="2:9">
      <c r="B5041" s="516"/>
      <c r="C5041" s="678"/>
      <c r="D5041" s="625"/>
      <c r="E5041" s="625"/>
      <c r="F5041" s="611"/>
      <c r="G5041" s="556"/>
      <c r="H5041" s="587"/>
      <c r="I5041" s="576"/>
    </row>
    <row r="5042" spans="2:9">
      <c r="B5042" s="516"/>
      <c r="C5042" s="678"/>
      <c r="D5042" s="610"/>
      <c r="E5042" s="610"/>
      <c r="F5042" s="611"/>
      <c r="G5042" s="556"/>
      <c r="H5042" s="587"/>
      <c r="I5042" s="576"/>
    </row>
    <row r="5043" spans="2:9">
      <c r="B5043" s="516"/>
      <c r="C5043" s="678"/>
      <c r="D5043" s="610"/>
      <c r="E5043" s="610"/>
      <c r="F5043" s="563"/>
      <c r="G5043" s="556"/>
      <c r="H5043" s="587"/>
      <c r="I5043" s="576"/>
    </row>
    <row r="5044" spans="2:9">
      <c r="B5044" s="516"/>
      <c r="C5044" s="609"/>
      <c r="D5044" s="610"/>
      <c r="E5044" s="610"/>
      <c r="F5044" s="563"/>
      <c r="G5044" s="556"/>
      <c r="H5044" s="587"/>
      <c r="I5044" s="576"/>
    </row>
    <row r="5045" spans="2:9">
      <c r="B5045" s="516"/>
      <c r="C5045" s="628"/>
      <c r="D5045" s="625"/>
      <c r="E5045" s="625"/>
      <c r="F5045" s="563"/>
      <c r="G5045" s="556"/>
      <c r="H5045" s="587"/>
      <c r="I5045" s="576"/>
    </row>
    <row r="5046" spans="2:9">
      <c r="B5046" s="516"/>
      <c r="C5046" s="609"/>
      <c r="D5046" s="610"/>
      <c r="E5046" s="610"/>
      <c r="F5046" s="563"/>
      <c r="G5046" s="556"/>
      <c r="H5046" s="587"/>
      <c r="I5046" s="576"/>
    </row>
    <row r="5047" spans="2:9">
      <c r="B5047" s="516"/>
      <c r="C5047" s="609"/>
      <c r="D5047" s="610"/>
      <c r="E5047" s="610"/>
      <c r="F5047" s="563"/>
      <c r="G5047" s="556"/>
      <c r="H5047" s="587"/>
      <c r="I5047" s="576"/>
    </row>
    <row r="5048" spans="2:9">
      <c r="B5048" s="516"/>
      <c r="C5048" s="609"/>
      <c r="D5048" s="614"/>
      <c r="E5048" s="614"/>
      <c r="F5048" s="614"/>
      <c r="G5048" s="610"/>
      <c r="H5048" s="613"/>
      <c r="I5048" s="576"/>
    </row>
    <row r="5049" spans="2:9">
      <c r="B5049" s="516"/>
      <c r="C5049" s="609"/>
      <c r="D5049" s="614"/>
      <c r="E5049" s="614"/>
      <c r="F5049" s="614"/>
      <c r="G5049" s="610"/>
      <c r="H5049" s="613"/>
      <c r="I5049" s="576"/>
    </row>
    <row r="5050" spans="2:9">
      <c r="B5050" s="516"/>
      <c r="C5050" s="609"/>
      <c r="D5050" s="614"/>
      <c r="E5050" s="614"/>
      <c r="F5050" s="614"/>
      <c r="G5050" s="610"/>
      <c r="H5050" s="613"/>
      <c r="I5050" s="576"/>
    </row>
    <row r="5051" spans="2:9" ht="15.75" thickBot="1">
      <c r="B5051" s="516"/>
      <c r="C5051" s="609"/>
      <c r="D5051" s="614"/>
      <c r="E5051" s="614"/>
      <c r="F5051" s="614"/>
      <c r="G5051" s="610"/>
      <c r="H5051" s="613"/>
      <c r="I5051" s="576"/>
    </row>
    <row r="5052" spans="2:9" ht="15.75" thickBot="1">
      <c r="B5052" s="516"/>
      <c r="C5052" s="615"/>
      <c r="D5052" s="616"/>
      <c r="E5052" s="616"/>
      <c r="F5052" s="616"/>
      <c r="G5052" s="617"/>
      <c r="H5052" s="618"/>
      <c r="I5052" s="679">
        <v>3229412</v>
      </c>
    </row>
    <row r="5053" spans="2:9" ht="15.75" thickBot="1">
      <c r="B5053" s="516"/>
      <c r="C5053" s="620"/>
      <c r="D5053" s="620"/>
      <c r="E5053" s="620"/>
      <c r="F5053" s="620"/>
      <c r="G5053" s="621"/>
      <c r="H5053" s="622"/>
      <c r="I5053" s="623"/>
    </row>
    <row r="5054" spans="2:9" ht="15.75" thickBot="1">
      <c r="B5054" s="516"/>
      <c r="C5054" s="605" t="s">
        <v>645</v>
      </c>
      <c r="D5054" s="561" t="s">
        <v>7</v>
      </c>
      <c r="E5054" s="561" t="s">
        <v>92</v>
      </c>
      <c r="F5054" s="561" t="s">
        <v>642</v>
      </c>
      <c r="G5054" s="561" t="s">
        <v>646</v>
      </c>
      <c r="H5054" s="606" t="s">
        <v>636</v>
      </c>
      <c r="I5054" s="576"/>
    </row>
    <row r="5055" spans="2:9">
      <c r="B5055" s="516"/>
      <c r="C5055" s="624"/>
      <c r="D5055" s="625"/>
      <c r="E5055" s="625"/>
      <c r="F5055" s="584"/>
      <c r="G5055" s="625"/>
      <c r="H5055" s="592"/>
      <c r="I5055" s="631"/>
    </row>
    <row r="5056" spans="2:9">
      <c r="B5056" s="516"/>
      <c r="C5056" s="627"/>
      <c r="D5056" s="633"/>
      <c r="E5056" s="633"/>
      <c r="F5056" s="633"/>
      <c r="G5056" s="625"/>
      <c r="H5056" s="587"/>
      <c r="I5056" s="576"/>
    </row>
    <row r="5057" spans="2:10">
      <c r="B5057" s="516"/>
      <c r="C5057" s="627"/>
      <c r="D5057" s="614"/>
      <c r="E5057" s="614"/>
      <c r="F5057" s="614"/>
      <c r="G5057" s="610"/>
      <c r="H5057" s="613"/>
      <c r="I5057" s="576"/>
    </row>
    <row r="5058" spans="2:10">
      <c r="B5058" s="516"/>
      <c r="C5058" s="628"/>
      <c r="D5058" s="614"/>
      <c r="E5058" s="614"/>
      <c r="F5058" s="614"/>
      <c r="G5058" s="610"/>
      <c r="H5058" s="613"/>
      <c r="I5058" s="576"/>
    </row>
    <row r="5059" spans="2:10" ht="15.75" thickBot="1">
      <c r="B5059" s="516"/>
      <c r="C5059" s="609"/>
      <c r="D5059" s="614"/>
      <c r="E5059" s="614"/>
      <c r="F5059" s="614"/>
      <c r="G5059" s="610"/>
      <c r="H5059" s="613"/>
      <c r="I5059" s="576"/>
    </row>
    <row r="5060" spans="2:10" ht="15.75" thickBot="1">
      <c r="B5060" s="516"/>
      <c r="C5060" s="615"/>
      <c r="D5060" s="616"/>
      <c r="E5060" s="616"/>
      <c r="F5060" s="616"/>
      <c r="G5060" s="617"/>
      <c r="H5060" s="618"/>
      <c r="I5060" s="619">
        <v>0</v>
      </c>
    </row>
    <row r="5061" spans="2:10" ht="15.75" thickBot="1">
      <c r="B5061" s="516"/>
      <c r="C5061" s="620"/>
      <c r="D5061" s="620"/>
      <c r="E5061" s="620"/>
      <c r="F5061" s="620"/>
      <c r="G5061" s="634"/>
      <c r="H5061" s="635"/>
      <c r="I5061" s="623"/>
    </row>
    <row r="5062" spans="2:10" ht="15.75" thickBot="1">
      <c r="B5062" s="516"/>
      <c r="C5062" s="605" t="s">
        <v>647</v>
      </c>
      <c r="D5062" s="561" t="s">
        <v>648</v>
      </c>
      <c r="E5062" s="561" t="s">
        <v>649</v>
      </c>
      <c r="F5062" s="561" t="s">
        <v>650</v>
      </c>
      <c r="G5062" s="561" t="s">
        <v>635</v>
      </c>
      <c r="H5062" s="606" t="s">
        <v>636</v>
      </c>
      <c r="I5062" s="576"/>
    </row>
    <row r="5063" spans="2:10">
      <c r="B5063" s="516"/>
      <c r="C5063" s="562" t="s">
        <v>651</v>
      </c>
      <c r="D5063" s="563">
        <v>52046.296296296299</v>
      </c>
      <c r="E5063" s="564">
        <v>1.83829076447194</v>
      </c>
      <c r="F5063" s="565">
        <v>95676.225806451621</v>
      </c>
      <c r="G5063" s="780">
        <v>1.1047492008986466</v>
      </c>
      <c r="H5063" s="567">
        <v>86604</v>
      </c>
      <c r="I5063" s="576"/>
    </row>
    <row r="5064" spans="2:10">
      <c r="B5064" s="516"/>
      <c r="C5064" s="562" t="s">
        <v>652</v>
      </c>
      <c r="D5064" s="563">
        <v>41637.037037037036</v>
      </c>
      <c r="E5064" s="564">
        <v>1.83829076447194</v>
      </c>
      <c r="F5064" s="565">
        <v>76540.980645161297</v>
      </c>
      <c r="G5064" s="778">
        <v>1.1499999999999999</v>
      </c>
      <c r="H5064" s="567">
        <v>66557</v>
      </c>
      <c r="I5064" s="576"/>
    </row>
    <row r="5065" spans="2:10">
      <c r="B5065" s="516"/>
      <c r="C5065" s="568" t="s">
        <v>653</v>
      </c>
      <c r="D5065" s="563">
        <v>20818.518518518522</v>
      </c>
      <c r="E5065" s="564">
        <v>2.0417646957549742</v>
      </c>
      <c r="F5065" s="565">
        <v>42506.516129032265</v>
      </c>
      <c r="G5065" s="779">
        <v>1.1499999999999999</v>
      </c>
      <c r="H5065" s="567">
        <v>36962</v>
      </c>
      <c r="I5065" s="576"/>
    </row>
    <row r="5066" spans="2:10">
      <c r="B5066" s="516"/>
      <c r="C5066" s="609"/>
      <c r="D5066" s="558"/>
      <c r="E5066" s="563"/>
      <c r="F5066" s="563"/>
      <c r="G5066" s="610"/>
      <c r="H5066" s="587"/>
      <c r="I5066" s="576"/>
    </row>
    <row r="5067" spans="2:10">
      <c r="B5067" s="516"/>
      <c r="C5067" s="609"/>
      <c r="D5067" s="614"/>
      <c r="E5067" s="614"/>
      <c r="F5067" s="614"/>
      <c r="G5067" s="610"/>
      <c r="H5067" s="613"/>
      <c r="I5067" s="576"/>
    </row>
    <row r="5068" spans="2:10" ht="15.75" thickBot="1">
      <c r="B5068" s="516"/>
      <c r="C5068" s="609"/>
      <c r="D5068" s="614"/>
      <c r="E5068" s="614"/>
      <c r="F5068" s="614"/>
      <c r="G5068" s="610"/>
      <c r="H5068" s="613"/>
      <c r="I5068" s="576"/>
    </row>
    <row r="5069" spans="2:10" ht="15.75" thickBot="1">
      <c r="B5069" s="516"/>
      <c r="C5069" s="639"/>
      <c r="D5069" s="640"/>
      <c r="E5069" s="640"/>
      <c r="F5069" s="640"/>
      <c r="G5069" s="641"/>
      <c r="H5069" s="642"/>
      <c r="I5069" s="679">
        <v>190123</v>
      </c>
    </row>
    <row r="5070" spans="2:10" ht="15.75" thickBot="1">
      <c r="B5070" s="516"/>
      <c r="C5070" s="515"/>
      <c r="D5070" s="515"/>
      <c r="E5070" s="515"/>
      <c r="F5070" s="515"/>
      <c r="G5070" s="516"/>
      <c r="H5070" s="575"/>
      <c r="I5070" s="576"/>
    </row>
    <row r="5071" spans="2:10" ht="15.75" thickBot="1">
      <c r="B5071" s="516"/>
      <c r="C5071" s="515"/>
      <c r="D5071" s="515"/>
      <c r="E5071" s="515"/>
      <c r="F5071" s="574" t="s">
        <v>654</v>
      </c>
      <c r="G5071" s="516"/>
      <c r="H5071" s="575"/>
      <c r="I5071" s="619">
        <v>3457560</v>
      </c>
      <c r="J5071" s="518">
        <v>3457560</v>
      </c>
    </row>
    <row r="5072" spans="2:10">
      <c r="B5072" s="515"/>
      <c r="C5072" s="515"/>
      <c r="D5072" s="515"/>
      <c r="E5072" s="515"/>
      <c r="F5072" s="515"/>
      <c r="G5072" s="515"/>
      <c r="H5072" s="517"/>
      <c r="I5072" s="515"/>
    </row>
    <row r="5073" spans="2:9">
      <c r="B5073" s="515"/>
      <c r="C5073" s="515"/>
      <c r="D5073" s="515"/>
      <c r="E5073" s="515"/>
      <c r="F5073" s="515"/>
      <c r="G5073" s="515"/>
      <c r="H5073" s="517"/>
      <c r="I5073" s="515"/>
    </row>
    <row r="5074" spans="2:9">
      <c r="B5074" s="515"/>
      <c r="C5074" s="515"/>
      <c r="D5074" s="515"/>
      <c r="E5074" s="515"/>
      <c r="F5074" s="515"/>
      <c r="G5074" s="515"/>
      <c r="H5074" s="517"/>
      <c r="I5074" s="515"/>
    </row>
    <row r="5075" spans="2:9">
      <c r="B5075" s="515"/>
      <c r="C5075" s="515"/>
      <c r="D5075" s="515"/>
      <c r="E5075" s="515"/>
      <c r="F5075" s="515"/>
      <c r="G5075" s="515"/>
      <c r="H5075" s="517"/>
      <c r="I5075" s="515"/>
    </row>
    <row r="5076" spans="2:9">
      <c r="B5076" s="516"/>
      <c r="C5076" s="519" t="s">
        <v>631</v>
      </c>
      <c r="D5076" s="519"/>
      <c r="E5076" s="519"/>
      <c r="F5076" s="519"/>
      <c r="G5076" s="519"/>
      <c r="H5076" s="520"/>
      <c r="I5076" s="515"/>
    </row>
    <row r="5077" spans="2:9">
      <c r="B5077" s="516"/>
      <c r="C5077" s="515"/>
      <c r="D5077" s="515"/>
      <c r="E5077" s="515"/>
      <c r="F5077" s="515"/>
      <c r="G5077" s="516"/>
      <c r="H5077" s="575"/>
      <c r="I5077" s="576"/>
    </row>
    <row r="5078" spans="2:9">
      <c r="B5078" s="516"/>
      <c r="C5078" s="515"/>
      <c r="D5078" s="515"/>
      <c r="E5078" s="515"/>
      <c r="F5078" s="515"/>
      <c r="G5078" s="516"/>
      <c r="H5078" s="575"/>
      <c r="I5078" s="576"/>
    </row>
    <row r="5079" spans="2:9">
      <c r="B5079" s="516"/>
      <c r="C5079" s="515"/>
      <c r="D5079" s="515"/>
      <c r="E5079" s="515"/>
      <c r="F5079" s="515"/>
      <c r="G5079" s="516"/>
      <c r="H5079" s="575"/>
      <c r="I5079" s="1051" t="s">
        <v>1062</v>
      </c>
    </row>
    <row r="5080" spans="2:9" ht="25.5">
      <c r="B5080" s="828" t="s">
        <v>568</v>
      </c>
      <c r="C5080" s="1097" t="s">
        <v>5597</v>
      </c>
      <c r="D5080" s="953" t="s">
        <v>5555</v>
      </c>
      <c r="E5080" s="829"/>
      <c r="F5080" s="829"/>
      <c r="G5080" s="828" t="s">
        <v>7</v>
      </c>
      <c r="H5080" s="949" t="s">
        <v>80</v>
      </c>
      <c r="I5080" s="1093">
        <v>73</v>
      </c>
    </row>
    <row r="5081" spans="2:9">
      <c r="B5081" s="516"/>
      <c r="C5081" s="515"/>
      <c r="D5081" s="604"/>
      <c r="E5081" s="604"/>
      <c r="F5081" s="604"/>
      <c r="G5081" s="516"/>
      <c r="H5081" s="575"/>
      <c r="I5081" s="576"/>
    </row>
    <row r="5082" spans="2:9">
      <c r="B5082" s="516"/>
      <c r="C5082" s="515"/>
      <c r="D5082" s="515"/>
      <c r="E5082" s="515"/>
      <c r="F5082" s="515"/>
      <c r="G5082" s="515"/>
      <c r="H5082" s="517"/>
      <c r="I5082" s="576"/>
    </row>
    <row r="5083" spans="2:9" ht="15.75" thickBot="1">
      <c r="B5083" s="516"/>
      <c r="C5083" s="515"/>
      <c r="D5083" s="515"/>
      <c r="E5083" s="515"/>
      <c r="F5083" s="515"/>
      <c r="G5083" s="516"/>
      <c r="H5083" s="575"/>
      <c r="I5083" s="576"/>
    </row>
    <row r="5084" spans="2:9" ht="15.75" thickBot="1">
      <c r="B5084" s="516"/>
      <c r="C5084" s="605" t="s">
        <v>633</v>
      </c>
      <c r="D5084" s="561" t="s">
        <v>7</v>
      </c>
      <c r="E5084" s="561" t="s">
        <v>92</v>
      </c>
      <c r="F5084" s="561" t="s">
        <v>672</v>
      </c>
      <c r="G5084" s="561" t="s">
        <v>635</v>
      </c>
      <c r="H5084" s="606" t="s">
        <v>636</v>
      </c>
      <c r="I5084" s="576"/>
    </row>
    <row r="5085" spans="2:9">
      <c r="B5085" s="516"/>
      <c r="C5085" s="568" t="s">
        <v>637</v>
      </c>
      <c r="D5085" s="607" t="s">
        <v>638</v>
      </c>
      <c r="E5085" s="535">
        <v>1</v>
      </c>
      <c r="F5085" s="647">
        <v>212528</v>
      </c>
      <c r="G5085" s="535">
        <v>0.25</v>
      </c>
      <c r="H5085" s="608">
        <v>53132</v>
      </c>
      <c r="I5085" s="576"/>
    </row>
    <row r="5086" spans="2:9">
      <c r="B5086" s="516"/>
      <c r="C5086" s="609"/>
      <c r="D5086" s="610"/>
      <c r="E5086" s="610"/>
      <c r="F5086" s="611"/>
      <c r="G5086" s="610"/>
      <c r="H5086" s="613"/>
      <c r="I5086" s="576"/>
    </row>
    <row r="5087" spans="2:9">
      <c r="B5087" s="516"/>
      <c r="C5087" s="609"/>
      <c r="D5087" s="610"/>
      <c r="E5087" s="610"/>
      <c r="F5087" s="563"/>
      <c r="G5087" s="610"/>
      <c r="H5087" s="613"/>
      <c r="I5087" s="576"/>
    </row>
    <row r="5088" spans="2:9">
      <c r="B5088" s="516"/>
      <c r="C5088" s="609"/>
      <c r="D5088" s="610"/>
      <c r="E5088" s="610"/>
      <c r="F5088" s="558"/>
      <c r="G5088" s="610"/>
      <c r="H5088" s="613"/>
      <c r="I5088" s="576"/>
    </row>
    <row r="5089" spans="2:9">
      <c r="B5089" s="516"/>
      <c r="C5089" s="609"/>
      <c r="D5089" s="610"/>
      <c r="E5089" s="614"/>
      <c r="F5089" s="614"/>
      <c r="G5089" s="610"/>
      <c r="H5089" s="613"/>
      <c r="I5089" s="576"/>
    </row>
    <row r="5090" spans="2:9" ht="15.75" thickBot="1">
      <c r="B5090" s="516"/>
      <c r="C5090" s="609"/>
      <c r="D5090" s="610"/>
      <c r="E5090" s="614"/>
      <c r="F5090" s="614"/>
      <c r="G5090" s="610"/>
      <c r="H5090" s="613"/>
      <c r="I5090" s="576"/>
    </row>
    <row r="5091" spans="2:9" ht="15.75" thickBot="1">
      <c r="B5091" s="516"/>
      <c r="C5091" s="615"/>
      <c r="D5091" s="616"/>
      <c r="E5091" s="616"/>
      <c r="F5091" s="616"/>
      <c r="G5091" s="617"/>
      <c r="H5091" s="618"/>
      <c r="I5091" s="619">
        <v>53132</v>
      </c>
    </row>
    <row r="5092" spans="2:9" ht="15.75" thickBot="1">
      <c r="B5092" s="516"/>
      <c r="C5092" s="620"/>
      <c r="D5092" s="620"/>
      <c r="E5092" s="620"/>
      <c r="F5092" s="620"/>
      <c r="G5092" s="621"/>
      <c r="H5092" s="622"/>
      <c r="I5092" s="623"/>
    </row>
    <row r="5093" spans="2:9" ht="15.75" thickBot="1">
      <c r="B5093" s="516"/>
      <c r="C5093" s="605" t="s">
        <v>641</v>
      </c>
      <c r="D5093" s="561" t="s">
        <v>7</v>
      </c>
      <c r="E5093" s="561" t="s">
        <v>92</v>
      </c>
      <c r="F5093" s="561" t="s">
        <v>642</v>
      </c>
      <c r="G5093" s="561" t="s">
        <v>643</v>
      </c>
      <c r="H5093" s="606" t="s">
        <v>636</v>
      </c>
      <c r="I5093" s="576"/>
    </row>
    <row r="5094" spans="2:9" ht="38.25">
      <c r="B5094" s="516"/>
      <c r="C5094" s="776" t="s">
        <v>5558</v>
      </c>
      <c r="D5094" s="625" t="s">
        <v>80</v>
      </c>
      <c r="E5094" s="610">
        <v>1</v>
      </c>
      <c r="F5094" s="611">
        <v>4034376</v>
      </c>
      <c r="G5094" s="556"/>
      <c r="H5094" s="777">
        <v>4034376</v>
      </c>
      <c r="I5094" s="576"/>
    </row>
    <row r="5095" spans="2:9">
      <c r="B5095" s="516"/>
      <c r="C5095" s="678"/>
      <c r="D5095" s="625"/>
      <c r="E5095" s="625"/>
      <c r="F5095" s="611"/>
      <c r="G5095" s="556"/>
      <c r="H5095" s="587"/>
      <c r="I5095" s="576"/>
    </row>
    <row r="5096" spans="2:9">
      <c r="B5096" s="516"/>
      <c r="C5096" s="678"/>
      <c r="D5096" s="610"/>
      <c r="E5096" s="610"/>
      <c r="F5096" s="611"/>
      <c r="G5096" s="556"/>
      <c r="H5096" s="587"/>
      <c r="I5096" s="576"/>
    </row>
    <row r="5097" spans="2:9">
      <c r="B5097" s="516"/>
      <c r="C5097" s="678"/>
      <c r="D5097" s="610"/>
      <c r="E5097" s="610"/>
      <c r="F5097" s="563"/>
      <c r="G5097" s="556"/>
      <c r="H5097" s="587"/>
      <c r="I5097" s="576"/>
    </row>
    <row r="5098" spans="2:9">
      <c r="B5098" s="516"/>
      <c r="C5098" s="609"/>
      <c r="D5098" s="610"/>
      <c r="E5098" s="610"/>
      <c r="F5098" s="563"/>
      <c r="G5098" s="556"/>
      <c r="H5098" s="587"/>
      <c r="I5098" s="576"/>
    </row>
    <row r="5099" spans="2:9">
      <c r="B5099" s="516"/>
      <c r="C5099" s="628"/>
      <c r="D5099" s="625"/>
      <c r="E5099" s="625"/>
      <c r="F5099" s="563"/>
      <c r="G5099" s="556"/>
      <c r="H5099" s="587"/>
      <c r="I5099" s="576"/>
    </row>
    <row r="5100" spans="2:9">
      <c r="B5100" s="516"/>
      <c r="C5100" s="609"/>
      <c r="D5100" s="610"/>
      <c r="E5100" s="610"/>
      <c r="F5100" s="563"/>
      <c r="G5100" s="556"/>
      <c r="H5100" s="587"/>
      <c r="I5100" s="576"/>
    </row>
    <row r="5101" spans="2:9">
      <c r="B5101" s="516"/>
      <c r="C5101" s="609"/>
      <c r="D5101" s="610"/>
      <c r="E5101" s="610"/>
      <c r="F5101" s="563"/>
      <c r="G5101" s="556"/>
      <c r="H5101" s="587"/>
      <c r="I5101" s="576"/>
    </row>
    <row r="5102" spans="2:9">
      <c r="B5102" s="516"/>
      <c r="C5102" s="609"/>
      <c r="D5102" s="614"/>
      <c r="E5102" s="614"/>
      <c r="F5102" s="614"/>
      <c r="G5102" s="610"/>
      <c r="H5102" s="613"/>
      <c r="I5102" s="576"/>
    </row>
    <row r="5103" spans="2:9">
      <c r="B5103" s="516"/>
      <c r="C5103" s="609"/>
      <c r="D5103" s="614"/>
      <c r="E5103" s="614"/>
      <c r="F5103" s="614"/>
      <c r="G5103" s="610"/>
      <c r="H5103" s="613"/>
      <c r="I5103" s="576"/>
    </row>
    <row r="5104" spans="2:9">
      <c r="B5104" s="516"/>
      <c r="C5104" s="609"/>
      <c r="D5104" s="614"/>
      <c r="E5104" s="614"/>
      <c r="F5104" s="614"/>
      <c r="G5104" s="610"/>
      <c r="H5104" s="613"/>
      <c r="I5104" s="576"/>
    </row>
    <row r="5105" spans="2:9" ht="15.75" thickBot="1">
      <c r="B5105" s="516"/>
      <c r="C5105" s="609"/>
      <c r="D5105" s="614"/>
      <c r="E5105" s="614"/>
      <c r="F5105" s="614"/>
      <c r="G5105" s="610"/>
      <c r="H5105" s="613"/>
      <c r="I5105" s="576"/>
    </row>
    <row r="5106" spans="2:9" ht="15.75" thickBot="1">
      <c r="B5106" s="516"/>
      <c r="C5106" s="615"/>
      <c r="D5106" s="616"/>
      <c r="E5106" s="616"/>
      <c r="F5106" s="616"/>
      <c r="G5106" s="617"/>
      <c r="H5106" s="618"/>
      <c r="I5106" s="679">
        <v>4034376</v>
      </c>
    </row>
    <row r="5107" spans="2:9" ht="15.75" thickBot="1">
      <c r="B5107" s="516"/>
      <c r="C5107" s="620"/>
      <c r="D5107" s="620"/>
      <c r="E5107" s="620"/>
      <c r="F5107" s="620"/>
      <c r="G5107" s="621"/>
      <c r="H5107" s="622"/>
      <c r="I5107" s="623"/>
    </row>
    <row r="5108" spans="2:9" ht="15.75" thickBot="1">
      <c r="B5108" s="516"/>
      <c r="C5108" s="605" t="s">
        <v>645</v>
      </c>
      <c r="D5108" s="561" t="s">
        <v>7</v>
      </c>
      <c r="E5108" s="561" t="s">
        <v>92</v>
      </c>
      <c r="F5108" s="561" t="s">
        <v>642</v>
      </c>
      <c r="G5108" s="561" t="s">
        <v>646</v>
      </c>
      <c r="H5108" s="606" t="s">
        <v>636</v>
      </c>
      <c r="I5108" s="576"/>
    </row>
    <row r="5109" spans="2:9">
      <c r="B5109" s="516"/>
      <c r="C5109" s="624"/>
      <c r="D5109" s="625"/>
      <c r="E5109" s="625"/>
      <c r="F5109" s="584"/>
      <c r="G5109" s="625"/>
      <c r="H5109" s="592"/>
      <c r="I5109" s="631"/>
    </row>
    <row r="5110" spans="2:9">
      <c r="B5110" s="516"/>
      <c r="C5110" s="627"/>
      <c r="D5110" s="633"/>
      <c r="E5110" s="633"/>
      <c r="F5110" s="633"/>
      <c r="G5110" s="625"/>
      <c r="H5110" s="587"/>
      <c r="I5110" s="576"/>
    </row>
    <row r="5111" spans="2:9">
      <c r="B5111" s="516"/>
      <c r="C5111" s="627"/>
      <c r="D5111" s="614"/>
      <c r="E5111" s="614"/>
      <c r="F5111" s="614"/>
      <c r="G5111" s="610"/>
      <c r="H5111" s="613"/>
      <c r="I5111" s="576"/>
    </row>
    <row r="5112" spans="2:9">
      <c r="B5112" s="516"/>
      <c r="C5112" s="628"/>
      <c r="D5112" s="614"/>
      <c r="E5112" s="614"/>
      <c r="F5112" s="614"/>
      <c r="G5112" s="610"/>
      <c r="H5112" s="613"/>
      <c r="I5112" s="576"/>
    </row>
    <row r="5113" spans="2:9" ht="15.75" thickBot="1">
      <c r="B5113" s="516"/>
      <c r="C5113" s="609"/>
      <c r="D5113" s="614"/>
      <c r="E5113" s="614"/>
      <c r="F5113" s="614"/>
      <c r="G5113" s="610"/>
      <c r="H5113" s="613"/>
      <c r="I5113" s="576"/>
    </row>
    <row r="5114" spans="2:9" ht="15.75" thickBot="1">
      <c r="B5114" s="516"/>
      <c r="C5114" s="615"/>
      <c r="D5114" s="616"/>
      <c r="E5114" s="616"/>
      <c r="F5114" s="616"/>
      <c r="G5114" s="617"/>
      <c r="H5114" s="618"/>
      <c r="I5114" s="619">
        <v>0</v>
      </c>
    </row>
    <row r="5115" spans="2:9" ht="15.75" thickBot="1">
      <c r="B5115" s="516"/>
      <c r="C5115" s="620"/>
      <c r="D5115" s="620"/>
      <c r="E5115" s="620"/>
      <c r="F5115" s="620"/>
      <c r="G5115" s="634"/>
      <c r="H5115" s="635"/>
      <c r="I5115" s="623"/>
    </row>
    <row r="5116" spans="2:9" ht="15.75" thickBot="1">
      <c r="B5116" s="516"/>
      <c r="C5116" s="605" t="s">
        <v>647</v>
      </c>
      <c r="D5116" s="561" t="s">
        <v>648</v>
      </c>
      <c r="E5116" s="561" t="s">
        <v>649</v>
      </c>
      <c r="F5116" s="561" t="s">
        <v>650</v>
      </c>
      <c r="G5116" s="561" t="s">
        <v>635</v>
      </c>
      <c r="H5116" s="606" t="s">
        <v>636</v>
      </c>
      <c r="I5116" s="576"/>
    </row>
    <row r="5117" spans="2:9">
      <c r="B5117" s="516"/>
      <c r="C5117" s="562" t="s">
        <v>651</v>
      </c>
      <c r="D5117" s="563">
        <v>52046.296296296299</v>
      </c>
      <c r="E5117" s="564">
        <v>1.83829076447194</v>
      </c>
      <c r="F5117" s="565">
        <v>95676.225806451621</v>
      </c>
      <c r="G5117" s="780">
        <v>1.0234954035001678</v>
      </c>
      <c r="H5117" s="567">
        <v>93480</v>
      </c>
      <c r="I5117" s="576"/>
    </row>
    <row r="5118" spans="2:9">
      <c r="B5118" s="516"/>
      <c r="C5118" s="562" t="s">
        <v>652</v>
      </c>
      <c r="D5118" s="563">
        <v>41637.037037037036</v>
      </c>
      <c r="E5118" s="564">
        <v>1.83829076447194</v>
      </c>
      <c r="F5118" s="565">
        <v>76540.980645161297</v>
      </c>
      <c r="G5118" s="778">
        <v>1</v>
      </c>
      <c r="H5118" s="567">
        <v>76541</v>
      </c>
      <c r="I5118" s="576"/>
    </row>
    <row r="5119" spans="2:9">
      <c r="B5119" s="516"/>
      <c r="C5119" s="568" t="s">
        <v>653</v>
      </c>
      <c r="D5119" s="563">
        <v>20818.518518518522</v>
      </c>
      <c r="E5119" s="564">
        <v>2.0417646957549742</v>
      </c>
      <c r="F5119" s="565">
        <v>42506.516129032265</v>
      </c>
      <c r="G5119" s="779">
        <v>1</v>
      </c>
      <c r="H5119" s="567">
        <v>42507</v>
      </c>
      <c r="I5119" s="576"/>
    </row>
    <row r="5120" spans="2:9">
      <c r="B5120" s="516"/>
      <c r="C5120" s="609"/>
      <c r="D5120" s="558"/>
      <c r="E5120" s="563"/>
      <c r="F5120" s="563"/>
      <c r="G5120" s="610"/>
      <c r="H5120" s="587"/>
      <c r="I5120" s="576"/>
    </row>
    <row r="5121" spans="2:10">
      <c r="B5121" s="516"/>
      <c r="C5121" s="609"/>
      <c r="D5121" s="614"/>
      <c r="E5121" s="614"/>
      <c r="F5121" s="614"/>
      <c r="G5121" s="610"/>
      <c r="H5121" s="613"/>
      <c r="I5121" s="576"/>
    </row>
    <row r="5122" spans="2:10" ht="15.75" thickBot="1">
      <c r="B5122" s="516"/>
      <c r="C5122" s="609"/>
      <c r="D5122" s="614"/>
      <c r="E5122" s="614"/>
      <c r="F5122" s="614"/>
      <c r="G5122" s="610"/>
      <c r="H5122" s="613"/>
      <c r="I5122" s="576"/>
    </row>
    <row r="5123" spans="2:10" ht="15.75" thickBot="1">
      <c r="B5123" s="516"/>
      <c r="C5123" s="639"/>
      <c r="D5123" s="640"/>
      <c r="E5123" s="640"/>
      <c r="F5123" s="640"/>
      <c r="G5123" s="641"/>
      <c r="H5123" s="642"/>
      <c r="I5123" s="679">
        <v>212528</v>
      </c>
    </row>
    <row r="5124" spans="2:10" ht="15.75" thickBot="1">
      <c r="B5124" s="516"/>
      <c r="C5124" s="515"/>
      <c r="D5124" s="515"/>
      <c r="E5124" s="515"/>
      <c r="F5124" s="515"/>
      <c r="G5124" s="516"/>
      <c r="H5124" s="575"/>
      <c r="I5124" s="576"/>
    </row>
    <row r="5125" spans="2:10" ht="15.75" thickBot="1">
      <c r="B5125" s="516"/>
      <c r="C5125" s="515"/>
      <c r="D5125" s="515"/>
      <c r="E5125" s="515"/>
      <c r="F5125" s="574" t="s">
        <v>654</v>
      </c>
      <c r="G5125" s="516"/>
      <c r="H5125" s="575"/>
      <c r="I5125" s="619">
        <v>4300036</v>
      </c>
      <c r="J5125" s="518">
        <v>4300036</v>
      </c>
    </row>
    <row r="5126" spans="2:10">
      <c r="B5126" s="515"/>
      <c r="C5126" s="515"/>
      <c r="D5126" s="515"/>
      <c r="E5126" s="515"/>
      <c r="F5126" s="515"/>
      <c r="G5126" s="515"/>
      <c r="H5126" s="517"/>
      <c r="I5126" s="515"/>
    </row>
    <row r="5127" spans="2:10">
      <c r="B5127" s="515"/>
      <c r="C5127" s="515"/>
      <c r="D5127" s="515"/>
      <c r="E5127" s="515"/>
      <c r="F5127" s="515"/>
      <c r="G5127" s="515"/>
      <c r="H5127" s="517"/>
      <c r="I5127" s="515"/>
    </row>
    <row r="5128" spans="2:10">
      <c r="B5128" s="515"/>
      <c r="C5128" s="515"/>
      <c r="D5128" s="515"/>
      <c r="E5128" s="515"/>
      <c r="F5128" s="515"/>
      <c r="G5128" s="515"/>
      <c r="H5128" s="517"/>
      <c r="I5128" s="515"/>
    </row>
    <row r="5129" spans="2:10">
      <c r="B5129" s="515"/>
      <c r="C5129" s="515"/>
      <c r="D5129" s="515"/>
      <c r="E5129" s="515"/>
      <c r="F5129" s="515"/>
      <c r="G5129" s="515"/>
      <c r="H5129" s="517"/>
      <c r="I5129" s="515"/>
    </row>
    <row r="5130" spans="2:10">
      <c r="B5130" s="516"/>
      <c r="C5130" s="519" t="s">
        <v>631</v>
      </c>
      <c r="D5130" s="519"/>
      <c r="E5130" s="519"/>
      <c r="F5130" s="519"/>
      <c r="G5130" s="519"/>
      <c r="H5130" s="520"/>
      <c r="I5130" s="515"/>
    </row>
    <row r="5131" spans="2:10">
      <c r="B5131" s="516"/>
      <c r="C5131" s="515"/>
      <c r="D5131" s="515"/>
      <c r="E5131" s="515"/>
      <c r="F5131" s="515"/>
      <c r="G5131" s="516"/>
      <c r="H5131" s="575"/>
      <c r="I5131" s="576"/>
    </row>
    <row r="5132" spans="2:10">
      <c r="B5132" s="516"/>
      <c r="C5132" s="515"/>
      <c r="D5132" s="515"/>
      <c r="E5132" s="515"/>
      <c r="F5132" s="515"/>
      <c r="G5132" s="516"/>
      <c r="H5132" s="575"/>
      <c r="I5132" s="576"/>
    </row>
    <row r="5133" spans="2:10">
      <c r="B5133" s="516"/>
      <c r="C5133" s="515"/>
      <c r="D5133" s="515"/>
      <c r="E5133" s="515"/>
      <c r="F5133" s="515"/>
      <c r="G5133" s="516"/>
      <c r="H5133" s="575"/>
      <c r="I5133" s="1051" t="s">
        <v>1062</v>
      </c>
    </row>
    <row r="5134" spans="2:10" ht="25.5">
      <c r="B5134" s="828" t="s">
        <v>568</v>
      </c>
      <c r="C5134" s="1097" t="s">
        <v>5569</v>
      </c>
      <c r="D5134" s="953" t="s">
        <v>5559</v>
      </c>
      <c r="E5134" s="829"/>
      <c r="F5134" s="829"/>
      <c r="G5134" s="828" t="s">
        <v>7</v>
      </c>
      <c r="H5134" s="949" t="s">
        <v>80</v>
      </c>
      <c r="I5134" s="1093">
        <v>74</v>
      </c>
    </row>
    <row r="5135" spans="2:10">
      <c r="B5135" s="516"/>
      <c r="C5135" s="515"/>
      <c r="D5135" s="604"/>
      <c r="E5135" s="604"/>
      <c r="F5135" s="604"/>
      <c r="G5135" s="516"/>
      <c r="H5135" s="575"/>
      <c r="I5135" s="576"/>
    </row>
    <row r="5136" spans="2:10">
      <c r="B5136" s="516"/>
      <c r="C5136" s="515"/>
      <c r="D5136" s="515"/>
      <c r="E5136" s="515"/>
      <c r="F5136" s="515"/>
      <c r="G5136" s="515"/>
      <c r="H5136" s="517"/>
      <c r="I5136" s="576"/>
    </row>
    <row r="5137" spans="2:9" ht="15.75" thickBot="1">
      <c r="B5137" s="516"/>
      <c r="C5137" s="515"/>
      <c r="D5137" s="515"/>
      <c r="E5137" s="515"/>
      <c r="F5137" s="515"/>
      <c r="G5137" s="516"/>
      <c r="H5137" s="575"/>
      <c r="I5137" s="576"/>
    </row>
    <row r="5138" spans="2:9" ht="15.75" thickBot="1">
      <c r="B5138" s="516"/>
      <c r="C5138" s="605" t="s">
        <v>633</v>
      </c>
      <c r="D5138" s="561" t="s">
        <v>7</v>
      </c>
      <c r="E5138" s="561" t="s">
        <v>92</v>
      </c>
      <c r="F5138" s="561" t="s">
        <v>672</v>
      </c>
      <c r="G5138" s="561" t="s">
        <v>635</v>
      </c>
      <c r="H5138" s="606" t="s">
        <v>636</v>
      </c>
      <c r="I5138" s="576"/>
    </row>
    <row r="5139" spans="2:9">
      <c r="B5139" s="516"/>
      <c r="C5139" s="568" t="s">
        <v>637</v>
      </c>
      <c r="D5139" s="607" t="s">
        <v>638</v>
      </c>
      <c r="E5139" s="535">
        <v>1</v>
      </c>
      <c r="F5139" s="647">
        <v>212528</v>
      </c>
      <c r="G5139" s="535">
        <v>0.25</v>
      </c>
      <c r="H5139" s="608">
        <v>53132</v>
      </c>
      <c r="I5139" s="576"/>
    </row>
    <row r="5140" spans="2:9">
      <c r="B5140" s="516"/>
      <c r="C5140" s="609"/>
      <c r="D5140" s="610"/>
      <c r="E5140" s="610"/>
      <c r="F5140" s="611"/>
      <c r="G5140" s="610"/>
      <c r="H5140" s="613"/>
      <c r="I5140" s="576"/>
    </row>
    <row r="5141" spans="2:9">
      <c r="B5141" s="516"/>
      <c r="C5141" s="609"/>
      <c r="D5141" s="610"/>
      <c r="E5141" s="610"/>
      <c r="F5141" s="563"/>
      <c r="G5141" s="610"/>
      <c r="H5141" s="613"/>
      <c r="I5141" s="576"/>
    </row>
    <row r="5142" spans="2:9">
      <c r="B5142" s="516"/>
      <c r="C5142" s="609"/>
      <c r="D5142" s="610"/>
      <c r="E5142" s="610"/>
      <c r="F5142" s="558"/>
      <c r="G5142" s="610"/>
      <c r="H5142" s="613"/>
      <c r="I5142" s="576"/>
    </row>
    <row r="5143" spans="2:9">
      <c r="B5143" s="516"/>
      <c r="C5143" s="609"/>
      <c r="D5143" s="610"/>
      <c r="E5143" s="614"/>
      <c r="F5143" s="614"/>
      <c r="G5143" s="610"/>
      <c r="H5143" s="613"/>
      <c r="I5143" s="576"/>
    </row>
    <row r="5144" spans="2:9" ht="15.75" thickBot="1">
      <c r="B5144" s="516"/>
      <c r="C5144" s="609"/>
      <c r="D5144" s="610"/>
      <c r="E5144" s="614"/>
      <c r="F5144" s="614"/>
      <c r="G5144" s="610"/>
      <c r="H5144" s="613"/>
      <c r="I5144" s="576"/>
    </row>
    <row r="5145" spans="2:9" ht="15.75" thickBot="1">
      <c r="B5145" s="516"/>
      <c r="C5145" s="615"/>
      <c r="D5145" s="616"/>
      <c r="E5145" s="616"/>
      <c r="F5145" s="616"/>
      <c r="G5145" s="617"/>
      <c r="H5145" s="618"/>
      <c r="I5145" s="619">
        <v>53132</v>
      </c>
    </row>
    <row r="5146" spans="2:9" ht="15.75" thickBot="1">
      <c r="B5146" s="516"/>
      <c r="C5146" s="620"/>
      <c r="D5146" s="620"/>
      <c r="E5146" s="620"/>
      <c r="F5146" s="620"/>
      <c r="G5146" s="621"/>
      <c r="H5146" s="622"/>
      <c r="I5146" s="623"/>
    </row>
    <row r="5147" spans="2:9" ht="15.75" thickBot="1">
      <c r="B5147" s="516"/>
      <c r="C5147" s="605" t="s">
        <v>641</v>
      </c>
      <c r="D5147" s="561" t="s">
        <v>7</v>
      </c>
      <c r="E5147" s="561" t="s">
        <v>92</v>
      </c>
      <c r="F5147" s="561" t="s">
        <v>642</v>
      </c>
      <c r="G5147" s="561" t="s">
        <v>643</v>
      </c>
      <c r="H5147" s="606" t="s">
        <v>636</v>
      </c>
      <c r="I5147" s="576"/>
    </row>
    <row r="5148" spans="2:9" ht="38.25">
      <c r="B5148" s="516"/>
      <c r="C5148" s="776" t="s">
        <v>5558</v>
      </c>
      <c r="D5148" s="625" t="s">
        <v>80</v>
      </c>
      <c r="E5148" s="610">
        <v>1</v>
      </c>
      <c r="F5148" s="611">
        <v>4034376</v>
      </c>
      <c r="G5148" s="556"/>
      <c r="H5148" s="777">
        <v>4034376</v>
      </c>
      <c r="I5148" s="576"/>
    </row>
    <row r="5149" spans="2:9">
      <c r="B5149" s="516"/>
      <c r="C5149" s="678"/>
      <c r="D5149" s="625"/>
      <c r="E5149" s="625"/>
      <c r="F5149" s="611"/>
      <c r="G5149" s="556"/>
      <c r="H5149" s="587"/>
      <c r="I5149" s="576"/>
    </row>
    <row r="5150" spans="2:9">
      <c r="B5150" s="516"/>
      <c r="C5150" s="678"/>
      <c r="D5150" s="610"/>
      <c r="E5150" s="610"/>
      <c r="F5150" s="611"/>
      <c r="G5150" s="556"/>
      <c r="H5150" s="587"/>
      <c r="I5150" s="576"/>
    </row>
    <row r="5151" spans="2:9">
      <c r="B5151" s="516"/>
      <c r="C5151" s="678"/>
      <c r="D5151" s="610"/>
      <c r="E5151" s="610"/>
      <c r="F5151" s="563"/>
      <c r="G5151" s="556"/>
      <c r="H5151" s="587"/>
      <c r="I5151" s="576"/>
    </row>
    <row r="5152" spans="2:9">
      <c r="B5152" s="516"/>
      <c r="C5152" s="609"/>
      <c r="D5152" s="610"/>
      <c r="E5152" s="610"/>
      <c r="F5152" s="563"/>
      <c r="G5152" s="556"/>
      <c r="H5152" s="587"/>
      <c r="I5152" s="576"/>
    </row>
    <row r="5153" spans="2:9">
      <c r="B5153" s="516"/>
      <c r="C5153" s="628"/>
      <c r="D5153" s="625"/>
      <c r="E5153" s="625"/>
      <c r="F5153" s="563"/>
      <c r="G5153" s="556"/>
      <c r="H5153" s="587"/>
      <c r="I5153" s="576"/>
    </row>
    <row r="5154" spans="2:9">
      <c r="B5154" s="516"/>
      <c r="C5154" s="609"/>
      <c r="D5154" s="610"/>
      <c r="E5154" s="610"/>
      <c r="F5154" s="563"/>
      <c r="G5154" s="556"/>
      <c r="H5154" s="587"/>
      <c r="I5154" s="576"/>
    </row>
    <row r="5155" spans="2:9">
      <c r="B5155" s="516"/>
      <c r="C5155" s="609"/>
      <c r="D5155" s="610"/>
      <c r="E5155" s="610"/>
      <c r="F5155" s="563"/>
      <c r="G5155" s="556"/>
      <c r="H5155" s="587"/>
      <c r="I5155" s="576"/>
    </row>
    <row r="5156" spans="2:9">
      <c r="B5156" s="516"/>
      <c r="C5156" s="609"/>
      <c r="D5156" s="614"/>
      <c r="E5156" s="614"/>
      <c r="F5156" s="614"/>
      <c r="G5156" s="610"/>
      <c r="H5156" s="613"/>
      <c r="I5156" s="576"/>
    </row>
    <row r="5157" spans="2:9">
      <c r="B5157" s="516"/>
      <c r="C5157" s="609"/>
      <c r="D5157" s="614"/>
      <c r="E5157" s="614"/>
      <c r="F5157" s="614"/>
      <c r="G5157" s="610"/>
      <c r="H5157" s="613"/>
      <c r="I5157" s="576"/>
    </row>
    <row r="5158" spans="2:9">
      <c r="B5158" s="516"/>
      <c r="C5158" s="609"/>
      <c r="D5158" s="614"/>
      <c r="E5158" s="614"/>
      <c r="F5158" s="614"/>
      <c r="G5158" s="610"/>
      <c r="H5158" s="613"/>
      <c r="I5158" s="576"/>
    </row>
    <row r="5159" spans="2:9" ht="15.75" thickBot="1">
      <c r="B5159" s="516"/>
      <c r="C5159" s="609"/>
      <c r="D5159" s="614"/>
      <c r="E5159" s="614"/>
      <c r="F5159" s="614"/>
      <c r="G5159" s="610"/>
      <c r="H5159" s="613"/>
      <c r="I5159" s="576"/>
    </row>
    <row r="5160" spans="2:9" ht="15.75" thickBot="1">
      <c r="B5160" s="516"/>
      <c r="C5160" s="615"/>
      <c r="D5160" s="616"/>
      <c r="E5160" s="616"/>
      <c r="F5160" s="616"/>
      <c r="G5160" s="617"/>
      <c r="H5160" s="618"/>
      <c r="I5160" s="679">
        <v>4034376</v>
      </c>
    </row>
    <row r="5161" spans="2:9" ht="15.75" thickBot="1">
      <c r="B5161" s="516"/>
      <c r="C5161" s="620"/>
      <c r="D5161" s="620"/>
      <c r="E5161" s="620"/>
      <c r="F5161" s="620"/>
      <c r="G5161" s="621"/>
      <c r="H5161" s="622"/>
      <c r="I5161" s="623"/>
    </row>
    <row r="5162" spans="2:9" ht="15.75" thickBot="1">
      <c r="B5162" s="516"/>
      <c r="C5162" s="605" t="s">
        <v>645</v>
      </c>
      <c r="D5162" s="561" t="s">
        <v>7</v>
      </c>
      <c r="E5162" s="561" t="s">
        <v>92</v>
      </c>
      <c r="F5162" s="561" t="s">
        <v>642</v>
      </c>
      <c r="G5162" s="561" t="s">
        <v>646</v>
      </c>
      <c r="H5162" s="606" t="s">
        <v>636</v>
      </c>
      <c r="I5162" s="576"/>
    </row>
    <row r="5163" spans="2:9">
      <c r="B5163" s="516"/>
      <c r="C5163" s="624"/>
      <c r="D5163" s="625"/>
      <c r="E5163" s="625"/>
      <c r="F5163" s="584"/>
      <c r="G5163" s="625"/>
      <c r="H5163" s="592"/>
      <c r="I5163" s="631"/>
    </row>
    <row r="5164" spans="2:9">
      <c r="B5164" s="516"/>
      <c r="C5164" s="627"/>
      <c r="D5164" s="633"/>
      <c r="E5164" s="633"/>
      <c r="F5164" s="633"/>
      <c r="G5164" s="625"/>
      <c r="H5164" s="587"/>
      <c r="I5164" s="576"/>
    </row>
    <row r="5165" spans="2:9">
      <c r="B5165" s="516"/>
      <c r="C5165" s="627"/>
      <c r="D5165" s="614"/>
      <c r="E5165" s="614"/>
      <c r="F5165" s="614"/>
      <c r="G5165" s="610"/>
      <c r="H5165" s="613"/>
      <c r="I5165" s="576"/>
    </row>
    <row r="5166" spans="2:9">
      <c r="B5166" s="516"/>
      <c r="C5166" s="628"/>
      <c r="D5166" s="614"/>
      <c r="E5166" s="614"/>
      <c r="F5166" s="614"/>
      <c r="G5166" s="610"/>
      <c r="H5166" s="613"/>
      <c r="I5166" s="576"/>
    </row>
    <row r="5167" spans="2:9" ht="15.75" thickBot="1">
      <c r="B5167" s="516"/>
      <c r="C5167" s="609"/>
      <c r="D5167" s="614"/>
      <c r="E5167" s="614"/>
      <c r="F5167" s="614"/>
      <c r="G5167" s="610"/>
      <c r="H5167" s="613"/>
      <c r="I5167" s="576"/>
    </row>
    <row r="5168" spans="2:9" ht="15.75" thickBot="1">
      <c r="B5168" s="516"/>
      <c r="C5168" s="615"/>
      <c r="D5168" s="616"/>
      <c r="E5168" s="616"/>
      <c r="F5168" s="616"/>
      <c r="G5168" s="617"/>
      <c r="H5168" s="618"/>
      <c r="I5168" s="619">
        <v>0</v>
      </c>
    </row>
    <row r="5169" spans="2:10" ht="15.75" thickBot="1">
      <c r="B5169" s="516"/>
      <c r="C5169" s="620"/>
      <c r="D5169" s="620"/>
      <c r="E5169" s="620"/>
      <c r="F5169" s="620"/>
      <c r="G5169" s="634"/>
      <c r="H5169" s="635"/>
      <c r="I5169" s="623"/>
    </row>
    <row r="5170" spans="2:10" ht="15.75" thickBot="1">
      <c r="B5170" s="516"/>
      <c r="C5170" s="605" t="s">
        <v>647</v>
      </c>
      <c r="D5170" s="561" t="s">
        <v>648</v>
      </c>
      <c r="E5170" s="561" t="s">
        <v>649</v>
      </c>
      <c r="F5170" s="561" t="s">
        <v>650</v>
      </c>
      <c r="G5170" s="561" t="s">
        <v>635</v>
      </c>
      <c r="H5170" s="606" t="s">
        <v>636</v>
      </c>
      <c r="I5170" s="576"/>
    </row>
    <row r="5171" spans="2:10">
      <c r="B5171" s="516"/>
      <c r="C5171" s="562" t="s">
        <v>651</v>
      </c>
      <c r="D5171" s="563">
        <v>52046.296296296299</v>
      </c>
      <c r="E5171" s="564">
        <v>1.83829076447194</v>
      </c>
      <c r="F5171" s="565">
        <v>95676.225806451621</v>
      </c>
      <c r="G5171" s="780">
        <v>1.0234954035001678</v>
      </c>
      <c r="H5171" s="567">
        <v>93480</v>
      </c>
      <c r="I5171" s="576"/>
    </row>
    <row r="5172" spans="2:10">
      <c r="B5172" s="516"/>
      <c r="C5172" s="562" t="s">
        <v>652</v>
      </c>
      <c r="D5172" s="563">
        <v>41637.037037037036</v>
      </c>
      <c r="E5172" s="564">
        <v>1.83829076447194</v>
      </c>
      <c r="F5172" s="565">
        <v>76540.980645161297</v>
      </c>
      <c r="G5172" s="778">
        <v>1</v>
      </c>
      <c r="H5172" s="567">
        <v>76541</v>
      </c>
      <c r="I5172" s="576"/>
    </row>
    <row r="5173" spans="2:10">
      <c r="B5173" s="516"/>
      <c r="C5173" s="568" t="s">
        <v>653</v>
      </c>
      <c r="D5173" s="563">
        <v>20818.518518518522</v>
      </c>
      <c r="E5173" s="564">
        <v>2.0417646957549742</v>
      </c>
      <c r="F5173" s="565">
        <v>42506.516129032265</v>
      </c>
      <c r="G5173" s="779">
        <v>1</v>
      </c>
      <c r="H5173" s="567">
        <v>42507</v>
      </c>
      <c r="I5173" s="576"/>
    </row>
    <row r="5174" spans="2:10">
      <c r="B5174" s="516"/>
      <c r="C5174" s="609"/>
      <c r="D5174" s="558"/>
      <c r="E5174" s="563"/>
      <c r="F5174" s="563"/>
      <c r="G5174" s="610"/>
      <c r="H5174" s="587"/>
      <c r="I5174" s="576"/>
    </row>
    <row r="5175" spans="2:10">
      <c r="B5175" s="516"/>
      <c r="C5175" s="609"/>
      <c r="D5175" s="614"/>
      <c r="E5175" s="614"/>
      <c r="F5175" s="614"/>
      <c r="G5175" s="610"/>
      <c r="H5175" s="613"/>
      <c r="I5175" s="576"/>
    </row>
    <row r="5176" spans="2:10" ht="15.75" thickBot="1">
      <c r="B5176" s="516"/>
      <c r="C5176" s="609"/>
      <c r="D5176" s="614"/>
      <c r="E5176" s="614"/>
      <c r="F5176" s="614"/>
      <c r="G5176" s="610"/>
      <c r="H5176" s="613"/>
      <c r="I5176" s="576"/>
    </row>
    <row r="5177" spans="2:10" ht="15.75" thickBot="1">
      <c r="B5177" s="516"/>
      <c r="C5177" s="639"/>
      <c r="D5177" s="640"/>
      <c r="E5177" s="640"/>
      <c r="F5177" s="640"/>
      <c r="G5177" s="641"/>
      <c r="H5177" s="642"/>
      <c r="I5177" s="679">
        <v>212528</v>
      </c>
    </row>
    <row r="5178" spans="2:10" ht="15.75" thickBot="1">
      <c r="B5178" s="516"/>
      <c r="C5178" s="515"/>
      <c r="D5178" s="515"/>
      <c r="E5178" s="515"/>
      <c r="F5178" s="515"/>
      <c r="G5178" s="516"/>
      <c r="H5178" s="575"/>
      <c r="I5178" s="576"/>
    </row>
    <row r="5179" spans="2:10" ht="15.75" thickBot="1">
      <c r="B5179" s="516"/>
      <c r="C5179" s="515"/>
      <c r="D5179" s="515"/>
      <c r="E5179" s="515"/>
      <c r="F5179" s="574" t="s">
        <v>654</v>
      </c>
      <c r="G5179" s="516"/>
      <c r="H5179" s="575"/>
      <c r="I5179" s="619">
        <v>4300036</v>
      </c>
      <c r="J5179" s="518">
        <v>4300036</v>
      </c>
    </row>
    <row r="5180" spans="2:10">
      <c r="B5180" s="515"/>
      <c r="C5180" s="515"/>
      <c r="D5180" s="515"/>
      <c r="E5180" s="515"/>
      <c r="F5180" s="515"/>
      <c r="G5180" s="515"/>
      <c r="H5180" s="517"/>
      <c r="I5180" s="515"/>
    </row>
    <row r="5181" spans="2:10">
      <c r="B5181" s="515"/>
      <c r="C5181" s="515"/>
      <c r="D5181" s="515"/>
      <c r="E5181" s="515"/>
      <c r="F5181" s="515"/>
      <c r="G5181" s="515"/>
      <c r="H5181" s="517"/>
      <c r="I5181" s="515"/>
    </row>
    <row r="5182" spans="2:10">
      <c r="B5182" s="515"/>
      <c r="C5182" s="515"/>
      <c r="D5182" s="515"/>
      <c r="E5182" s="515"/>
      <c r="F5182" s="515"/>
      <c r="G5182" s="515"/>
      <c r="H5182" s="517"/>
      <c r="I5182" s="515"/>
    </row>
    <row r="5183" spans="2:10">
      <c r="B5183" s="515"/>
      <c r="C5183" s="515"/>
      <c r="D5183" s="515"/>
      <c r="E5183" s="515"/>
      <c r="F5183" s="515"/>
      <c r="G5183" s="515"/>
      <c r="H5183" s="517"/>
      <c r="I5183" s="515"/>
    </row>
    <row r="5184" spans="2:10">
      <c r="B5184" s="516"/>
      <c r="C5184" s="519" t="s">
        <v>631</v>
      </c>
      <c r="D5184" s="519"/>
      <c r="E5184" s="519"/>
      <c r="F5184" s="519"/>
      <c r="G5184" s="519"/>
      <c r="H5184" s="520"/>
      <c r="I5184" s="515"/>
    </row>
    <row r="5185" spans="2:9">
      <c r="B5185" s="516"/>
      <c r="C5185" s="515"/>
      <c r="D5185" s="515"/>
      <c r="E5185" s="515"/>
      <c r="F5185" s="515"/>
      <c r="G5185" s="516"/>
      <c r="H5185" s="575"/>
      <c r="I5185" s="576"/>
    </row>
    <row r="5186" spans="2:9">
      <c r="B5186" s="516"/>
      <c r="C5186" s="515"/>
      <c r="D5186" s="515"/>
      <c r="E5186" s="515"/>
      <c r="F5186" s="515"/>
      <c r="G5186" s="516"/>
      <c r="H5186" s="575"/>
      <c r="I5186" s="576"/>
    </row>
    <row r="5187" spans="2:9">
      <c r="B5187" s="516"/>
      <c r="C5187" s="515"/>
      <c r="D5187" s="515"/>
      <c r="E5187" s="515"/>
      <c r="F5187" s="515"/>
      <c r="G5187" s="516"/>
      <c r="H5187" s="575"/>
      <c r="I5187" s="1051" t="s">
        <v>1062</v>
      </c>
    </row>
    <row r="5188" spans="2:9" ht="25.5">
      <c r="B5188" s="828" t="s">
        <v>568</v>
      </c>
      <c r="C5188" s="1097" t="s">
        <v>4626</v>
      </c>
      <c r="D5188" s="953" t="s">
        <v>5561</v>
      </c>
      <c r="E5188" s="829"/>
      <c r="F5188" s="829"/>
      <c r="G5188" s="828" t="s">
        <v>7</v>
      </c>
      <c r="H5188" s="949" t="s">
        <v>80</v>
      </c>
      <c r="I5188" s="1093">
        <v>75</v>
      </c>
    </row>
    <row r="5189" spans="2:9">
      <c r="B5189" s="516"/>
      <c r="C5189" s="515"/>
      <c r="D5189" s="604"/>
      <c r="E5189" s="604"/>
      <c r="F5189" s="604"/>
      <c r="G5189" s="516"/>
      <c r="H5189" s="575"/>
      <c r="I5189" s="576"/>
    </row>
    <row r="5190" spans="2:9">
      <c r="B5190" s="516"/>
      <c r="C5190" s="515"/>
      <c r="D5190" s="515"/>
      <c r="E5190" s="515"/>
      <c r="F5190" s="515"/>
      <c r="G5190" s="515"/>
      <c r="H5190" s="517"/>
      <c r="I5190" s="576"/>
    </row>
    <row r="5191" spans="2:9" ht="15.75" thickBot="1">
      <c r="B5191" s="516"/>
      <c r="C5191" s="515"/>
      <c r="D5191" s="515"/>
      <c r="E5191" s="515"/>
      <c r="F5191" s="515"/>
      <c r="G5191" s="516"/>
      <c r="H5191" s="575"/>
      <c r="I5191" s="576"/>
    </row>
    <row r="5192" spans="2:9" ht="15.75" thickBot="1">
      <c r="B5192" s="516"/>
      <c r="C5192" s="605" t="s">
        <v>633</v>
      </c>
      <c r="D5192" s="561" t="s">
        <v>7</v>
      </c>
      <c r="E5192" s="561" t="s">
        <v>92</v>
      </c>
      <c r="F5192" s="561" t="s">
        <v>672</v>
      </c>
      <c r="G5192" s="561" t="s">
        <v>635</v>
      </c>
      <c r="H5192" s="606" t="s">
        <v>636</v>
      </c>
      <c r="I5192" s="576"/>
    </row>
    <row r="5193" spans="2:9">
      <c r="B5193" s="516"/>
      <c r="C5193" s="568" t="s">
        <v>637</v>
      </c>
      <c r="D5193" s="607" t="s">
        <v>638</v>
      </c>
      <c r="E5193" s="535">
        <v>1</v>
      </c>
      <c r="F5193" s="647">
        <v>529752</v>
      </c>
      <c r="G5193" s="535">
        <v>0.1</v>
      </c>
      <c r="H5193" s="608">
        <v>52975</v>
      </c>
      <c r="I5193" s="576"/>
    </row>
    <row r="5194" spans="2:9">
      <c r="B5194" s="516"/>
      <c r="C5194" s="609"/>
      <c r="D5194" s="610"/>
      <c r="E5194" s="610"/>
      <c r="F5194" s="611"/>
      <c r="G5194" s="610"/>
      <c r="H5194" s="613"/>
      <c r="I5194" s="576"/>
    </row>
    <row r="5195" spans="2:9">
      <c r="B5195" s="516"/>
      <c r="C5195" s="609"/>
      <c r="D5195" s="610"/>
      <c r="E5195" s="610"/>
      <c r="F5195" s="563"/>
      <c r="G5195" s="610"/>
      <c r="H5195" s="613"/>
      <c r="I5195" s="576"/>
    </row>
    <row r="5196" spans="2:9">
      <c r="B5196" s="516"/>
      <c r="C5196" s="609"/>
      <c r="D5196" s="610"/>
      <c r="E5196" s="610"/>
      <c r="F5196" s="558"/>
      <c r="G5196" s="610"/>
      <c r="H5196" s="613"/>
      <c r="I5196" s="576"/>
    </row>
    <row r="5197" spans="2:9">
      <c r="B5197" s="516"/>
      <c r="C5197" s="609"/>
      <c r="D5197" s="610"/>
      <c r="E5197" s="614"/>
      <c r="F5197" s="614"/>
      <c r="G5197" s="610"/>
      <c r="H5197" s="613"/>
      <c r="I5197" s="576"/>
    </row>
    <row r="5198" spans="2:9" ht="15.75" thickBot="1">
      <c r="B5198" s="516"/>
      <c r="C5198" s="609"/>
      <c r="D5198" s="610"/>
      <c r="E5198" s="614"/>
      <c r="F5198" s="614"/>
      <c r="G5198" s="610"/>
      <c r="H5198" s="613"/>
      <c r="I5198" s="576"/>
    </row>
    <row r="5199" spans="2:9" ht="15.75" thickBot="1">
      <c r="B5199" s="516"/>
      <c r="C5199" s="615"/>
      <c r="D5199" s="616"/>
      <c r="E5199" s="616"/>
      <c r="F5199" s="616"/>
      <c r="G5199" s="617"/>
      <c r="H5199" s="618"/>
      <c r="I5199" s="619">
        <v>52975</v>
      </c>
    </row>
    <row r="5200" spans="2:9" ht="15.75" thickBot="1">
      <c r="B5200" s="516"/>
      <c r="C5200" s="620"/>
      <c r="D5200" s="620"/>
      <c r="E5200" s="620"/>
      <c r="F5200" s="620"/>
      <c r="G5200" s="621"/>
      <c r="H5200" s="622"/>
      <c r="I5200" s="623"/>
    </row>
    <row r="5201" spans="2:9" ht="15.75" thickBot="1">
      <c r="B5201" s="516"/>
      <c r="C5201" s="605" t="s">
        <v>641</v>
      </c>
      <c r="D5201" s="561" t="s">
        <v>7</v>
      </c>
      <c r="E5201" s="561" t="s">
        <v>92</v>
      </c>
      <c r="F5201" s="561" t="s">
        <v>642</v>
      </c>
      <c r="G5201" s="561" t="s">
        <v>643</v>
      </c>
      <c r="H5201" s="606" t="s">
        <v>636</v>
      </c>
      <c r="I5201" s="576"/>
    </row>
    <row r="5202" spans="2:9">
      <c r="B5202" s="516"/>
      <c r="C5202" s="776" t="s">
        <v>5562</v>
      </c>
      <c r="D5202" s="625" t="s">
        <v>80</v>
      </c>
      <c r="E5202" s="610">
        <v>1</v>
      </c>
      <c r="F5202" s="611">
        <v>2506020</v>
      </c>
      <c r="G5202" s="556"/>
      <c r="H5202" s="777">
        <v>2506020</v>
      </c>
      <c r="I5202" s="576"/>
    </row>
    <row r="5203" spans="2:9">
      <c r="B5203" s="516"/>
      <c r="C5203" s="678"/>
      <c r="D5203" s="625"/>
      <c r="E5203" s="625"/>
      <c r="F5203" s="611"/>
      <c r="G5203" s="556"/>
      <c r="H5203" s="587"/>
      <c r="I5203" s="576"/>
    </row>
    <row r="5204" spans="2:9">
      <c r="B5204" s="516"/>
      <c r="C5204" s="678"/>
      <c r="D5204" s="610"/>
      <c r="E5204" s="610"/>
      <c r="F5204" s="611"/>
      <c r="G5204" s="556"/>
      <c r="H5204" s="587"/>
      <c r="I5204" s="576"/>
    </row>
    <row r="5205" spans="2:9">
      <c r="B5205" s="516"/>
      <c r="C5205" s="678"/>
      <c r="D5205" s="610"/>
      <c r="E5205" s="610"/>
      <c r="F5205" s="563"/>
      <c r="G5205" s="556"/>
      <c r="H5205" s="587"/>
      <c r="I5205" s="576"/>
    </row>
    <row r="5206" spans="2:9">
      <c r="B5206" s="516"/>
      <c r="C5206" s="609"/>
      <c r="D5206" s="610"/>
      <c r="E5206" s="610"/>
      <c r="F5206" s="563"/>
      <c r="G5206" s="556"/>
      <c r="H5206" s="587"/>
      <c r="I5206" s="576"/>
    </row>
    <row r="5207" spans="2:9">
      <c r="B5207" s="516"/>
      <c r="C5207" s="628"/>
      <c r="D5207" s="625"/>
      <c r="E5207" s="625"/>
      <c r="F5207" s="563"/>
      <c r="G5207" s="556"/>
      <c r="H5207" s="587"/>
      <c r="I5207" s="576"/>
    </row>
    <row r="5208" spans="2:9">
      <c r="B5208" s="516"/>
      <c r="C5208" s="609"/>
      <c r="D5208" s="610"/>
      <c r="E5208" s="610"/>
      <c r="F5208" s="563"/>
      <c r="G5208" s="556"/>
      <c r="H5208" s="587"/>
      <c r="I5208" s="576"/>
    </row>
    <row r="5209" spans="2:9">
      <c r="B5209" s="516"/>
      <c r="C5209" s="609"/>
      <c r="D5209" s="610"/>
      <c r="E5209" s="610"/>
      <c r="F5209" s="563"/>
      <c r="G5209" s="556"/>
      <c r="H5209" s="587"/>
      <c r="I5209" s="576"/>
    </row>
    <row r="5210" spans="2:9">
      <c r="B5210" s="516"/>
      <c r="C5210" s="609"/>
      <c r="D5210" s="614"/>
      <c r="E5210" s="614"/>
      <c r="F5210" s="614"/>
      <c r="G5210" s="610"/>
      <c r="H5210" s="613"/>
      <c r="I5210" s="576"/>
    </row>
    <row r="5211" spans="2:9">
      <c r="B5211" s="516"/>
      <c r="C5211" s="609"/>
      <c r="D5211" s="614"/>
      <c r="E5211" s="614"/>
      <c r="F5211" s="614"/>
      <c r="G5211" s="610"/>
      <c r="H5211" s="613"/>
      <c r="I5211" s="576"/>
    </row>
    <row r="5212" spans="2:9">
      <c r="B5212" s="516"/>
      <c r="C5212" s="609"/>
      <c r="D5212" s="614"/>
      <c r="E5212" s="614"/>
      <c r="F5212" s="614"/>
      <c r="G5212" s="610"/>
      <c r="H5212" s="613"/>
      <c r="I5212" s="576"/>
    </row>
    <row r="5213" spans="2:9" ht="15.75" thickBot="1">
      <c r="B5213" s="516"/>
      <c r="C5213" s="609"/>
      <c r="D5213" s="614"/>
      <c r="E5213" s="614"/>
      <c r="F5213" s="614"/>
      <c r="G5213" s="610"/>
      <c r="H5213" s="613"/>
      <c r="I5213" s="576"/>
    </row>
    <row r="5214" spans="2:9" ht="15.75" thickBot="1">
      <c r="B5214" s="516"/>
      <c r="C5214" s="615"/>
      <c r="D5214" s="616"/>
      <c r="E5214" s="616"/>
      <c r="F5214" s="616"/>
      <c r="G5214" s="617"/>
      <c r="H5214" s="618"/>
      <c r="I5214" s="679">
        <v>2506020</v>
      </c>
    </row>
    <row r="5215" spans="2:9" ht="15.75" thickBot="1">
      <c r="B5215" s="516"/>
      <c r="C5215" s="620"/>
      <c r="D5215" s="620"/>
      <c r="E5215" s="620"/>
      <c r="F5215" s="620"/>
      <c r="G5215" s="621"/>
      <c r="H5215" s="622"/>
      <c r="I5215" s="623"/>
    </row>
    <row r="5216" spans="2:9" ht="15.75" thickBot="1">
      <c r="B5216" s="516"/>
      <c r="C5216" s="605" t="s">
        <v>645</v>
      </c>
      <c r="D5216" s="561" t="s">
        <v>7</v>
      </c>
      <c r="E5216" s="561" t="s">
        <v>92</v>
      </c>
      <c r="F5216" s="561" t="s">
        <v>642</v>
      </c>
      <c r="G5216" s="561" t="s">
        <v>646</v>
      </c>
      <c r="H5216" s="606" t="s">
        <v>636</v>
      </c>
      <c r="I5216" s="576"/>
    </row>
    <row r="5217" spans="2:9">
      <c r="B5217" s="516"/>
      <c r="C5217" s="624"/>
      <c r="D5217" s="625"/>
      <c r="E5217" s="625"/>
      <c r="F5217" s="584"/>
      <c r="G5217" s="625"/>
      <c r="H5217" s="592"/>
      <c r="I5217" s="631"/>
    </row>
    <row r="5218" spans="2:9">
      <c r="B5218" s="516"/>
      <c r="C5218" s="627"/>
      <c r="D5218" s="633"/>
      <c r="E5218" s="633"/>
      <c r="F5218" s="633"/>
      <c r="G5218" s="625"/>
      <c r="H5218" s="587"/>
      <c r="I5218" s="576"/>
    </row>
    <row r="5219" spans="2:9">
      <c r="B5219" s="516"/>
      <c r="C5219" s="627"/>
      <c r="D5219" s="614"/>
      <c r="E5219" s="614"/>
      <c r="F5219" s="614"/>
      <c r="G5219" s="610"/>
      <c r="H5219" s="613"/>
      <c r="I5219" s="576"/>
    </row>
    <row r="5220" spans="2:9">
      <c r="B5220" s="516"/>
      <c r="C5220" s="628"/>
      <c r="D5220" s="614"/>
      <c r="E5220" s="614"/>
      <c r="F5220" s="614"/>
      <c r="G5220" s="610"/>
      <c r="H5220" s="613"/>
      <c r="I5220" s="576"/>
    </row>
    <row r="5221" spans="2:9" ht="15.75" thickBot="1">
      <c r="B5221" s="516"/>
      <c r="C5221" s="609"/>
      <c r="D5221" s="614"/>
      <c r="E5221" s="614"/>
      <c r="F5221" s="614"/>
      <c r="G5221" s="610"/>
      <c r="H5221" s="613"/>
      <c r="I5221" s="576"/>
    </row>
    <row r="5222" spans="2:9" ht="15.75" thickBot="1">
      <c r="B5222" s="516"/>
      <c r="C5222" s="615"/>
      <c r="D5222" s="616"/>
      <c r="E5222" s="616"/>
      <c r="F5222" s="616"/>
      <c r="G5222" s="617"/>
      <c r="H5222" s="618"/>
      <c r="I5222" s="619">
        <v>0</v>
      </c>
    </row>
    <row r="5223" spans="2:9" ht="15.75" thickBot="1">
      <c r="B5223" s="516"/>
      <c r="C5223" s="620"/>
      <c r="D5223" s="620"/>
      <c r="E5223" s="620"/>
      <c r="F5223" s="620"/>
      <c r="G5223" s="634"/>
      <c r="H5223" s="635"/>
      <c r="I5223" s="623"/>
    </row>
    <row r="5224" spans="2:9" ht="15.75" thickBot="1">
      <c r="B5224" s="516"/>
      <c r="C5224" s="605" t="s">
        <v>647</v>
      </c>
      <c r="D5224" s="561" t="s">
        <v>648</v>
      </c>
      <c r="E5224" s="561" t="s">
        <v>649</v>
      </c>
      <c r="F5224" s="561" t="s">
        <v>650</v>
      </c>
      <c r="G5224" s="561" t="s">
        <v>635</v>
      </c>
      <c r="H5224" s="606" t="s">
        <v>636</v>
      </c>
      <c r="I5224" s="576"/>
    </row>
    <row r="5225" spans="2:9">
      <c r="B5225" s="516"/>
      <c r="C5225" s="562" t="s">
        <v>651</v>
      </c>
      <c r="D5225" s="563">
        <v>52046.296296296299</v>
      </c>
      <c r="E5225" s="564">
        <v>1.83829076447194</v>
      </c>
      <c r="F5225" s="565">
        <v>95676.225806451621</v>
      </c>
      <c r="G5225" s="780">
        <v>0.44198593349330922</v>
      </c>
      <c r="H5225" s="567">
        <v>216469</v>
      </c>
      <c r="I5225" s="576"/>
    </row>
    <row r="5226" spans="2:9">
      <c r="B5226" s="516"/>
      <c r="C5226" s="562" t="s">
        <v>652</v>
      </c>
      <c r="D5226" s="563">
        <v>41637.037037037036</v>
      </c>
      <c r="E5226" s="564">
        <v>1.83829076447194</v>
      </c>
      <c r="F5226" s="565">
        <v>76540.980645161297</v>
      </c>
      <c r="G5226" s="778">
        <v>0.38</v>
      </c>
      <c r="H5226" s="567">
        <v>201424</v>
      </c>
      <c r="I5226" s="576"/>
    </row>
    <row r="5227" spans="2:9">
      <c r="B5227" s="516"/>
      <c r="C5227" s="568" t="s">
        <v>653</v>
      </c>
      <c r="D5227" s="563">
        <v>20818.518518518522</v>
      </c>
      <c r="E5227" s="564">
        <v>2.0417646957549742</v>
      </c>
      <c r="F5227" s="565">
        <v>42506.516129032265</v>
      </c>
      <c r="G5227" s="779">
        <v>0.38</v>
      </c>
      <c r="H5227" s="567">
        <v>111859</v>
      </c>
      <c r="I5227" s="576"/>
    </row>
    <row r="5228" spans="2:9">
      <c r="B5228" s="516"/>
      <c r="C5228" s="609"/>
      <c r="D5228" s="558"/>
      <c r="E5228" s="563"/>
      <c r="F5228" s="563"/>
      <c r="G5228" s="610"/>
      <c r="H5228" s="587"/>
      <c r="I5228" s="576"/>
    </row>
    <row r="5229" spans="2:9">
      <c r="B5229" s="516"/>
      <c r="C5229" s="609"/>
      <c r="D5229" s="614"/>
      <c r="E5229" s="614"/>
      <c r="F5229" s="614"/>
      <c r="G5229" s="610"/>
      <c r="H5229" s="613"/>
      <c r="I5229" s="576"/>
    </row>
    <row r="5230" spans="2:9" ht="15.75" thickBot="1">
      <c r="B5230" s="516"/>
      <c r="C5230" s="609"/>
      <c r="D5230" s="614"/>
      <c r="E5230" s="614"/>
      <c r="F5230" s="614"/>
      <c r="G5230" s="610"/>
      <c r="H5230" s="613"/>
      <c r="I5230" s="576"/>
    </row>
    <row r="5231" spans="2:9" ht="15.75" thickBot="1">
      <c r="B5231" s="516"/>
      <c r="C5231" s="639"/>
      <c r="D5231" s="640"/>
      <c r="E5231" s="640"/>
      <c r="F5231" s="640"/>
      <c r="G5231" s="641"/>
      <c r="H5231" s="642"/>
      <c r="I5231" s="679">
        <v>529752</v>
      </c>
    </row>
    <row r="5232" spans="2:9" ht="15.75" thickBot="1">
      <c r="B5232" s="516"/>
      <c r="C5232" s="515"/>
      <c r="D5232" s="515"/>
      <c r="E5232" s="515"/>
      <c r="F5232" s="515"/>
      <c r="G5232" s="516"/>
      <c r="H5232" s="575"/>
      <c r="I5232" s="576"/>
    </row>
    <row r="5233" spans="2:10" ht="15.75" thickBot="1">
      <c r="B5233" s="516"/>
      <c r="C5233" s="515"/>
      <c r="D5233" s="515"/>
      <c r="E5233" s="515"/>
      <c r="F5233" s="574" t="s">
        <v>654</v>
      </c>
      <c r="G5233" s="516"/>
      <c r="H5233" s="575"/>
      <c r="I5233" s="619">
        <v>3088747</v>
      </c>
      <c r="J5233" s="518">
        <v>3088747</v>
      </c>
    </row>
    <row r="5234" spans="2:10">
      <c r="B5234" s="515"/>
      <c r="C5234" s="515"/>
      <c r="D5234" s="515"/>
      <c r="E5234" s="515"/>
      <c r="F5234" s="515"/>
      <c r="G5234" s="515"/>
      <c r="H5234" s="517"/>
      <c r="I5234" s="515"/>
    </row>
    <row r="5235" spans="2:10">
      <c r="B5235" s="515"/>
      <c r="C5235" s="515"/>
      <c r="D5235" s="515"/>
      <c r="E5235" s="515"/>
      <c r="F5235" s="515"/>
      <c r="G5235" s="515"/>
      <c r="H5235" s="517"/>
      <c r="I5235" s="515"/>
    </row>
    <row r="5236" spans="2:10">
      <c r="B5236" s="515"/>
      <c r="C5236" s="515"/>
      <c r="D5236" s="515"/>
      <c r="E5236" s="515"/>
      <c r="F5236" s="515"/>
      <c r="G5236" s="515"/>
      <c r="H5236" s="517"/>
      <c r="I5236" s="515"/>
    </row>
    <row r="5237" spans="2:10">
      <c r="B5237" s="515"/>
      <c r="C5237" s="515"/>
      <c r="D5237" s="515"/>
      <c r="E5237" s="515"/>
      <c r="F5237" s="515"/>
      <c r="G5237" s="515"/>
      <c r="H5237" s="517"/>
      <c r="I5237" s="515"/>
    </row>
    <row r="5238" spans="2:10">
      <c r="B5238" s="516"/>
      <c r="C5238" s="519" t="s">
        <v>631</v>
      </c>
      <c r="D5238" s="519"/>
      <c r="E5238" s="519"/>
      <c r="F5238" s="519"/>
      <c r="G5238" s="519"/>
      <c r="H5238" s="520"/>
      <c r="I5238" s="515"/>
    </row>
    <row r="5239" spans="2:10">
      <c r="B5239" s="516"/>
      <c r="C5239" s="515"/>
      <c r="D5239" s="515"/>
      <c r="E5239" s="515"/>
      <c r="F5239" s="515"/>
      <c r="G5239" s="516"/>
      <c r="H5239" s="575"/>
      <c r="I5239" s="576"/>
    </row>
    <row r="5240" spans="2:10">
      <c r="B5240" s="516"/>
      <c r="C5240" s="515"/>
      <c r="D5240" s="515"/>
      <c r="E5240" s="515"/>
      <c r="F5240" s="515"/>
      <c r="G5240" s="516"/>
      <c r="H5240" s="575"/>
      <c r="I5240" s="576"/>
    </row>
    <row r="5241" spans="2:10">
      <c r="B5241" s="516"/>
      <c r="C5241" s="515"/>
      <c r="D5241" s="515"/>
      <c r="E5241" s="515"/>
      <c r="F5241" s="515"/>
      <c r="G5241" s="516"/>
      <c r="H5241" s="575"/>
      <c r="I5241" s="1051" t="s">
        <v>1062</v>
      </c>
    </row>
    <row r="5242" spans="2:10" ht="25.5">
      <c r="B5242" s="828" t="s">
        <v>568</v>
      </c>
      <c r="C5242" s="1097" t="s">
        <v>4627</v>
      </c>
      <c r="D5242" s="953" t="s">
        <v>5563</v>
      </c>
      <c r="E5242" s="829"/>
      <c r="F5242" s="829"/>
      <c r="G5242" s="828" t="s">
        <v>7</v>
      </c>
      <c r="H5242" s="949" t="s">
        <v>80</v>
      </c>
      <c r="I5242" s="1093">
        <v>76</v>
      </c>
    </row>
    <row r="5243" spans="2:10">
      <c r="B5243" s="516"/>
      <c r="C5243" s="515"/>
      <c r="D5243" s="604"/>
      <c r="E5243" s="604"/>
      <c r="F5243" s="604"/>
      <c r="G5243" s="516"/>
      <c r="H5243" s="575"/>
      <c r="I5243" s="576"/>
    </row>
    <row r="5244" spans="2:10">
      <c r="B5244" s="516"/>
      <c r="C5244" s="515"/>
      <c r="D5244" s="515"/>
      <c r="E5244" s="515"/>
      <c r="F5244" s="515"/>
      <c r="G5244" s="515"/>
      <c r="H5244" s="517"/>
      <c r="I5244" s="576"/>
    </row>
    <row r="5245" spans="2:10" ht="15.75" thickBot="1">
      <c r="B5245" s="516"/>
      <c r="C5245" s="515"/>
      <c r="D5245" s="515"/>
      <c r="E5245" s="515"/>
      <c r="F5245" s="515"/>
      <c r="G5245" s="516"/>
      <c r="H5245" s="575"/>
      <c r="I5245" s="576"/>
    </row>
    <row r="5246" spans="2:10" ht="15.75" thickBot="1">
      <c r="B5246" s="516"/>
      <c r="C5246" s="605" t="s">
        <v>633</v>
      </c>
      <c r="D5246" s="561" t="s">
        <v>7</v>
      </c>
      <c r="E5246" s="561" t="s">
        <v>92</v>
      </c>
      <c r="F5246" s="561" t="s">
        <v>672</v>
      </c>
      <c r="G5246" s="561" t="s">
        <v>635</v>
      </c>
      <c r="H5246" s="606" t="s">
        <v>636</v>
      </c>
      <c r="I5246" s="576"/>
    </row>
    <row r="5247" spans="2:10">
      <c r="B5247" s="516"/>
      <c r="C5247" s="568" t="s">
        <v>637</v>
      </c>
      <c r="D5247" s="607" t="s">
        <v>638</v>
      </c>
      <c r="E5247" s="535">
        <v>1</v>
      </c>
      <c r="F5247" s="647">
        <v>588613</v>
      </c>
      <c r="G5247" s="535">
        <v>0.1</v>
      </c>
      <c r="H5247" s="608">
        <v>58861</v>
      </c>
      <c r="I5247" s="576"/>
    </row>
    <row r="5248" spans="2:10">
      <c r="B5248" s="516"/>
      <c r="C5248" s="609"/>
      <c r="D5248" s="610"/>
      <c r="E5248" s="610"/>
      <c r="F5248" s="611"/>
      <c r="G5248" s="610"/>
      <c r="H5248" s="613"/>
      <c r="I5248" s="576"/>
    </row>
    <row r="5249" spans="2:9">
      <c r="B5249" s="516"/>
      <c r="C5249" s="609"/>
      <c r="D5249" s="610"/>
      <c r="E5249" s="610"/>
      <c r="F5249" s="563"/>
      <c r="G5249" s="610"/>
      <c r="H5249" s="613"/>
      <c r="I5249" s="576"/>
    </row>
    <row r="5250" spans="2:9">
      <c r="B5250" s="516"/>
      <c r="C5250" s="609"/>
      <c r="D5250" s="610"/>
      <c r="E5250" s="610"/>
      <c r="F5250" s="558"/>
      <c r="G5250" s="610"/>
      <c r="H5250" s="613"/>
      <c r="I5250" s="576"/>
    </row>
    <row r="5251" spans="2:9">
      <c r="B5251" s="516"/>
      <c r="C5251" s="609"/>
      <c r="D5251" s="610"/>
      <c r="E5251" s="614"/>
      <c r="F5251" s="614"/>
      <c r="G5251" s="610"/>
      <c r="H5251" s="613"/>
      <c r="I5251" s="576"/>
    </row>
    <row r="5252" spans="2:9" ht="15.75" thickBot="1">
      <c r="B5252" s="516"/>
      <c r="C5252" s="609"/>
      <c r="D5252" s="610"/>
      <c r="E5252" s="614"/>
      <c r="F5252" s="614"/>
      <c r="G5252" s="610"/>
      <c r="H5252" s="613"/>
      <c r="I5252" s="576"/>
    </row>
    <row r="5253" spans="2:9" ht="15.75" thickBot="1">
      <c r="B5253" s="516"/>
      <c r="C5253" s="615"/>
      <c r="D5253" s="616"/>
      <c r="E5253" s="616"/>
      <c r="F5253" s="616"/>
      <c r="G5253" s="617"/>
      <c r="H5253" s="618"/>
      <c r="I5253" s="619">
        <v>58861</v>
      </c>
    </row>
    <row r="5254" spans="2:9" ht="15.75" thickBot="1">
      <c r="B5254" s="516"/>
      <c r="C5254" s="620"/>
      <c r="D5254" s="620"/>
      <c r="E5254" s="620"/>
      <c r="F5254" s="620"/>
      <c r="G5254" s="621"/>
      <c r="H5254" s="622"/>
      <c r="I5254" s="623"/>
    </row>
    <row r="5255" spans="2:9" ht="15.75" thickBot="1">
      <c r="B5255" s="516"/>
      <c r="C5255" s="605" t="s">
        <v>641</v>
      </c>
      <c r="D5255" s="561" t="s">
        <v>7</v>
      </c>
      <c r="E5255" s="561" t="s">
        <v>92</v>
      </c>
      <c r="F5255" s="561" t="s">
        <v>642</v>
      </c>
      <c r="G5255" s="561" t="s">
        <v>643</v>
      </c>
      <c r="H5255" s="606" t="s">
        <v>636</v>
      </c>
      <c r="I5255" s="576"/>
    </row>
    <row r="5256" spans="2:9">
      <c r="B5256" s="516"/>
      <c r="C5256" s="776" t="s">
        <v>5564</v>
      </c>
      <c r="D5256" s="625" t="s">
        <v>80</v>
      </c>
      <c r="E5256" s="610">
        <v>1</v>
      </c>
      <c r="F5256" s="611">
        <v>2784466.6666666665</v>
      </c>
      <c r="G5256" s="556"/>
      <c r="H5256" s="777">
        <v>2784466.6666666665</v>
      </c>
      <c r="I5256" s="576"/>
    </row>
    <row r="5257" spans="2:9">
      <c r="B5257" s="516"/>
      <c r="C5257" s="678"/>
      <c r="D5257" s="625"/>
      <c r="E5257" s="625"/>
      <c r="F5257" s="611"/>
      <c r="G5257" s="556"/>
      <c r="H5257" s="587"/>
      <c r="I5257" s="576"/>
    </row>
    <row r="5258" spans="2:9">
      <c r="B5258" s="516"/>
      <c r="C5258" s="678"/>
      <c r="D5258" s="610"/>
      <c r="E5258" s="610"/>
      <c r="F5258" s="611"/>
      <c r="G5258" s="556"/>
      <c r="H5258" s="587"/>
      <c r="I5258" s="576"/>
    </row>
    <row r="5259" spans="2:9">
      <c r="B5259" s="516"/>
      <c r="C5259" s="678"/>
      <c r="D5259" s="610"/>
      <c r="E5259" s="610"/>
      <c r="F5259" s="563"/>
      <c r="G5259" s="556"/>
      <c r="H5259" s="587"/>
      <c r="I5259" s="576"/>
    </row>
    <row r="5260" spans="2:9">
      <c r="B5260" s="516"/>
      <c r="C5260" s="609"/>
      <c r="D5260" s="610"/>
      <c r="E5260" s="610"/>
      <c r="F5260" s="563"/>
      <c r="G5260" s="556"/>
      <c r="H5260" s="587"/>
      <c r="I5260" s="576"/>
    </row>
    <row r="5261" spans="2:9">
      <c r="B5261" s="516"/>
      <c r="C5261" s="628"/>
      <c r="D5261" s="625"/>
      <c r="E5261" s="625"/>
      <c r="F5261" s="563"/>
      <c r="G5261" s="556"/>
      <c r="H5261" s="587"/>
      <c r="I5261" s="576"/>
    </row>
    <row r="5262" spans="2:9">
      <c r="B5262" s="516"/>
      <c r="C5262" s="609"/>
      <c r="D5262" s="610"/>
      <c r="E5262" s="610"/>
      <c r="F5262" s="563"/>
      <c r="G5262" s="556"/>
      <c r="H5262" s="587"/>
      <c r="I5262" s="576"/>
    </row>
    <row r="5263" spans="2:9">
      <c r="B5263" s="516"/>
      <c r="C5263" s="609"/>
      <c r="D5263" s="610"/>
      <c r="E5263" s="610"/>
      <c r="F5263" s="563"/>
      <c r="G5263" s="556"/>
      <c r="H5263" s="587"/>
      <c r="I5263" s="576"/>
    </row>
    <row r="5264" spans="2:9">
      <c r="B5264" s="516"/>
      <c r="C5264" s="609"/>
      <c r="D5264" s="614"/>
      <c r="E5264" s="614"/>
      <c r="F5264" s="614"/>
      <c r="G5264" s="610"/>
      <c r="H5264" s="613"/>
      <c r="I5264" s="576"/>
    </row>
    <row r="5265" spans="2:9">
      <c r="B5265" s="516"/>
      <c r="C5265" s="609"/>
      <c r="D5265" s="614"/>
      <c r="E5265" s="614"/>
      <c r="F5265" s="614"/>
      <c r="G5265" s="610"/>
      <c r="H5265" s="613"/>
      <c r="I5265" s="576"/>
    </row>
    <row r="5266" spans="2:9">
      <c r="B5266" s="516"/>
      <c r="C5266" s="609"/>
      <c r="D5266" s="614"/>
      <c r="E5266" s="614"/>
      <c r="F5266" s="614"/>
      <c r="G5266" s="610"/>
      <c r="H5266" s="613"/>
      <c r="I5266" s="576"/>
    </row>
    <row r="5267" spans="2:9" ht="15.75" thickBot="1">
      <c r="B5267" s="516"/>
      <c r="C5267" s="609"/>
      <c r="D5267" s="614"/>
      <c r="E5267" s="614"/>
      <c r="F5267" s="614"/>
      <c r="G5267" s="610"/>
      <c r="H5267" s="613"/>
      <c r="I5267" s="576"/>
    </row>
    <row r="5268" spans="2:9" ht="15.75" thickBot="1">
      <c r="B5268" s="516"/>
      <c r="C5268" s="615"/>
      <c r="D5268" s="616"/>
      <c r="E5268" s="616"/>
      <c r="F5268" s="616"/>
      <c r="G5268" s="617"/>
      <c r="H5268" s="618"/>
      <c r="I5268" s="679">
        <v>2784466.6666666665</v>
      </c>
    </row>
    <row r="5269" spans="2:9" ht="15.75" thickBot="1">
      <c r="B5269" s="516"/>
      <c r="C5269" s="620"/>
      <c r="D5269" s="620"/>
      <c r="E5269" s="620"/>
      <c r="F5269" s="620"/>
      <c r="G5269" s="621"/>
      <c r="H5269" s="622"/>
      <c r="I5269" s="623"/>
    </row>
    <row r="5270" spans="2:9" ht="15.75" thickBot="1">
      <c r="B5270" s="516"/>
      <c r="C5270" s="605" t="s">
        <v>645</v>
      </c>
      <c r="D5270" s="561" t="s">
        <v>7</v>
      </c>
      <c r="E5270" s="561" t="s">
        <v>92</v>
      </c>
      <c r="F5270" s="561" t="s">
        <v>642</v>
      </c>
      <c r="G5270" s="561" t="s">
        <v>646</v>
      </c>
      <c r="H5270" s="606" t="s">
        <v>636</v>
      </c>
      <c r="I5270" s="576"/>
    </row>
    <row r="5271" spans="2:9">
      <c r="B5271" s="516"/>
      <c r="C5271" s="624"/>
      <c r="D5271" s="625"/>
      <c r="E5271" s="625"/>
      <c r="F5271" s="584"/>
      <c r="G5271" s="625"/>
      <c r="H5271" s="592"/>
      <c r="I5271" s="631"/>
    </row>
    <row r="5272" spans="2:9">
      <c r="B5272" s="516"/>
      <c r="C5272" s="627"/>
      <c r="D5272" s="633"/>
      <c r="E5272" s="633"/>
      <c r="F5272" s="633"/>
      <c r="G5272" s="625"/>
      <c r="H5272" s="587"/>
      <c r="I5272" s="576"/>
    </row>
    <row r="5273" spans="2:9">
      <c r="B5273" s="516"/>
      <c r="C5273" s="627"/>
      <c r="D5273" s="614"/>
      <c r="E5273" s="614"/>
      <c r="F5273" s="614"/>
      <c r="G5273" s="610"/>
      <c r="H5273" s="613"/>
      <c r="I5273" s="576"/>
    </row>
    <row r="5274" spans="2:9">
      <c r="B5274" s="516"/>
      <c r="C5274" s="628"/>
      <c r="D5274" s="614"/>
      <c r="E5274" s="614"/>
      <c r="F5274" s="614"/>
      <c r="G5274" s="610"/>
      <c r="H5274" s="613"/>
      <c r="I5274" s="576"/>
    </row>
    <row r="5275" spans="2:9" ht="15.75" thickBot="1">
      <c r="B5275" s="516"/>
      <c r="C5275" s="609"/>
      <c r="D5275" s="614"/>
      <c r="E5275" s="614"/>
      <c r="F5275" s="614"/>
      <c r="G5275" s="610"/>
      <c r="H5275" s="613"/>
      <c r="I5275" s="576"/>
    </row>
    <row r="5276" spans="2:9" ht="15.75" thickBot="1">
      <c r="B5276" s="516"/>
      <c r="C5276" s="615"/>
      <c r="D5276" s="616"/>
      <c r="E5276" s="616"/>
      <c r="F5276" s="616"/>
      <c r="G5276" s="617"/>
      <c r="H5276" s="618"/>
      <c r="I5276" s="619">
        <v>0</v>
      </c>
    </row>
    <row r="5277" spans="2:9" ht="15.75" thickBot="1">
      <c r="B5277" s="516"/>
      <c r="C5277" s="620"/>
      <c r="D5277" s="620"/>
      <c r="E5277" s="620"/>
      <c r="F5277" s="620"/>
      <c r="G5277" s="634"/>
      <c r="H5277" s="635"/>
      <c r="I5277" s="623"/>
    </row>
    <row r="5278" spans="2:9" ht="15.75" thickBot="1">
      <c r="B5278" s="516"/>
      <c r="C5278" s="605" t="s">
        <v>647</v>
      </c>
      <c r="D5278" s="561" t="s">
        <v>648</v>
      </c>
      <c r="E5278" s="561" t="s">
        <v>649</v>
      </c>
      <c r="F5278" s="561" t="s">
        <v>650</v>
      </c>
      <c r="G5278" s="561" t="s">
        <v>635</v>
      </c>
      <c r="H5278" s="606" t="s">
        <v>636</v>
      </c>
      <c r="I5278" s="576"/>
    </row>
    <row r="5279" spans="2:9">
      <c r="B5279" s="516"/>
      <c r="C5279" s="562" t="s">
        <v>651</v>
      </c>
      <c r="D5279" s="563">
        <v>52046.296296296299</v>
      </c>
      <c r="E5279" s="564">
        <v>1.83829076447194</v>
      </c>
      <c r="F5279" s="565">
        <v>95676.225806451621</v>
      </c>
      <c r="G5279" s="780">
        <v>0.38505032715983822</v>
      </c>
      <c r="H5279" s="567">
        <v>248477</v>
      </c>
      <c r="I5279" s="576"/>
    </row>
    <row r="5280" spans="2:9">
      <c r="B5280" s="516"/>
      <c r="C5280" s="562" t="s">
        <v>652</v>
      </c>
      <c r="D5280" s="563">
        <v>41637.037037037036</v>
      </c>
      <c r="E5280" s="564">
        <v>1.83829076447194</v>
      </c>
      <c r="F5280" s="565">
        <v>76540.980645161297</v>
      </c>
      <c r="G5280" s="778">
        <v>0.35</v>
      </c>
      <c r="H5280" s="567">
        <v>218689</v>
      </c>
      <c r="I5280" s="576"/>
    </row>
    <row r="5281" spans="2:10">
      <c r="B5281" s="516"/>
      <c r="C5281" s="568" t="s">
        <v>653</v>
      </c>
      <c r="D5281" s="563">
        <v>20818.518518518522</v>
      </c>
      <c r="E5281" s="564">
        <v>2.0417646957549742</v>
      </c>
      <c r="F5281" s="565">
        <v>42506.516129032265</v>
      </c>
      <c r="G5281" s="779">
        <v>0.35</v>
      </c>
      <c r="H5281" s="567">
        <v>121447</v>
      </c>
      <c r="I5281" s="576"/>
    </row>
    <row r="5282" spans="2:10">
      <c r="B5282" s="516"/>
      <c r="C5282" s="609"/>
      <c r="D5282" s="558"/>
      <c r="E5282" s="563"/>
      <c r="F5282" s="563"/>
      <c r="G5282" s="610"/>
      <c r="H5282" s="587"/>
      <c r="I5282" s="576"/>
    </row>
    <row r="5283" spans="2:10">
      <c r="B5283" s="516"/>
      <c r="C5283" s="609"/>
      <c r="D5283" s="614"/>
      <c r="E5283" s="614"/>
      <c r="F5283" s="614"/>
      <c r="G5283" s="610"/>
      <c r="H5283" s="613"/>
      <c r="I5283" s="576"/>
    </row>
    <row r="5284" spans="2:10" ht="15.75" thickBot="1">
      <c r="B5284" s="516"/>
      <c r="C5284" s="609"/>
      <c r="D5284" s="614"/>
      <c r="E5284" s="614"/>
      <c r="F5284" s="614"/>
      <c r="G5284" s="610"/>
      <c r="H5284" s="613"/>
      <c r="I5284" s="576"/>
    </row>
    <row r="5285" spans="2:10" ht="15.75" thickBot="1">
      <c r="B5285" s="516"/>
      <c r="C5285" s="639"/>
      <c r="D5285" s="640"/>
      <c r="E5285" s="640"/>
      <c r="F5285" s="640"/>
      <c r="G5285" s="641"/>
      <c r="H5285" s="642"/>
      <c r="I5285" s="679">
        <v>588613</v>
      </c>
    </row>
    <row r="5286" spans="2:10" ht="15.75" thickBot="1">
      <c r="B5286" s="516"/>
      <c r="C5286" s="515"/>
      <c r="D5286" s="515"/>
      <c r="E5286" s="515"/>
      <c r="F5286" s="515"/>
      <c r="G5286" s="516"/>
      <c r="H5286" s="575"/>
      <c r="I5286" s="576"/>
    </row>
    <row r="5287" spans="2:10" ht="15.75" thickBot="1">
      <c r="B5287" s="516"/>
      <c r="C5287" s="515"/>
      <c r="D5287" s="515"/>
      <c r="E5287" s="515"/>
      <c r="F5287" s="574" t="s">
        <v>654</v>
      </c>
      <c r="G5287" s="516"/>
      <c r="H5287" s="575"/>
      <c r="I5287" s="619">
        <v>3431941</v>
      </c>
      <c r="J5287" s="518">
        <v>3431941</v>
      </c>
    </row>
    <row r="5288" spans="2:10">
      <c r="B5288" s="515"/>
      <c r="C5288" s="515"/>
      <c r="D5288" s="515"/>
      <c r="E5288" s="515"/>
      <c r="F5288" s="515"/>
      <c r="G5288" s="515"/>
      <c r="H5288" s="517"/>
      <c r="I5288" s="515"/>
    </row>
    <row r="5289" spans="2:10">
      <c r="B5289" s="515"/>
      <c r="C5289" s="515"/>
      <c r="D5289" s="515"/>
      <c r="E5289" s="515"/>
      <c r="F5289" s="515"/>
      <c r="G5289" s="515"/>
      <c r="H5289" s="517"/>
      <c r="I5289" s="515"/>
    </row>
    <row r="5290" spans="2:10">
      <c r="B5290" s="515"/>
      <c r="C5290" s="515"/>
      <c r="D5290" s="515"/>
      <c r="E5290" s="515"/>
      <c r="F5290" s="515"/>
      <c r="G5290" s="515"/>
      <c r="H5290" s="517"/>
      <c r="I5290" s="515"/>
    </row>
    <row r="5291" spans="2:10">
      <c r="B5291" s="515"/>
      <c r="C5291" s="515"/>
      <c r="D5291" s="515"/>
      <c r="E5291" s="515"/>
      <c r="F5291" s="515"/>
      <c r="G5291" s="515"/>
      <c r="H5291" s="517"/>
      <c r="I5291" s="515"/>
    </row>
    <row r="5292" spans="2:10">
      <c r="B5292" s="516"/>
      <c r="C5292" s="519" t="s">
        <v>631</v>
      </c>
      <c r="D5292" s="519"/>
      <c r="E5292" s="519"/>
      <c r="F5292" s="519"/>
      <c r="G5292" s="519"/>
      <c r="H5292" s="520"/>
      <c r="I5292" s="515"/>
    </row>
    <row r="5293" spans="2:10">
      <c r="B5293" s="516"/>
      <c r="C5293" s="515"/>
      <c r="D5293" s="515"/>
      <c r="E5293" s="515"/>
      <c r="F5293" s="515"/>
      <c r="G5293" s="516"/>
      <c r="H5293" s="575"/>
      <c r="I5293" s="576"/>
    </row>
    <row r="5294" spans="2:10">
      <c r="B5294" s="516"/>
      <c r="C5294" s="515"/>
      <c r="D5294" s="515"/>
      <c r="E5294" s="515"/>
      <c r="F5294" s="515"/>
      <c r="G5294" s="516"/>
      <c r="H5294" s="575"/>
      <c r="I5294" s="576"/>
    </row>
    <row r="5295" spans="2:10">
      <c r="B5295" s="516"/>
      <c r="C5295" s="515"/>
      <c r="D5295" s="515"/>
      <c r="E5295" s="515"/>
      <c r="F5295" s="515"/>
      <c r="G5295" s="516"/>
      <c r="H5295" s="575"/>
      <c r="I5295" s="1051" t="s">
        <v>1062</v>
      </c>
    </row>
    <row r="5296" spans="2:10" ht="25.5">
      <c r="B5296" s="828" t="s">
        <v>568</v>
      </c>
      <c r="C5296" s="1097" t="s">
        <v>4629</v>
      </c>
      <c r="D5296" s="953" t="s">
        <v>5565</v>
      </c>
      <c r="E5296" s="829"/>
      <c r="F5296" s="829"/>
      <c r="G5296" s="828" t="s">
        <v>7</v>
      </c>
      <c r="H5296" s="949" t="s">
        <v>80</v>
      </c>
      <c r="I5296" s="1093">
        <v>77</v>
      </c>
    </row>
    <row r="5297" spans="2:9">
      <c r="B5297" s="516"/>
      <c r="C5297" s="515"/>
      <c r="D5297" s="604"/>
      <c r="E5297" s="604"/>
      <c r="F5297" s="604"/>
      <c r="G5297" s="516"/>
      <c r="H5297" s="575"/>
      <c r="I5297" s="576"/>
    </row>
    <row r="5298" spans="2:9">
      <c r="B5298" s="516"/>
      <c r="C5298" s="515"/>
      <c r="D5298" s="515"/>
      <c r="E5298" s="515"/>
      <c r="F5298" s="515"/>
      <c r="G5298" s="515"/>
      <c r="H5298" s="517"/>
      <c r="I5298" s="576"/>
    </row>
    <row r="5299" spans="2:9" ht="15.75" thickBot="1">
      <c r="B5299" s="516"/>
      <c r="C5299" s="515"/>
      <c r="D5299" s="515"/>
      <c r="E5299" s="515"/>
      <c r="F5299" s="515"/>
      <c r="G5299" s="516"/>
      <c r="H5299" s="575"/>
      <c r="I5299" s="576"/>
    </row>
    <row r="5300" spans="2:9" ht="15.75" thickBot="1">
      <c r="B5300" s="516"/>
      <c r="C5300" s="605" t="s">
        <v>633</v>
      </c>
      <c r="D5300" s="561" t="s">
        <v>7</v>
      </c>
      <c r="E5300" s="561" t="s">
        <v>92</v>
      </c>
      <c r="F5300" s="561" t="s">
        <v>672</v>
      </c>
      <c r="G5300" s="561" t="s">
        <v>635</v>
      </c>
      <c r="H5300" s="606" t="s">
        <v>636</v>
      </c>
      <c r="I5300" s="576"/>
    </row>
    <row r="5301" spans="2:9">
      <c r="B5301" s="516"/>
      <c r="C5301" s="568" t="s">
        <v>637</v>
      </c>
      <c r="D5301" s="607" t="s">
        <v>638</v>
      </c>
      <c r="E5301" s="535">
        <v>1</v>
      </c>
      <c r="F5301" s="647">
        <v>882919</v>
      </c>
      <c r="G5301" s="535">
        <v>0.1</v>
      </c>
      <c r="H5301" s="608">
        <v>88292</v>
      </c>
      <c r="I5301" s="576"/>
    </row>
    <row r="5302" spans="2:9">
      <c r="B5302" s="516"/>
      <c r="C5302" s="609"/>
      <c r="D5302" s="610"/>
      <c r="E5302" s="610"/>
      <c r="F5302" s="611"/>
      <c r="G5302" s="610"/>
      <c r="H5302" s="613"/>
      <c r="I5302" s="576"/>
    </row>
    <row r="5303" spans="2:9">
      <c r="B5303" s="516"/>
      <c r="C5303" s="609"/>
      <c r="D5303" s="610"/>
      <c r="E5303" s="610"/>
      <c r="F5303" s="563"/>
      <c r="G5303" s="610"/>
      <c r="H5303" s="613"/>
      <c r="I5303" s="576"/>
    </row>
    <row r="5304" spans="2:9">
      <c r="B5304" s="516"/>
      <c r="C5304" s="609"/>
      <c r="D5304" s="610"/>
      <c r="E5304" s="610"/>
      <c r="F5304" s="558"/>
      <c r="G5304" s="610"/>
      <c r="H5304" s="613"/>
      <c r="I5304" s="576"/>
    </row>
    <row r="5305" spans="2:9">
      <c r="B5305" s="516"/>
      <c r="C5305" s="609"/>
      <c r="D5305" s="610"/>
      <c r="E5305" s="614"/>
      <c r="F5305" s="614"/>
      <c r="G5305" s="610"/>
      <c r="H5305" s="613"/>
      <c r="I5305" s="576"/>
    </row>
    <row r="5306" spans="2:9" ht="15.75" thickBot="1">
      <c r="B5306" s="516"/>
      <c r="C5306" s="609"/>
      <c r="D5306" s="610"/>
      <c r="E5306" s="614"/>
      <c r="F5306" s="614"/>
      <c r="G5306" s="610"/>
      <c r="H5306" s="613"/>
      <c r="I5306" s="576"/>
    </row>
    <row r="5307" spans="2:9" ht="15.75" thickBot="1">
      <c r="B5307" s="516"/>
      <c r="C5307" s="615"/>
      <c r="D5307" s="616"/>
      <c r="E5307" s="616"/>
      <c r="F5307" s="616"/>
      <c r="G5307" s="617"/>
      <c r="H5307" s="618"/>
      <c r="I5307" s="619">
        <v>88292</v>
      </c>
    </row>
    <row r="5308" spans="2:9" ht="15.75" thickBot="1">
      <c r="B5308" s="516"/>
      <c r="C5308" s="620"/>
      <c r="D5308" s="620"/>
      <c r="E5308" s="620"/>
      <c r="F5308" s="620"/>
      <c r="G5308" s="621"/>
      <c r="H5308" s="622"/>
      <c r="I5308" s="623"/>
    </row>
    <row r="5309" spans="2:9" ht="15.75" thickBot="1">
      <c r="B5309" s="516"/>
      <c r="C5309" s="605" t="s">
        <v>641</v>
      </c>
      <c r="D5309" s="561" t="s">
        <v>7</v>
      </c>
      <c r="E5309" s="561" t="s">
        <v>92</v>
      </c>
      <c r="F5309" s="561" t="s">
        <v>642</v>
      </c>
      <c r="G5309" s="561" t="s">
        <v>643</v>
      </c>
      <c r="H5309" s="606" t="s">
        <v>636</v>
      </c>
      <c r="I5309" s="576"/>
    </row>
    <row r="5310" spans="2:9">
      <c r="B5310" s="516"/>
      <c r="C5310" s="776" t="s">
        <v>5566</v>
      </c>
      <c r="D5310" s="625" t="s">
        <v>80</v>
      </c>
      <c r="E5310" s="610">
        <v>1</v>
      </c>
      <c r="F5310" s="611">
        <v>4176700</v>
      </c>
      <c r="G5310" s="556"/>
      <c r="H5310" s="777">
        <v>4176700</v>
      </c>
      <c r="I5310" s="576"/>
    </row>
    <row r="5311" spans="2:9">
      <c r="B5311" s="516"/>
      <c r="C5311" s="678"/>
      <c r="D5311" s="625"/>
      <c r="E5311" s="625"/>
      <c r="F5311" s="611"/>
      <c r="G5311" s="556"/>
      <c r="H5311" s="587"/>
      <c r="I5311" s="576"/>
    </row>
    <row r="5312" spans="2:9">
      <c r="B5312" s="516"/>
      <c r="C5312" s="678"/>
      <c r="D5312" s="610"/>
      <c r="E5312" s="610"/>
      <c r="F5312" s="611"/>
      <c r="G5312" s="556"/>
      <c r="H5312" s="587"/>
      <c r="I5312" s="576"/>
    </row>
    <row r="5313" spans="2:9">
      <c r="B5313" s="516"/>
      <c r="C5313" s="678"/>
      <c r="D5313" s="610"/>
      <c r="E5313" s="610"/>
      <c r="F5313" s="563"/>
      <c r="G5313" s="556"/>
      <c r="H5313" s="587"/>
      <c r="I5313" s="576"/>
    </row>
    <row r="5314" spans="2:9">
      <c r="B5314" s="516"/>
      <c r="C5314" s="609"/>
      <c r="D5314" s="610"/>
      <c r="E5314" s="610"/>
      <c r="F5314" s="563"/>
      <c r="G5314" s="556"/>
      <c r="H5314" s="587"/>
      <c r="I5314" s="576"/>
    </row>
    <row r="5315" spans="2:9">
      <c r="B5315" s="516"/>
      <c r="C5315" s="628"/>
      <c r="D5315" s="625"/>
      <c r="E5315" s="625"/>
      <c r="F5315" s="563"/>
      <c r="G5315" s="556"/>
      <c r="H5315" s="587"/>
      <c r="I5315" s="576"/>
    </row>
    <row r="5316" spans="2:9">
      <c r="B5316" s="516"/>
      <c r="C5316" s="609"/>
      <c r="D5316" s="610"/>
      <c r="E5316" s="610"/>
      <c r="F5316" s="563"/>
      <c r="G5316" s="556"/>
      <c r="H5316" s="587"/>
      <c r="I5316" s="576"/>
    </row>
    <row r="5317" spans="2:9">
      <c r="B5317" s="516"/>
      <c r="C5317" s="609"/>
      <c r="D5317" s="610"/>
      <c r="E5317" s="610"/>
      <c r="F5317" s="563"/>
      <c r="G5317" s="556"/>
      <c r="H5317" s="587"/>
      <c r="I5317" s="576"/>
    </row>
    <row r="5318" spans="2:9">
      <c r="B5318" s="516"/>
      <c r="C5318" s="609"/>
      <c r="D5318" s="614"/>
      <c r="E5318" s="614"/>
      <c r="F5318" s="614"/>
      <c r="G5318" s="610"/>
      <c r="H5318" s="613"/>
      <c r="I5318" s="576"/>
    </row>
    <row r="5319" spans="2:9">
      <c r="B5319" s="516"/>
      <c r="C5319" s="609"/>
      <c r="D5319" s="614"/>
      <c r="E5319" s="614"/>
      <c r="F5319" s="614"/>
      <c r="G5319" s="610"/>
      <c r="H5319" s="613"/>
      <c r="I5319" s="576"/>
    </row>
    <row r="5320" spans="2:9">
      <c r="B5320" s="516"/>
      <c r="C5320" s="609"/>
      <c r="D5320" s="614"/>
      <c r="E5320" s="614"/>
      <c r="F5320" s="614"/>
      <c r="G5320" s="610"/>
      <c r="H5320" s="613"/>
      <c r="I5320" s="576"/>
    </row>
    <row r="5321" spans="2:9" ht="15.75" thickBot="1">
      <c r="B5321" s="516"/>
      <c r="C5321" s="609"/>
      <c r="D5321" s="614"/>
      <c r="E5321" s="614"/>
      <c r="F5321" s="614"/>
      <c r="G5321" s="610"/>
      <c r="H5321" s="613"/>
      <c r="I5321" s="576"/>
    </row>
    <row r="5322" spans="2:9" ht="15.75" thickBot="1">
      <c r="B5322" s="516"/>
      <c r="C5322" s="615"/>
      <c r="D5322" s="616"/>
      <c r="E5322" s="616"/>
      <c r="F5322" s="616"/>
      <c r="G5322" s="617"/>
      <c r="H5322" s="618"/>
      <c r="I5322" s="679">
        <v>4176700</v>
      </c>
    </row>
    <row r="5323" spans="2:9" ht="15.75" thickBot="1">
      <c r="B5323" s="516"/>
      <c r="C5323" s="620"/>
      <c r="D5323" s="620"/>
      <c r="E5323" s="620"/>
      <c r="F5323" s="620"/>
      <c r="G5323" s="621"/>
      <c r="H5323" s="622"/>
      <c r="I5323" s="623"/>
    </row>
    <row r="5324" spans="2:9" ht="15.75" thickBot="1">
      <c r="B5324" s="516"/>
      <c r="C5324" s="605" t="s">
        <v>645</v>
      </c>
      <c r="D5324" s="561" t="s">
        <v>7</v>
      </c>
      <c r="E5324" s="561" t="s">
        <v>92</v>
      </c>
      <c r="F5324" s="561" t="s">
        <v>642</v>
      </c>
      <c r="G5324" s="561" t="s">
        <v>646</v>
      </c>
      <c r="H5324" s="606" t="s">
        <v>636</v>
      </c>
      <c r="I5324" s="576"/>
    </row>
    <row r="5325" spans="2:9">
      <c r="B5325" s="516"/>
      <c r="C5325" s="624"/>
      <c r="D5325" s="625"/>
      <c r="E5325" s="625"/>
      <c r="F5325" s="584"/>
      <c r="G5325" s="625"/>
      <c r="H5325" s="592"/>
      <c r="I5325" s="631"/>
    </row>
    <row r="5326" spans="2:9">
      <c r="B5326" s="516"/>
      <c r="C5326" s="627"/>
      <c r="D5326" s="633"/>
      <c r="E5326" s="633"/>
      <c r="F5326" s="633"/>
      <c r="G5326" s="625"/>
      <c r="H5326" s="587"/>
      <c r="I5326" s="576"/>
    </row>
    <row r="5327" spans="2:9">
      <c r="B5327" s="516"/>
      <c r="C5327" s="627"/>
      <c r="D5327" s="614"/>
      <c r="E5327" s="614"/>
      <c r="F5327" s="614"/>
      <c r="G5327" s="610"/>
      <c r="H5327" s="613"/>
      <c r="I5327" s="576"/>
    </row>
    <row r="5328" spans="2:9">
      <c r="B5328" s="516"/>
      <c r="C5328" s="628"/>
      <c r="D5328" s="614"/>
      <c r="E5328" s="614"/>
      <c r="F5328" s="614"/>
      <c r="G5328" s="610"/>
      <c r="H5328" s="613"/>
      <c r="I5328" s="576"/>
    </row>
    <row r="5329" spans="2:10" ht="15.75" thickBot="1">
      <c r="B5329" s="516"/>
      <c r="C5329" s="609"/>
      <c r="D5329" s="614"/>
      <c r="E5329" s="614"/>
      <c r="F5329" s="614"/>
      <c r="G5329" s="610"/>
      <c r="H5329" s="613"/>
      <c r="I5329" s="576"/>
    </row>
    <row r="5330" spans="2:10" ht="15.75" thickBot="1">
      <c r="B5330" s="516"/>
      <c r="C5330" s="615"/>
      <c r="D5330" s="616"/>
      <c r="E5330" s="616"/>
      <c r="F5330" s="616"/>
      <c r="G5330" s="617"/>
      <c r="H5330" s="618"/>
      <c r="I5330" s="619">
        <v>0</v>
      </c>
    </row>
    <row r="5331" spans="2:10" ht="15.75" thickBot="1">
      <c r="B5331" s="516"/>
      <c r="C5331" s="620"/>
      <c r="D5331" s="620"/>
      <c r="E5331" s="620"/>
      <c r="F5331" s="620"/>
      <c r="G5331" s="634"/>
      <c r="H5331" s="635"/>
      <c r="I5331" s="623"/>
    </row>
    <row r="5332" spans="2:10" ht="15.75" thickBot="1">
      <c r="B5332" s="516"/>
      <c r="C5332" s="605" t="s">
        <v>647</v>
      </c>
      <c r="D5332" s="561" t="s">
        <v>648</v>
      </c>
      <c r="E5332" s="561" t="s">
        <v>649</v>
      </c>
      <c r="F5332" s="561" t="s">
        <v>650</v>
      </c>
      <c r="G5332" s="561" t="s">
        <v>635</v>
      </c>
      <c r="H5332" s="606" t="s">
        <v>636</v>
      </c>
      <c r="I5332" s="576"/>
    </row>
    <row r="5333" spans="2:10">
      <c r="B5333" s="516"/>
      <c r="C5333" s="562" t="s">
        <v>651</v>
      </c>
      <c r="D5333" s="563">
        <v>52046.296296296299</v>
      </c>
      <c r="E5333" s="564">
        <v>1.83829076447194</v>
      </c>
      <c r="F5333" s="565">
        <v>95676.225806451621</v>
      </c>
      <c r="G5333" s="780">
        <v>0.24729698849939602</v>
      </c>
      <c r="H5333" s="567">
        <v>386888</v>
      </c>
      <c r="I5333" s="576"/>
    </row>
    <row r="5334" spans="2:10">
      <c r="B5334" s="516"/>
      <c r="C5334" s="562" t="s">
        <v>652</v>
      </c>
      <c r="D5334" s="563">
        <v>41637.037037037036</v>
      </c>
      <c r="E5334" s="564">
        <v>1.83829076447194</v>
      </c>
      <c r="F5334" s="565">
        <v>76540.980645161297</v>
      </c>
      <c r="G5334" s="778">
        <v>0.24</v>
      </c>
      <c r="H5334" s="567">
        <v>318921</v>
      </c>
      <c r="I5334" s="576"/>
    </row>
    <row r="5335" spans="2:10">
      <c r="B5335" s="516"/>
      <c r="C5335" s="568" t="s">
        <v>653</v>
      </c>
      <c r="D5335" s="563">
        <v>20818.518518518522</v>
      </c>
      <c r="E5335" s="564">
        <v>2.0417646957549742</v>
      </c>
      <c r="F5335" s="565">
        <v>42506.516129032265</v>
      </c>
      <c r="G5335" s="779">
        <v>0.24</v>
      </c>
      <c r="H5335" s="567">
        <v>177110</v>
      </c>
      <c r="I5335" s="576"/>
    </row>
    <row r="5336" spans="2:10">
      <c r="B5336" s="516"/>
      <c r="C5336" s="609"/>
      <c r="D5336" s="558"/>
      <c r="E5336" s="563"/>
      <c r="F5336" s="563"/>
      <c r="G5336" s="610"/>
      <c r="H5336" s="587"/>
      <c r="I5336" s="576"/>
    </row>
    <row r="5337" spans="2:10">
      <c r="B5337" s="516"/>
      <c r="C5337" s="609"/>
      <c r="D5337" s="614"/>
      <c r="E5337" s="614"/>
      <c r="F5337" s="614"/>
      <c r="G5337" s="610"/>
      <c r="H5337" s="613"/>
      <c r="I5337" s="576"/>
    </row>
    <row r="5338" spans="2:10" ht="15.75" thickBot="1">
      <c r="B5338" s="516"/>
      <c r="C5338" s="609"/>
      <c r="D5338" s="614"/>
      <c r="E5338" s="614"/>
      <c r="F5338" s="614"/>
      <c r="G5338" s="610"/>
      <c r="H5338" s="613"/>
      <c r="I5338" s="576"/>
    </row>
    <row r="5339" spans="2:10" ht="15.75" thickBot="1">
      <c r="B5339" s="516"/>
      <c r="C5339" s="639"/>
      <c r="D5339" s="640"/>
      <c r="E5339" s="640"/>
      <c r="F5339" s="640"/>
      <c r="G5339" s="641"/>
      <c r="H5339" s="642"/>
      <c r="I5339" s="679">
        <v>882919</v>
      </c>
    </row>
    <row r="5340" spans="2:10" ht="15.75" thickBot="1">
      <c r="B5340" s="516"/>
      <c r="C5340" s="515"/>
      <c r="D5340" s="515"/>
      <c r="E5340" s="515"/>
      <c r="F5340" s="515"/>
      <c r="G5340" s="516"/>
      <c r="H5340" s="575"/>
      <c r="I5340" s="576"/>
    </row>
    <row r="5341" spans="2:10" ht="15.75" thickBot="1">
      <c r="B5341" s="516"/>
      <c r="C5341" s="515"/>
      <c r="D5341" s="515"/>
      <c r="E5341" s="515"/>
      <c r="F5341" s="574" t="s">
        <v>654</v>
      </c>
      <c r="G5341" s="516"/>
      <c r="H5341" s="575"/>
      <c r="I5341" s="619">
        <v>5147911</v>
      </c>
      <c r="J5341" s="518">
        <v>5147911</v>
      </c>
    </row>
    <row r="5342" spans="2:10">
      <c r="B5342" s="515"/>
      <c r="C5342" s="515"/>
      <c r="D5342" s="515"/>
      <c r="E5342" s="515"/>
      <c r="F5342" s="515"/>
      <c r="G5342" s="515"/>
      <c r="H5342" s="517"/>
      <c r="I5342" s="515"/>
    </row>
    <row r="5343" spans="2:10">
      <c r="B5343" s="515"/>
      <c r="C5343" s="515"/>
      <c r="D5343" s="515"/>
      <c r="E5343" s="515"/>
      <c r="F5343" s="515"/>
      <c r="G5343" s="515"/>
      <c r="H5343" s="517"/>
      <c r="I5343" s="515"/>
    </row>
    <row r="5344" spans="2:10">
      <c r="B5344" s="515"/>
      <c r="C5344" s="515"/>
      <c r="D5344" s="515"/>
      <c r="E5344" s="515"/>
      <c r="F5344" s="515"/>
      <c r="G5344" s="515"/>
      <c r="H5344" s="517"/>
      <c r="I5344" s="515"/>
    </row>
    <row r="5345" spans="2:9">
      <c r="B5345" s="515"/>
      <c r="C5345" s="515"/>
      <c r="D5345" s="515"/>
      <c r="E5345" s="515"/>
      <c r="F5345" s="515"/>
      <c r="G5345" s="515"/>
      <c r="H5345" s="517"/>
      <c r="I5345" s="515"/>
    </row>
    <row r="5346" spans="2:9">
      <c r="B5346" s="516"/>
      <c r="C5346" s="519" t="s">
        <v>631</v>
      </c>
      <c r="D5346" s="519"/>
      <c r="E5346" s="519"/>
      <c r="F5346" s="519"/>
      <c r="G5346" s="519"/>
      <c r="H5346" s="520"/>
      <c r="I5346" s="515"/>
    </row>
    <row r="5347" spans="2:9">
      <c r="B5347" s="516"/>
      <c r="C5347" s="515"/>
      <c r="D5347" s="515"/>
      <c r="E5347" s="515"/>
      <c r="F5347" s="515"/>
      <c r="G5347" s="516"/>
      <c r="H5347" s="575"/>
      <c r="I5347" s="576"/>
    </row>
    <row r="5348" spans="2:9">
      <c r="B5348" s="516"/>
      <c r="C5348" s="515"/>
      <c r="D5348" s="515"/>
      <c r="E5348" s="515"/>
      <c r="F5348" s="515"/>
      <c r="G5348" s="516"/>
      <c r="H5348" s="575"/>
      <c r="I5348" s="576"/>
    </row>
    <row r="5349" spans="2:9">
      <c r="B5349" s="516"/>
      <c r="C5349" s="515"/>
      <c r="D5349" s="515"/>
      <c r="E5349" s="515"/>
      <c r="F5349" s="515"/>
      <c r="G5349" s="516"/>
      <c r="H5349" s="575"/>
      <c r="I5349" s="1051" t="s">
        <v>1062</v>
      </c>
    </row>
    <row r="5350" spans="2:9" ht="25.5">
      <c r="B5350" s="828" t="s">
        <v>568</v>
      </c>
      <c r="C5350" s="1097" t="s">
        <v>4735</v>
      </c>
      <c r="D5350" s="953" t="s">
        <v>5570</v>
      </c>
      <c r="E5350" s="829"/>
      <c r="F5350" s="829"/>
      <c r="G5350" s="828" t="s">
        <v>7</v>
      </c>
      <c r="H5350" s="949" t="s">
        <v>80</v>
      </c>
      <c r="I5350" s="1093">
        <v>78</v>
      </c>
    </row>
    <row r="5351" spans="2:9">
      <c r="B5351" s="516"/>
      <c r="C5351" s="515"/>
      <c r="D5351" s="604"/>
      <c r="E5351" s="604"/>
      <c r="F5351" s="604"/>
      <c r="G5351" s="516"/>
      <c r="H5351" s="575"/>
      <c r="I5351" s="576"/>
    </row>
    <row r="5352" spans="2:9">
      <c r="B5352" s="516"/>
      <c r="C5352" s="515"/>
      <c r="D5352" s="515"/>
      <c r="E5352" s="515"/>
      <c r="F5352" s="515"/>
      <c r="G5352" s="515"/>
      <c r="H5352" s="517"/>
      <c r="I5352" s="576"/>
    </row>
    <row r="5353" spans="2:9" ht="15.75" thickBot="1">
      <c r="B5353" s="516"/>
      <c r="C5353" s="515"/>
      <c r="D5353" s="515"/>
      <c r="E5353" s="515"/>
      <c r="F5353" s="515"/>
      <c r="G5353" s="516"/>
      <c r="H5353" s="575"/>
      <c r="I5353" s="576"/>
    </row>
    <row r="5354" spans="2:9" ht="15.75" thickBot="1">
      <c r="B5354" s="516"/>
      <c r="C5354" s="605" t="s">
        <v>633</v>
      </c>
      <c r="D5354" s="561" t="s">
        <v>7</v>
      </c>
      <c r="E5354" s="561" t="s">
        <v>92</v>
      </c>
      <c r="F5354" s="561" t="s">
        <v>672</v>
      </c>
      <c r="G5354" s="561" t="s">
        <v>635</v>
      </c>
      <c r="H5354" s="606" t="s">
        <v>636</v>
      </c>
      <c r="I5354" s="576"/>
    </row>
    <row r="5355" spans="2:9">
      <c r="B5355" s="516"/>
      <c r="C5355" s="568" t="s">
        <v>637</v>
      </c>
      <c r="D5355" s="607" t="s">
        <v>638</v>
      </c>
      <c r="E5355" s="535">
        <v>1</v>
      </c>
      <c r="F5355" s="647">
        <v>234881</v>
      </c>
      <c r="G5355" s="535">
        <v>0.1</v>
      </c>
      <c r="H5355" s="608">
        <v>23488</v>
      </c>
      <c r="I5355" s="576"/>
    </row>
    <row r="5356" spans="2:9">
      <c r="B5356" s="516"/>
      <c r="C5356" s="609"/>
      <c r="D5356" s="610"/>
      <c r="E5356" s="610"/>
      <c r="F5356" s="611"/>
      <c r="G5356" s="610"/>
      <c r="H5356" s="613"/>
      <c r="I5356" s="576"/>
    </row>
    <row r="5357" spans="2:9">
      <c r="B5357" s="516"/>
      <c r="C5357" s="609"/>
      <c r="D5357" s="610"/>
      <c r="E5357" s="610"/>
      <c r="F5357" s="563"/>
      <c r="G5357" s="610"/>
      <c r="H5357" s="613"/>
      <c r="I5357" s="576"/>
    </row>
    <row r="5358" spans="2:9">
      <c r="B5358" s="516"/>
      <c r="C5358" s="609"/>
      <c r="D5358" s="610"/>
      <c r="E5358" s="610"/>
      <c r="F5358" s="558"/>
      <c r="G5358" s="610"/>
      <c r="H5358" s="613"/>
      <c r="I5358" s="576"/>
    </row>
    <row r="5359" spans="2:9">
      <c r="B5359" s="516"/>
      <c r="C5359" s="609"/>
      <c r="D5359" s="610"/>
      <c r="E5359" s="614"/>
      <c r="F5359" s="614"/>
      <c r="G5359" s="610"/>
      <c r="H5359" s="613"/>
      <c r="I5359" s="576"/>
    </row>
    <row r="5360" spans="2:9" ht="15.75" thickBot="1">
      <c r="B5360" s="516"/>
      <c r="C5360" s="609"/>
      <c r="D5360" s="610"/>
      <c r="E5360" s="614"/>
      <c r="F5360" s="614"/>
      <c r="G5360" s="610"/>
      <c r="H5360" s="613"/>
      <c r="I5360" s="576"/>
    </row>
    <row r="5361" spans="2:9" ht="15.75" thickBot="1">
      <c r="B5361" s="516"/>
      <c r="C5361" s="615"/>
      <c r="D5361" s="616"/>
      <c r="E5361" s="616"/>
      <c r="F5361" s="616"/>
      <c r="G5361" s="617"/>
      <c r="H5361" s="618"/>
      <c r="I5361" s="619">
        <v>23488</v>
      </c>
    </row>
    <row r="5362" spans="2:9" ht="15.75" thickBot="1">
      <c r="B5362" s="516"/>
      <c r="C5362" s="620"/>
      <c r="D5362" s="620"/>
      <c r="E5362" s="620"/>
      <c r="F5362" s="620"/>
      <c r="G5362" s="621"/>
      <c r="H5362" s="622"/>
      <c r="I5362" s="623"/>
    </row>
    <row r="5363" spans="2:9" ht="15.75" thickBot="1">
      <c r="B5363" s="516"/>
      <c r="C5363" s="605" t="s">
        <v>641</v>
      </c>
      <c r="D5363" s="561" t="s">
        <v>7</v>
      </c>
      <c r="E5363" s="561" t="s">
        <v>92</v>
      </c>
      <c r="F5363" s="561" t="s">
        <v>642</v>
      </c>
      <c r="G5363" s="561" t="s">
        <v>643</v>
      </c>
      <c r="H5363" s="606" t="s">
        <v>636</v>
      </c>
      <c r="I5363" s="576"/>
    </row>
    <row r="5364" spans="2:9" ht="25.5">
      <c r="B5364" s="516"/>
      <c r="C5364" s="776" t="s">
        <v>5571</v>
      </c>
      <c r="D5364" s="625" t="s">
        <v>80</v>
      </c>
      <c r="E5364" s="610">
        <v>1</v>
      </c>
      <c r="F5364" s="611">
        <v>1584839</v>
      </c>
      <c r="G5364" s="556"/>
      <c r="H5364" s="777">
        <v>1584839</v>
      </c>
      <c r="I5364" s="576"/>
    </row>
    <row r="5365" spans="2:9">
      <c r="B5365" s="516"/>
      <c r="C5365" s="678"/>
      <c r="D5365" s="625"/>
      <c r="E5365" s="625"/>
      <c r="F5365" s="611"/>
      <c r="G5365" s="556"/>
      <c r="H5365" s="587"/>
      <c r="I5365" s="576"/>
    </row>
    <row r="5366" spans="2:9">
      <c r="B5366" s="516"/>
      <c r="C5366" s="678"/>
      <c r="D5366" s="610"/>
      <c r="E5366" s="610"/>
      <c r="F5366" s="611"/>
      <c r="G5366" s="556"/>
      <c r="H5366" s="587"/>
      <c r="I5366" s="576"/>
    </row>
    <row r="5367" spans="2:9">
      <c r="B5367" s="516"/>
      <c r="C5367" s="678"/>
      <c r="D5367" s="610"/>
      <c r="E5367" s="610"/>
      <c r="F5367" s="563"/>
      <c r="G5367" s="556"/>
      <c r="H5367" s="587"/>
      <c r="I5367" s="576"/>
    </row>
    <row r="5368" spans="2:9">
      <c r="B5368" s="516"/>
      <c r="C5368" s="609"/>
      <c r="D5368" s="610"/>
      <c r="E5368" s="610"/>
      <c r="F5368" s="563"/>
      <c r="G5368" s="556"/>
      <c r="H5368" s="587"/>
      <c r="I5368" s="576"/>
    </row>
    <row r="5369" spans="2:9">
      <c r="B5369" s="516"/>
      <c r="C5369" s="628"/>
      <c r="D5369" s="625"/>
      <c r="E5369" s="625"/>
      <c r="F5369" s="563"/>
      <c r="G5369" s="556"/>
      <c r="H5369" s="587"/>
      <c r="I5369" s="576"/>
    </row>
    <row r="5370" spans="2:9">
      <c r="B5370" s="516"/>
      <c r="C5370" s="609"/>
      <c r="D5370" s="610"/>
      <c r="E5370" s="610"/>
      <c r="F5370" s="563"/>
      <c r="G5370" s="556"/>
      <c r="H5370" s="587"/>
      <c r="I5370" s="576"/>
    </row>
    <row r="5371" spans="2:9">
      <c r="B5371" s="516"/>
      <c r="C5371" s="609"/>
      <c r="D5371" s="610"/>
      <c r="E5371" s="610"/>
      <c r="F5371" s="563"/>
      <c r="G5371" s="556"/>
      <c r="H5371" s="587"/>
      <c r="I5371" s="576"/>
    </row>
    <row r="5372" spans="2:9">
      <c r="B5372" s="516"/>
      <c r="C5372" s="609"/>
      <c r="D5372" s="614"/>
      <c r="E5372" s="614"/>
      <c r="F5372" s="614"/>
      <c r="G5372" s="610"/>
      <c r="H5372" s="613"/>
      <c r="I5372" s="576"/>
    </row>
    <row r="5373" spans="2:9">
      <c r="B5373" s="516"/>
      <c r="C5373" s="609"/>
      <c r="D5373" s="614"/>
      <c r="E5373" s="614"/>
      <c r="F5373" s="614"/>
      <c r="G5373" s="610"/>
      <c r="H5373" s="613"/>
      <c r="I5373" s="576"/>
    </row>
    <row r="5374" spans="2:9">
      <c r="B5374" s="516"/>
      <c r="C5374" s="609"/>
      <c r="D5374" s="614"/>
      <c r="E5374" s="614"/>
      <c r="F5374" s="614"/>
      <c r="G5374" s="610"/>
      <c r="H5374" s="613"/>
      <c r="I5374" s="576"/>
    </row>
    <row r="5375" spans="2:9" ht="15.75" thickBot="1">
      <c r="B5375" s="516"/>
      <c r="C5375" s="609"/>
      <c r="D5375" s="614"/>
      <c r="E5375" s="614"/>
      <c r="F5375" s="614"/>
      <c r="G5375" s="610"/>
      <c r="H5375" s="613"/>
      <c r="I5375" s="576"/>
    </row>
    <row r="5376" spans="2:9" ht="15.75" thickBot="1">
      <c r="B5376" s="516"/>
      <c r="C5376" s="615"/>
      <c r="D5376" s="616"/>
      <c r="E5376" s="616"/>
      <c r="F5376" s="616"/>
      <c r="G5376" s="617"/>
      <c r="H5376" s="618"/>
      <c r="I5376" s="679">
        <v>1584839</v>
      </c>
    </row>
    <row r="5377" spans="2:9" ht="15.75" thickBot="1">
      <c r="B5377" s="516"/>
      <c r="C5377" s="620"/>
      <c r="D5377" s="620"/>
      <c r="E5377" s="620"/>
      <c r="F5377" s="620"/>
      <c r="G5377" s="621"/>
      <c r="H5377" s="622"/>
      <c r="I5377" s="623"/>
    </row>
    <row r="5378" spans="2:9" ht="15.75" thickBot="1">
      <c r="B5378" s="516"/>
      <c r="C5378" s="605" t="s">
        <v>645</v>
      </c>
      <c r="D5378" s="561" t="s">
        <v>7</v>
      </c>
      <c r="E5378" s="561" t="s">
        <v>92</v>
      </c>
      <c r="F5378" s="561" t="s">
        <v>642</v>
      </c>
      <c r="G5378" s="561" t="s">
        <v>646</v>
      </c>
      <c r="H5378" s="606" t="s">
        <v>636</v>
      </c>
      <c r="I5378" s="576"/>
    </row>
    <row r="5379" spans="2:9">
      <c r="B5379" s="516"/>
      <c r="C5379" s="624"/>
      <c r="D5379" s="625"/>
      <c r="E5379" s="625"/>
      <c r="F5379" s="584"/>
      <c r="G5379" s="625"/>
      <c r="H5379" s="592"/>
      <c r="I5379" s="631"/>
    </row>
    <row r="5380" spans="2:9">
      <c r="B5380" s="516"/>
      <c r="C5380" s="627"/>
      <c r="D5380" s="633"/>
      <c r="E5380" s="633"/>
      <c r="F5380" s="633"/>
      <c r="G5380" s="625"/>
      <c r="H5380" s="587"/>
      <c r="I5380" s="576"/>
    </row>
    <row r="5381" spans="2:9">
      <c r="B5381" s="516"/>
      <c r="C5381" s="627"/>
      <c r="D5381" s="614"/>
      <c r="E5381" s="614"/>
      <c r="F5381" s="614"/>
      <c r="G5381" s="610"/>
      <c r="H5381" s="613"/>
      <c r="I5381" s="576"/>
    </row>
    <row r="5382" spans="2:9">
      <c r="B5382" s="516"/>
      <c r="C5382" s="628"/>
      <c r="D5382" s="614"/>
      <c r="E5382" s="614"/>
      <c r="F5382" s="614"/>
      <c r="G5382" s="610"/>
      <c r="H5382" s="613"/>
      <c r="I5382" s="576"/>
    </row>
    <row r="5383" spans="2:9" ht="15.75" thickBot="1">
      <c r="B5383" s="516"/>
      <c r="C5383" s="609"/>
      <c r="D5383" s="614"/>
      <c r="E5383" s="614"/>
      <c r="F5383" s="614"/>
      <c r="G5383" s="610"/>
      <c r="H5383" s="613"/>
      <c r="I5383" s="576"/>
    </row>
    <row r="5384" spans="2:9" ht="15.75" thickBot="1">
      <c r="B5384" s="516"/>
      <c r="C5384" s="615"/>
      <c r="D5384" s="616"/>
      <c r="E5384" s="616"/>
      <c r="F5384" s="616"/>
      <c r="G5384" s="617"/>
      <c r="H5384" s="618"/>
      <c r="I5384" s="619">
        <v>0</v>
      </c>
    </row>
    <row r="5385" spans="2:9" ht="15.75" thickBot="1">
      <c r="B5385" s="516"/>
      <c r="C5385" s="620"/>
      <c r="D5385" s="620"/>
      <c r="E5385" s="620"/>
      <c r="F5385" s="620"/>
      <c r="G5385" s="634"/>
      <c r="H5385" s="635"/>
      <c r="I5385" s="623"/>
    </row>
    <row r="5386" spans="2:9" ht="15.75" thickBot="1">
      <c r="B5386" s="516"/>
      <c r="C5386" s="605" t="s">
        <v>647</v>
      </c>
      <c r="D5386" s="561" t="s">
        <v>648</v>
      </c>
      <c r="E5386" s="561" t="s">
        <v>649</v>
      </c>
      <c r="F5386" s="561" t="s">
        <v>650</v>
      </c>
      <c r="G5386" s="561" t="s">
        <v>635</v>
      </c>
      <c r="H5386" s="606" t="s">
        <v>636</v>
      </c>
      <c r="I5386" s="576"/>
    </row>
    <row r="5387" spans="2:9">
      <c r="B5387" s="516"/>
      <c r="C5387" s="562" t="s">
        <v>651</v>
      </c>
      <c r="D5387" s="563">
        <v>52046.296296296299</v>
      </c>
      <c r="E5387" s="564">
        <v>1.83829076447194</v>
      </c>
      <c r="F5387" s="565">
        <v>95676.225806451621</v>
      </c>
      <c r="G5387" s="780">
        <v>0.93246115250795025</v>
      </c>
      <c r="H5387" s="567">
        <v>102606</v>
      </c>
      <c r="I5387" s="576"/>
    </row>
    <row r="5388" spans="2:9">
      <c r="B5388" s="516"/>
      <c r="C5388" s="562" t="s">
        <v>652</v>
      </c>
      <c r="D5388" s="563">
        <v>41637.037037037036</v>
      </c>
      <c r="E5388" s="564">
        <v>1.83829076447194</v>
      </c>
      <c r="F5388" s="565">
        <v>76540.980645161297</v>
      </c>
      <c r="G5388" s="778">
        <v>0.9</v>
      </c>
      <c r="H5388" s="567">
        <v>85046</v>
      </c>
      <c r="I5388" s="576"/>
    </row>
    <row r="5389" spans="2:9">
      <c r="B5389" s="516"/>
      <c r="C5389" s="568" t="s">
        <v>653</v>
      </c>
      <c r="D5389" s="563">
        <v>20818.518518518522</v>
      </c>
      <c r="E5389" s="564">
        <v>2.0417646957549742</v>
      </c>
      <c r="F5389" s="565">
        <v>42506.516129032265</v>
      </c>
      <c r="G5389" s="779">
        <v>0.9</v>
      </c>
      <c r="H5389" s="567">
        <v>47229</v>
      </c>
      <c r="I5389" s="576"/>
    </row>
    <row r="5390" spans="2:9">
      <c r="B5390" s="516"/>
      <c r="C5390" s="609"/>
      <c r="D5390" s="558"/>
      <c r="E5390" s="563"/>
      <c r="F5390" s="563"/>
      <c r="G5390" s="610"/>
      <c r="H5390" s="587"/>
      <c r="I5390" s="576"/>
    </row>
    <row r="5391" spans="2:9">
      <c r="B5391" s="516"/>
      <c r="C5391" s="609"/>
      <c r="D5391" s="614"/>
      <c r="E5391" s="614"/>
      <c r="F5391" s="614"/>
      <c r="G5391" s="610"/>
      <c r="H5391" s="613"/>
      <c r="I5391" s="576"/>
    </row>
    <row r="5392" spans="2:9" ht="15.75" thickBot="1">
      <c r="B5392" s="516"/>
      <c r="C5392" s="609"/>
      <c r="D5392" s="614"/>
      <c r="E5392" s="614"/>
      <c r="F5392" s="614"/>
      <c r="G5392" s="610"/>
      <c r="H5392" s="613"/>
      <c r="I5392" s="576"/>
    </row>
    <row r="5393" spans="2:10" ht="15.75" thickBot="1">
      <c r="B5393" s="516"/>
      <c r="C5393" s="639"/>
      <c r="D5393" s="640"/>
      <c r="E5393" s="640"/>
      <c r="F5393" s="640"/>
      <c r="G5393" s="641"/>
      <c r="H5393" s="642"/>
      <c r="I5393" s="679">
        <v>234881</v>
      </c>
    </row>
    <row r="5394" spans="2:10" ht="15.75" thickBot="1">
      <c r="B5394" s="516"/>
      <c r="C5394" s="515"/>
      <c r="D5394" s="515"/>
      <c r="E5394" s="515"/>
      <c r="F5394" s="515"/>
      <c r="G5394" s="516"/>
      <c r="H5394" s="575"/>
      <c r="I5394" s="576"/>
    </row>
    <row r="5395" spans="2:10" ht="15.75" thickBot="1">
      <c r="B5395" s="516"/>
      <c r="C5395" s="515"/>
      <c r="D5395" s="515"/>
      <c r="E5395" s="515"/>
      <c r="F5395" s="574" t="s">
        <v>654</v>
      </c>
      <c r="G5395" s="516"/>
      <c r="H5395" s="575"/>
      <c r="I5395" s="619">
        <v>1843208</v>
      </c>
      <c r="J5395" s="518">
        <v>1843208</v>
      </c>
    </row>
    <row r="5396" spans="2:10">
      <c r="B5396" s="515"/>
      <c r="C5396" s="515"/>
      <c r="D5396" s="515"/>
      <c r="E5396" s="515"/>
      <c r="F5396" s="515"/>
      <c r="G5396" s="515"/>
      <c r="H5396" s="517"/>
      <c r="I5396" s="515"/>
    </row>
    <row r="5397" spans="2:10">
      <c r="B5397" s="515"/>
      <c r="C5397" s="515"/>
      <c r="D5397" s="515"/>
      <c r="E5397" s="515"/>
      <c r="F5397" s="515"/>
      <c r="G5397" s="515"/>
      <c r="H5397" s="517"/>
      <c r="I5397" s="515"/>
    </row>
    <row r="5398" spans="2:10">
      <c r="B5398" s="515"/>
      <c r="C5398" s="515"/>
      <c r="D5398" s="515"/>
      <c r="E5398" s="515"/>
      <c r="F5398" s="515"/>
      <c r="G5398" s="515"/>
      <c r="H5398" s="517"/>
      <c r="I5398" s="515"/>
    </row>
    <row r="5399" spans="2:10">
      <c r="B5399" s="515"/>
      <c r="C5399" s="515"/>
      <c r="D5399" s="515"/>
      <c r="E5399" s="515"/>
      <c r="F5399" s="515"/>
      <c r="G5399" s="515"/>
      <c r="H5399" s="517"/>
      <c r="I5399" s="515"/>
    </row>
    <row r="5400" spans="2:10">
      <c r="B5400" s="516"/>
      <c r="C5400" s="519" t="s">
        <v>631</v>
      </c>
      <c r="D5400" s="519"/>
      <c r="E5400" s="519"/>
      <c r="F5400" s="519"/>
      <c r="G5400" s="519"/>
      <c r="H5400" s="520"/>
      <c r="I5400" s="515"/>
    </row>
    <row r="5401" spans="2:10">
      <c r="B5401" s="516"/>
      <c r="C5401" s="515"/>
      <c r="D5401" s="515"/>
      <c r="E5401" s="515"/>
      <c r="F5401" s="515"/>
      <c r="G5401" s="516"/>
      <c r="H5401" s="575"/>
      <c r="I5401" s="576"/>
    </row>
    <row r="5402" spans="2:10">
      <c r="B5402" s="516"/>
      <c r="C5402" s="515"/>
      <c r="D5402" s="515"/>
      <c r="E5402" s="515"/>
      <c r="F5402" s="515"/>
      <c r="G5402" s="516"/>
      <c r="H5402" s="575"/>
      <c r="I5402" s="576"/>
    </row>
    <row r="5403" spans="2:10">
      <c r="B5403" s="516"/>
      <c r="C5403" s="515"/>
      <c r="D5403" s="515"/>
      <c r="E5403" s="515"/>
      <c r="F5403" s="515"/>
      <c r="G5403" s="516"/>
      <c r="H5403" s="575"/>
      <c r="I5403" s="1051" t="s">
        <v>1062</v>
      </c>
    </row>
    <row r="5404" spans="2:10" ht="25.5">
      <c r="B5404" s="828" t="s">
        <v>568</v>
      </c>
      <c r="C5404" s="1097" t="s">
        <v>4736</v>
      </c>
      <c r="D5404" s="953" t="s">
        <v>5572</v>
      </c>
      <c r="E5404" s="829"/>
      <c r="F5404" s="829"/>
      <c r="G5404" s="828" t="s">
        <v>7</v>
      </c>
      <c r="H5404" s="949" t="s">
        <v>80</v>
      </c>
      <c r="I5404" s="1093">
        <v>79</v>
      </c>
    </row>
    <row r="5405" spans="2:10">
      <c r="B5405" s="516"/>
      <c r="C5405" s="515"/>
      <c r="D5405" s="604"/>
      <c r="E5405" s="604"/>
      <c r="F5405" s="604"/>
      <c r="G5405" s="516"/>
      <c r="H5405" s="575"/>
      <c r="I5405" s="576"/>
    </row>
    <row r="5406" spans="2:10">
      <c r="B5406" s="516"/>
      <c r="C5406" s="515"/>
      <c r="D5406" s="515"/>
      <c r="E5406" s="515"/>
      <c r="F5406" s="515"/>
      <c r="G5406" s="515"/>
      <c r="H5406" s="517"/>
      <c r="I5406" s="576"/>
    </row>
    <row r="5407" spans="2:10" ht="15.75" thickBot="1">
      <c r="B5407" s="516"/>
      <c r="C5407" s="515"/>
      <c r="D5407" s="515"/>
      <c r="E5407" s="515"/>
      <c r="F5407" s="515"/>
      <c r="G5407" s="516"/>
      <c r="H5407" s="575"/>
      <c r="I5407" s="576"/>
    </row>
    <row r="5408" spans="2:10" ht="15.75" thickBot="1">
      <c r="B5408" s="516"/>
      <c r="C5408" s="605" t="s">
        <v>633</v>
      </c>
      <c r="D5408" s="561" t="s">
        <v>7</v>
      </c>
      <c r="E5408" s="561" t="s">
        <v>92</v>
      </c>
      <c r="F5408" s="561" t="s">
        <v>672</v>
      </c>
      <c r="G5408" s="561" t="s">
        <v>635</v>
      </c>
      <c r="H5408" s="606" t="s">
        <v>636</v>
      </c>
      <c r="I5408" s="576"/>
    </row>
    <row r="5409" spans="2:9">
      <c r="B5409" s="516"/>
      <c r="C5409" s="568" t="s">
        <v>637</v>
      </c>
      <c r="D5409" s="607" t="s">
        <v>638</v>
      </c>
      <c r="E5409" s="535">
        <v>1</v>
      </c>
      <c r="F5409" s="647">
        <v>313175</v>
      </c>
      <c r="G5409" s="535">
        <v>0.1</v>
      </c>
      <c r="H5409" s="608">
        <v>31318</v>
      </c>
      <c r="I5409" s="576"/>
    </row>
    <row r="5410" spans="2:9">
      <c r="B5410" s="516"/>
      <c r="C5410" s="609"/>
      <c r="D5410" s="610"/>
      <c r="E5410" s="610"/>
      <c r="F5410" s="611"/>
      <c r="G5410" s="610"/>
      <c r="H5410" s="613"/>
      <c r="I5410" s="576"/>
    </row>
    <row r="5411" spans="2:9">
      <c r="B5411" s="516"/>
      <c r="C5411" s="609"/>
      <c r="D5411" s="610"/>
      <c r="E5411" s="610"/>
      <c r="F5411" s="563"/>
      <c r="G5411" s="610"/>
      <c r="H5411" s="613"/>
      <c r="I5411" s="576"/>
    </row>
    <row r="5412" spans="2:9">
      <c r="B5412" s="516"/>
      <c r="C5412" s="609"/>
      <c r="D5412" s="610"/>
      <c r="E5412" s="610"/>
      <c r="F5412" s="558"/>
      <c r="G5412" s="610"/>
      <c r="H5412" s="613"/>
      <c r="I5412" s="576"/>
    </row>
    <row r="5413" spans="2:9">
      <c r="B5413" s="516"/>
      <c r="C5413" s="609"/>
      <c r="D5413" s="610"/>
      <c r="E5413" s="614"/>
      <c r="F5413" s="614"/>
      <c r="G5413" s="610"/>
      <c r="H5413" s="613"/>
      <c r="I5413" s="576"/>
    </row>
    <row r="5414" spans="2:9" ht="15.75" thickBot="1">
      <c r="B5414" s="516"/>
      <c r="C5414" s="609"/>
      <c r="D5414" s="610"/>
      <c r="E5414" s="614"/>
      <c r="F5414" s="614"/>
      <c r="G5414" s="610"/>
      <c r="H5414" s="613"/>
      <c r="I5414" s="576"/>
    </row>
    <row r="5415" spans="2:9" ht="15.75" thickBot="1">
      <c r="B5415" s="516"/>
      <c r="C5415" s="615"/>
      <c r="D5415" s="616"/>
      <c r="E5415" s="616"/>
      <c r="F5415" s="616"/>
      <c r="G5415" s="617"/>
      <c r="H5415" s="618"/>
      <c r="I5415" s="619">
        <v>31318</v>
      </c>
    </row>
    <row r="5416" spans="2:9" ht="15.75" thickBot="1">
      <c r="B5416" s="516"/>
      <c r="C5416" s="620"/>
      <c r="D5416" s="620"/>
      <c r="E5416" s="620"/>
      <c r="F5416" s="620"/>
      <c r="G5416" s="621"/>
      <c r="H5416" s="622"/>
      <c r="I5416" s="623"/>
    </row>
    <row r="5417" spans="2:9" ht="15.75" thickBot="1">
      <c r="B5417" s="516"/>
      <c r="C5417" s="605" t="s">
        <v>641</v>
      </c>
      <c r="D5417" s="561" t="s">
        <v>7</v>
      </c>
      <c r="E5417" s="561" t="s">
        <v>92</v>
      </c>
      <c r="F5417" s="561" t="s">
        <v>642</v>
      </c>
      <c r="G5417" s="561" t="s">
        <v>643</v>
      </c>
      <c r="H5417" s="606" t="s">
        <v>636</v>
      </c>
      <c r="I5417" s="576"/>
    </row>
    <row r="5418" spans="2:9" ht="25.5">
      <c r="B5418" s="516"/>
      <c r="C5418" s="776" t="s">
        <v>5573</v>
      </c>
      <c r="D5418" s="625" t="s">
        <v>80</v>
      </c>
      <c r="E5418" s="610">
        <v>1</v>
      </c>
      <c r="F5418" s="611">
        <v>2113118.6666666665</v>
      </c>
      <c r="G5418" s="556"/>
      <c r="H5418" s="777">
        <v>2113118.6666666665</v>
      </c>
      <c r="I5418" s="576"/>
    </row>
    <row r="5419" spans="2:9">
      <c r="B5419" s="516"/>
      <c r="C5419" s="678"/>
      <c r="D5419" s="625"/>
      <c r="E5419" s="625"/>
      <c r="F5419" s="611"/>
      <c r="G5419" s="556"/>
      <c r="H5419" s="587"/>
      <c r="I5419" s="576"/>
    </row>
    <row r="5420" spans="2:9">
      <c r="B5420" s="516"/>
      <c r="C5420" s="678"/>
      <c r="D5420" s="610"/>
      <c r="E5420" s="610"/>
      <c r="F5420" s="611"/>
      <c r="G5420" s="556"/>
      <c r="H5420" s="587"/>
      <c r="I5420" s="576"/>
    </row>
    <row r="5421" spans="2:9">
      <c r="B5421" s="516"/>
      <c r="C5421" s="678"/>
      <c r="D5421" s="610"/>
      <c r="E5421" s="610"/>
      <c r="F5421" s="563"/>
      <c r="G5421" s="556"/>
      <c r="H5421" s="587"/>
      <c r="I5421" s="576"/>
    </row>
    <row r="5422" spans="2:9">
      <c r="B5422" s="516"/>
      <c r="C5422" s="609"/>
      <c r="D5422" s="610"/>
      <c r="E5422" s="610"/>
      <c r="F5422" s="563"/>
      <c r="G5422" s="556"/>
      <c r="H5422" s="587"/>
      <c r="I5422" s="576"/>
    </row>
    <row r="5423" spans="2:9">
      <c r="B5423" s="516"/>
      <c r="C5423" s="628"/>
      <c r="D5423" s="625"/>
      <c r="E5423" s="625"/>
      <c r="F5423" s="563"/>
      <c r="G5423" s="556"/>
      <c r="H5423" s="587"/>
      <c r="I5423" s="576"/>
    </row>
    <row r="5424" spans="2:9">
      <c r="B5424" s="516"/>
      <c r="C5424" s="609"/>
      <c r="D5424" s="610"/>
      <c r="E5424" s="610"/>
      <c r="F5424" s="563"/>
      <c r="G5424" s="556"/>
      <c r="H5424" s="587"/>
      <c r="I5424" s="576"/>
    </row>
    <row r="5425" spans="2:9">
      <c r="B5425" s="516"/>
      <c r="C5425" s="609"/>
      <c r="D5425" s="610"/>
      <c r="E5425" s="610"/>
      <c r="F5425" s="563"/>
      <c r="G5425" s="556"/>
      <c r="H5425" s="587"/>
      <c r="I5425" s="576"/>
    </row>
    <row r="5426" spans="2:9">
      <c r="B5426" s="516"/>
      <c r="C5426" s="609"/>
      <c r="D5426" s="614"/>
      <c r="E5426" s="614"/>
      <c r="F5426" s="614"/>
      <c r="G5426" s="610"/>
      <c r="H5426" s="613"/>
      <c r="I5426" s="576"/>
    </row>
    <row r="5427" spans="2:9">
      <c r="B5427" s="516"/>
      <c r="C5427" s="609"/>
      <c r="D5427" s="614"/>
      <c r="E5427" s="614"/>
      <c r="F5427" s="614"/>
      <c r="G5427" s="610"/>
      <c r="H5427" s="613"/>
      <c r="I5427" s="576"/>
    </row>
    <row r="5428" spans="2:9">
      <c r="B5428" s="516"/>
      <c r="C5428" s="609"/>
      <c r="D5428" s="614"/>
      <c r="E5428" s="614"/>
      <c r="F5428" s="614"/>
      <c r="G5428" s="610"/>
      <c r="H5428" s="613"/>
      <c r="I5428" s="576"/>
    </row>
    <row r="5429" spans="2:9" ht="15.75" thickBot="1">
      <c r="B5429" s="516"/>
      <c r="C5429" s="609"/>
      <c r="D5429" s="614"/>
      <c r="E5429" s="614"/>
      <c r="F5429" s="614"/>
      <c r="G5429" s="610"/>
      <c r="H5429" s="613"/>
      <c r="I5429" s="576"/>
    </row>
    <row r="5430" spans="2:9" ht="15.75" thickBot="1">
      <c r="B5430" s="516"/>
      <c r="C5430" s="615"/>
      <c r="D5430" s="616"/>
      <c r="E5430" s="616"/>
      <c r="F5430" s="616"/>
      <c r="G5430" s="617"/>
      <c r="H5430" s="618"/>
      <c r="I5430" s="679">
        <v>2113118.6666666665</v>
      </c>
    </row>
    <row r="5431" spans="2:9" ht="15.75" thickBot="1">
      <c r="B5431" s="516"/>
      <c r="C5431" s="620"/>
      <c r="D5431" s="620"/>
      <c r="E5431" s="620"/>
      <c r="F5431" s="620"/>
      <c r="G5431" s="621"/>
      <c r="H5431" s="622"/>
      <c r="I5431" s="623"/>
    </row>
    <row r="5432" spans="2:9" ht="15.75" thickBot="1">
      <c r="B5432" s="516"/>
      <c r="C5432" s="605" t="s">
        <v>645</v>
      </c>
      <c r="D5432" s="561" t="s">
        <v>7</v>
      </c>
      <c r="E5432" s="561" t="s">
        <v>92</v>
      </c>
      <c r="F5432" s="561" t="s">
        <v>642</v>
      </c>
      <c r="G5432" s="561" t="s">
        <v>646</v>
      </c>
      <c r="H5432" s="606" t="s">
        <v>636</v>
      </c>
      <c r="I5432" s="576"/>
    </row>
    <row r="5433" spans="2:9">
      <c r="B5433" s="516"/>
      <c r="C5433" s="624"/>
      <c r="D5433" s="625"/>
      <c r="E5433" s="625"/>
      <c r="F5433" s="584"/>
      <c r="G5433" s="625"/>
      <c r="H5433" s="592"/>
      <c r="I5433" s="631"/>
    </row>
    <row r="5434" spans="2:9">
      <c r="B5434" s="516"/>
      <c r="C5434" s="627"/>
      <c r="D5434" s="633"/>
      <c r="E5434" s="633"/>
      <c r="F5434" s="633"/>
      <c r="G5434" s="625"/>
      <c r="H5434" s="587"/>
      <c r="I5434" s="576"/>
    </row>
    <row r="5435" spans="2:9">
      <c r="B5435" s="516"/>
      <c r="C5435" s="627"/>
      <c r="D5435" s="614"/>
      <c r="E5435" s="614"/>
      <c r="F5435" s="614"/>
      <c r="G5435" s="610"/>
      <c r="H5435" s="613"/>
      <c r="I5435" s="576"/>
    </row>
    <row r="5436" spans="2:9">
      <c r="B5436" s="516"/>
      <c r="C5436" s="628"/>
      <c r="D5436" s="614"/>
      <c r="E5436" s="614"/>
      <c r="F5436" s="614"/>
      <c r="G5436" s="610"/>
      <c r="H5436" s="613"/>
      <c r="I5436" s="576"/>
    </row>
    <row r="5437" spans="2:9" ht="15.75" thickBot="1">
      <c r="B5437" s="516"/>
      <c r="C5437" s="609"/>
      <c r="D5437" s="614"/>
      <c r="E5437" s="614"/>
      <c r="F5437" s="614"/>
      <c r="G5437" s="610"/>
      <c r="H5437" s="613"/>
      <c r="I5437" s="576"/>
    </row>
    <row r="5438" spans="2:9" ht="15.75" thickBot="1">
      <c r="B5438" s="516"/>
      <c r="C5438" s="615"/>
      <c r="D5438" s="616"/>
      <c r="E5438" s="616"/>
      <c r="F5438" s="616"/>
      <c r="G5438" s="617"/>
      <c r="H5438" s="618"/>
      <c r="I5438" s="619">
        <v>0</v>
      </c>
    </row>
    <row r="5439" spans="2:9" ht="15.75" thickBot="1">
      <c r="B5439" s="516"/>
      <c r="C5439" s="620"/>
      <c r="D5439" s="620"/>
      <c r="E5439" s="620"/>
      <c r="F5439" s="620"/>
      <c r="G5439" s="634"/>
      <c r="H5439" s="635"/>
      <c r="I5439" s="623"/>
    </row>
    <row r="5440" spans="2:9" ht="15.75" thickBot="1">
      <c r="B5440" s="516"/>
      <c r="C5440" s="605" t="s">
        <v>647</v>
      </c>
      <c r="D5440" s="561" t="s">
        <v>648</v>
      </c>
      <c r="E5440" s="561" t="s">
        <v>649</v>
      </c>
      <c r="F5440" s="561" t="s">
        <v>650</v>
      </c>
      <c r="G5440" s="561" t="s">
        <v>635</v>
      </c>
      <c r="H5440" s="606" t="s">
        <v>636</v>
      </c>
      <c r="I5440" s="576"/>
    </row>
    <row r="5441" spans="2:10">
      <c r="B5441" s="516"/>
      <c r="C5441" s="562" t="s">
        <v>651</v>
      </c>
      <c r="D5441" s="563">
        <v>52046.296296296299</v>
      </c>
      <c r="E5441" s="564">
        <v>1.83829076447194</v>
      </c>
      <c r="F5441" s="565">
        <v>95676.225806451621</v>
      </c>
      <c r="G5441" s="780">
        <v>0.69277999999999995</v>
      </c>
      <c r="H5441" s="567">
        <v>138105</v>
      </c>
      <c r="I5441" s="576"/>
    </row>
    <row r="5442" spans="2:10">
      <c r="B5442" s="516"/>
      <c r="C5442" s="562" t="s">
        <v>652</v>
      </c>
      <c r="D5442" s="563">
        <v>41637.037037037036</v>
      </c>
      <c r="E5442" s="564">
        <v>1.83829076447194</v>
      </c>
      <c r="F5442" s="565">
        <v>76540.980645161297</v>
      </c>
      <c r="G5442" s="778">
        <v>0.68</v>
      </c>
      <c r="H5442" s="567">
        <v>112560</v>
      </c>
      <c r="I5442" s="576"/>
    </row>
    <row r="5443" spans="2:10">
      <c r="B5443" s="516"/>
      <c r="C5443" s="568" t="s">
        <v>653</v>
      </c>
      <c r="D5443" s="563">
        <v>20818.518518518522</v>
      </c>
      <c r="E5443" s="564">
        <v>2.0417646957549742</v>
      </c>
      <c r="F5443" s="565">
        <v>42506.516129032265</v>
      </c>
      <c r="G5443" s="779">
        <v>0.68</v>
      </c>
      <c r="H5443" s="567">
        <v>62510</v>
      </c>
      <c r="I5443" s="576"/>
    </row>
    <row r="5444" spans="2:10">
      <c r="B5444" s="516"/>
      <c r="C5444" s="609"/>
      <c r="D5444" s="558"/>
      <c r="E5444" s="563"/>
      <c r="F5444" s="563"/>
      <c r="G5444" s="610"/>
      <c r="H5444" s="587"/>
      <c r="I5444" s="576"/>
    </row>
    <row r="5445" spans="2:10">
      <c r="B5445" s="516"/>
      <c r="C5445" s="609"/>
      <c r="D5445" s="614"/>
      <c r="E5445" s="614"/>
      <c r="F5445" s="614"/>
      <c r="G5445" s="610"/>
      <c r="H5445" s="613"/>
      <c r="I5445" s="576"/>
    </row>
    <row r="5446" spans="2:10" ht="15.75" thickBot="1">
      <c r="B5446" s="516"/>
      <c r="C5446" s="609"/>
      <c r="D5446" s="614"/>
      <c r="E5446" s="614"/>
      <c r="F5446" s="614"/>
      <c r="G5446" s="610"/>
      <c r="H5446" s="613"/>
      <c r="I5446" s="576"/>
    </row>
    <row r="5447" spans="2:10" ht="15.75" thickBot="1">
      <c r="B5447" s="516"/>
      <c r="C5447" s="639"/>
      <c r="D5447" s="640"/>
      <c r="E5447" s="640"/>
      <c r="F5447" s="640"/>
      <c r="G5447" s="641"/>
      <c r="H5447" s="642"/>
      <c r="I5447" s="679">
        <v>313175</v>
      </c>
    </row>
    <row r="5448" spans="2:10" ht="15.75" thickBot="1">
      <c r="B5448" s="516"/>
      <c r="C5448" s="515"/>
      <c r="D5448" s="515"/>
      <c r="E5448" s="515"/>
      <c r="F5448" s="515"/>
      <c r="G5448" s="516"/>
      <c r="H5448" s="575"/>
      <c r="I5448" s="576"/>
    </row>
    <row r="5449" spans="2:10" ht="15.75" thickBot="1">
      <c r="B5449" s="516"/>
      <c r="C5449" s="515"/>
      <c r="D5449" s="515"/>
      <c r="E5449" s="515"/>
      <c r="F5449" s="574" t="s">
        <v>654</v>
      </c>
      <c r="G5449" s="516"/>
      <c r="H5449" s="575"/>
      <c r="I5449" s="619">
        <v>2457611</v>
      </c>
      <c r="J5449" s="518">
        <v>2457611</v>
      </c>
    </row>
    <row r="5450" spans="2:10">
      <c r="B5450" s="515"/>
      <c r="C5450" s="515"/>
      <c r="D5450" s="515"/>
      <c r="E5450" s="515"/>
      <c r="F5450" s="515"/>
      <c r="G5450" s="515"/>
      <c r="H5450" s="517"/>
      <c r="I5450" s="515"/>
    </row>
    <row r="5451" spans="2:10">
      <c r="B5451" s="515"/>
      <c r="C5451" s="515"/>
      <c r="D5451" s="515"/>
      <c r="E5451" s="515"/>
      <c r="F5451" s="515"/>
      <c r="G5451" s="515"/>
      <c r="H5451" s="517"/>
      <c r="I5451" s="515"/>
    </row>
    <row r="5452" spans="2:10">
      <c r="B5452" s="515"/>
      <c r="C5452" s="515"/>
      <c r="D5452" s="515"/>
      <c r="E5452" s="515"/>
      <c r="F5452" s="515"/>
      <c r="G5452" s="515"/>
      <c r="H5452" s="517"/>
      <c r="I5452" s="515"/>
    </row>
    <row r="5453" spans="2:10">
      <c r="B5453" s="515"/>
      <c r="C5453" s="515"/>
      <c r="D5453" s="515"/>
      <c r="E5453" s="515"/>
      <c r="F5453" s="515"/>
      <c r="G5453" s="515"/>
      <c r="H5453" s="517"/>
      <c r="I5453" s="515"/>
    </row>
    <row r="5454" spans="2:10">
      <c r="B5454" s="516"/>
      <c r="C5454" s="519" t="s">
        <v>631</v>
      </c>
      <c r="D5454" s="519"/>
      <c r="E5454" s="519"/>
      <c r="F5454" s="519"/>
      <c r="G5454" s="519"/>
      <c r="H5454" s="520"/>
      <c r="I5454" s="515"/>
    </row>
    <row r="5455" spans="2:10">
      <c r="B5455" s="516"/>
      <c r="C5455" s="515"/>
      <c r="D5455" s="515"/>
      <c r="E5455" s="515"/>
      <c r="F5455" s="515"/>
      <c r="G5455" s="516"/>
      <c r="H5455" s="575"/>
      <c r="I5455" s="576"/>
    </row>
    <row r="5456" spans="2:10">
      <c r="B5456" s="516"/>
      <c r="C5456" s="515"/>
      <c r="D5456" s="515"/>
      <c r="E5456" s="515"/>
      <c r="F5456" s="515"/>
      <c r="G5456" s="516"/>
      <c r="H5456" s="575"/>
      <c r="I5456" s="576"/>
    </row>
    <row r="5457" spans="2:9">
      <c r="B5457" s="516"/>
      <c r="C5457" s="515"/>
      <c r="D5457" s="515"/>
      <c r="E5457" s="515"/>
      <c r="F5457" s="515"/>
      <c r="G5457" s="516"/>
      <c r="H5457" s="575"/>
      <c r="I5457" s="1051" t="s">
        <v>1062</v>
      </c>
    </row>
    <row r="5458" spans="2:9" ht="25.5">
      <c r="B5458" s="828" t="s">
        <v>568</v>
      </c>
      <c r="C5458" s="1097" t="s">
        <v>4737</v>
      </c>
      <c r="D5458" s="953" t="s">
        <v>5574</v>
      </c>
      <c r="E5458" s="829"/>
      <c r="F5458" s="829"/>
      <c r="G5458" s="828" t="s">
        <v>7</v>
      </c>
      <c r="H5458" s="949" t="s">
        <v>80</v>
      </c>
      <c r="I5458" s="1093">
        <v>80</v>
      </c>
    </row>
    <row r="5459" spans="2:9">
      <c r="B5459" s="516"/>
      <c r="C5459" s="515"/>
      <c r="D5459" s="604"/>
      <c r="E5459" s="604"/>
      <c r="F5459" s="604"/>
      <c r="G5459" s="516"/>
      <c r="H5459" s="575"/>
      <c r="I5459" s="576"/>
    </row>
    <row r="5460" spans="2:9">
      <c r="B5460" s="516"/>
      <c r="C5460" s="515"/>
      <c r="D5460" s="515"/>
      <c r="E5460" s="515"/>
      <c r="F5460" s="515"/>
      <c r="G5460" s="515"/>
      <c r="H5460" s="517"/>
      <c r="I5460" s="576"/>
    </row>
    <row r="5461" spans="2:9" ht="15.75" thickBot="1">
      <c r="B5461" s="516"/>
      <c r="C5461" s="515"/>
      <c r="D5461" s="515"/>
      <c r="E5461" s="515"/>
      <c r="F5461" s="515"/>
      <c r="G5461" s="516"/>
      <c r="H5461" s="575"/>
      <c r="I5461" s="576"/>
    </row>
    <row r="5462" spans="2:9" ht="15.75" thickBot="1">
      <c r="B5462" s="516"/>
      <c r="C5462" s="605" t="s">
        <v>633</v>
      </c>
      <c r="D5462" s="561" t="s">
        <v>7</v>
      </c>
      <c r="E5462" s="561" t="s">
        <v>92</v>
      </c>
      <c r="F5462" s="561" t="s">
        <v>672</v>
      </c>
      <c r="G5462" s="561" t="s">
        <v>635</v>
      </c>
      <c r="H5462" s="606" t="s">
        <v>636</v>
      </c>
      <c r="I5462" s="576"/>
    </row>
    <row r="5463" spans="2:9">
      <c r="B5463" s="516"/>
      <c r="C5463" s="568" t="s">
        <v>637</v>
      </c>
      <c r="D5463" s="607" t="s">
        <v>638</v>
      </c>
      <c r="E5463" s="535">
        <v>1</v>
      </c>
      <c r="F5463" s="647">
        <v>449338</v>
      </c>
      <c r="G5463" s="535">
        <v>0.15</v>
      </c>
      <c r="H5463" s="608">
        <v>67401</v>
      </c>
      <c r="I5463" s="576"/>
    </row>
    <row r="5464" spans="2:9">
      <c r="B5464" s="516"/>
      <c r="C5464" s="609"/>
      <c r="D5464" s="610"/>
      <c r="E5464" s="610"/>
      <c r="F5464" s="611"/>
      <c r="G5464" s="610"/>
      <c r="H5464" s="613"/>
      <c r="I5464" s="576"/>
    </row>
    <row r="5465" spans="2:9">
      <c r="B5465" s="516"/>
      <c r="C5465" s="609"/>
      <c r="D5465" s="610"/>
      <c r="E5465" s="610"/>
      <c r="F5465" s="563"/>
      <c r="G5465" s="610"/>
      <c r="H5465" s="613"/>
      <c r="I5465" s="576"/>
    </row>
    <row r="5466" spans="2:9">
      <c r="B5466" s="516"/>
      <c r="C5466" s="609"/>
      <c r="D5466" s="610"/>
      <c r="E5466" s="610"/>
      <c r="F5466" s="558"/>
      <c r="G5466" s="610"/>
      <c r="H5466" s="613"/>
      <c r="I5466" s="576"/>
    </row>
    <row r="5467" spans="2:9">
      <c r="B5467" s="516"/>
      <c r="C5467" s="609"/>
      <c r="D5467" s="610"/>
      <c r="E5467" s="614"/>
      <c r="F5467" s="614"/>
      <c r="G5467" s="610"/>
      <c r="H5467" s="613"/>
      <c r="I5467" s="576"/>
    </row>
    <row r="5468" spans="2:9" ht="15.75" thickBot="1">
      <c r="B5468" s="516"/>
      <c r="C5468" s="609"/>
      <c r="D5468" s="610"/>
      <c r="E5468" s="614"/>
      <c r="F5468" s="614"/>
      <c r="G5468" s="610"/>
      <c r="H5468" s="613"/>
      <c r="I5468" s="576"/>
    </row>
    <row r="5469" spans="2:9" ht="15.75" thickBot="1">
      <c r="B5469" s="516"/>
      <c r="C5469" s="615"/>
      <c r="D5469" s="616"/>
      <c r="E5469" s="616"/>
      <c r="F5469" s="616"/>
      <c r="G5469" s="617"/>
      <c r="H5469" s="618"/>
      <c r="I5469" s="619">
        <v>67401</v>
      </c>
    </row>
    <row r="5470" spans="2:9" ht="15.75" thickBot="1">
      <c r="B5470" s="516"/>
      <c r="C5470" s="620"/>
      <c r="D5470" s="620"/>
      <c r="E5470" s="620"/>
      <c r="F5470" s="620"/>
      <c r="G5470" s="621"/>
      <c r="H5470" s="622"/>
      <c r="I5470" s="623"/>
    </row>
    <row r="5471" spans="2:9" ht="15.75" thickBot="1">
      <c r="B5471" s="516"/>
      <c r="C5471" s="605" t="s">
        <v>641</v>
      </c>
      <c r="D5471" s="561" t="s">
        <v>7</v>
      </c>
      <c r="E5471" s="561" t="s">
        <v>92</v>
      </c>
      <c r="F5471" s="561" t="s">
        <v>642</v>
      </c>
      <c r="G5471" s="561" t="s">
        <v>643</v>
      </c>
      <c r="H5471" s="606" t="s">
        <v>636</v>
      </c>
      <c r="I5471" s="576"/>
    </row>
    <row r="5472" spans="2:9" ht="25.5">
      <c r="B5472" s="516"/>
      <c r="C5472" s="776" t="s">
        <v>5575</v>
      </c>
      <c r="D5472" s="625" t="s">
        <v>80</v>
      </c>
      <c r="E5472" s="610">
        <v>1</v>
      </c>
      <c r="F5472" s="611">
        <v>3169678</v>
      </c>
      <c r="G5472" s="556"/>
      <c r="H5472" s="777">
        <v>3169678</v>
      </c>
      <c r="I5472" s="576"/>
    </row>
    <row r="5473" spans="2:9">
      <c r="B5473" s="516"/>
      <c r="C5473" s="678"/>
      <c r="D5473" s="625"/>
      <c r="E5473" s="625"/>
      <c r="F5473" s="611"/>
      <c r="G5473" s="556"/>
      <c r="H5473" s="587"/>
      <c r="I5473" s="576"/>
    </row>
    <row r="5474" spans="2:9">
      <c r="B5474" s="516"/>
      <c r="C5474" s="678"/>
      <c r="D5474" s="610"/>
      <c r="E5474" s="610"/>
      <c r="F5474" s="611"/>
      <c r="G5474" s="556"/>
      <c r="H5474" s="587"/>
      <c r="I5474" s="576"/>
    </row>
    <row r="5475" spans="2:9">
      <c r="B5475" s="516"/>
      <c r="C5475" s="678"/>
      <c r="D5475" s="610"/>
      <c r="E5475" s="610"/>
      <c r="F5475" s="563"/>
      <c r="G5475" s="556"/>
      <c r="H5475" s="587"/>
      <c r="I5475" s="576"/>
    </row>
    <row r="5476" spans="2:9">
      <c r="B5476" s="516"/>
      <c r="C5476" s="609"/>
      <c r="D5476" s="610"/>
      <c r="E5476" s="610"/>
      <c r="F5476" s="563"/>
      <c r="G5476" s="556"/>
      <c r="H5476" s="587"/>
      <c r="I5476" s="576"/>
    </row>
    <row r="5477" spans="2:9">
      <c r="B5477" s="516"/>
      <c r="C5477" s="628"/>
      <c r="D5477" s="625"/>
      <c r="E5477" s="625"/>
      <c r="F5477" s="563"/>
      <c r="G5477" s="556"/>
      <c r="H5477" s="587"/>
      <c r="I5477" s="576"/>
    </row>
    <row r="5478" spans="2:9">
      <c r="B5478" s="516"/>
      <c r="C5478" s="609"/>
      <c r="D5478" s="610"/>
      <c r="E5478" s="610"/>
      <c r="F5478" s="563"/>
      <c r="G5478" s="556"/>
      <c r="H5478" s="587"/>
      <c r="I5478" s="576"/>
    </row>
    <row r="5479" spans="2:9">
      <c r="B5479" s="516"/>
      <c r="C5479" s="609"/>
      <c r="D5479" s="610"/>
      <c r="E5479" s="610"/>
      <c r="F5479" s="563"/>
      <c r="G5479" s="556"/>
      <c r="H5479" s="587"/>
      <c r="I5479" s="576"/>
    </row>
    <row r="5480" spans="2:9">
      <c r="B5480" s="516"/>
      <c r="C5480" s="609"/>
      <c r="D5480" s="614"/>
      <c r="E5480" s="614"/>
      <c r="F5480" s="614"/>
      <c r="G5480" s="610"/>
      <c r="H5480" s="613"/>
      <c r="I5480" s="576"/>
    </row>
    <row r="5481" spans="2:9">
      <c r="B5481" s="516"/>
      <c r="C5481" s="609"/>
      <c r="D5481" s="614"/>
      <c r="E5481" s="614"/>
      <c r="F5481" s="614"/>
      <c r="G5481" s="610"/>
      <c r="H5481" s="613"/>
      <c r="I5481" s="576"/>
    </row>
    <row r="5482" spans="2:9">
      <c r="B5482" s="516"/>
      <c r="C5482" s="609"/>
      <c r="D5482" s="614"/>
      <c r="E5482" s="614"/>
      <c r="F5482" s="614"/>
      <c r="G5482" s="610"/>
      <c r="H5482" s="613"/>
      <c r="I5482" s="576"/>
    </row>
    <row r="5483" spans="2:9" ht="15.75" thickBot="1">
      <c r="B5483" s="516"/>
      <c r="C5483" s="609"/>
      <c r="D5483" s="614"/>
      <c r="E5483" s="614"/>
      <c r="F5483" s="614"/>
      <c r="G5483" s="610"/>
      <c r="H5483" s="613"/>
      <c r="I5483" s="576"/>
    </row>
    <row r="5484" spans="2:9" ht="15.75" thickBot="1">
      <c r="B5484" s="516"/>
      <c r="C5484" s="615"/>
      <c r="D5484" s="616"/>
      <c r="E5484" s="616"/>
      <c r="F5484" s="616"/>
      <c r="G5484" s="617"/>
      <c r="H5484" s="618"/>
      <c r="I5484" s="679">
        <v>3169678</v>
      </c>
    </row>
    <row r="5485" spans="2:9" ht="15.75" thickBot="1">
      <c r="B5485" s="516"/>
      <c r="C5485" s="620"/>
      <c r="D5485" s="620"/>
      <c r="E5485" s="620"/>
      <c r="F5485" s="620"/>
      <c r="G5485" s="621"/>
      <c r="H5485" s="622"/>
      <c r="I5485" s="623"/>
    </row>
    <row r="5486" spans="2:9" ht="15.75" thickBot="1">
      <c r="B5486" s="516"/>
      <c r="C5486" s="605" t="s">
        <v>645</v>
      </c>
      <c r="D5486" s="561" t="s">
        <v>7</v>
      </c>
      <c r="E5486" s="561" t="s">
        <v>92</v>
      </c>
      <c r="F5486" s="561" t="s">
        <v>642</v>
      </c>
      <c r="G5486" s="561" t="s">
        <v>646</v>
      </c>
      <c r="H5486" s="606" t="s">
        <v>636</v>
      </c>
      <c r="I5486" s="576"/>
    </row>
    <row r="5487" spans="2:9">
      <c r="B5487" s="516"/>
      <c r="C5487" s="624"/>
      <c r="D5487" s="625"/>
      <c r="E5487" s="625"/>
      <c r="F5487" s="584"/>
      <c r="G5487" s="625"/>
      <c r="H5487" s="592"/>
      <c r="I5487" s="631"/>
    </row>
    <row r="5488" spans="2:9">
      <c r="B5488" s="516"/>
      <c r="C5488" s="627"/>
      <c r="D5488" s="633"/>
      <c r="E5488" s="633"/>
      <c r="F5488" s="633"/>
      <c r="G5488" s="625"/>
      <c r="H5488" s="587"/>
      <c r="I5488" s="576"/>
    </row>
    <row r="5489" spans="2:10">
      <c r="B5489" s="516"/>
      <c r="C5489" s="627"/>
      <c r="D5489" s="614"/>
      <c r="E5489" s="614"/>
      <c r="F5489" s="614"/>
      <c r="G5489" s="610"/>
      <c r="H5489" s="613"/>
      <c r="I5489" s="576"/>
    </row>
    <row r="5490" spans="2:10">
      <c r="B5490" s="516"/>
      <c r="C5490" s="628"/>
      <c r="D5490" s="614"/>
      <c r="E5490" s="614"/>
      <c r="F5490" s="614"/>
      <c r="G5490" s="610"/>
      <c r="H5490" s="613"/>
      <c r="I5490" s="576"/>
    </row>
    <row r="5491" spans="2:10" ht="15.75" thickBot="1">
      <c r="B5491" s="516"/>
      <c r="C5491" s="609"/>
      <c r="D5491" s="614"/>
      <c r="E5491" s="614"/>
      <c r="F5491" s="614"/>
      <c r="G5491" s="610"/>
      <c r="H5491" s="613"/>
      <c r="I5491" s="576"/>
    </row>
    <row r="5492" spans="2:10" ht="15.75" thickBot="1">
      <c r="B5492" s="516"/>
      <c r="C5492" s="615"/>
      <c r="D5492" s="616"/>
      <c r="E5492" s="616"/>
      <c r="F5492" s="616"/>
      <c r="G5492" s="617"/>
      <c r="H5492" s="618"/>
      <c r="I5492" s="619">
        <v>0</v>
      </c>
    </row>
    <row r="5493" spans="2:10" ht="15.75" thickBot="1">
      <c r="B5493" s="516"/>
      <c r="C5493" s="620"/>
      <c r="D5493" s="620"/>
      <c r="E5493" s="620"/>
      <c r="F5493" s="620"/>
      <c r="G5493" s="634"/>
      <c r="H5493" s="635"/>
      <c r="I5493" s="623"/>
    </row>
    <row r="5494" spans="2:10" ht="15.75" thickBot="1">
      <c r="B5494" s="516"/>
      <c r="C5494" s="605" t="s">
        <v>647</v>
      </c>
      <c r="D5494" s="561" t="s">
        <v>648</v>
      </c>
      <c r="E5494" s="561" t="s">
        <v>649</v>
      </c>
      <c r="F5494" s="561" t="s">
        <v>650</v>
      </c>
      <c r="G5494" s="561" t="s">
        <v>635</v>
      </c>
      <c r="H5494" s="606" t="s">
        <v>636</v>
      </c>
      <c r="I5494" s="576"/>
    </row>
    <row r="5495" spans="2:10">
      <c r="B5495" s="516"/>
      <c r="C5495" s="562" t="s">
        <v>651</v>
      </c>
      <c r="D5495" s="563">
        <v>52046.296296296299</v>
      </c>
      <c r="E5495" s="564">
        <v>1.83829076447194</v>
      </c>
      <c r="F5495" s="565">
        <v>95676.225806451621</v>
      </c>
      <c r="G5495" s="780">
        <v>0.4880299562015234</v>
      </c>
      <c r="H5495" s="567">
        <v>196046</v>
      </c>
      <c r="I5495" s="576"/>
    </row>
    <row r="5496" spans="2:10">
      <c r="B5496" s="516"/>
      <c r="C5496" s="562" t="s">
        <v>652</v>
      </c>
      <c r="D5496" s="563">
        <v>41637.037037037036</v>
      </c>
      <c r="E5496" s="564">
        <v>1.83829076447194</v>
      </c>
      <c r="F5496" s="565">
        <v>76540.980645161297</v>
      </c>
      <c r="G5496" s="778">
        <v>0.47</v>
      </c>
      <c r="H5496" s="567">
        <v>162853</v>
      </c>
      <c r="I5496" s="576"/>
    </row>
    <row r="5497" spans="2:10">
      <c r="B5497" s="516"/>
      <c r="C5497" s="568" t="s">
        <v>653</v>
      </c>
      <c r="D5497" s="563">
        <v>20818.518518518522</v>
      </c>
      <c r="E5497" s="564">
        <v>2.0417646957549742</v>
      </c>
      <c r="F5497" s="565">
        <v>42506.516129032265</v>
      </c>
      <c r="G5497" s="779">
        <v>0.47</v>
      </c>
      <c r="H5497" s="567">
        <v>90439</v>
      </c>
      <c r="I5497" s="576"/>
    </row>
    <row r="5498" spans="2:10">
      <c r="B5498" s="516"/>
      <c r="C5498" s="609"/>
      <c r="D5498" s="558"/>
      <c r="E5498" s="563"/>
      <c r="F5498" s="563"/>
      <c r="G5498" s="610"/>
      <c r="H5498" s="587"/>
      <c r="I5498" s="576"/>
    </row>
    <row r="5499" spans="2:10">
      <c r="B5499" s="516"/>
      <c r="C5499" s="609"/>
      <c r="D5499" s="614"/>
      <c r="E5499" s="614"/>
      <c r="F5499" s="614"/>
      <c r="G5499" s="610"/>
      <c r="H5499" s="613"/>
      <c r="I5499" s="576"/>
    </row>
    <row r="5500" spans="2:10" ht="15.75" thickBot="1">
      <c r="B5500" s="516"/>
      <c r="C5500" s="609"/>
      <c r="D5500" s="614"/>
      <c r="E5500" s="614"/>
      <c r="F5500" s="614"/>
      <c r="G5500" s="610"/>
      <c r="H5500" s="613"/>
      <c r="I5500" s="576"/>
    </row>
    <row r="5501" spans="2:10" ht="15.75" thickBot="1">
      <c r="B5501" s="516"/>
      <c r="C5501" s="639"/>
      <c r="D5501" s="640"/>
      <c r="E5501" s="640"/>
      <c r="F5501" s="640"/>
      <c r="G5501" s="641"/>
      <c r="H5501" s="642"/>
      <c r="I5501" s="679">
        <v>449338</v>
      </c>
    </row>
    <row r="5502" spans="2:10" ht="15.75" thickBot="1">
      <c r="B5502" s="516"/>
      <c r="C5502" s="515"/>
      <c r="D5502" s="515"/>
      <c r="E5502" s="515"/>
      <c r="F5502" s="515"/>
      <c r="G5502" s="516"/>
      <c r="H5502" s="575"/>
      <c r="I5502" s="576"/>
    </row>
    <row r="5503" spans="2:10" ht="15.75" thickBot="1">
      <c r="B5503" s="516"/>
      <c r="C5503" s="515"/>
      <c r="D5503" s="515"/>
      <c r="E5503" s="515"/>
      <c r="F5503" s="574" t="s">
        <v>654</v>
      </c>
      <c r="G5503" s="516"/>
      <c r="H5503" s="575"/>
      <c r="I5503" s="619">
        <v>3686416</v>
      </c>
      <c r="J5503" s="518">
        <v>3686416</v>
      </c>
    </row>
    <row r="5504" spans="2:10">
      <c r="B5504" s="515"/>
      <c r="C5504" s="515"/>
      <c r="D5504" s="515"/>
      <c r="E5504" s="515"/>
      <c r="F5504" s="515"/>
      <c r="G5504" s="515"/>
      <c r="H5504" s="517"/>
      <c r="I5504" s="515"/>
    </row>
    <row r="5505" spans="2:9">
      <c r="B5505" s="515"/>
      <c r="C5505" s="515"/>
      <c r="D5505" s="515"/>
      <c r="E5505" s="515"/>
      <c r="F5505" s="515"/>
      <c r="G5505" s="515"/>
      <c r="H5505" s="517"/>
      <c r="I5505" s="515"/>
    </row>
    <row r="5506" spans="2:9">
      <c r="B5506" s="515"/>
      <c r="C5506" s="515"/>
      <c r="D5506" s="515"/>
      <c r="E5506" s="515"/>
      <c r="F5506" s="515"/>
      <c r="G5506" s="515"/>
      <c r="H5506" s="517"/>
      <c r="I5506" s="515"/>
    </row>
    <row r="5507" spans="2:9">
      <c r="B5507" s="515"/>
      <c r="C5507" s="515"/>
      <c r="D5507" s="515"/>
      <c r="E5507" s="515"/>
      <c r="F5507" s="515"/>
      <c r="G5507" s="515"/>
      <c r="H5507" s="517"/>
      <c r="I5507" s="515"/>
    </row>
    <row r="5508" spans="2:9">
      <c r="B5508" s="516"/>
      <c r="C5508" s="519" t="s">
        <v>631</v>
      </c>
      <c r="D5508" s="519"/>
      <c r="E5508" s="519"/>
      <c r="F5508" s="519"/>
      <c r="G5508" s="519"/>
      <c r="H5508" s="520"/>
      <c r="I5508" s="515"/>
    </row>
    <row r="5509" spans="2:9">
      <c r="B5509" s="516"/>
      <c r="C5509" s="515"/>
      <c r="D5509" s="515"/>
      <c r="E5509" s="515"/>
      <c r="F5509" s="515"/>
      <c r="G5509" s="516"/>
      <c r="H5509" s="575"/>
      <c r="I5509" s="576"/>
    </row>
    <row r="5510" spans="2:9">
      <c r="B5510" s="516"/>
      <c r="C5510" s="515"/>
      <c r="D5510" s="515"/>
      <c r="E5510" s="515"/>
      <c r="F5510" s="515"/>
      <c r="G5510" s="516"/>
      <c r="H5510" s="575"/>
      <c r="I5510" s="576"/>
    </row>
    <row r="5511" spans="2:9">
      <c r="B5511" s="516"/>
      <c r="C5511" s="515"/>
      <c r="D5511" s="515"/>
      <c r="E5511" s="515"/>
      <c r="F5511" s="515"/>
      <c r="G5511" s="516"/>
      <c r="H5511" s="575"/>
      <c r="I5511" s="1051" t="s">
        <v>1062</v>
      </c>
    </row>
    <row r="5512" spans="2:9" ht="25.5">
      <c r="B5512" s="828" t="s">
        <v>568</v>
      </c>
      <c r="C5512" s="1097" t="s">
        <v>5457</v>
      </c>
      <c r="D5512" s="953" t="s">
        <v>5576</v>
      </c>
      <c r="E5512" s="829"/>
      <c r="F5512" s="829"/>
      <c r="G5512" s="828" t="s">
        <v>7</v>
      </c>
      <c r="H5512" s="949" t="s">
        <v>80</v>
      </c>
      <c r="I5512" s="1093">
        <v>81</v>
      </c>
    </row>
    <row r="5513" spans="2:9">
      <c r="B5513" s="516"/>
      <c r="C5513" s="515"/>
      <c r="D5513" s="604"/>
      <c r="E5513" s="604"/>
      <c r="F5513" s="604"/>
      <c r="G5513" s="516"/>
      <c r="H5513" s="575"/>
      <c r="I5513" s="576"/>
    </row>
    <row r="5514" spans="2:9">
      <c r="B5514" s="516"/>
      <c r="C5514" s="515"/>
      <c r="D5514" s="515"/>
      <c r="E5514" s="515"/>
      <c r="F5514" s="515"/>
      <c r="G5514" s="515"/>
      <c r="H5514" s="517"/>
      <c r="I5514" s="576"/>
    </row>
    <row r="5515" spans="2:9" ht="15.75" thickBot="1">
      <c r="B5515" s="516"/>
      <c r="C5515" s="515"/>
      <c r="D5515" s="515"/>
      <c r="E5515" s="515"/>
      <c r="F5515" s="515"/>
      <c r="G5515" s="516"/>
      <c r="H5515" s="575"/>
      <c r="I5515" s="576"/>
    </row>
    <row r="5516" spans="2:9" ht="15.75" thickBot="1">
      <c r="B5516" s="516"/>
      <c r="C5516" s="605" t="s">
        <v>633</v>
      </c>
      <c r="D5516" s="561" t="s">
        <v>7</v>
      </c>
      <c r="E5516" s="561" t="s">
        <v>92</v>
      </c>
      <c r="F5516" s="561" t="s">
        <v>672</v>
      </c>
      <c r="G5516" s="561" t="s">
        <v>635</v>
      </c>
      <c r="H5516" s="606" t="s">
        <v>636</v>
      </c>
      <c r="I5516" s="576"/>
    </row>
    <row r="5517" spans="2:9">
      <c r="B5517" s="516"/>
      <c r="C5517" s="568" t="s">
        <v>637</v>
      </c>
      <c r="D5517" s="607" t="s">
        <v>638</v>
      </c>
      <c r="E5517" s="535">
        <v>1</v>
      </c>
      <c r="F5517" s="647">
        <v>574155</v>
      </c>
      <c r="G5517" s="535">
        <v>0.2</v>
      </c>
      <c r="H5517" s="608">
        <v>114831</v>
      </c>
      <c r="I5517" s="576"/>
    </row>
    <row r="5518" spans="2:9">
      <c r="B5518" s="516"/>
      <c r="C5518" s="609"/>
      <c r="D5518" s="610"/>
      <c r="E5518" s="610"/>
      <c r="F5518" s="611"/>
      <c r="G5518" s="610"/>
      <c r="H5518" s="613"/>
      <c r="I5518" s="576"/>
    </row>
    <row r="5519" spans="2:9">
      <c r="B5519" s="516"/>
      <c r="C5519" s="609"/>
      <c r="D5519" s="610"/>
      <c r="E5519" s="610"/>
      <c r="F5519" s="563"/>
      <c r="G5519" s="610"/>
      <c r="H5519" s="613"/>
      <c r="I5519" s="576"/>
    </row>
    <row r="5520" spans="2:9">
      <c r="B5520" s="516"/>
      <c r="C5520" s="609"/>
      <c r="D5520" s="610"/>
      <c r="E5520" s="610"/>
      <c r="F5520" s="558"/>
      <c r="G5520" s="610"/>
      <c r="H5520" s="613"/>
      <c r="I5520" s="576"/>
    </row>
    <row r="5521" spans="2:9">
      <c r="B5521" s="516"/>
      <c r="C5521" s="609"/>
      <c r="D5521" s="610"/>
      <c r="E5521" s="614"/>
      <c r="F5521" s="614"/>
      <c r="G5521" s="610"/>
      <c r="H5521" s="613"/>
      <c r="I5521" s="576"/>
    </row>
    <row r="5522" spans="2:9" ht="15.75" thickBot="1">
      <c r="B5522" s="516"/>
      <c r="C5522" s="609"/>
      <c r="D5522" s="610"/>
      <c r="E5522" s="614"/>
      <c r="F5522" s="614"/>
      <c r="G5522" s="610"/>
      <c r="H5522" s="613"/>
      <c r="I5522" s="576"/>
    </row>
    <row r="5523" spans="2:9" ht="15.75" thickBot="1">
      <c r="B5523" s="516"/>
      <c r="C5523" s="615"/>
      <c r="D5523" s="616"/>
      <c r="E5523" s="616"/>
      <c r="F5523" s="616"/>
      <c r="G5523" s="617"/>
      <c r="H5523" s="618"/>
      <c r="I5523" s="619">
        <v>114831</v>
      </c>
    </row>
    <row r="5524" spans="2:9" ht="15.75" thickBot="1">
      <c r="B5524" s="516"/>
      <c r="C5524" s="620"/>
      <c r="D5524" s="620"/>
      <c r="E5524" s="620"/>
      <c r="F5524" s="620"/>
      <c r="G5524" s="621"/>
      <c r="H5524" s="622"/>
      <c r="I5524" s="623"/>
    </row>
    <row r="5525" spans="2:9" ht="15.75" thickBot="1">
      <c r="B5525" s="516"/>
      <c r="C5525" s="605" t="s">
        <v>641</v>
      </c>
      <c r="D5525" s="561" t="s">
        <v>7</v>
      </c>
      <c r="E5525" s="561" t="s">
        <v>92</v>
      </c>
      <c r="F5525" s="561" t="s">
        <v>642</v>
      </c>
      <c r="G5525" s="561" t="s">
        <v>643</v>
      </c>
      <c r="H5525" s="606" t="s">
        <v>636</v>
      </c>
      <c r="I5525" s="576"/>
    </row>
    <row r="5526" spans="2:9" ht="25.5">
      <c r="B5526" s="516"/>
      <c r="C5526" s="776" t="s">
        <v>5577</v>
      </c>
      <c r="D5526" s="625" t="s">
        <v>80</v>
      </c>
      <c r="E5526" s="610">
        <v>1</v>
      </c>
      <c r="F5526" s="611">
        <v>4226237.333333333</v>
      </c>
      <c r="G5526" s="556"/>
      <c r="H5526" s="777">
        <v>4226237.333333333</v>
      </c>
      <c r="I5526" s="576"/>
    </row>
    <row r="5527" spans="2:9">
      <c r="B5527" s="516"/>
      <c r="C5527" s="678"/>
      <c r="D5527" s="625"/>
      <c r="E5527" s="625"/>
      <c r="F5527" s="611"/>
      <c r="G5527" s="556"/>
      <c r="H5527" s="587"/>
      <c r="I5527" s="576"/>
    </row>
    <row r="5528" spans="2:9">
      <c r="B5528" s="516"/>
      <c r="C5528" s="678"/>
      <c r="D5528" s="610"/>
      <c r="E5528" s="610"/>
      <c r="F5528" s="611"/>
      <c r="G5528" s="556"/>
      <c r="H5528" s="587"/>
      <c r="I5528" s="576"/>
    </row>
    <row r="5529" spans="2:9">
      <c r="B5529" s="516"/>
      <c r="C5529" s="678"/>
      <c r="D5529" s="610"/>
      <c r="E5529" s="610"/>
      <c r="F5529" s="563"/>
      <c r="G5529" s="556"/>
      <c r="H5529" s="587"/>
      <c r="I5529" s="576"/>
    </row>
    <row r="5530" spans="2:9">
      <c r="B5530" s="516"/>
      <c r="C5530" s="609"/>
      <c r="D5530" s="610"/>
      <c r="E5530" s="610"/>
      <c r="F5530" s="563"/>
      <c r="G5530" s="556"/>
      <c r="H5530" s="587"/>
      <c r="I5530" s="576"/>
    </row>
    <row r="5531" spans="2:9">
      <c r="B5531" s="516"/>
      <c r="C5531" s="628"/>
      <c r="D5531" s="625"/>
      <c r="E5531" s="625"/>
      <c r="F5531" s="563"/>
      <c r="G5531" s="556"/>
      <c r="H5531" s="587"/>
      <c r="I5531" s="576"/>
    </row>
    <row r="5532" spans="2:9">
      <c r="B5532" s="516"/>
      <c r="C5532" s="609"/>
      <c r="D5532" s="610"/>
      <c r="E5532" s="610"/>
      <c r="F5532" s="563"/>
      <c r="G5532" s="556"/>
      <c r="H5532" s="587"/>
      <c r="I5532" s="576"/>
    </row>
    <row r="5533" spans="2:9">
      <c r="B5533" s="516"/>
      <c r="C5533" s="609"/>
      <c r="D5533" s="610"/>
      <c r="E5533" s="610"/>
      <c r="F5533" s="563"/>
      <c r="G5533" s="556"/>
      <c r="H5533" s="587"/>
      <c r="I5533" s="576"/>
    </row>
    <row r="5534" spans="2:9">
      <c r="B5534" s="516"/>
      <c r="C5534" s="609"/>
      <c r="D5534" s="614"/>
      <c r="E5534" s="614"/>
      <c r="F5534" s="614"/>
      <c r="G5534" s="610"/>
      <c r="H5534" s="613"/>
      <c r="I5534" s="576"/>
    </row>
    <row r="5535" spans="2:9">
      <c r="B5535" s="516"/>
      <c r="C5535" s="609"/>
      <c r="D5535" s="614"/>
      <c r="E5535" s="614"/>
      <c r="F5535" s="614"/>
      <c r="G5535" s="610"/>
      <c r="H5535" s="613"/>
      <c r="I5535" s="576"/>
    </row>
    <row r="5536" spans="2:9">
      <c r="B5536" s="516"/>
      <c r="C5536" s="609"/>
      <c r="D5536" s="614"/>
      <c r="E5536" s="614"/>
      <c r="F5536" s="614"/>
      <c r="G5536" s="610"/>
      <c r="H5536" s="613"/>
      <c r="I5536" s="576"/>
    </row>
    <row r="5537" spans="2:9" ht="15.75" thickBot="1">
      <c r="B5537" s="516"/>
      <c r="C5537" s="609"/>
      <c r="D5537" s="614"/>
      <c r="E5537" s="614"/>
      <c r="F5537" s="614"/>
      <c r="G5537" s="610"/>
      <c r="H5537" s="613"/>
      <c r="I5537" s="576"/>
    </row>
    <row r="5538" spans="2:9" ht="15.75" thickBot="1">
      <c r="B5538" s="516"/>
      <c r="C5538" s="615"/>
      <c r="D5538" s="616"/>
      <c r="E5538" s="616"/>
      <c r="F5538" s="616"/>
      <c r="G5538" s="617"/>
      <c r="H5538" s="618"/>
      <c r="I5538" s="679">
        <v>4226237.333333333</v>
      </c>
    </row>
    <row r="5539" spans="2:9" ht="15.75" thickBot="1">
      <c r="B5539" s="516"/>
      <c r="C5539" s="620"/>
      <c r="D5539" s="620"/>
      <c r="E5539" s="620"/>
      <c r="F5539" s="620"/>
      <c r="G5539" s="621"/>
      <c r="H5539" s="622"/>
      <c r="I5539" s="623"/>
    </row>
    <row r="5540" spans="2:9" ht="15.75" thickBot="1">
      <c r="B5540" s="516"/>
      <c r="C5540" s="605" t="s">
        <v>645</v>
      </c>
      <c r="D5540" s="561" t="s">
        <v>7</v>
      </c>
      <c r="E5540" s="561" t="s">
        <v>92</v>
      </c>
      <c r="F5540" s="561" t="s">
        <v>642</v>
      </c>
      <c r="G5540" s="561" t="s">
        <v>646</v>
      </c>
      <c r="H5540" s="606" t="s">
        <v>636</v>
      </c>
      <c r="I5540" s="576"/>
    </row>
    <row r="5541" spans="2:9">
      <c r="B5541" s="516"/>
      <c r="C5541" s="624"/>
      <c r="D5541" s="625"/>
      <c r="E5541" s="625"/>
      <c r="F5541" s="584"/>
      <c r="G5541" s="625"/>
      <c r="H5541" s="592"/>
      <c r="I5541" s="631"/>
    </row>
    <row r="5542" spans="2:9">
      <c r="B5542" s="516"/>
      <c r="C5542" s="627"/>
      <c r="D5542" s="633"/>
      <c r="E5542" s="633"/>
      <c r="F5542" s="633"/>
      <c r="G5542" s="625"/>
      <c r="H5542" s="587"/>
      <c r="I5542" s="576"/>
    </row>
    <row r="5543" spans="2:9">
      <c r="B5543" s="516"/>
      <c r="C5543" s="627"/>
      <c r="D5543" s="614"/>
      <c r="E5543" s="614"/>
      <c r="F5543" s="614"/>
      <c r="G5543" s="610"/>
      <c r="H5543" s="613"/>
      <c r="I5543" s="576"/>
    </row>
    <row r="5544" spans="2:9">
      <c r="B5544" s="516"/>
      <c r="C5544" s="628"/>
      <c r="D5544" s="614"/>
      <c r="E5544" s="614"/>
      <c r="F5544" s="614"/>
      <c r="G5544" s="610"/>
      <c r="H5544" s="613"/>
      <c r="I5544" s="576"/>
    </row>
    <row r="5545" spans="2:9" ht="15.75" thickBot="1">
      <c r="B5545" s="516"/>
      <c r="C5545" s="609"/>
      <c r="D5545" s="614"/>
      <c r="E5545" s="614"/>
      <c r="F5545" s="614"/>
      <c r="G5545" s="610"/>
      <c r="H5545" s="613"/>
      <c r="I5545" s="576"/>
    </row>
    <row r="5546" spans="2:9" ht="15.75" thickBot="1">
      <c r="B5546" s="516"/>
      <c r="C5546" s="615"/>
      <c r="D5546" s="616"/>
      <c r="E5546" s="616"/>
      <c r="F5546" s="616"/>
      <c r="G5546" s="617"/>
      <c r="H5546" s="618"/>
      <c r="I5546" s="619">
        <v>0</v>
      </c>
    </row>
    <row r="5547" spans="2:9" ht="15.75" thickBot="1">
      <c r="B5547" s="516"/>
      <c r="C5547" s="620"/>
      <c r="D5547" s="620"/>
      <c r="E5547" s="620"/>
      <c r="F5547" s="620"/>
      <c r="G5547" s="634"/>
      <c r="H5547" s="635"/>
      <c r="I5547" s="623"/>
    </row>
    <row r="5548" spans="2:9" ht="15.75" thickBot="1">
      <c r="B5548" s="516"/>
      <c r="C5548" s="605" t="s">
        <v>647</v>
      </c>
      <c r="D5548" s="561" t="s">
        <v>648</v>
      </c>
      <c r="E5548" s="561" t="s">
        <v>649</v>
      </c>
      <c r="F5548" s="561" t="s">
        <v>650</v>
      </c>
      <c r="G5548" s="561" t="s">
        <v>635</v>
      </c>
      <c r="H5548" s="606" t="s">
        <v>636</v>
      </c>
      <c r="I5548" s="576"/>
    </row>
    <row r="5549" spans="2:9">
      <c r="B5549" s="516"/>
      <c r="C5549" s="562" t="s">
        <v>651</v>
      </c>
      <c r="D5549" s="563">
        <v>52046.296296296299</v>
      </c>
      <c r="E5549" s="564">
        <v>1.83829076447194</v>
      </c>
      <c r="F5549" s="565">
        <v>95676.225806451621</v>
      </c>
      <c r="G5549" s="780">
        <v>0.39297453711576114</v>
      </c>
      <c r="H5549" s="567">
        <v>243467</v>
      </c>
      <c r="I5549" s="576"/>
    </row>
    <row r="5550" spans="2:9">
      <c r="B5550" s="516"/>
      <c r="C5550" s="562" t="s">
        <v>652</v>
      </c>
      <c r="D5550" s="563">
        <v>41637.037037037036</v>
      </c>
      <c r="E5550" s="564">
        <v>1.83829076447194</v>
      </c>
      <c r="F5550" s="565">
        <v>76540.980645161297</v>
      </c>
      <c r="G5550" s="778">
        <v>0.36</v>
      </c>
      <c r="H5550" s="567">
        <v>212614</v>
      </c>
      <c r="I5550" s="576"/>
    </row>
    <row r="5551" spans="2:9">
      <c r="B5551" s="516"/>
      <c r="C5551" s="568" t="s">
        <v>653</v>
      </c>
      <c r="D5551" s="563">
        <v>20818.518518518522</v>
      </c>
      <c r="E5551" s="564">
        <v>2.0417646957549742</v>
      </c>
      <c r="F5551" s="565">
        <v>42506.516129032265</v>
      </c>
      <c r="G5551" s="779">
        <v>0.36</v>
      </c>
      <c r="H5551" s="567">
        <v>118074</v>
      </c>
      <c r="I5551" s="576"/>
    </row>
    <row r="5552" spans="2:9">
      <c r="B5552" s="516"/>
      <c r="C5552" s="609"/>
      <c r="D5552" s="558"/>
      <c r="E5552" s="563"/>
      <c r="F5552" s="563"/>
      <c r="G5552" s="610"/>
      <c r="H5552" s="587"/>
      <c r="I5552" s="576"/>
    </row>
    <row r="5553" spans="2:10">
      <c r="B5553" s="516"/>
      <c r="C5553" s="609"/>
      <c r="D5553" s="614"/>
      <c r="E5553" s="614"/>
      <c r="F5553" s="614"/>
      <c r="G5553" s="610"/>
      <c r="H5553" s="613"/>
      <c r="I5553" s="576"/>
    </row>
    <row r="5554" spans="2:10" ht="15.75" thickBot="1">
      <c r="B5554" s="516"/>
      <c r="C5554" s="609"/>
      <c r="D5554" s="614"/>
      <c r="E5554" s="614"/>
      <c r="F5554" s="614"/>
      <c r="G5554" s="610"/>
      <c r="H5554" s="613"/>
      <c r="I5554" s="576"/>
    </row>
    <row r="5555" spans="2:10" ht="15.75" thickBot="1">
      <c r="B5555" s="516"/>
      <c r="C5555" s="639"/>
      <c r="D5555" s="640"/>
      <c r="E5555" s="640"/>
      <c r="F5555" s="640"/>
      <c r="G5555" s="641"/>
      <c r="H5555" s="642"/>
      <c r="I5555" s="679">
        <v>574155</v>
      </c>
    </row>
    <row r="5556" spans="2:10" ht="15.75" thickBot="1">
      <c r="B5556" s="516"/>
      <c r="C5556" s="515"/>
      <c r="D5556" s="515"/>
      <c r="E5556" s="515"/>
      <c r="F5556" s="515"/>
      <c r="G5556" s="516"/>
      <c r="H5556" s="575"/>
      <c r="I5556" s="576"/>
    </row>
    <row r="5557" spans="2:10" ht="15.75" thickBot="1">
      <c r="B5557" s="516"/>
      <c r="C5557" s="515"/>
      <c r="D5557" s="515"/>
      <c r="E5557" s="515"/>
      <c r="F5557" s="574" t="s">
        <v>654</v>
      </c>
      <c r="G5557" s="516"/>
      <c r="H5557" s="575"/>
      <c r="I5557" s="619">
        <v>4915222</v>
      </c>
      <c r="J5557" s="518">
        <v>4915222</v>
      </c>
    </row>
    <row r="5558" spans="2:10">
      <c r="B5558" s="515"/>
      <c r="C5558" s="515"/>
      <c r="D5558" s="515"/>
      <c r="E5558" s="515"/>
      <c r="F5558" s="515"/>
      <c r="G5558" s="515"/>
      <c r="H5558" s="517"/>
      <c r="I5558" s="515"/>
    </row>
    <row r="5559" spans="2:10">
      <c r="B5559" s="515"/>
      <c r="C5559" s="515"/>
      <c r="D5559" s="515"/>
      <c r="E5559" s="515"/>
      <c r="F5559" s="515"/>
      <c r="G5559" s="515"/>
      <c r="H5559" s="517"/>
      <c r="I5559" s="515"/>
    </row>
    <row r="5560" spans="2:10">
      <c r="B5560" s="515"/>
      <c r="C5560" s="515"/>
      <c r="D5560" s="515"/>
      <c r="E5560" s="515"/>
      <c r="F5560" s="515"/>
      <c r="G5560" s="515"/>
      <c r="H5560" s="517"/>
      <c r="I5560" s="515"/>
    </row>
    <row r="5561" spans="2:10">
      <c r="B5561" s="515"/>
      <c r="C5561" s="515"/>
      <c r="D5561" s="515"/>
      <c r="E5561" s="515"/>
      <c r="F5561" s="515"/>
      <c r="G5561" s="515"/>
      <c r="H5561" s="517"/>
      <c r="I5561" s="515"/>
    </row>
    <row r="5562" spans="2:10">
      <c r="B5562" s="516"/>
      <c r="C5562" s="519" t="s">
        <v>631</v>
      </c>
      <c r="D5562" s="519"/>
      <c r="E5562" s="519"/>
      <c r="F5562" s="519"/>
      <c r="G5562" s="519"/>
      <c r="H5562" s="520"/>
      <c r="I5562" s="515"/>
    </row>
    <row r="5563" spans="2:10">
      <c r="B5563" s="516"/>
      <c r="C5563" s="515"/>
      <c r="D5563" s="515"/>
      <c r="E5563" s="515"/>
      <c r="F5563" s="515"/>
      <c r="G5563" s="516"/>
      <c r="H5563" s="575"/>
      <c r="I5563" s="576"/>
    </row>
    <row r="5564" spans="2:10">
      <c r="B5564" s="516"/>
      <c r="C5564" s="515"/>
      <c r="D5564" s="515"/>
      <c r="E5564" s="515"/>
      <c r="F5564" s="515"/>
      <c r="G5564" s="516"/>
      <c r="H5564" s="575"/>
      <c r="I5564" s="576"/>
    </row>
    <row r="5565" spans="2:10">
      <c r="B5565" s="516"/>
      <c r="C5565" s="515"/>
      <c r="D5565" s="515"/>
      <c r="E5565" s="515"/>
      <c r="F5565" s="515"/>
      <c r="G5565" s="516"/>
      <c r="H5565" s="575"/>
      <c r="I5565" s="1051" t="s">
        <v>1062</v>
      </c>
    </row>
    <row r="5566" spans="2:10" ht="25.5">
      <c r="B5566" s="828" t="s">
        <v>568</v>
      </c>
      <c r="C5566" s="1097" t="s">
        <v>5100</v>
      </c>
      <c r="D5566" s="953" t="s">
        <v>5578</v>
      </c>
      <c r="E5566" s="829"/>
      <c r="F5566" s="829"/>
      <c r="G5566" s="828" t="s">
        <v>7</v>
      </c>
      <c r="H5566" s="949" t="s">
        <v>80</v>
      </c>
      <c r="I5566" s="1093">
        <v>82</v>
      </c>
    </row>
    <row r="5567" spans="2:10">
      <c r="B5567" s="516"/>
      <c r="C5567" s="515"/>
      <c r="D5567" s="604"/>
      <c r="E5567" s="604"/>
      <c r="F5567" s="604"/>
      <c r="G5567" s="516"/>
      <c r="H5567" s="575"/>
      <c r="I5567" s="576"/>
    </row>
    <row r="5568" spans="2:10">
      <c r="B5568" s="516"/>
      <c r="C5568" s="515"/>
      <c r="D5568" s="515"/>
      <c r="E5568" s="515"/>
      <c r="F5568" s="515"/>
      <c r="G5568" s="515"/>
      <c r="H5568" s="517"/>
      <c r="I5568" s="576"/>
    </row>
    <row r="5569" spans="2:9" ht="15.75" thickBot="1">
      <c r="B5569" s="516"/>
      <c r="C5569" s="515"/>
      <c r="D5569" s="515"/>
      <c r="E5569" s="515"/>
      <c r="F5569" s="515"/>
      <c r="G5569" s="516"/>
      <c r="H5569" s="575"/>
      <c r="I5569" s="576"/>
    </row>
    <row r="5570" spans="2:9" ht="15.75" thickBot="1">
      <c r="B5570" s="516"/>
      <c r="C5570" s="605" t="s">
        <v>633</v>
      </c>
      <c r="D5570" s="561" t="s">
        <v>7</v>
      </c>
      <c r="E5570" s="561" t="s">
        <v>92</v>
      </c>
      <c r="F5570" s="561" t="s">
        <v>672</v>
      </c>
      <c r="G5570" s="561" t="s">
        <v>635</v>
      </c>
      <c r="H5570" s="606" t="s">
        <v>636</v>
      </c>
      <c r="I5570" s="576"/>
    </row>
    <row r="5571" spans="2:9">
      <c r="B5571" s="516"/>
      <c r="C5571" s="568" t="s">
        <v>637</v>
      </c>
      <c r="D5571" s="607" t="s">
        <v>638</v>
      </c>
      <c r="E5571" s="535">
        <v>1</v>
      </c>
      <c r="F5571" s="647">
        <v>826781</v>
      </c>
      <c r="G5571" s="535">
        <v>0.25</v>
      </c>
      <c r="H5571" s="608">
        <v>206695</v>
      </c>
      <c r="I5571" s="576"/>
    </row>
    <row r="5572" spans="2:9">
      <c r="B5572" s="516"/>
      <c r="C5572" s="609"/>
      <c r="D5572" s="610"/>
      <c r="E5572" s="610"/>
      <c r="F5572" s="611"/>
      <c r="G5572" s="610"/>
      <c r="H5572" s="613"/>
      <c r="I5572" s="576"/>
    </row>
    <row r="5573" spans="2:9">
      <c r="B5573" s="516"/>
      <c r="C5573" s="609"/>
      <c r="D5573" s="610"/>
      <c r="E5573" s="610"/>
      <c r="F5573" s="563"/>
      <c r="G5573" s="610"/>
      <c r="H5573" s="613"/>
      <c r="I5573" s="576"/>
    </row>
    <row r="5574" spans="2:9">
      <c r="B5574" s="516"/>
      <c r="C5574" s="609"/>
      <c r="D5574" s="610"/>
      <c r="E5574" s="610"/>
      <c r="F5574" s="558"/>
      <c r="G5574" s="610"/>
      <c r="H5574" s="613"/>
      <c r="I5574" s="576"/>
    </row>
    <row r="5575" spans="2:9">
      <c r="B5575" s="516"/>
      <c r="C5575" s="609"/>
      <c r="D5575" s="610"/>
      <c r="E5575" s="614"/>
      <c r="F5575" s="614"/>
      <c r="G5575" s="610"/>
      <c r="H5575" s="613"/>
      <c r="I5575" s="576"/>
    </row>
    <row r="5576" spans="2:9" ht="15.75" thickBot="1">
      <c r="B5576" s="516"/>
      <c r="C5576" s="609"/>
      <c r="D5576" s="610"/>
      <c r="E5576" s="614"/>
      <c r="F5576" s="614"/>
      <c r="G5576" s="610"/>
      <c r="H5576" s="613"/>
      <c r="I5576" s="576"/>
    </row>
    <row r="5577" spans="2:9" ht="15.75" thickBot="1">
      <c r="B5577" s="516"/>
      <c r="C5577" s="615"/>
      <c r="D5577" s="616"/>
      <c r="E5577" s="616"/>
      <c r="F5577" s="616"/>
      <c r="G5577" s="617"/>
      <c r="H5577" s="618"/>
      <c r="I5577" s="619">
        <v>206695</v>
      </c>
    </row>
    <row r="5578" spans="2:9" ht="15.75" thickBot="1">
      <c r="B5578" s="516"/>
      <c r="C5578" s="620"/>
      <c r="D5578" s="620"/>
      <c r="E5578" s="620"/>
      <c r="F5578" s="620"/>
      <c r="G5578" s="621"/>
      <c r="H5578" s="622"/>
      <c r="I5578" s="623"/>
    </row>
    <row r="5579" spans="2:9" ht="15.75" thickBot="1">
      <c r="B5579" s="516"/>
      <c r="C5579" s="605" t="s">
        <v>641</v>
      </c>
      <c r="D5579" s="561" t="s">
        <v>7</v>
      </c>
      <c r="E5579" s="561" t="s">
        <v>92</v>
      </c>
      <c r="F5579" s="561" t="s">
        <v>642</v>
      </c>
      <c r="G5579" s="561" t="s">
        <v>643</v>
      </c>
      <c r="H5579" s="606" t="s">
        <v>636</v>
      </c>
      <c r="I5579" s="576"/>
    </row>
    <row r="5580" spans="2:9" ht="25.5">
      <c r="B5580" s="516"/>
      <c r="C5580" s="776" t="s">
        <v>5579</v>
      </c>
      <c r="D5580" s="625" t="s">
        <v>80</v>
      </c>
      <c r="E5580" s="610">
        <v>1</v>
      </c>
      <c r="F5580" s="611">
        <v>6339356</v>
      </c>
      <c r="G5580" s="556"/>
      <c r="H5580" s="777">
        <v>6339356</v>
      </c>
      <c r="I5580" s="576"/>
    </row>
    <row r="5581" spans="2:9">
      <c r="B5581" s="516"/>
      <c r="C5581" s="678"/>
      <c r="D5581" s="625"/>
      <c r="E5581" s="625"/>
      <c r="F5581" s="611"/>
      <c r="G5581" s="556"/>
      <c r="H5581" s="587"/>
      <c r="I5581" s="576"/>
    </row>
    <row r="5582" spans="2:9">
      <c r="B5582" s="516"/>
      <c r="C5582" s="678"/>
      <c r="D5582" s="610"/>
      <c r="E5582" s="610"/>
      <c r="F5582" s="611"/>
      <c r="G5582" s="556"/>
      <c r="H5582" s="587"/>
      <c r="I5582" s="576"/>
    </row>
    <row r="5583" spans="2:9">
      <c r="B5583" s="516"/>
      <c r="C5583" s="678"/>
      <c r="D5583" s="610"/>
      <c r="E5583" s="610"/>
      <c r="F5583" s="563"/>
      <c r="G5583" s="556"/>
      <c r="H5583" s="587"/>
      <c r="I5583" s="576"/>
    </row>
    <row r="5584" spans="2:9">
      <c r="B5584" s="516"/>
      <c r="C5584" s="609"/>
      <c r="D5584" s="610"/>
      <c r="E5584" s="610"/>
      <c r="F5584" s="563"/>
      <c r="G5584" s="556"/>
      <c r="H5584" s="587"/>
      <c r="I5584" s="576"/>
    </row>
    <row r="5585" spans="2:9">
      <c r="B5585" s="516"/>
      <c r="C5585" s="628"/>
      <c r="D5585" s="625"/>
      <c r="E5585" s="625"/>
      <c r="F5585" s="563"/>
      <c r="G5585" s="556"/>
      <c r="H5585" s="587"/>
      <c r="I5585" s="576"/>
    </row>
    <row r="5586" spans="2:9">
      <c r="B5586" s="516"/>
      <c r="C5586" s="609"/>
      <c r="D5586" s="610"/>
      <c r="E5586" s="610"/>
      <c r="F5586" s="563"/>
      <c r="G5586" s="556"/>
      <c r="H5586" s="587"/>
      <c r="I5586" s="576"/>
    </row>
    <row r="5587" spans="2:9">
      <c r="B5587" s="516"/>
      <c r="C5587" s="609"/>
      <c r="D5587" s="610"/>
      <c r="E5587" s="610"/>
      <c r="F5587" s="563"/>
      <c r="G5587" s="556"/>
      <c r="H5587" s="587"/>
      <c r="I5587" s="576"/>
    </row>
    <row r="5588" spans="2:9">
      <c r="B5588" s="516"/>
      <c r="C5588" s="609"/>
      <c r="D5588" s="614"/>
      <c r="E5588" s="614"/>
      <c r="F5588" s="614"/>
      <c r="G5588" s="610"/>
      <c r="H5588" s="613"/>
      <c r="I5588" s="576"/>
    </row>
    <row r="5589" spans="2:9">
      <c r="B5589" s="516"/>
      <c r="C5589" s="609"/>
      <c r="D5589" s="614"/>
      <c r="E5589" s="614"/>
      <c r="F5589" s="614"/>
      <c r="G5589" s="610"/>
      <c r="H5589" s="613"/>
      <c r="I5589" s="576"/>
    </row>
    <row r="5590" spans="2:9">
      <c r="B5590" s="516"/>
      <c r="C5590" s="609"/>
      <c r="D5590" s="614"/>
      <c r="E5590" s="614"/>
      <c r="F5590" s="614"/>
      <c r="G5590" s="610"/>
      <c r="H5590" s="613"/>
      <c r="I5590" s="576"/>
    </row>
    <row r="5591" spans="2:9" ht="15.75" thickBot="1">
      <c r="B5591" s="516"/>
      <c r="C5591" s="609"/>
      <c r="D5591" s="614"/>
      <c r="E5591" s="614"/>
      <c r="F5591" s="614"/>
      <c r="G5591" s="610"/>
      <c r="H5591" s="613"/>
      <c r="I5591" s="576"/>
    </row>
    <row r="5592" spans="2:9" ht="15.75" thickBot="1">
      <c r="B5592" s="516"/>
      <c r="C5592" s="615"/>
      <c r="D5592" s="616"/>
      <c r="E5592" s="616"/>
      <c r="F5592" s="616"/>
      <c r="G5592" s="617"/>
      <c r="H5592" s="618"/>
      <c r="I5592" s="679">
        <v>6339356</v>
      </c>
    </row>
    <row r="5593" spans="2:9" ht="15.75" thickBot="1">
      <c r="B5593" s="516"/>
      <c r="C5593" s="620"/>
      <c r="D5593" s="620"/>
      <c r="E5593" s="620"/>
      <c r="F5593" s="620"/>
      <c r="G5593" s="621"/>
      <c r="H5593" s="622"/>
      <c r="I5593" s="623"/>
    </row>
    <row r="5594" spans="2:9" ht="15.75" thickBot="1">
      <c r="B5594" s="516"/>
      <c r="C5594" s="605" t="s">
        <v>645</v>
      </c>
      <c r="D5594" s="561" t="s">
        <v>7</v>
      </c>
      <c r="E5594" s="561" t="s">
        <v>92</v>
      </c>
      <c r="F5594" s="561" t="s">
        <v>642</v>
      </c>
      <c r="G5594" s="561" t="s">
        <v>646</v>
      </c>
      <c r="H5594" s="606" t="s">
        <v>636</v>
      </c>
      <c r="I5594" s="576"/>
    </row>
    <row r="5595" spans="2:9">
      <c r="B5595" s="516"/>
      <c r="C5595" s="624"/>
      <c r="D5595" s="625"/>
      <c r="E5595" s="625"/>
      <c r="F5595" s="584"/>
      <c r="G5595" s="625"/>
      <c r="H5595" s="592"/>
      <c r="I5595" s="631"/>
    </row>
    <row r="5596" spans="2:9">
      <c r="B5596" s="516"/>
      <c r="C5596" s="627"/>
      <c r="D5596" s="633"/>
      <c r="E5596" s="633"/>
      <c r="F5596" s="633"/>
      <c r="G5596" s="625"/>
      <c r="H5596" s="587"/>
      <c r="I5596" s="576"/>
    </row>
    <row r="5597" spans="2:9">
      <c r="B5597" s="516"/>
      <c r="C5597" s="627"/>
      <c r="D5597" s="614"/>
      <c r="E5597" s="614"/>
      <c r="F5597" s="614"/>
      <c r="G5597" s="610"/>
      <c r="H5597" s="613"/>
      <c r="I5597" s="576"/>
    </row>
    <row r="5598" spans="2:9">
      <c r="B5598" s="516"/>
      <c r="C5598" s="628"/>
      <c r="D5598" s="614"/>
      <c r="E5598" s="614"/>
      <c r="F5598" s="614"/>
      <c r="G5598" s="610"/>
      <c r="H5598" s="613"/>
      <c r="I5598" s="576"/>
    </row>
    <row r="5599" spans="2:9" ht="15.75" thickBot="1">
      <c r="B5599" s="516"/>
      <c r="C5599" s="609"/>
      <c r="D5599" s="614"/>
      <c r="E5599" s="614"/>
      <c r="F5599" s="614"/>
      <c r="G5599" s="610"/>
      <c r="H5599" s="613"/>
      <c r="I5599" s="576"/>
    </row>
    <row r="5600" spans="2:9" ht="15.75" thickBot="1">
      <c r="B5600" s="516"/>
      <c r="C5600" s="615"/>
      <c r="D5600" s="616"/>
      <c r="E5600" s="616"/>
      <c r="F5600" s="616"/>
      <c r="G5600" s="617"/>
      <c r="H5600" s="618"/>
      <c r="I5600" s="619">
        <v>0</v>
      </c>
    </row>
    <row r="5601" spans="2:10" ht="15.75" thickBot="1">
      <c r="B5601" s="516"/>
      <c r="C5601" s="620"/>
      <c r="D5601" s="620"/>
      <c r="E5601" s="620"/>
      <c r="F5601" s="620"/>
      <c r="G5601" s="634"/>
      <c r="H5601" s="635"/>
      <c r="I5601" s="623"/>
    </row>
    <row r="5602" spans="2:10" ht="15.75" thickBot="1">
      <c r="B5602" s="516"/>
      <c r="C5602" s="605" t="s">
        <v>647</v>
      </c>
      <c r="D5602" s="561" t="s">
        <v>648</v>
      </c>
      <c r="E5602" s="561" t="s">
        <v>649</v>
      </c>
      <c r="F5602" s="561" t="s">
        <v>650</v>
      </c>
      <c r="G5602" s="561" t="s">
        <v>635</v>
      </c>
      <c r="H5602" s="606" t="s">
        <v>636</v>
      </c>
      <c r="I5602" s="576"/>
    </row>
    <row r="5603" spans="2:10">
      <c r="B5603" s="516"/>
      <c r="C5603" s="562" t="s">
        <v>651</v>
      </c>
      <c r="D5603" s="563">
        <v>52046.296296296299</v>
      </c>
      <c r="E5603" s="564">
        <v>1.83829076447194</v>
      </c>
      <c r="F5603" s="565">
        <v>95676.225806451621</v>
      </c>
      <c r="G5603" s="780">
        <v>0.259351</v>
      </c>
      <c r="H5603" s="567">
        <v>368906</v>
      </c>
      <c r="I5603" s="576"/>
    </row>
    <row r="5604" spans="2:10">
      <c r="B5604" s="516"/>
      <c r="C5604" s="562" t="s">
        <v>652</v>
      </c>
      <c r="D5604" s="563">
        <v>41637.037037037036</v>
      </c>
      <c r="E5604" s="564">
        <v>1.83829076447194</v>
      </c>
      <c r="F5604" s="565">
        <v>76540.980645161297</v>
      </c>
      <c r="G5604" s="778">
        <v>0.26</v>
      </c>
      <c r="H5604" s="567">
        <v>294388</v>
      </c>
      <c r="I5604" s="576"/>
    </row>
    <row r="5605" spans="2:10">
      <c r="B5605" s="516"/>
      <c r="C5605" s="568" t="s">
        <v>653</v>
      </c>
      <c r="D5605" s="563">
        <v>20818.518518518522</v>
      </c>
      <c r="E5605" s="564">
        <v>2.0417646957549742</v>
      </c>
      <c r="F5605" s="565">
        <v>42506.516129032265</v>
      </c>
      <c r="G5605" s="779">
        <v>0.26</v>
      </c>
      <c r="H5605" s="567">
        <v>163487</v>
      </c>
      <c r="I5605" s="576"/>
    </row>
    <row r="5606" spans="2:10">
      <c r="B5606" s="516"/>
      <c r="C5606" s="609"/>
      <c r="D5606" s="558"/>
      <c r="E5606" s="563"/>
      <c r="F5606" s="563"/>
      <c r="G5606" s="610"/>
      <c r="H5606" s="587"/>
      <c r="I5606" s="576"/>
    </row>
    <row r="5607" spans="2:10">
      <c r="B5607" s="516"/>
      <c r="C5607" s="609"/>
      <c r="D5607" s="614"/>
      <c r="E5607" s="614"/>
      <c r="F5607" s="614"/>
      <c r="G5607" s="610"/>
      <c r="H5607" s="613"/>
      <c r="I5607" s="576"/>
    </row>
    <row r="5608" spans="2:10" ht="15.75" thickBot="1">
      <c r="B5608" s="516"/>
      <c r="C5608" s="609"/>
      <c r="D5608" s="614"/>
      <c r="E5608" s="614"/>
      <c r="F5608" s="614"/>
      <c r="G5608" s="610"/>
      <c r="H5608" s="613"/>
      <c r="I5608" s="576"/>
    </row>
    <row r="5609" spans="2:10" ht="15.75" thickBot="1">
      <c r="B5609" s="516"/>
      <c r="C5609" s="639"/>
      <c r="D5609" s="640"/>
      <c r="E5609" s="640"/>
      <c r="F5609" s="640"/>
      <c r="G5609" s="641"/>
      <c r="H5609" s="642"/>
      <c r="I5609" s="679">
        <v>826781</v>
      </c>
    </row>
    <row r="5610" spans="2:10" ht="15.75" thickBot="1">
      <c r="B5610" s="516"/>
      <c r="C5610" s="515"/>
      <c r="D5610" s="515"/>
      <c r="E5610" s="515"/>
      <c r="F5610" s="515"/>
      <c r="G5610" s="516"/>
      <c r="H5610" s="575"/>
      <c r="I5610" s="576"/>
    </row>
    <row r="5611" spans="2:10" ht="15.75" thickBot="1">
      <c r="B5611" s="516"/>
      <c r="C5611" s="515"/>
      <c r="D5611" s="515"/>
      <c r="E5611" s="515"/>
      <c r="F5611" s="574" t="s">
        <v>654</v>
      </c>
      <c r="G5611" s="516"/>
      <c r="H5611" s="575"/>
      <c r="I5611" s="619">
        <v>7372832</v>
      </c>
      <c r="J5611" s="518">
        <v>7372832</v>
      </c>
    </row>
    <row r="5612" spans="2:10">
      <c r="B5612" s="515"/>
      <c r="C5612" s="515"/>
      <c r="D5612" s="515"/>
      <c r="E5612" s="515"/>
      <c r="F5612" s="515"/>
      <c r="G5612" s="515"/>
      <c r="H5612" s="517"/>
      <c r="I5612" s="515"/>
    </row>
    <row r="5613" spans="2:10">
      <c r="B5613" s="515"/>
      <c r="C5613" s="515"/>
      <c r="D5613" s="515"/>
      <c r="E5613" s="515"/>
      <c r="F5613" s="515"/>
      <c r="G5613" s="515"/>
      <c r="H5613" s="517"/>
      <c r="I5613" s="515"/>
    </row>
    <row r="5614" spans="2:10">
      <c r="B5614" s="515"/>
      <c r="C5614" s="515"/>
      <c r="D5614" s="515"/>
      <c r="E5614" s="515"/>
      <c r="F5614" s="515"/>
      <c r="G5614" s="515"/>
      <c r="H5614" s="517"/>
      <c r="I5614" s="515"/>
    </row>
    <row r="5615" spans="2:10">
      <c r="B5615" s="515"/>
      <c r="C5615" s="515"/>
      <c r="D5615" s="515"/>
      <c r="E5615" s="515"/>
      <c r="F5615" s="515"/>
      <c r="G5615" s="515"/>
      <c r="H5615" s="517"/>
      <c r="I5615" s="515"/>
    </row>
    <row r="5616" spans="2:10">
      <c r="B5616" s="516"/>
      <c r="C5616" s="519" t="s">
        <v>631</v>
      </c>
      <c r="D5616" s="519"/>
      <c r="E5616" s="519"/>
      <c r="F5616" s="519"/>
      <c r="G5616" s="519"/>
      <c r="H5616" s="520"/>
      <c r="I5616" s="515"/>
    </row>
    <row r="5617" spans="2:9">
      <c r="B5617" s="516"/>
      <c r="C5617" s="515"/>
      <c r="D5617" s="515"/>
      <c r="E5617" s="515"/>
      <c r="F5617" s="515"/>
      <c r="G5617" s="516"/>
      <c r="H5617" s="575"/>
      <c r="I5617" s="576"/>
    </row>
    <row r="5618" spans="2:9">
      <c r="B5618" s="516"/>
      <c r="C5618" s="515"/>
      <c r="D5618" s="515"/>
      <c r="E5618" s="515"/>
      <c r="F5618" s="515"/>
      <c r="G5618" s="516"/>
      <c r="H5618" s="575"/>
      <c r="I5618" s="576"/>
    </row>
    <row r="5619" spans="2:9">
      <c r="B5619" s="516"/>
      <c r="C5619" s="515"/>
      <c r="D5619" s="515"/>
      <c r="E5619" s="515"/>
      <c r="F5619" s="515"/>
      <c r="G5619" s="516"/>
      <c r="H5619" s="575"/>
      <c r="I5619" s="1051" t="s">
        <v>1062</v>
      </c>
    </row>
    <row r="5620" spans="2:9" ht="25.5">
      <c r="B5620" s="828" t="s">
        <v>568</v>
      </c>
      <c r="C5620" s="1097" t="s">
        <v>5101</v>
      </c>
      <c r="D5620" s="953" t="s">
        <v>5580</v>
      </c>
      <c r="E5620" s="829"/>
      <c r="F5620" s="829"/>
      <c r="G5620" s="828" t="s">
        <v>7</v>
      </c>
      <c r="H5620" s="949" t="s">
        <v>80</v>
      </c>
      <c r="I5620" s="1093">
        <v>83</v>
      </c>
    </row>
    <row r="5621" spans="2:9">
      <c r="B5621" s="516"/>
      <c r="C5621" s="515"/>
      <c r="D5621" s="604"/>
      <c r="E5621" s="604"/>
      <c r="F5621" s="604"/>
      <c r="G5621" s="516"/>
      <c r="H5621" s="575"/>
      <c r="I5621" s="576"/>
    </row>
    <row r="5622" spans="2:9">
      <c r="B5622" s="516"/>
      <c r="C5622" s="515"/>
      <c r="D5622" s="515"/>
      <c r="E5622" s="515"/>
      <c r="F5622" s="515"/>
      <c r="G5622" s="515"/>
      <c r="H5622" s="517"/>
      <c r="I5622" s="576"/>
    </row>
    <row r="5623" spans="2:9" ht="15.75" thickBot="1">
      <c r="B5623" s="516"/>
      <c r="C5623" s="515"/>
      <c r="D5623" s="515"/>
      <c r="E5623" s="515"/>
      <c r="F5623" s="515"/>
      <c r="G5623" s="516"/>
      <c r="H5623" s="575"/>
      <c r="I5623" s="576"/>
    </row>
    <row r="5624" spans="2:9" ht="15.75" thickBot="1">
      <c r="B5624" s="516"/>
      <c r="C5624" s="605" t="s">
        <v>633</v>
      </c>
      <c r="D5624" s="561" t="s">
        <v>7</v>
      </c>
      <c r="E5624" s="561" t="s">
        <v>92</v>
      </c>
      <c r="F5624" s="561" t="s">
        <v>672</v>
      </c>
      <c r="G5624" s="561" t="s">
        <v>635</v>
      </c>
      <c r="H5624" s="606" t="s">
        <v>636</v>
      </c>
      <c r="I5624" s="576"/>
    </row>
    <row r="5625" spans="2:9">
      <c r="B5625" s="516"/>
      <c r="C5625" s="568" t="s">
        <v>637</v>
      </c>
      <c r="D5625" s="607" t="s">
        <v>638</v>
      </c>
      <c r="E5625" s="535">
        <v>1</v>
      </c>
      <c r="F5625" s="647">
        <v>933582</v>
      </c>
      <c r="G5625" s="535">
        <v>0.29150232059978576</v>
      </c>
      <c r="H5625" s="608">
        <v>272141</v>
      </c>
      <c r="I5625" s="576"/>
    </row>
    <row r="5626" spans="2:9">
      <c r="B5626" s="516"/>
      <c r="C5626" s="609"/>
      <c r="D5626" s="610"/>
      <c r="E5626" s="610"/>
      <c r="F5626" s="611"/>
      <c r="G5626" s="610"/>
      <c r="H5626" s="613"/>
      <c r="I5626" s="576"/>
    </row>
    <row r="5627" spans="2:9">
      <c r="B5627" s="516"/>
      <c r="C5627" s="609"/>
      <c r="D5627" s="610"/>
      <c r="E5627" s="610"/>
      <c r="F5627" s="563"/>
      <c r="G5627" s="610"/>
      <c r="H5627" s="613"/>
      <c r="I5627" s="576"/>
    </row>
    <row r="5628" spans="2:9">
      <c r="B5628" s="516"/>
      <c r="C5628" s="609"/>
      <c r="D5628" s="610"/>
      <c r="E5628" s="610"/>
      <c r="F5628" s="558"/>
      <c r="G5628" s="610"/>
      <c r="H5628" s="613"/>
      <c r="I5628" s="576"/>
    </row>
    <row r="5629" spans="2:9">
      <c r="B5629" s="516"/>
      <c r="C5629" s="609"/>
      <c r="D5629" s="610"/>
      <c r="E5629" s="614"/>
      <c r="F5629" s="614"/>
      <c r="G5629" s="610"/>
      <c r="H5629" s="613"/>
      <c r="I5629" s="576"/>
    </row>
    <row r="5630" spans="2:9" ht="15.75" thickBot="1">
      <c r="B5630" s="516"/>
      <c r="C5630" s="609"/>
      <c r="D5630" s="610"/>
      <c r="E5630" s="614"/>
      <c r="F5630" s="614"/>
      <c r="G5630" s="610"/>
      <c r="H5630" s="613"/>
      <c r="I5630" s="576"/>
    </row>
    <row r="5631" spans="2:9" ht="15.75" thickBot="1">
      <c r="B5631" s="516"/>
      <c r="C5631" s="615"/>
      <c r="D5631" s="616"/>
      <c r="E5631" s="616"/>
      <c r="F5631" s="616"/>
      <c r="G5631" s="617"/>
      <c r="H5631" s="618"/>
      <c r="I5631" s="619">
        <v>272141</v>
      </c>
    </row>
    <row r="5632" spans="2:9" ht="15.75" thickBot="1">
      <c r="B5632" s="516"/>
      <c r="C5632" s="620"/>
      <c r="D5632" s="620"/>
      <c r="E5632" s="620"/>
      <c r="F5632" s="620"/>
      <c r="G5632" s="621"/>
      <c r="H5632" s="622"/>
      <c r="I5632" s="623"/>
    </row>
    <row r="5633" spans="2:9" ht="15.75" thickBot="1">
      <c r="B5633" s="516"/>
      <c r="C5633" s="605" t="s">
        <v>641</v>
      </c>
      <c r="D5633" s="561" t="s">
        <v>7</v>
      </c>
      <c r="E5633" s="561" t="s">
        <v>92</v>
      </c>
      <c r="F5633" s="561" t="s">
        <v>642</v>
      </c>
      <c r="G5633" s="561" t="s">
        <v>643</v>
      </c>
      <c r="H5633" s="606" t="s">
        <v>636</v>
      </c>
      <c r="I5633" s="576"/>
    </row>
    <row r="5634" spans="2:9" ht="25.5">
      <c r="B5634" s="516"/>
      <c r="C5634" s="776" t="s">
        <v>5581</v>
      </c>
      <c r="D5634" s="625" t="s">
        <v>80</v>
      </c>
      <c r="E5634" s="610">
        <v>1</v>
      </c>
      <c r="F5634" s="611">
        <v>7395915.333333333</v>
      </c>
      <c r="G5634" s="556"/>
      <c r="H5634" s="777">
        <v>7395915.333333333</v>
      </c>
      <c r="I5634" s="576"/>
    </row>
    <row r="5635" spans="2:9">
      <c r="B5635" s="516"/>
      <c r="C5635" s="678"/>
      <c r="D5635" s="625"/>
      <c r="E5635" s="625"/>
      <c r="F5635" s="611"/>
      <c r="G5635" s="556"/>
      <c r="H5635" s="587"/>
      <c r="I5635" s="576"/>
    </row>
    <row r="5636" spans="2:9">
      <c r="B5636" s="516"/>
      <c r="C5636" s="678"/>
      <c r="D5636" s="610"/>
      <c r="E5636" s="610"/>
      <c r="F5636" s="611"/>
      <c r="G5636" s="556"/>
      <c r="H5636" s="587"/>
      <c r="I5636" s="576"/>
    </row>
    <row r="5637" spans="2:9">
      <c r="B5637" s="516"/>
      <c r="C5637" s="678"/>
      <c r="D5637" s="610"/>
      <c r="E5637" s="610"/>
      <c r="F5637" s="563"/>
      <c r="G5637" s="556"/>
      <c r="H5637" s="587"/>
      <c r="I5637" s="576"/>
    </row>
    <row r="5638" spans="2:9">
      <c r="B5638" s="516"/>
      <c r="C5638" s="609"/>
      <c r="D5638" s="610"/>
      <c r="E5638" s="610"/>
      <c r="F5638" s="563"/>
      <c r="G5638" s="556"/>
      <c r="H5638" s="587"/>
      <c r="I5638" s="576"/>
    </row>
    <row r="5639" spans="2:9">
      <c r="B5639" s="516"/>
      <c r="C5639" s="628"/>
      <c r="D5639" s="625"/>
      <c r="E5639" s="625"/>
      <c r="F5639" s="563"/>
      <c r="G5639" s="556"/>
      <c r="H5639" s="587"/>
      <c r="I5639" s="576"/>
    </row>
    <row r="5640" spans="2:9">
      <c r="B5640" s="516"/>
      <c r="C5640" s="609"/>
      <c r="D5640" s="610"/>
      <c r="E5640" s="610"/>
      <c r="F5640" s="563"/>
      <c r="G5640" s="556"/>
      <c r="H5640" s="587"/>
      <c r="I5640" s="576"/>
    </row>
    <row r="5641" spans="2:9">
      <c r="B5641" s="516"/>
      <c r="C5641" s="609"/>
      <c r="D5641" s="610"/>
      <c r="E5641" s="610"/>
      <c r="F5641" s="563"/>
      <c r="G5641" s="556"/>
      <c r="H5641" s="587"/>
      <c r="I5641" s="576"/>
    </row>
    <row r="5642" spans="2:9">
      <c r="B5642" s="516"/>
      <c r="C5642" s="609"/>
      <c r="D5642" s="614"/>
      <c r="E5642" s="614"/>
      <c r="F5642" s="614"/>
      <c r="G5642" s="610"/>
      <c r="H5642" s="613"/>
      <c r="I5642" s="576"/>
    </row>
    <row r="5643" spans="2:9">
      <c r="B5643" s="516"/>
      <c r="C5643" s="609"/>
      <c r="D5643" s="614"/>
      <c r="E5643" s="614"/>
      <c r="F5643" s="614"/>
      <c r="G5643" s="610"/>
      <c r="H5643" s="613"/>
      <c r="I5643" s="576"/>
    </row>
    <row r="5644" spans="2:9">
      <c r="B5644" s="516"/>
      <c r="C5644" s="609"/>
      <c r="D5644" s="614"/>
      <c r="E5644" s="614"/>
      <c r="F5644" s="614"/>
      <c r="G5644" s="610"/>
      <c r="H5644" s="613"/>
      <c r="I5644" s="576"/>
    </row>
    <row r="5645" spans="2:9" ht="15.75" thickBot="1">
      <c r="B5645" s="516"/>
      <c r="C5645" s="609"/>
      <c r="D5645" s="614"/>
      <c r="E5645" s="614"/>
      <c r="F5645" s="614"/>
      <c r="G5645" s="610"/>
      <c r="H5645" s="613"/>
      <c r="I5645" s="576"/>
    </row>
    <row r="5646" spans="2:9" ht="15.75" thickBot="1">
      <c r="B5646" s="516"/>
      <c r="C5646" s="615"/>
      <c r="D5646" s="616"/>
      <c r="E5646" s="616"/>
      <c r="F5646" s="616"/>
      <c r="G5646" s="617"/>
      <c r="H5646" s="618"/>
      <c r="I5646" s="679">
        <v>7395915.333333333</v>
      </c>
    </row>
    <row r="5647" spans="2:9" ht="15.75" thickBot="1">
      <c r="B5647" s="516"/>
      <c r="C5647" s="620"/>
      <c r="D5647" s="620"/>
      <c r="E5647" s="620"/>
      <c r="F5647" s="620"/>
      <c r="G5647" s="621"/>
      <c r="H5647" s="622"/>
      <c r="I5647" s="623"/>
    </row>
    <row r="5648" spans="2:9" ht="15.75" thickBot="1">
      <c r="B5648" s="516"/>
      <c r="C5648" s="605" t="s">
        <v>645</v>
      </c>
      <c r="D5648" s="561" t="s">
        <v>7</v>
      </c>
      <c r="E5648" s="561" t="s">
        <v>92</v>
      </c>
      <c r="F5648" s="561" t="s">
        <v>642</v>
      </c>
      <c r="G5648" s="561" t="s">
        <v>646</v>
      </c>
      <c r="H5648" s="606" t="s">
        <v>636</v>
      </c>
      <c r="I5648" s="576"/>
    </row>
    <row r="5649" spans="2:9">
      <c r="B5649" s="516"/>
      <c r="C5649" s="624"/>
      <c r="D5649" s="625"/>
      <c r="E5649" s="625"/>
      <c r="F5649" s="584"/>
      <c r="G5649" s="625"/>
      <c r="H5649" s="592"/>
      <c r="I5649" s="631"/>
    </row>
    <row r="5650" spans="2:9">
      <c r="B5650" s="516"/>
      <c r="C5650" s="627"/>
      <c r="D5650" s="633"/>
      <c r="E5650" s="633"/>
      <c r="F5650" s="633"/>
      <c r="G5650" s="625"/>
      <c r="H5650" s="587"/>
      <c r="I5650" s="576"/>
    </row>
    <row r="5651" spans="2:9">
      <c r="B5651" s="516"/>
      <c r="C5651" s="627"/>
      <c r="D5651" s="614"/>
      <c r="E5651" s="614"/>
      <c r="F5651" s="614"/>
      <c r="G5651" s="610"/>
      <c r="H5651" s="613"/>
      <c r="I5651" s="576"/>
    </row>
    <row r="5652" spans="2:9">
      <c r="B5652" s="516"/>
      <c r="C5652" s="628"/>
      <c r="D5652" s="614"/>
      <c r="E5652" s="614"/>
      <c r="F5652" s="614"/>
      <c r="G5652" s="610"/>
      <c r="H5652" s="613"/>
      <c r="I5652" s="576"/>
    </row>
    <row r="5653" spans="2:9" ht="15.75" thickBot="1">
      <c r="B5653" s="516"/>
      <c r="C5653" s="609"/>
      <c r="D5653" s="614"/>
      <c r="E5653" s="614"/>
      <c r="F5653" s="614"/>
      <c r="G5653" s="610"/>
      <c r="H5653" s="613"/>
      <c r="I5653" s="576"/>
    </row>
    <row r="5654" spans="2:9" ht="15.75" thickBot="1">
      <c r="B5654" s="516"/>
      <c r="C5654" s="615"/>
      <c r="D5654" s="616"/>
      <c r="E5654" s="616"/>
      <c r="F5654" s="616"/>
      <c r="G5654" s="617"/>
      <c r="H5654" s="618"/>
      <c r="I5654" s="619">
        <v>0</v>
      </c>
    </row>
    <row r="5655" spans="2:9" ht="15.75" thickBot="1">
      <c r="B5655" s="516"/>
      <c r="C5655" s="620"/>
      <c r="D5655" s="620"/>
      <c r="E5655" s="620"/>
      <c r="F5655" s="620"/>
      <c r="G5655" s="634"/>
      <c r="H5655" s="635"/>
      <c r="I5655" s="623"/>
    </row>
    <row r="5656" spans="2:9" ht="15.75" thickBot="1">
      <c r="B5656" s="516"/>
      <c r="C5656" s="605" t="s">
        <v>647</v>
      </c>
      <c r="D5656" s="561" t="s">
        <v>648</v>
      </c>
      <c r="E5656" s="561" t="s">
        <v>649</v>
      </c>
      <c r="F5656" s="561" t="s">
        <v>650</v>
      </c>
      <c r="G5656" s="561" t="s">
        <v>635</v>
      </c>
      <c r="H5656" s="606" t="s">
        <v>636</v>
      </c>
      <c r="I5656" s="576"/>
    </row>
    <row r="5657" spans="2:9">
      <c r="B5657" s="516"/>
      <c r="C5657" s="562" t="s">
        <v>651</v>
      </c>
      <c r="D5657" s="563">
        <v>52046.296296296299</v>
      </c>
      <c r="E5657" s="564">
        <v>1.83829076447194</v>
      </c>
      <c r="F5657" s="565">
        <v>95676.225806451621</v>
      </c>
      <c r="G5657" s="780">
        <v>0.23</v>
      </c>
      <c r="H5657" s="567">
        <v>415984</v>
      </c>
      <c r="I5657" s="576"/>
    </row>
    <row r="5658" spans="2:9">
      <c r="B5658" s="516"/>
      <c r="C5658" s="562" t="s">
        <v>652</v>
      </c>
      <c r="D5658" s="563">
        <v>41637.037037037036</v>
      </c>
      <c r="E5658" s="564">
        <v>1.83829076447194</v>
      </c>
      <c r="F5658" s="565">
        <v>76540.980645161297</v>
      </c>
      <c r="G5658" s="778">
        <v>0.23</v>
      </c>
      <c r="H5658" s="567">
        <v>332787</v>
      </c>
      <c r="I5658" s="576"/>
    </row>
    <row r="5659" spans="2:9">
      <c r="B5659" s="516"/>
      <c r="C5659" s="568" t="s">
        <v>653</v>
      </c>
      <c r="D5659" s="563">
        <v>20818.518518518522</v>
      </c>
      <c r="E5659" s="564">
        <v>2.0417646957549742</v>
      </c>
      <c r="F5659" s="565">
        <v>42506.516129032265</v>
      </c>
      <c r="G5659" s="779">
        <v>0.23</v>
      </c>
      <c r="H5659" s="567">
        <v>184811</v>
      </c>
      <c r="I5659" s="576"/>
    </row>
    <row r="5660" spans="2:9">
      <c r="B5660" s="516"/>
      <c r="C5660" s="609"/>
      <c r="D5660" s="558"/>
      <c r="E5660" s="563"/>
      <c r="F5660" s="563"/>
      <c r="G5660" s="610"/>
      <c r="H5660" s="587"/>
      <c r="I5660" s="576"/>
    </row>
    <row r="5661" spans="2:9">
      <c r="B5661" s="516"/>
      <c r="C5661" s="609"/>
      <c r="D5661" s="614"/>
      <c r="E5661" s="614"/>
      <c r="F5661" s="614"/>
      <c r="G5661" s="610"/>
      <c r="H5661" s="613"/>
      <c r="I5661" s="576"/>
    </row>
    <row r="5662" spans="2:9" ht="15.75" thickBot="1">
      <c r="B5662" s="516"/>
      <c r="C5662" s="609"/>
      <c r="D5662" s="614"/>
      <c r="E5662" s="614"/>
      <c r="F5662" s="614"/>
      <c r="G5662" s="610"/>
      <c r="H5662" s="613"/>
      <c r="I5662" s="576"/>
    </row>
    <row r="5663" spans="2:9" ht="15.75" thickBot="1">
      <c r="B5663" s="516"/>
      <c r="C5663" s="639"/>
      <c r="D5663" s="640"/>
      <c r="E5663" s="640"/>
      <c r="F5663" s="640"/>
      <c r="G5663" s="641"/>
      <c r="H5663" s="642"/>
      <c r="I5663" s="679">
        <v>933582</v>
      </c>
    </row>
    <row r="5664" spans="2:9" ht="15.75" thickBot="1">
      <c r="B5664" s="516"/>
      <c r="C5664" s="515"/>
      <c r="D5664" s="515"/>
      <c r="E5664" s="515"/>
      <c r="F5664" s="515"/>
      <c r="G5664" s="516"/>
      <c r="H5664" s="575"/>
      <c r="I5664" s="576"/>
    </row>
    <row r="5665" spans="2:10" ht="15.75" thickBot="1">
      <c r="B5665" s="516"/>
      <c r="C5665" s="515"/>
      <c r="D5665" s="515"/>
      <c r="E5665" s="515"/>
      <c r="F5665" s="574" t="s">
        <v>654</v>
      </c>
      <c r="G5665" s="516"/>
      <c r="H5665" s="575"/>
      <c r="I5665" s="619">
        <v>8601638</v>
      </c>
      <c r="J5665" s="518">
        <v>8601638</v>
      </c>
    </row>
    <row r="5666" spans="2:10">
      <c r="B5666" s="515"/>
      <c r="C5666" s="515"/>
      <c r="D5666" s="515"/>
      <c r="E5666" s="515"/>
      <c r="F5666" s="515"/>
      <c r="G5666" s="515"/>
      <c r="H5666" s="517"/>
      <c r="I5666" s="515"/>
    </row>
    <row r="5667" spans="2:10">
      <c r="B5667" s="515"/>
      <c r="C5667" s="515"/>
      <c r="D5667" s="515"/>
      <c r="E5667" s="515"/>
      <c r="F5667" s="515"/>
      <c r="G5667" s="515"/>
      <c r="H5667" s="517"/>
      <c r="I5667" s="515"/>
    </row>
    <row r="5668" spans="2:10">
      <c r="B5668" s="515"/>
      <c r="C5668" s="515"/>
      <c r="D5668" s="515"/>
      <c r="E5668" s="515"/>
      <c r="F5668" s="515"/>
      <c r="G5668" s="515"/>
      <c r="H5668" s="517"/>
      <c r="I5668" s="515"/>
    </row>
    <row r="5669" spans="2:10">
      <c r="B5669" s="515"/>
      <c r="C5669" s="515"/>
      <c r="D5669" s="515"/>
      <c r="E5669" s="515"/>
      <c r="F5669" s="515"/>
      <c r="G5669" s="515"/>
      <c r="H5669" s="517"/>
      <c r="I5669" s="515"/>
    </row>
    <row r="5670" spans="2:10">
      <c r="B5670" s="516"/>
      <c r="C5670" s="519" t="s">
        <v>631</v>
      </c>
      <c r="D5670" s="519"/>
      <c r="E5670" s="519"/>
      <c r="F5670" s="519"/>
      <c r="G5670" s="519"/>
      <c r="H5670" s="520"/>
      <c r="I5670" s="515"/>
    </row>
    <row r="5671" spans="2:10">
      <c r="B5671" s="516"/>
      <c r="C5671" s="515"/>
      <c r="D5671" s="515"/>
      <c r="E5671" s="515"/>
      <c r="F5671" s="515"/>
      <c r="G5671" s="516"/>
      <c r="H5671" s="575"/>
      <c r="I5671" s="576"/>
    </row>
    <row r="5672" spans="2:10">
      <c r="B5672" s="516"/>
      <c r="C5672" s="515"/>
      <c r="D5672" s="515"/>
      <c r="E5672" s="515"/>
      <c r="F5672" s="515"/>
      <c r="G5672" s="516"/>
      <c r="H5672" s="575"/>
      <c r="I5672" s="576"/>
    </row>
    <row r="5673" spans="2:10">
      <c r="B5673" s="516"/>
      <c r="C5673" s="515"/>
      <c r="D5673" s="515"/>
      <c r="E5673" s="515"/>
      <c r="F5673" s="515"/>
      <c r="G5673" s="516"/>
      <c r="H5673" s="575"/>
      <c r="I5673" s="1051" t="s">
        <v>1062</v>
      </c>
    </row>
    <row r="5674" spans="2:10" ht="25.5">
      <c r="B5674" s="828" t="s">
        <v>568</v>
      </c>
      <c r="C5674" s="1097" t="s">
        <v>5102</v>
      </c>
      <c r="D5674" s="953" t="s">
        <v>5582</v>
      </c>
      <c r="E5674" s="829"/>
      <c r="F5674" s="829"/>
      <c r="G5674" s="828" t="s">
        <v>7</v>
      </c>
      <c r="H5674" s="949" t="s">
        <v>80</v>
      </c>
      <c r="I5674" s="1093">
        <v>84</v>
      </c>
    </row>
    <row r="5675" spans="2:10">
      <c r="B5675" s="516"/>
      <c r="C5675" s="515"/>
      <c r="D5675" s="604"/>
      <c r="E5675" s="604"/>
      <c r="F5675" s="604"/>
      <c r="G5675" s="516"/>
      <c r="H5675" s="575"/>
      <c r="I5675" s="576"/>
    </row>
    <row r="5676" spans="2:10">
      <c r="B5676" s="516"/>
      <c r="C5676" s="515"/>
      <c r="D5676" s="515"/>
      <c r="E5676" s="515"/>
      <c r="F5676" s="515"/>
      <c r="G5676" s="515"/>
      <c r="H5676" s="517"/>
      <c r="I5676" s="576"/>
    </row>
    <row r="5677" spans="2:10" ht="15.75" thickBot="1">
      <c r="B5677" s="516"/>
      <c r="C5677" s="515"/>
      <c r="D5677" s="515"/>
      <c r="E5677" s="515"/>
      <c r="F5677" s="515"/>
      <c r="G5677" s="516"/>
      <c r="H5677" s="575"/>
      <c r="I5677" s="576"/>
    </row>
    <row r="5678" spans="2:10" ht="15.75" thickBot="1">
      <c r="B5678" s="516"/>
      <c r="C5678" s="605" t="s">
        <v>633</v>
      </c>
      <c r="D5678" s="561" t="s">
        <v>7</v>
      </c>
      <c r="E5678" s="561" t="s">
        <v>92</v>
      </c>
      <c r="F5678" s="561" t="s">
        <v>672</v>
      </c>
      <c r="G5678" s="561" t="s">
        <v>635</v>
      </c>
      <c r="H5678" s="606" t="s">
        <v>636</v>
      </c>
      <c r="I5678" s="576"/>
    </row>
    <row r="5679" spans="2:10">
      <c r="B5679" s="516"/>
      <c r="C5679" s="568" t="s">
        <v>637</v>
      </c>
      <c r="D5679" s="607" t="s">
        <v>638</v>
      </c>
      <c r="E5679" s="535">
        <v>1</v>
      </c>
      <c r="F5679" s="647">
        <v>1043915</v>
      </c>
      <c r="G5679" s="535">
        <v>0.32</v>
      </c>
      <c r="H5679" s="608">
        <v>334053</v>
      </c>
      <c r="I5679" s="576"/>
    </row>
    <row r="5680" spans="2:10">
      <c r="B5680" s="516"/>
      <c r="C5680" s="609"/>
      <c r="D5680" s="610"/>
      <c r="E5680" s="610"/>
      <c r="F5680" s="611"/>
      <c r="G5680" s="610"/>
      <c r="H5680" s="613"/>
      <c r="I5680" s="576"/>
    </row>
    <row r="5681" spans="2:9">
      <c r="B5681" s="516"/>
      <c r="C5681" s="609"/>
      <c r="D5681" s="610"/>
      <c r="E5681" s="610"/>
      <c r="F5681" s="563"/>
      <c r="G5681" s="610"/>
      <c r="H5681" s="613"/>
      <c r="I5681" s="576"/>
    </row>
    <row r="5682" spans="2:9">
      <c r="B5682" s="516"/>
      <c r="C5682" s="609"/>
      <c r="D5682" s="610"/>
      <c r="E5682" s="610"/>
      <c r="F5682" s="558"/>
      <c r="G5682" s="610"/>
      <c r="H5682" s="613"/>
      <c r="I5682" s="576"/>
    </row>
    <row r="5683" spans="2:9">
      <c r="B5683" s="516"/>
      <c r="C5683" s="609"/>
      <c r="D5683" s="610"/>
      <c r="E5683" s="614"/>
      <c r="F5683" s="614"/>
      <c r="G5683" s="610"/>
      <c r="H5683" s="613"/>
      <c r="I5683" s="576"/>
    </row>
    <row r="5684" spans="2:9" ht="15.75" thickBot="1">
      <c r="B5684" s="516"/>
      <c r="C5684" s="609"/>
      <c r="D5684" s="610"/>
      <c r="E5684" s="614"/>
      <c r="F5684" s="614"/>
      <c r="G5684" s="610"/>
      <c r="H5684" s="613"/>
      <c r="I5684" s="576"/>
    </row>
    <row r="5685" spans="2:9" ht="15.75" thickBot="1">
      <c r="B5685" s="516"/>
      <c r="C5685" s="615"/>
      <c r="D5685" s="616"/>
      <c r="E5685" s="616"/>
      <c r="F5685" s="616"/>
      <c r="G5685" s="617"/>
      <c r="H5685" s="618"/>
      <c r="I5685" s="619">
        <v>334053</v>
      </c>
    </row>
    <row r="5686" spans="2:9" ht="15.75" thickBot="1">
      <c r="B5686" s="516"/>
      <c r="C5686" s="620"/>
      <c r="D5686" s="620"/>
      <c r="E5686" s="620"/>
      <c r="F5686" s="620"/>
      <c r="G5686" s="621"/>
      <c r="H5686" s="622"/>
      <c r="I5686" s="623"/>
    </row>
    <row r="5687" spans="2:9" ht="15.75" thickBot="1">
      <c r="B5687" s="516"/>
      <c r="C5687" s="605" t="s">
        <v>641</v>
      </c>
      <c r="D5687" s="561" t="s">
        <v>7</v>
      </c>
      <c r="E5687" s="561" t="s">
        <v>92</v>
      </c>
      <c r="F5687" s="561" t="s">
        <v>642</v>
      </c>
      <c r="G5687" s="561" t="s">
        <v>643</v>
      </c>
      <c r="H5687" s="606" t="s">
        <v>636</v>
      </c>
      <c r="I5687" s="576"/>
    </row>
    <row r="5688" spans="2:9" ht="25.5">
      <c r="B5688" s="516"/>
      <c r="C5688" s="776" t="s">
        <v>5583</v>
      </c>
      <c r="D5688" s="625" t="s">
        <v>80</v>
      </c>
      <c r="E5688" s="610">
        <v>1</v>
      </c>
      <c r="F5688" s="611">
        <v>8452474.666666666</v>
      </c>
      <c r="G5688" s="556"/>
      <c r="H5688" s="777">
        <v>8452474.666666666</v>
      </c>
      <c r="I5688" s="576"/>
    </row>
    <row r="5689" spans="2:9">
      <c r="B5689" s="516"/>
      <c r="C5689" s="678"/>
      <c r="D5689" s="625"/>
      <c r="E5689" s="625"/>
      <c r="F5689" s="611"/>
      <c r="G5689" s="556"/>
      <c r="H5689" s="587"/>
      <c r="I5689" s="576"/>
    </row>
    <row r="5690" spans="2:9">
      <c r="B5690" s="516"/>
      <c r="C5690" s="678"/>
      <c r="D5690" s="610"/>
      <c r="E5690" s="610"/>
      <c r="F5690" s="611"/>
      <c r="G5690" s="556"/>
      <c r="H5690" s="587"/>
      <c r="I5690" s="576"/>
    </row>
    <row r="5691" spans="2:9">
      <c r="B5691" s="516"/>
      <c r="C5691" s="678"/>
      <c r="D5691" s="610"/>
      <c r="E5691" s="610"/>
      <c r="F5691" s="563"/>
      <c r="G5691" s="556"/>
      <c r="H5691" s="587"/>
      <c r="I5691" s="576"/>
    </row>
    <row r="5692" spans="2:9">
      <c r="B5692" s="516"/>
      <c r="C5692" s="609"/>
      <c r="D5692" s="610"/>
      <c r="E5692" s="610"/>
      <c r="F5692" s="563"/>
      <c r="G5692" s="556"/>
      <c r="H5692" s="587"/>
      <c r="I5692" s="576"/>
    </row>
    <row r="5693" spans="2:9">
      <c r="B5693" s="516"/>
      <c r="C5693" s="628"/>
      <c r="D5693" s="625"/>
      <c r="E5693" s="625"/>
      <c r="F5693" s="563"/>
      <c r="G5693" s="556"/>
      <c r="H5693" s="587"/>
      <c r="I5693" s="576"/>
    </row>
    <row r="5694" spans="2:9">
      <c r="B5694" s="516"/>
      <c r="C5694" s="609"/>
      <c r="D5694" s="610"/>
      <c r="E5694" s="610"/>
      <c r="F5694" s="563"/>
      <c r="G5694" s="556"/>
      <c r="H5694" s="587"/>
      <c r="I5694" s="576"/>
    </row>
    <row r="5695" spans="2:9">
      <c r="B5695" s="516"/>
      <c r="C5695" s="609"/>
      <c r="D5695" s="610"/>
      <c r="E5695" s="610"/>
      <c r="F5695" s="563"/>
      <c r="G5695" s="556"/>
      <c r="H5695" s="587"/>
      <c r="I5695" s="576"/>
    </row>
    <row r="5696" spans="2:9">
      <c r="B5696" s="516"/>
      <c r="C5696" s="609"/>
      <c r="D5696" s="614"/>
      <c r="E5696" s="614"/>
      <c r="F5696" s="614"/>
      <c r="G5696" s="610"/>
      <c r="H5696" s="613"/>
      <c r="I5696" s="576"/>
    </row>
    <row r="5697" spans="2:9">
      <c r="B5697" s="516"/>
      <c r="C5697" s="609"/>
      <c r="D5697" s="614"/>
      <c r="E5697" s="614"/>
      <c r="F5697" s="614"/>
      <c r="G5697" s="610"/>
      <c r="H5697" s="613"/>
      <c r="I5697" s="576"/>
    </row>
    <row r="5698" spans="2:9">
      <c r="B5698" s="516"/>
      <c r="C5698" s="609"/>
      <c r="D5698" s="614"/>
      <c r="E5698" s="614"/>
      <c r="F5698" s="614"/>
      <c r="G5698" s="610"/>
      <c r="H5698" s="613"/>
      <c r="I5698" s="576"/>
    </row>
    <row r="5699" spans="2:9" ht="15.75" thickBot="1">
      <c r="B5699" s="516"/>
      <c r="C5699" s="609"/>
      <c r="D5699" s="614"/>
      <c r="E5699" s="614"/>
      <c r="F5699" s="614"/>
      <c r="G5699" s="610"/>
      <c r="H5699" s="613"/>
      <c r="I5699" s="576"/>
    </row>
    <row r="5700" spans="2:9" ht="15.75" thickBot="1">
      <c r="B5700" s="516"/>
      <c r="C5700" s="615"/>
      <c r="D5700" s="616"/>
      <c r="E5700" s="616"/>
      <c r="F5700" s="616"/>
      <c r="G5700" s="617"/>
      <c r="H5700" s="618"/>
      <c r="I5700" s="679">
        <v>8452474.666666666</v>
      </c>
    </row>
    <row r="5701" spans="2:9" ht="15.75" thickBot="1">
      <c r="B5701" s="516"/>
      <c r="C5701" s="620"/>
      <c r="D5701" s="620"/>
      <c r="E5701" s="620"/>
      <c r="F5701" s="620"/>
      <c r="G5701" s="621"/>
      <c r="H5701" s="622"/>
      <c r="I5701" s="623"/>
    </row>
    <row r="5702" spans="2:9" ht="15.75" thickBot="1">
      <c r="B5702" s="516"/>
      <c r="C5702" s="605" t="s">
        <v>645</v>
      </c>
      <c r="D5702" s="561" t="s">
        <v>7</v>
      </c>
      <c r="E5702" s="561" t="s">
        <v>92</v>
      </c>
      <c r="F5702" s="561" t="s">
        <v>642</v>
      </c>
      <c r="G5702" s="561" t="s">
        <v>646</v>
      </c>
      <c r="H5702" s="606" t="s">
        <v>636</v>
      </c>
      <c r="I5702" s="576"/>
    </row>
    <row r="5703" spans="2:9">
      <c r="B5703" s="516"/>
      <c r="C5703" s="624"/>
      <c r="D5703" s="625"/>
      <c r="E5703" s="625"/>
      <c r="F5703" s="584"/>
      <c r="G5703" s="625"/>
      <c r="H5703" s="592"/>
      <c r="I5703" s="631"/>
    </row>
    <row r="5704" spans="2:9">
      <c r="B5704" s="516"/>
      <c r="C5704" s="627"/>
      <c r="D5704" s="633"/>
      <c r="E5704" s="633"/>
      <c r="F5704" s="633"/>
      <c r="G5704" s="625"/>
      <c r="H5704" s="587"/>
      <c r="I5704" s="576"/>
    </row>
    <row r="5705" spans="2:9">
      <c r="B5705" s="516"/>
      <c r="C5705" s="627"/>
      <c r="D5705" s="614"/>
      <c r="E5705" s="614"/>
      <c r="F5705" s="614"/>
      <c r="G5705" s="610"/>
      <c r="H5705" s="613"/>
      <c r="I5705" s="576"/>
    </row>
    <row r="5706" spans="2:9">
      <c r="B5706" s="516"/>
      <c r="C5706" s="628"/>
      <c r="D5706" s="614"/>
      <c r="E5706" s="614"/>
      <c r="F5706" s="614"/>
      <c r="G5706" s="610"/>
      <c r="H5706" s="613"/>
      <c r="I5706" s="576"/>
    </row>
    <row r="5707" spans="2:9" ht="15.75" thickBot="1">
      <c r="B5707" s="516"/>
      <c r="C5707" s="609"/>
      <c r="D5707" s="614"/>
      <c r="E5707" s="614"/>
      <c r="F5707" s="614"/>
      <c r="G5707" s="610"/>
      <c r="H5707" s="613"/>
      <c r="I5707" s="576"/>
    </row>
    <row r="5708" spans="2:9" ht="15.75" thickBot="1">
      <c r="B5708" s="516"/>
      <c r="C5708" s="615"/>
      <c r="D5708" s="616"/>
      <c r="E5708" s="616"/>
      <c r="F5708" s="616"/>
      <c r="G5708" s="617"/>
      <c r="H5708" s="618"/>
      <c r="I5708" s="619">
        <v>0</v>
      </c>
    </row>
    <row r="5709" spans="2:9" ht="15.75" thickBot="1">
      <c r="B5709" s="516"/>
      <c r="C5709" s="620"/>
      <c r="D5709" s="620"/>
      <c r="E5709" s="620"/>
      <c r="F5709" s="620"/>
      <c r="G5709" s="634"/>
      <c r="H5709" s="635"/>
      <c r="I5709" s="623"/>
    </row>
    <row r="5710" spans="2:9" ht="15.75" thickBot="1">
      <c r="B5710" s="516"/>
      <c r="C5710" s="605" t="s">
        <v>647</v>
      </c>
      <c r="D5710" s="561" t="s">
        <v>648</v>
      </c>
      <c r="E5710" s="561" t="s">
        <v>649</v>
      </c>
      <c r="F5710" s="561" t="s">
        <v>650</v>
      </c>
      <c r="G5710" s="561" t="s">
        <v>635</v>
      </c>
      <c r="H5710" s="606" t="s">
        <v>636</v>
      </c>
      <c r="I5710" s="576"/>
    </row>
    <row r="5711" spans="2:9">
      <c r="B5711" s="516"/>
      <c r="C5711" s="562" t="s">
        <v>651</v>
      </c>
      <c r="D5711" s="563">
        <v>52046.296296296299</v>
      </c>
      <c r="E5711" s="564">
        <v>1.83829076447194</v>
      </c>
      <c r="F5711" s="565">
        <v>95676.225806451621</v>
      </c>
      <c r="G5711" s="780">
        <v>0.20056972552135399</v>
      </c>
      <c r="H5711" s="567">
        <v>477022</v>
      </c>
      <c r="I5711" s="576"/>
    </row>
    <row r="5712" spans="2:9">
      <c r="B5712" s="516"/>
      <c r="C5712" s="562" t="s">
        <v>652</v>
      </c>
      <c r="D5712" s="563">
        <v>41637.037037037036</v>
      </c>
      <c r="E5712" s="564">
        <v>1.83829076447194</v>
      </c>
      <c r="F5712" s="565">
        <v>76540.980645161297</v>
      </c>
      <c r="G5712" s="778">
        <v>0.21</v>
      </c>
      <c r="H5712" s="567">
        <v>364481</v>
      </c>
      <c r="I5712" s="576"/>
    </row>
    <row r="5713" spans="2:10">
      <c r="B5713" s="516"/>
      <c r="C5713" s="568" t="s">
        <v>653</v>
      </c>
      <c r="D5713" s="563">
        <v>20818.518518518522</v>
      </c>
      <c r="E5713" s="564">
        <v>2.0417646957549742</v>
      </c>
      <c r="F5713" s="565">
        <v>42506.516129032265</v>
      </c>
      <c r="G5713" s="779">
        <v>0.21</v>
      </c>
      <c r="H5713" s="567">
        <v>202412</v>
      </c>
      <c r="I5713" s="576"/>
    </row>
    <row r="5714" spans="2:10">
      <c r="B5714" s="516"/>
      <c r="C5714" s="609"/>
      <c r="D5714" s="558"/>
      <c r="E5714" s="563"/>
      <c r="F5714" s="563"/>
      <c r="G5714" s="610"/>
      <c r="H5714" s="587"/>
      <c r="I5714" s="576"/>
    </row>
    <row r="5715" spans="2:10">
      <c r="B5715" s="516"/>
      <c r="C5715" s="609"/>
      <c r="D5715" s="614"/>
      <c r="E5715" s="614"/>
      <c r="F5715" s="614"/>
      <c r="G5715" s="610"/>
      <c r="H5715" s="613"/>
      <c r="I5715" s="576"/>
    </row>
    <row r="5716" spans="2:10" ht="15.75" thickBot="1">
      <c r="B5716" s="516"/>
      <c r="C5716" s="609"/>
      <c r="D5716" s="614"/>
      <c r="E5716" s="614"/>
      <c r="F5716" s="614"/>
      <c r="G5716" s="610"/>
      <c r="H5716" s="613"/>
      <c r="I5716" s="576"/>
    </row>
    <row r="5717" spans="2:10" ht="15.75" thickBot="1">
      <c r="B5717" s="516"/>
      <c r="C5717" s="639"/>
      <c r="D5717" s="640"/>
      <c r="E5717" s="640"/>
      <c r="F5717" s="640"/>
      <c r="G5717" s="641"/>
      <c r="H5717" s="642"/>
      <c r="I5717" s="679">
        <v>1043915</v>
      </c>
    </row>
    <row r="5718" spans="2:10" ht="15.75" thickBot="1">
      <c r="B5718" s="516"/>
      <c r="C5718" s="515"/>
      <c r="D5718" s="515"/>
      <c r="E5718" s="515"/>
      <c r="F5718" s="515"/>
      <c r="G5718" s="516"/>
      <c r="H5718" s="575"/>
      <c r="I5718" s="576"/>
    </row>
    <row r="5719" spans="2:10" ht="15.75" thickBot="1">
      <c r="B5719" s="516"/>
      <c r="C5719" s="515"/>
      <c r="D5719" s="515"/>
      <c r="E5719" s="515"/>
      <c r="F5719" s="574" t="s">
        <v>654</v>
      </c>
      <c r="G5719" s="516"/>
      <c r="H5719" s="575"/>
      <c r="I5719" s="619">
        <v>9830443</v>
      </c>
      <c r="J5719" s="518">
        <v>9830443</v>
      </c>
    </row>
    <row r="5720" spans="2:10">
      <c r="B5720" s="515"/>
      <c r="C5720" s="515"/>
      <c r="D5720" s="515"/>
      <c r="E5720" s="515"/>
      <c r="F5720" s="515"/>
      <c r="G5720" s="515"/>
      <c r="H5720" s="517"/>
      <c r="I5720" s="515"/>
    </row>
    <row r="5721" spans="2:10">
      <c r="B5721" s="515"/>
      <c r="C5721" s="515"/>
      <c r="D5721" s="515"/>
      <c r="E5721" s="515"/>
      <c r="F5721" s="515"/>
      <c r="G5721" s="516"/>
      <c r="H5721" s="517"/>
      <c r="I5721" s="821"/>
    </row>
    <row r="5722" spans="2:10">
      <c r="B5722" s="515"/>
      <c r="C5722" s="515"/>
      <c r="D5722" s="515"/>
      <c r="E5722" s="515"/>
      <c r="F5722" s="515"/>
      <c r="G5722" s="516"/>
      <c r="H5722" s="517"/>
      <c r="I5722" s="515"/>
    </row>
    <row r="5723" spans="2:10">
      <c r="B5723" s="515"/>
      <c r="C5723" s="515"/>
      <c r="D5723" s="515"/>
      <c r="E5723" s="515"/>
      <c r="F5723" s="515"/>
      <c r="G5723" s="516"/>
      <c r="H5723" s="517"/>
      <c r="I5723" s="515"/>
    </row>
    <row r="5724" spans="2:10">
      <c r="B5724" s="516"/>
      <c r="C5724" s="519" t="s">
        <v>631</v>
      </c>
      <c r="D5724" s="519"/>
      <c r="E5724" s="519"/>
      <c r="F5724" s="519"/>
      <c r="G5724" s="519"/>
      <c r="H5724" s="520"/>
      <c r="I5724" s="515"/>
    </row>
    <row r="5725" spans="2:10">
      <c r="B5725" s="516"/>
      <c r="C5725" s="515"/>
      <c r="D5725" s="515"/>
      <c r="E5725" s="515"/>
      <c r="F5725" s="515"/>
      <c r="G5725" s="516"/>
      <c r="H5725" s="517"/>
      <c r="I5725" s="515"/>
    </row>
    <row r="5726" spans="2:10">
      <c r="B5726" s="516"/>
      <c r="C5726" s="515"/>
      <c r="D5726" s="515"/>
      <c r="E5726" s="515"/>
      <c r="F5726" s="515"/>
      <c r="G5726" s="516"/>
      <c r="H5726" s="517"/>
      <c r="I5726" s="515"/>
    </row>
    <row r="5727" spans="2:10">
      <c r="B5727" s="516"/>
      <c r="C5727" s="515"/>
      <c r="D5727" s="515"/>
      <c r="E5727" s="515"/>
      <c r="F5727" s="515"/>
      <c r="G5727" s="516"/>
      <c r="H5727" s="517"/>
      <c r="I5727" s="1051" t="s">
        <v>1062</v>
      </c>
    </row>
    <row r="5728" spans="2:10" ht="51">
      <c r="B5728" s="843" t="s">
        <v>568</v>
      </c>
      <c r="C5728" s="1094" t="s">
        <v>5591</v>
      </c>
      <c r="D5728" s="946" t="s">
        <v>5584</v>
      </c>
      <c r="E5728" s="945"/>
      <c r="F5728" s="945"/>
      <c r="G5728" s="843" t="s">
        <v>7</v>
      </c>
      <c r="H5728" s="844" t="s">
        <v>80</v>
      </c>
      <c r="I5728" s="1093">
        <v>85</v>
      </c>
    </row>
    <row r="5729" spans="2:9">
      <c r="B5729" s="521"/>
      <c r="C5729" s="522"/>
      <c r="D5729" s="522"/>
      <c r="E5729" s="522"/>
      <c r="F5729" s="522"/>
      <c r="G5729" s="521"/>
      <c r="H5729" s="517"/>
      <c r="I5729" s="517"/>
    </row>
    <row r="5730" spans="2:9">
      <c r="B5730" s="521"/>
      <c r="C5730" s="522"/>
      <c r="D5730" s="522"/>
      <c r="E5730" s="522"/>
      <c r="F5730" s="522"/>
      <c r="G5730" s="521"/>
      <c r="H5730" s="523"/>
      <c r="I5730" s="517"/>
    </row>
    <row r="5731" spans="2:9" ht="15.75" thickBot="1">
      <c r="B5731" s="521"/>
      <c r="C5731" s="522"/>
      <c r="D5731" s="522"/>
      <c r="E5731" s="522"/>
      <c r="F5731" s="522"/>
      <c r="G5731" s="521"/>
      <c r="H5731" s="517"/>
      <c r="I5731" s="517"/>
    </row>
    <row r="5732" spans="2:9" ht="15.75" thickBot="1">
      <c r="B5732" s="521"/>
      <c r="C5732" s="524" t="s">
        <v>633</v>
      </c>
      <c r="D5732" s="525" t="s">
        <v>7</v>
      </c>
      <c r="E5732" s="525" t="s">
        <v>92</v>
      </c>
      <c r="F5732" s="525" t="s">
        <v>634</v>
      </c>
      <c r="G5732" s="525" t="s">
        <v>635</v>
      </c>
      <c r="H5732" s="526" t="s">
        <v>636</v>
      </c>
      <c r="I5732" s="517"/>
    </row>
    <row r="5733" spans="2:9">
      <c r="B5733" s="521"/>
      <c r="C5733" s="527" t="s">
        <v>637</v>
      </c>
      <c r="D5733" s="528" t="s">
        <v>638</v>
      </c>
      <c r="E5733" s="529">
        <v>1</v>
      </c>
      <c r="F5733" s="530">
        <v>87643</v>
      </c>
      <c r="G5733" s="531">
        <v>0.05</v>
      </c>
      <c r="H5733" s="567">
        <v>4382</v>
      </c>
      <c r="I5733" s="517"/>
    </row>
    <row r="5734" spans="2:9">
      <c r="B5734" s="521"/>
      <c r="C5734" s="588"/>
      <c r="D5734" s="534"/>
      <c r="E5734" s="539"/>
      <c r="F5734" s="540"/>
      <c r="G5734" s="823"/>
      <c r="H5734" s="587"/>
      <c r="I5734" s="517"/>
    </row>
    <row r="5735" spans="2:9">
      <c r="B5735" s="521"/>
      <c r="C5735" s="538"/>
      <c r="D5735" s="534"/>
      <c r="E5735" s="539"/>
      <c r="F5735" s="540"/>
      <c r="G5735" s="537"/>
      <c r="H5735" s="541"/>
      <c r="I5735" s="517"/>
    </row>
    <row r="5736" spans="2:9">
      <c r="B5736" s="521"/>
      <c r="C5736" s="542"/>
      <c r="D5736" s="534"/>
      <c r="E5736" s="539"/>
      <c r="F5736" s="539"/>
      <c r="G5736" s="534"/>
      <c r="H5736" s="543"/>
      <c r="I5736" s="517"/>
    </row>
    <row r="5737" spans="2:9">
      <c r="B5737" s="521"/>
      <c r="C5737" s="542"/>
      <c r="D5737" s="534"/>
      <c r="E5737" s="539"/>
      <c r="F5737" s="539"/>
      <c r="G5737" s="534"/>
      <c r="H5737" s="543"/>
      <c r="I5737" s="517"/>
    </row>
    <row r="5738" spans="2:9" ht="15.75" thickBot="1">
      <c r="B5738" s="521"/>
      <c r="C5738" s="542"/>
      <c r="D5738" s="534"/>
      <c r="E5738" s="539"/>
      <c r="F5738" s="539"/>
      <c r="G5738" s="534"/>
      <c r="H5738" s="543"/>
      <c r="I5738" s="517"/>
    </row>
    <row r="5739" spans="2:9" ht="15.75" thickBot="1">
      <c r="B5739" s="521"/>
      <c r="C5739" s="544"/>
      <c r="D5739" s="545"/>
      <c r="E5739" s="546"/>
      <c r="F5739" s="546"/>
      <c r="G5739" s="545"/>
      <c r="H5739" s="547"/>
      <c r="I5739" s="548">
        <v>4382</v>
      </c>
    </row>
    <row r="5740" spans="2:9" ht="15.75" thickBot="1">
      <c r="B5740" s="521"/>
      <c r="C5740" s="549"/>
      <c r="D5740" s="550"/>
      <c r="E5740" s="549"/>
      <c r="F5740" s="549"/>
      <c r="G5740" s="550"/>
      <c r="H5740" s="551"/>
      <c r="I5740" s="552"/>
    </row>
    <row r="5741" spans="2:9" ht="15.75" thickBot="1">
      <c r="B5741" s="522"/>
      <c r="C5741" s="524" t="s">
        <v>641</v>
      </c>
      <c r="D5741" s="525" t="s">
        <v>7</v>
      </c>
      <c r="E5741" s="525" t="s">
        <v>92</v>
      </c>
      <c r="F5741" s="525" t="s">
        <v>642</v>
      </c>
      <c r="G5741" s="525" t="s">
        <v>643</v>
      </c>
      <c r="H5741" s="526" t="s">
        <v>636</v>
      </c>
      <c r="I5741" s="517"/>
    </row>
    <row r="5742" spans="2:9">
      <c r="B5742" s="522"/>
      <c r="C5742" s="562"/>
      <c r="D5742" s="554"/>
      <c r="E5742" s="529"/>
      <c r="F5742" s="565"/>
      <c r="G5742" s="556"/>
      <c r="H5742" s="532"/>
      <c r="I5742" s="517"/>
    </row>
    <row r="5743" spans="2:9">
      <c r="B5743" s="522"/>
      <c r="C5743" s="568" t="s">
        <v>727</v>
      </c>
      <c r="D5743" s="768" t="s">
        <v>78</v>
      </c>
      <c r="E5743" s="535">
        <v>0.03</v>
      </c>
      <c r="F5743" s="565">
        <v>378586</v>
      </c>
      <c r="G5743" s="556"/>
      <c r="H5743" s="532">
        <v>11358</v>
      </c>
      <c r="I5743" s="517"/>
    </row>
    <row r="5744" spans="2:9">
      <c r="B5744" s="522"/>
      <c r="C5744" s="568" t="s">
        <v>729</v>
      </c>
      <c r="D5744" s="768" t="s">
        <v>78</v>
      </c>
      <c r="E5744" s="535">
        <v>0.6</v>
      </c>
      <c r="F5744" s="565">
        <v>527789</v>
      </c>
      <c r="G5744" s="556"/>
      <c r="H5744" s="532">
        <v>316673</v>
      </c>
      <c r="I5744" s="517"/>
    </row>
    <row r="5745" spans="2:9">
      <c r="B5745" s="522"/>
      <c r="C5745" s="568" t="s">
        <v>563</v>
      </c>
      <c r="D5745" s="554" t="s">
        <v>79</v>
      </c>
      <c r="E5745" s="535">
        <v>30</v>
      </c>
      <c r="F5745" s="565">
        <v>2884</v>
      </c>
      <c r="G5745" s="534"/>
      <c r="H5745" s="532">
        <v>86520</v>
      </c>
      <c r="I5745" s="517"/>
    </row>
    <row r="5746" spans="2:9">
      <c r="B5746" s="522"/>
      <c r="C5746" s="865" t="s">
        <v>560</v>
      </c>
      <c r="D5746" s="768" t="s">
        <v>78</v>
      </c>
      <c r="E5746" s="535">
        <v>0.1</v>
      </c>
      <c r="F5746" s="565">
        <v>21500</v>
      </c>
      <c r="G5746" s="534"/>
      <c r="H5746" s="532">
        <v>2150</v>
      </c>
      <c r="I5746" s="517"/>
    </row>
    <row r="5747" spans="2:9">
      <c r="B5747" s="522"/>
      <c r="C5747" s="542"/>
      <c r="D5747" s="539"/>
      <c r="E5747" s="539"/>
      <c r="F5747" s="539"/>
      <c r="G5747" s="534"/>
      <c r="H5747" s="543"/>
      <c r="I5747" s="517"/>
    </row>
    <row r="5748" spans="2:9">
      <c r="B5748" s="522"/>
      <c r="C5748" s="542"/>
      <c r="D5748" s="539"/>
      <c r="E5748" s="539"/>
      <c r="F5748" s="539"/>
      <c r="G5748" s="534"/>
      <c r="H5748" s="543"/>
      <c r="I5748" s="517"/>
    </row>
    <row r="5749" spans="2:9">
      <c r="B5749" s="522"/>
      <c r="C5749" s="542"/>
      <c r="D5749" s="539"/>
      <c r="E5749" s="539"/>
      <c r="F5749" s="539"/>
      <c r="G5749" s="534"/>
      <c r="H5749" s="543"/>
      <c r="I5749" s="517"/>
    </row>
    <row r="5750" spans="2:9">
      <c r="B5750" s="522"/>
      <c r="C5750" s="542"/>
      <c r="D5750" s="539"/>
      <c r="E5750" s="539"/>
      <c r="F5750" s="539"/>
      <c r="G5750" s="534"/>
      <c r="H5750" s="543"/>
      <c r="I5750" s="517"/>
    </row>
    <row r="5751" spans="2:9">
      <c r="B5751" s="522"/>
      <c r="C5751" s="542"/>
      <c r="D5751" s="534"/>
      <c r="E5751" s="534"/>
      <c r="F5751" s="824"/>
      <c r="G5751" s="534"/>
      <c r="H5751" s="825"/>
      <c r="I5751" s="517"/>
    </row>
    <row r="5752" spans="2:9">
      <c r="B5752" s="522"/>
      <c r="C5752" s="542"/>
      <c r="D5752" s="539"/>
      <c r="E5752" s="539"/>
      <c r="F5752" s="539"/>
      <c r="G5752" s="534"/>
      <c r="H5752" s="543"/>
      <c r="I5752" s="517"/>
    </row>
    <row r="5753" spans="2:9" ht="15.75" thickBot="1">
      <c r="B5753" s="522"/>
      <c r="C5753" s="542"/>
      <c r="D5753" s="539"/>
      <c r="E5753" s="539"/>
      <c r="F5753" s="539"/>
      <c r="G5753" s="534"/>
      <c r="H5753" s="543"/>
      <c r="I5753" s="517"/>
    </row>
    <row r="5754" spans="2:9" ht="15.75" thickBot="1">
      <c r="B5754" s="522"/>
      <c r="C5754" s="544"/>
      <c r="D5754" s="546"/>
      <c r="E5754" s="546"/>
      <c r="F5754" s="546"/>
      <c r="G5754" s="545"/>
      <c r="H5754" s="547"/>
      <c r="I5754" s="548">
        <v>416701</v>
      </c>
    </row>
    <row r="5755" spans="2:9" ht="15.75" thickBot="1">
      <c r="B5755" s="522"/>
      <c r="C5755" s="549"/>
      <c r="D5755" s="549"/>
      <c r="E5755" s="549"/>
      <c r="F5755" s="549"/>
      <c r="G5755" s="550"/>
      <c r="H5755" s="551"/>
      <c r="I5755" s="552"/>
    </row>
    <row r="5756" spans="2:9" ht="15.75" thickBot="1">
      <c r="B5756" s="522"/>
      <c r="C5756" s="524" t="s">
        <v>645</v>
      </c>
      <c r="D5756" s="525" t="s">
        <v>7</v>
      </c>
      <c r="E5756" s="525" t="s">
        <v>92</v>
      </c>
      <c r="F5756" s="525" t="s">
        <v>642</v>
      </c>
      <c r="G5756" s="525" t="s">
        <v>646</v>
      </c>
      <c r="H5756" s="526" t="s">
        <v>636</v>
      </c>
      <c r="I5756" s="517"/>
    </row>
    <row r="5757" spans="2:9">
      <c r="B5757" s="522"/>
      <c r="C5757" s="568"/>
      <c r="D5757" s="554"/>
      <c r="E5757" s="535"/>
      <c r="F5757" s="536"/>
      <c r="G5757" s="529"/>
      <c r="H5757" s="532"/>
      <c r="I5757" s="517"/>
    </row>
    <row r="5758" spans="2:9">
      <c r="B5758" s="522"/>
      <c r="C5758" s="542"/>
      <c r="D5758" s="554"/>
      <c r="E5758" s="655"/>
      <c r="F5758" s="555"/>
      <c r="G5758" s="768"/>
      <c r="H5758" s="557"/>
      <c r="I5758" s="517"/>
    </row>
    <row r="5759" spans="2:9">
      <c r="B5759" s="522"/>
      <c r="C5759" s="542"/>
      <c r="D5759" s="554"/>
      <c r="E5759" s="655"/>
      <c r="F5759" s="555"/>
      <c r="G5759" s="655"/>
      <c r="H5759" s="557"/>
      <c r="I5759" s="517"/>
    </row>
    <row r="5760" spans="2:9">
      <c r="B5760" s="522"/>
      <c r="C5760" s="542"/>
      <c r="D5760" s="539"/>
      <c r="E5760" s="539"/>
      <c r="F5760" s="539"/>
      <c r="G5760" s="534"/>
      <c r="H5760" s="543"/>
      <c r="I5760" s="517"/>
    </row>
    <row r="5761" spans="2:10" ht="15.75" thickBot="1">
      <c r="B5761" s="522"/>
      <c r="C5761" s="542"/>
      <c r="D5761" s="539"/>
      <c r="E5761" s="539"/>
      <c r="F5761" s="539"/>
      <c r="G5761" s="534"/>
      <c r="H5761" s="543"/>
      <c r="I5761" s="517"/>
    </row>
    <row r="5762" spans="2:10" ht="15.75" thickBot="1">
      <c r="B5762" s="522"/>
      <c r="C5762" s="544"/>
      <c r="D5762" s="546"/>
      <c r="E5762" s="546"/>
      <c r="F5762" s="546"/>
      <c r="G5762" s="545"/>
      <c r="H5762" s="547"/>
      <c r="I5762" s="548">
        <v>0</v>
      </c>
    </row>
    <row r="5763" spans="2:10" ht="15.75" thickBot="1">
      <c r="B5763" s="522"/>
      <c r="C5763" s="549"/>
      <c r="D5763" s="549"/>
      <c r="E5763" s="549"/>
      <c r="F5763" s="549"/>
      <c r="G5763" s="559"/>
      <c r="H5763" s="560"/>
      <c r="I5763" s="552"/>
    </row>
    <row r="5764" spans="2:10" ht="15.75" thickBot="1">
      <c r="B5764" s="522"/>
      <c r="C5764" s="524" t="s">
        <v>647</v>
      </c>
      <c r="D5764" s="561" t="s">
        <v>648</v>
      </c>
      <c r="E5764" s="561" t="s">
        <v>649</v>
      </c>
      <c r="F5764" s="525" t="s">
        <v>650</v>
      </c>
      <c r="G5764" s="525" t="s">
        <v>635</v>
      </c>
      <c r="H5764" s="526" t="s">
        <v>636</v>
      </c>
      <c r="I5764" s="517"/>
    </row>
    <row r="5765" spans="2:10">
      <c r="B5765" s="522"/>
      <c r="C5765" s="562" t="s">
        <v>651</v>
      </c>
      <c r="D5765" s="563">
        <v>52046.296296296299</v>
      </c>
      <c r="E5765" s="564">
        <v>1.83829076447194</v>
      </c>
      <c r="F5765" s="565">
        <v>95676.225806451621</v>
      </c>
      <c r="G5765" s="537">
        <v>9.6411116111611168</v>
      </c>
      <c r="H5765" s="567">
        <v>9924</v>
      </c>
      <c r="I5765" s="517"/>
    </row>
    <row r="5766" spans="2:10">
      <c r="B5766" s="522"/>
      <c r="C5766" s="562" t="s">
        <v>652</v>
      </c>
      <c r="D5766" s="563">
        <v>41637.037037037036</v>
      </c>
      <c r="E5766" s="564">
        <v>1.83829076447194</v>
      </c>
      <c r="F5766" s="565">
        <v>76540.980645161297</v>
      </c>
      <c r="G5766" s="569">
        <v>1.55</v>
      </c>
      <c r="H5766" s="567">
        <v>49381</v>
      </c>
      <c r="I5766" s="517"/>
    </row>
    <row r="5767" spans="2:10">
      <c r="B5767" s="522"/>
      <c r="C5767" s="568" t="s">
        <v>653</v>
      </c>
      <c r="D5767" s="563">
        <v>20818.518518518522</v>
      </c>
      <c r="E5767" s="564">
        <v>2.0417646957549742</v>
      </c>
      <c r="F5767" s="565">
        <v>42506.516129032265</v>
      </c>
      <c r="G5767" s="569">
        <v>1.5</v>
      </c>
      <c r="H5767" s="567">
        <v>28338</v>
      </c>
      <c r="I5767" s="517"/>
    </row>
    <row r="5768" spans="2:10">
      <c r="B5768" s="522"/>
      <c r="C5768" s="542"/>
      <c r="D5768" s="539"/>
      <c r="E5768" s="539"/>
      <c r="F5768" s="539"/>
      <c r="G5768" s="534"/>
      <c r="H5768" s="543"/>
      <c r="I5768" s="517"/>
    </row>
    <row r="5769" spans="2:10">
      <c r="B5769" s="522"/>
      <c r="C5769" s="542"/>
      <c r="D5769" s="539"/>
      <c r="E5769" s="539"/>
      <c r="F5769" s="539"/>
      <c r="G5769" s="534"/>
      <c r="H5769" s="543"/>
      <c r="I5769" s="517"/>
    </row>
    <row r="5770" spans="2:10" ht="15.75" thickBot="1">
      <c r="B5770" s="522"/>
      <c r="C5770" s="542"/>
      <c r="D5770" s="539"/>
      <c r="E5770" s="539"/>
      <c r="F5770" s="539"/>
      <c r="G5770" s="534"/>
      <c r="H5770" s="543"/>
      <c r="I5770" s="517"/>
    </row>
    <row r="5771" spans="2:10" ht="15.75" thickBot="1">
      <c r="B5771" s="522"/>
      <c r="C5771" s="570"/>
      <c r="D5771" s="571"/>
      <c r="E5771" s="571"/>
      <c r="F5771" s="571"/>
      <c r="G5771" s="572"/>
      <c r="H5771" s="573"/>
      <c r="I5771" s="548">
        <v>87643</v>
      </c>
    </row>
    <row r="5772" spans="2:10" ht="15.75" thickBot="1">
      <c r="B5772" s="522"/>
      <c r="C5772" s="522"/>
      <c r="D5772" s="522"/>
      <c r="E5772" s="522"/>
      <c r="F5772" s="522"/>
      <c r="G5772" s="521"/>
      <c r="H5772" s="517"/>
      <c r="I5772" s="517"/>
    </row>
    <row r="5773" spans="2:10" ht="15.75" thickBot="1">
      <c r="B5773" s="522"/>
      <c r="C5773" s="522"/>
      <c r="D5773" s="522"/>
      <c r="E5773" s="522"/>
      <c r="F5773" s="574" t="s">
        <v>654</v>
      </c>
      <c r="G5773" s="521"/>
      <c r="H5773" s="517"/>
      <c r="I5773" s="548">
        <v>508726</v>
      </c>
      <c r="J5773" s="518">
        <v>508726</v>
      </c>
    </row>
    <row r="5774" spans="2:10">
      <c r="B5774" s="515"/>
      <c r="C5774" s="515"/>
      <c r="D5774" s="515"/>
      <c r="E5774" s="515"/>
      <c r="F5774" s="515"/>
      <c r="G5774" s="516"/>
      <c r="H5774" s="517"/>
      <c r="I5774" s="515"/>
    </row>
    <row r="5775" spans="2:10">
      <c r="B5775" s="515"/>
      <c r="C5775" s="515"/>
      <c r="D5775" s="515"/>
      <c r="E5775" s="515"/>
      <c r="F5775" s="515"/>
      <c r="G5775" s="516"/>
      <c r="H5775" s="517"/>
      <c r="I5775" s="821"/>
    </row>
    <row r="5776" spans="2:10">
      <c r="B5776" s="515"/>
      <c r="C5776" s="515"/>
      <c r="D5776" s="515"/>
      <c r="E5776" s="515"/>
      <c r="F5776" s="515"/>
      <c r="G5776" s="516"/>
      <c r="H5776" s="517"/>
      <c r="I5776" s="515"/>
    </row>
    <row r="5777" spans="2:9">
      <c r="B5777" s="515"/>
      <c r="C5777" s="515"/>
      <c r="D5777" s="515"/>
      <c r="E5777" s="515"/>
      <c r="F5777" s="515"/>
      <c r="G5777" s="516"/>
      <c r="H5777" s="517"/>
      <c r="I5777" s="515"/>
    </row>
    <row r="5778" spans="2:9">
      <c r="B5778" s="516"/>
      <c r="C5778" s="519" t="s">
        <v>631</v>
      </c>
      <c r="D5778" s="519"/>
      <c r="E5778" s="519"/>
      <c r="F5778" s="519"/>
      <c r="G5778" s="519"/>
      <c r="H5778" s="520"/>
      <c r="I5778" s="515"/>
    </row>
    <row r="5779" spans="2:9">
      <c r="B5779" s="516"/>
      <c r="C5779" s="515"/>
      <c r="D5779" s="515"/>
      <c r="E5779" s="515"/>
      <c r="F5779" s="515"/>
      <c r="G5779" s="516"/>
      <c r="H5779" s="517"/>
      <c r="I5779" s="515"/>
    </row>
    <row r="5780" spans="2:9">
      <c r="B5780" s="516"/>
      <c r="C5780" s="515"/>
      <c r="D5780" s="515"/>
      <c r="E5780" s="515"/>
      <c r="F5780" s="515"/>
      <c r="G5780" s="516"/>
      <c r="H5780" s="517"/>
      <c r="I5780" s="515"/>
    </row>
    <row r="5781" spans="2:9">
      <c r="B5781" s="516"/>
      <c r="C5781" s="515"/>
      <c r="D5781" s="515"/>
      <c r="E5781" s="515"/>
      <c r="F5781" s="515"/>
      <c r="G5781" s="516"/>
      <c r="H5781" s="517"/>
      <c r="I5781" s="1051" t="s">
        <v>1062</v>
      </c>
    </row>
    <row r="5782" spans="2:9" ht="51">
      <c r="B5782" s="843" t="s">
        <v>568</v>
      </c>
      <c r="C5782" s="1094" t="s">
        <v>5590</v>
      </c>
      <c r="D5782" s="946" t="s">
        <v>5585</v>
      </c>
      <c r="E5782" s="945"/>
      <c r="F5782" s="945"/>
      <c r="G5782" s="843" t="s">
        <v>7</v>
      </c>
      <c r="H5782" s="844" t="s">
        <v>80</v>
      </c>
      <c r="I5782" s="1093">
        <v>86</v>
      </c>
    </row>
    <row r="5783" spans="2:9">
      <c r="B5783" s="521"/>
      <c r="C5783" s="522"/>
      <c r="D5783" s="522"/>
      <c r="E5783" s="522"/>
      <c r="F5783" s="522"/>
      <c r="G5783" s="521"/>
      <c r="H5783" s="517"/>
      <c r="I5783" s="517"/>
    </row>
    <row r="5784" spans="2:9">
      <c r="B5784" s="521"/>
      <c r="C5784" s="522"/>
      <c r="D5784" s="522"/>
      <c r="E5784" s="522"/>
      <c r="F5784" s="522"/>
      <c r="G5784" s="521"/>
      <c r="H5784" s="523"/>
      <c r="I5784" s="517"/>
    </row>
    <row r="5785" spans="2:9" ht="15.75" thickBot="1">
      <c r="B5785" s="521"/>
      <c r="C5785" s="522"/>
      <c r="D5785" s="522"/>
      <c r="E5785" s="522"/>
      <c r="F5785" s="522"/>
      <c r="G5785" s="521"/>
      <c r="H5785" s="517"/>
      <c r="I5785" s="517"/>
    </row>
    <row r="5786" spans="2:9" ht="15.75" thickBot="1">
      <c r="B5786" s="521"/>
      <c r="C5786" s="524" t="s">
        <v>633</v>
      </c>
      <c r="D5786" s="525" t="s">
        <v>7</v>
      </c>
      <c r="E5786" s="525" t="s">
        <v>92</v>
      </c>
      <c r="F5786" s="525" t="s">
        <v>634</v>
      </c>
      <c r="G5786" s="525" t="s">
        <v>635</v>
      </c>
      <c r="H5786" s="526" t="s">
        <v>636</v>
      </c>
      <c r="I5786" s="517"/>
    </row>
    <row r="5787" spans="2:9">
      <c r="B5787" s="521"/>
      <c r="C5787" s="527" t="s">
        <v>637</v>
      </c>
      <c r="D5787" s="528" t="s">
        <v>638</v>
      </c>
      <c r="E5787" s="529">
        <v>1</v>
      </c>
      <c r="F5787" s="530">
        <v>119769</v>
      </c>
      <c r="G5787" s="531">
        <v>0.05</v>
      </c>
      <c r="H5787" s="567">
        <v>5988</v>
      </c>
      <c r="I5787" s="517"/>
    </row>
    <row r="5788" spans="2:9">
      <c r="B5788" s="521"/>
      <c r="C5788" s="588"/>
      <c r="D5788" s="534"/>
      <c r="E5788" s="539"/>
      <c r="F5788" s="540"/>
      <c r="G5788" s="823"/>
      <c r="H5788" s="587"/>
      <c r="I5788" s="517"/>
    </row>
    <row r="5789" spans="2:9">
      <c r="B5789" s="521"/>
      <c r="C5789" s="538"/>
      <c r="D5789" s="534"/>
      <c r="E5789" s="539"/>
      <c r="F5789" s="540"/>
      <c r="G5789" s="537"/>
      <c r="H5789" s="541"/>
      <c r="I5789" s="517"/>
    </row>
    <row r="5790" spans="2:9">
      <c r="B5790" s="521"/>
      <c r="C5790" s="542"/>
      <c r="D5790" s="534"/>
      <c r="E5790" s="539"/>
      <c r="F5790" s="539"/>
      <c r="G5790" s="534"/>
      <c r="H5790" s="543"/>
      <c r="I5790" s="517"/>
    </row>
    <row r="5791" spans="2:9">
      <c r="B5791" s="521"/>
      <c r="C5791" s="542"/>
      <c r="D5791" s="534"/>
      <c r="E5791" s="539"/>
      <c r="F5791" s="539"/>
      <c r="G5791" s="534"/>
      <c r="H5791" s="543"/>
      <c r="I5791" s="517"/>
    </row>
    <row r="5792" spans="2:9" ht="15.75" thickBot="1">
      <c r="B5792" s="521"/>
      <c r="C5792" s="542"/>
      <c r="D5792" s="534"/>
      <c r="E5792" s="539"/>
      <c r="F5792" s="539"/>
      <c r="G5792" s="534"/>
      <c r="H5792" s="543"/>
      <c r="I5792" s="517"/>
    </row>
    <row r="5793" spans="2:9" ht="15.75" thickBot="1">
      <c r="B5793" s="521"/>
      <c r="C5793" s="544"/>
      <c r="D5793" s="545"/>
      <c r="E5793" s="546"/>
      <c r="F5793" s="546"/>
      <c r="G5793" s="545"/>
      <c r="H5793" s="547"/>
      <c r="I5793" s="548">
        <v>5988</v>
      </c>
    </row>
    <row r="5794" spans="2:9" ht="15.75" thickBot="1">
      <c r="B5794" s="521"/>
      <c r="C5794" s="549"/>
      <c r="D5794" s="550"/>
      <c r="E5794" s="549"/>
      <c r="F5794" s="549"/>
      <c r="G5794" s="550"/>
      <c r="H5794" s="551"/>
      <c r="I5794" s="552"/>
    </row>
    <row r="5795" spans="2:9" ht="15.75" thickBot="1">
      <c r="B5795" s="522"/>
      <c r="C5795" s="524" t="s">
        <v>641</v>
      </c>
      <c r="D5795" s="525" t="s">
        <v>7</v>
      </c>
      <c r="E5795" s="525" t="s">
        <v>92</v>
      </c>
      <c r="F5795" s="525" t="s">
        <v>642</v>
      </c>
      <c r="G5795" s="525" t="s">
        <v>643</v>
      </c>
      <c r="H5795" s="526" t="s">
        <v>636</v>
      </c>
      <c r="I5795" s="517"/>
    </row>
    <row r="5796" spans="2:9">
      <c r="B5796" s="522"/>
      <c r="C5796" s="562"/>
      <c r="D5796" s="554"/>
      <c r="E5796" s="529"/>
      <c r="F5796" s="565"/>
      <c r="G5796" s="556"/>
      <c r="H5796" s="532"/>
      <c r="I5796" s="517"/>
    </row>
    <row r="5797" spans="2:9">
      <c r="B5797" s="522"/>
      <c r="C5797" s="568" t="s">
        <v>727</v>
      </c>
      <c r="D5797" s="768" t="s">
        <v>78</v>
      </c>
      <c r="E5797" s="535">
        <v>0.03</v>
      </c>
      <c r="F5797" s="565">
        <v>378586</v>
      </c>
      <c r="G5797" s="556"/>
      <c r="H5797" s="532">
        <v>11358</v>
      </c>
      <c r="I5797" s="517"/>
    </row>
    <row r="5798" spans="2:9">
      <c r="B5798" s="522"/>
      <c r="C5798" s="568" t="s">
        <v>729</v>
      </c>
      <c r="D5798" s="768" t="s">
        <v>78</v>
      </c>
      <c r="E5798" s="535">
        <v>0.85</v>
      </c>
      <c r="F5798" s="565">
        <v>527789</v>
      </c>
      <c r="G5798" s="556"/>
      <c r="H5798" s="532">
        <v>448621</v>
      </c>
      <c r="I5798" s="517"/>
    </row>
    <row r="5799" spans="2:9">
      <c r="B5799" s="522"/>
      <c r="C5799" s="568" t="s">
        <v>563</v>
      </c>
      <c r="D5799" s="554" t="s">
        <v>79</v>
      </c>
      <c r="E5799" s="535">
        <v>40</v>
      </c>
      <c r="F5799" s="565">
        <v>2884</v>
      </c>
      <c r="G5799" s="534"/>
      <c r="H5799" s="532">
        <v>115360</v>
      </c>
      <c r="I5799" s="517"/>
    </row>
    <row r="5800" spans="2:9">
      <c r="B5800" s="522"/>
      <c r="C5800" s="865" t="s">
        <v>560</v>
      </c>
      <c r="D5800" s="768" t="s">
        <v>78</v>
      </c>
      <c r="E5800" s="535">
        <v>0.1</v>
      </c>
      <c r="F5800" s="565">
        <v>21500</v>
      </c>
      <c r="G5800" s="534"/>
      <c r="H5800" s="532">
        <v>2150</v>
      </c>
      <c r="I5800" s="517"/>
    </row>
    <row r="5801" spans="2:9">
      <c r="B5801" s="522"/>
      <c r="C5801" s="542"/>
      <c r="D5801" s="539"/>
      <c r="E5801" s="539"/>
      <c r="F5801" s="539"/>
      <c r="G5801" s="534"/>
      <c r="H5801" s="543"/>
      <c r="I5801" s="517"/>
    </row>
    <row r="5802" spans="2:9">
      <c r="B5802" s="522"/>
      <c r="C5802" s="542"/>
      <c r="D5802" s="539"/>
      <c r="E5802" s="539"/>
      <c r="F5802" s="539"/>
      <c r="G5802" s="534"/>
      <c r="H5802" s="543"/>
      <c r="I5802" s="517"/>
    </row>
    <row r="5803" spans="2:9">
      <c r="B5803" s="522"/>
      <c r="C5803" s="542"/>
      <c r="D5803" s="539"/>
      <c r="E5803" s="539"/>
      <c r="F5803" s="539"/>
      <c r="G5803" s="534"/>
      <c r="H5803" s="543"/>
      <c r="I5803" s="517"/>
    </row>
    <row r="5804" spans="2:9">
      <c r="B5804" s="522"/>
      <c r="C5804" s="542"/>
      <c r="D5804" s="539"/>
      <c r="E5804" s="539"/>
      <c r="F5804" s="539"/>
      <c r="G5804" s="534"/>
      <c r="H5804" s="543"/>
      <c r="I5804" s="517"/>
    </row>
    <row r="5805" spans="2:9">
      <c r="B5805" s="522"/>
      <c r="C5805" s="542"/>
      <c r="D5805" s="534"/>
      <c r="E5805" s="534"/>
      <c r="F5805" s="824"/>
      <c r="G5805" s="534"/>
      <c r="H5805" s="825"/>
      <c r="I5805" s="517"/>
    </row>
    <row r="5806" spans="2:9">
      <c r="B5806" s="522"/>
      <c r="C5806" s="542"/>
      <c r="D5806" s="539"/>
      <c r="E5806" s="539"/>
      <c r="F5806" s="539"/>
      <c r="G5806" s="534"/>
      <c r="H5806" s="543"/>
      <c r="I5806" s="517"/>
    </row>
    <row r="5807" spans="2:9" ht="15.75" thickBot="1">
      <c r="B5807" s="522"/>
      <c r="C5807" s="542"/>
      <c r="D5807" s="539"/>
      <c r="E5807" s="539"/>
      <c r="F5807" s="539"/>
      <c r="G5807" s="534"/>
      <c r="H5807" s="543"/>
      <c r="I5807" s="517"/>
    </row>
    <row r="5808" spans="2:9" ht="15.75" thickBot="1">
      <c r="B5808" s="522"/>
      <c r="C5808" s="544"/>
      <c r="D5808" s="546"/>
      <c r="E5808" s="546"/>
      <c r="F5808" s="546"/>
      <c r="G5808" s="545"/>
      <c r="H5808" s="547"/>
      <c r="I5808" s="548">
        <v>577489</v>
      </c>
    </row>
    <row r="5809" spans="2:9" ht="15.75" thickBot="1">
      <c r="B5809" s="522"/>
      <c r="C5809" s="549"/>
      <c r="D5809" s="549"/>
      <c r="E5809" s="549"/>
      <c r="F5809" s="549"/>
      <c r="G5809" s="550"/>
      <c r="H5809" s="551"/>
      <c r="I5809" s="552"/>
    </row>
    <row r="5810" spans="2:9" ht="15.75" thickBot="1">
      <c r="B5810" s="522"/>
      <c r="C5810" s="524" t="s">
        <v>645</v>
      </c>
      <c r="D5810" s="525" t="s">
        <v>7</v>
      </c>
      <c r="E5810" s="525" t="s">
        <v>92</v>
      </c>
      <c r="F5810" s="525" t="s">
        <v>642</v>
      </c>
      <c r="G5810" s="525" t="s">
        <v>646</v>
      </c>
      <c r="H5810" s="526" t="s">
        <v>636</v>
      </c>
      <c r="I5810" s="517"/>
    </row>
    <row r="5811" spans="2:9">
      <c r="B5811" s="522"/>
      <c r="C5811" s="568"/>
      <c r="D5811" s="554"/>
      <c r="E5811" s="535"/>
      <c r="F5811" s="536"/>
      <c r="G5811" s="529"/>
      <c r="H5811" s="532"/>
      <c r="I5811" s="517"/>
    </row>
    <row r="5812" spans="2:9">
      <c r="B5812" s="522"/>
      <c r="C5812" s="542"/>
      <c r="D5812" s="554"/>
      <c r="E5812" s="655"/>
      <c r="F5812" s="555"/>
      <c r="G5812" s="768"/>
      <c r="H5812" s="557"/>
      <c r="I5812" s="517"/>
    </row>
    <row r="5813" spans="2:9">
      <c r="B5813" s="522"/>
      <c r="C5813" s="542"/>
      <c r="D5813" s="554"/>
      <c r="E5813" s="655"/>
      <c r="F5813" s="555"/>
      <c r="G5813" s="655"/>
      <c r="H5813" s="557"/>
      <c r="I5813" s="517"/>
    </row>
    <row r="5814" spans="2:9">
      <c r="B5814" s="522"/>
      <c r="C5814" s="542"/>
      <c r="D5814" s="539"/>
      <c r="E5814" s="539"/>
      <c r="F5814" s="539"/>
      <c r="G5814" s="534"/>
      <c r="H5814" s="543"/>
      <c r="I5814" s="517"/>
    </row>
    <row r="5815" spans="2:9" ht="15.75" thickBot="1">
      <c r="B5815" s="522"/>
      <c r="C5815" s="542"/>
      <c r="D5815" s="539"/>
      <c r="E5815" s="539"/>
      <c r="F5815" s="539"/>
      <c r="G5815" s="534"/>
      <c r="H5815" s="543"/>
      <c r="I5815" s="517"/>
    </row>
    <row r="5816" spans="2:9" ht="15.75" thickBot="1">
      <c r="B5816" s="522"/>
      <c r="C5816" s="544"/>
      <c r="D5816" s="546"/>
      <c r="E5816" s="546"/>
      <c r="F5816" s="546"/>
      <c r="G5816" s="545"/>
      <c r="H5816" s="547"/>
      <c r="I5816" s="548">
        <v>0</v>
      </c>
    </row>
    <row r="5817" spans="2:9" ht="15.75" thickBot="1">
      <c r="B5817" s="522"/>
      <c r="C5817" s="549"/>
      <c r="D5817" s="549"/>
      <c r="E5817" s="549"/>
      <c r="F5817" s="549"/>
      <c r="G5817" s="559"/>
      <c r="H5817" s="560"/>
      <c r="I5817" s="552"/>
    </row>
    <row r="5818" spans="2:9" ht="15.75" thickBot="1">
      <c r="B5818" s="522"/>
      <c r="C5818" s="524" t="s">
        <v>647</v>
      </c>
      <c r="D5818" s="561" t="s">
        <v>648</v>
      </c>
      <c r="E5818" s="561" t="s">
        <v>649</v>
      </c>
      <c r="F5818" s="525" t="s">
        <v>650</v>
      </c>
      <c r="G5818" s="525" t="s">
        <v>635</v>
      </c>
      <c r="H5818" s="526" t="s">
        <v>636</v>
      </c>
      <c r="I5818" s="517"/>
    </row>
    <row r="5819" spans="2:9">
      <c r="B5819" s="522"/>
      <c r="C5819" s="562" t="s">
        <v>651</v>
      </c>
      <c r="D5819" s="563">
        <v>52046.296296296299</v>
      </c>
      <c r="E5819" s="564">
        <v>1.83829076447194</v>
      </c>
      <c r="F5819" s="565">
        <v>95676.225806451621</v>
      </c>
      <c r="G5819" s="537">
        <v>8.2880305072830129</v>
      </c>
      <c r="H5819" s="567">
        <v>11544</v>
      </c>
      <c r="I5819" s="517"/>
    </row>
    <row r="5820" spans="2:9">
      <c r="B5820" s="522"/>
      <c r="C5820" s="562" t="s">
        <v>652</v>
      </c>
      <c r="D5820" s="563">
        <v>41637.037037037036</v>
      </c>
      <c r="E5820" s="564">
        <v>1.83829076447194</v>
      </c>
      <c r="F5820" s="565">
        <v>76540.980645161297</v>
      </c>
      <c r="G5820" s="569">
        <v>1.1000000000000001</v>
      </c>
      <c r="H5820" s="567">
        <v>69583</v>
      </c>
      <c r="I5820" s="517"/>
    </row>
    <row r="5821" spans="2:9">
      <c r="B5821" s="522"/>
      <c r="C5821" s="568" t="s">
        <v>653</v>
      </c>
      <c r="D5821" s="563">
        <v>20818.518518518522</v>
      </c>
      <c r="E5821" s="564">
        <v>2.0417646957549742</v>
      </c>
      <c r="F5821" s="565">
        <v>42506.516129032265</v>
      </c>
      <c r="G5821" s="569">
        <v>1.1000000000000001</v>
      </c>
      <c r="H5821" s="567">
        <v>38642</v>
      </c>
      <c r="I5821" s="517"/>
    </row>
    <row r="5822" spans="2:9">
      <c r="B5822" s="522"/>
      <c r="C5822" s="542"/>
      <c r="D5822" s="539"/>
      <c r="E5822" s="539"/>
      <c r="F5822" s="539"/>
      <c r="G5822" s="534"/>
      <c r="H5822" s="543"/>
      <c r="I5822" s="517"/>
    </row>
    <row r="5823" spans="2:9">
      <c r="B5823" s="522"/>
      <c r="C5823" s="542"/>
      <c r="D5823" s="539"/>
      <c r="E5823" s="539"/>
      <c r="F5823" s="539"/>
      <c r="G5823" s="534"/>
      <c r="H5823" s="543"/>
      <c r="I5823" s="517"/>
    </row>
    <row r="5824" spans="2:9" ht="15.75" thickBot="1">
      <c r="B5824" s="522"/>
      <c r="C5824" s="542"/>
      <c r="D5824" s="539"/>
      <c r="E5824" s="539"/>
      <c r="F5824" s="539"/>
      <c r="G5824" s="534"/>
      <c r="H5824" s="543"/>
      <c r="I5824" s="517"/>
    </row>
    <row r="5825" spans="2:10" ht="15.75" thickBot="1">
      <c r="B5825" s="522"/>
      <c r="C5825" s="570"/>
      <c r="D5825" s="571"/>
      <c r="E5825" s="571"/>
      <c r="F5825" s="571"/>
      <c r="G5825" s="572"/>
      <c r="H5825" s="573"/>
      <c r="I5825" s="548">
        <v>119769</v>
      </c>
    </row>
    <row r="5826" spans="2:10" ht="15.75" thickBot="1">
      <c r="B5826" s="522"/>
      <c r="C5826" s="522"/>
      <c r="D5826" s="522"/>
      <c r="E5826" s="522"/>
      <c r="F5826" s="522"/>
      <c r="G5826" s="521"/>
      <c r="H5826" s="517"/>
      <c r="I5826" s="517"/>
    </row>
    <row r="5827" spans="2:10" ht="15.75" thickBot="1">
      <c r="B5827" s="522"/>
      <c r="C5827" s="522"/>
      <c r="D5827" s="522"/>
      <c r="E5827" s="522"/>
      <c r="F5827" s="574" t="s">
        <v>654</v>
      </c>
      <c r="G5827" s="521"/>
      <c r="H5827" s="517"/>
      <c r="I5827" s="548">
        <v>703246</v>
      </c>
      <c r="J5827" s="518">
        <v>703246</v>
      </c>
    </row>
    <row r="5828" spans="2:10">
      <c r="B5828" s="515"/>
      <c r="C5828" s="515"/>
      <c r="D5828" s="515"/>
      <c r="E5828" s="515"/>
      <c r="F5828" s="515"/>
      <c r="G5828" s="516"/>
      <c r="H5828" s="517"/>
      <c r="I5828" s="515"/>
    </row>
    <row r="5829" spans="2:10">
      <c r="B5829" s="515"/>
      <c r="C5829" s="515"/>
      <c r="D5829" s="515"/>
      <c r="E5829" s="515"/>
      <c r="F5829" s="515"/>
      <c r="G5829" s="516"/>
      <c r="H5829" s="517"/>
      <c r="I5829" s="821"/>
    </row>
    <row r="5830" spans="2:10">
      <c r="B5830" s="515"/>
      <c r="C5830" s="515"/>
      <c r="D5830" s="515"/>
      <c r="E5830" s="515"/>
      <c r="F5830" s="515"/>
      <c r="G5830" s="516"/>
      <c r="H5830" s="517"/>
      <c r="I5830" s="821"/>
    </row>
    <row r="5831" spans="2:10">
      <c r="B5831" s="516"/>
      <c r="C5831" s="515"/>
      <c r="D5831" s="515"/>
      <c r="E5831" s="515"/>
      <c r="F5831" s="515"/>
      <c r="G5831" s="516"/>
      <c r="H5831" s="517"/>
      <c r="I5831" s="515"/>
    </row>
    <row r="5832" spans="2:10">
      <c r="B5832" s="516"/>
      <c r="C5832" s="519" t="s">
        <v>631</v>
      </c>
      <c r="D5832" s="519"/>
      <c r="E5832" s="519"/>
      <c r="F5832" s="519"/>
      <c r="G5832" s="519"/>
      <c r="H5832" s="520"/>
      <c r="I5832" s="515"/>
    </row>
    <row r="5833" spans="2:10">
      <c r="B5833" s="516"/>
      <c r="C5833" s="515"/>
      <c r="D5833" s="515"/>
      <c r="E5833" s="515"/>
      <c r="F5833" s="515"/>
      <c r="G5833" s="516"/>
      <c r="H5833" s="517"/>
      <c r="I5833" s="515"/>
    </row>
    <row r="5834" spans="2:10">
      <c r="B5834" s="516"/>
      <c r="C5834" s="515"/>
      <c r="D5834" s="515"/>
      <c r="E5834" s="515"/>
      <c r="F5834" s="515"/>
      <c r="G5834" s="516"/>
      <c r="H5834" s="517"/>
      <c r="I5834" s="515"/>
    </row>
    <row r="5835" spans="2:10">
      <c r="B5835" s="516"/>
      <c r="C5835" s="515"/>
      <c r="D5835" s="515"/>
      <c r="E5835" s="515"/>
      <c r="F5835" s="515"/>
      <c r="G5835" s="516"/>
      <c r="H5835" s="517"/>
      <c r="I5835" s="1051" t="s">
        <v>1062</v>
      </c>
    </row>
    <row r="5836" spans="2:10">
      <c r="B5836" s="843" t="s">
        <v>568</v>
      </c>
      <c r="C5836" s="1094" t="s">
        <v>4671</v>
      </c>
      <c r="D5836" s="945" t="s">
        <v>5587</v>
      </c>
      <c r="E5836" s="945"/>
      <c r="F5836" s="945"/>
      <c r="G5836" s="843" t="s">
        <v>7</v>
      </c>
      <c r="H5836" s="844" t="s">
        <v>77</v>
      </c>
      <c r="I5836" s="1093">
        <v>92</v>
      </c>
    </row>
    <row r="5837" spans="2:10">
      <c r="B5837" s="521"/>
      <c r="C5837" s="522"/>
      <c r="D5837" s="522"/>
      <c r="E5837" s="522"/>
      <c r="F5837" s="522"/>
      <c r="G5837" s="521"/>
      <c r="H5837" s="517"/>
      <c r="I5837" s="517"/>
    </row>
    <row r="5838" spans="2:10">
      <c r="B5838" s="521"/>
      <c r="C5838" s="522"/>
      <c r="D5838" s="522"/>
      <c r="E5838" s="522"/>
      <c r="F5838" s="522"/>
      <c r="G5838" s="521"/>
      <c r="H5838" s="523"/>
      <c r="I5838" s="517"/>
    </row>
    <row r="5839" spans="2:10" ht="15.75" thickBot="1">
      <c r="B5839" s="521"/>
      <c r="C5839" s="522"/>
      <c r="D5839" s="522"/>
      <c r="E5839" s="522"/>
      <c r="F5839" s="522"/>
      <c r="G5839" s="521"/>
      <c r="H5839" s="517"/>
      <c r="I5839" s="517"/>
    </row>
    <row r="5840" spans="2:10" ht="15.75" thickBot="1">
      <c r="B5840" s="521"/>
      <c r="C5840" s="524" t="s">
        <v>633</v>
      </c>
      <c r="D5840" s="525" t="s">
        <v>7</v>
      </c>
      <c r="E5840" s="525" t="s">
        <v>92</v>
      </c>
      <c r="F5840" s="525" t="s">
        <v>634</v>
      </c>
      <c r="G5840" s="525" t="s">
        <v>635</v>
      </c>
      <c r="H5840" s="526" t="s">
        <v>636</v>
      </c>
      <c r="I5840" s="517"/>
    </row>
    <row r="5841" spans="2:9">
      <c r="B5841" s="521"/>
      <c r="C5841" s="527" t="s">
        <v>637</v>
      </c>
      <c r="D5841" s="528" t="s">
        <v>638</v>
      </c>
      <c r="E5841" s="529">
        <v>1</v>
      </c>
      <c r="F5841" s="530">
        <v>1586</v>
      </c>
      <c r="G5841" s="531">
        <v>0.03</v>
      </c>
      <c r="H5841" s="532">
        <v>48</v>
      </c>
      <c r="I5841" s="517"/>
    </row>
    <row r="5842" spans="2:9">
      <c r="B5842" s="521"/>
      <c r="C5842" s="533" t="s">
        <v>717</v>
      </c>
      <c r="D5842" s="534" t="s">
        <v>660</v>
      </c>
      <c r="E5842" s="535">
        <v>1</v>
      </c>
      <c r="F5842" s="536">
        <v>56650</v>
      </c>
      <c r="G5842" s="857">
        <v>1.5E-3</v>
      </c>
      <c r="H5842" s="532">
        <v>85</v>
      </c>
      <c r="I5842" s="517"/>
    </row>
    <row r="5843" spans="2:9">
      <c r="B5843" s="521"/>
      <c r="C5843" s="538"/>
      <c r="D5843" s="534"/>
      <c r="E5843" s="539"/>
      <c r="F5843" s="540"/>
      <c r="G5843" s="845"/>
      <c r="H5843" s="541"/>
      <c r="I5843" s="517"/>
    </row>
    <row r="5844" spans="2:9">
      <c r="B5844" s="521"/>
      <c r="C5844" s="542"/>
      <c r="D5844" s="534"/>
      <c r="E5844" s="539"/>
      <c r="F5844" s="539"/>
      <c r="G5844" s="534"/>
      <c r="H5844" s="543"/>
      <c r="I5844" s="517"/>
    </row>
    <row r="5845" spans="2:9">
      <c r="B5845" s="521"/>
      <c r="C5845" s="542"/>
      <c r="D5845" s="534"/>
      <c r="E5845" s="539"/>
      <c r="F5845" s="539"/>
      <c r="G5845" s="534"/>
      <c r="H5845" s="543"/>
      <c r="I5845" s="517"/>
    </row>
    <row r="5846" spans="2:9" ht="15.75" thickBot="1">
      <c r="B5846" s="521"/>
      <c r="C5846" s="542"/>
      <c r="D5846" s="534"/>
      <c r="E5846" s="539"/>
      <c r="F5846" s="539"/>
      <c r="G5846" s="534"/>
      <c r="H5846" s="543"/>
      <c r="I5846" s="517"/>
    </row>
    <row r="5847" spans="2:9" ht="15.75" thickBot="1">
      <c r="B5847" s="521"/>
      <c r="C5847" s="544"/>
      <c r="D5847" s="545"/>
      <c r="E5847" s="546"/>
      <c r="F5847" s="546"/>
      <c r="G5847" s="545"/>
      <c r="H5847" s="547"/>
      <c r="I5847" s="548">
        <v>133</v>
      </c>
    </row>
    <row r="5848" spans="2:9" ht="15.75" thickBot="1">
      <c r="B5848" s="521"/>
      <c r="C5848" s="549"/>
      <c r="D5848" s="550"/>
      <c r="E5848" s="549"/>
      <c r="F5848" s="549"/>
      <c r="G5848" s="550"/>
      <c r="H5848" s="551"/>
      <c r="I5848" s="552"/>
    </row>
    <row r="5849" spans="2:9" ht="15.75" thickBot="1">
      <c r="B5849" s="522"/>
      <c r="C5849" s="524" t="s">
        <v>641</v>
      </c>
      <c r="D5849" s="525" t="s">
        <v>7</v>
      </c>
      <c r="E5849" s="525" t="s">
        <v>92</v>
      </c>
      <c r="F5849" s="525" t="s">
        <v>642</v>
      </c>
      <c r="G5849" s="525" t="s">
        <v>643</v>
      </c>
      <c r="H5849" s="526" t="s">
        <v>636</v>
      </c>
      <c r="I5849" s="517"/>
    </row>
    <row r="5850" spans="2:9">
      <c r="B5850" s="522"/>
      <c r="C5850" s="562" t="s">
        <v>718</v>
      </c>
      <c r="D5850" s="554" t="s">
        <v>668</v>
      </c>
      <c r="E5850" s="529">
        <v>0.01</v>
      </c>
      <c r="F5850" s="565">
        <v>14008</v>
      </c>
      <c r="G5850" s="556"/>
      <c r="H5850" s="532">
        <v>140</v>
      </c>
      <c r="I5850" s="517"/>
    </row>
    <row r="5851" spans="2:9">
      <c r="B5851" s="522"/>
      <c r="C5851" s="568" t="s">
        <v>677</v>
      </c>
      <c r="D5851" s="534" t="s">
        <v>678</v>
      </c>
      <c r="E5851" s="535">
        <v>2</v>
      </c>
      <c r="F5851" s="565">
        <v>23</v>
      </c>
      <c r="G5851" s="556"/>
      <c r="H5851" s="532">
        <v>46</v>
      </c>
      <c r="I5851" s="517"/>
    </row>
    <row r="5852" spans="2:9">
      <c r="B5852" s="522"/>
      <c r="C5852" s="568"/>
      <c r="D5852" s="534"/>
      <c r="E5852" s="809"/>
      <c r="F5852" s="565"/>
      <c r="G5852" s="556"/>
      <c r="H5852" s="532"/>
      <c r="I5852" s="517"/>
    </row>
    <row r="5853" spans="2:9">
      <c r="B5853" s="522"/>
      <c r="C5853" s="542"/>
      <c r="D5853" s="539"/>
      <c r="E5853" s="539"/>
      <c r="F5853" s="539"/>
      <c r="G5853" s="534"/>
      <c r="H5853" s="543"/>
      <c r="I5853" s="517"/>
    </row>
    <row r="5854" spans="2:9">
      <c r="B5854" s="522"/>
      <c r="C5854" s="542"/>
      <c r="D5854" s="539"/>
      <c r="E5854" s="539"/>
      <c r="F5854" s="539"/>
      <c r="G5854" s="534"/>
      <c r="H5854" s="543"/>
      <c r="I5854" s="517"/>
    </row>
    <row r="5855" spans="2:9">
      <c r="B5855" s="522"/>
      <c r="C5855" s="542"/>
      <c r="D5855" s="539"/>
      <c r="E5855" s="539"/>
      <c r="F5855" s="539"/>
      <c r="G5855" s="534"/>
      <c r="H5855" s="543"/>
      <c r="I5855" s="517"/>
    </row>
    <row r="5856" spans="2:9">
      <c r="B5856" s="522"/>
      <c r="C5856" s="542"/>
      <c r="D5856" s="539"/>
      <c r="E5856" s="539"/>
      <c r="F5856" s="539"/>
      <c r="G5856" s="534"/>
      <c r="H5856" s="543"/>
      <c r="I5856" s="517"/>
    </row>
    <row r="5857" spans="2:9">
      <c r="B5857" s="522"/>
      <c r="C5857" s="542"/>
      <c r="D5857" s="539"/>
      <c r="E5857" s="539"/>
      <c r="F5857" s="539"/>
      <c r="G5857" s="534"/>
      <c r="H5857" s="543"/>
      <c r="I5857" s="517"/>
    </row>
    <row r="5858" spans="2:9">
      <c r="B5858" s="522"/>
      <c r="C5858" s="542"/>
      <c r="D5858" s="539"/>
      <c r="E5858" s="539"/>
      <c r="F5858" s="539"/>
      <c r="G5858" s="534"/>
      <c r="H5858" s="543"/>
      <c r="I5858" s="517"/>
    </row>
    <row r="5859" spans="2:9">
      <c r="B5859" s="522"/>
      <c r="C5859" s="542"/>
      <c r="D5859" s="539"/>
      <c r="E5859" s="539"/>
      <c r="F5859" s="539"/>
      <c r="G5859" s="534"/>
      <c r="H5859" s="543"/>
      <c r="I5859" s="517"/>
    </row>
    <row r="5860" spans="2:9">
      <c r="B5860" s="522"/>
      <c r="C5860" s="542"/>
      <c r="D5860" s="539"/>
      <c r="E5860" s="539"/>
      <c r="F5860" s="539"/>
      <c r="G5860" s="534"/>
      <c r="H5860" s="543"/>
      <c r="I5860" s="517"/>
    </row>
    <row r="5861" spans="2:9" ht="15.75" thickBot="1">
      <c r="B5861" s="522"/>
      <c r="C5861" s="542"/>
      <c r="D5861" s="539"/>
      <c r="E5861" s="539"/>
      <c r="F5861" s="539"/>
      <c r="G5861" s="534"/>
      <c r="H5861" s="543"/>
      <c r="I5861" s="517"/>
    </row>
    <row r="5862" spans="2:9" ht="15.75" thickBot="1">
      <c r="B5862" s="522"/>
      <c r="C5862" s="544"/>
      <c r="D5862" s="546"/>
      <c r="E5862" s="546"/>
      <c r="F5862" s="546"/>
      <c r="G5862" s="545"/>
      <c r="H5862" s="547"/>
      <c r="I5862" s="548">
        <v>186</v>
      </c>
    </row>
    <row r="5863" spans="2:9" ht="15.75" thickBot="1">
      <c r="B5863" s="522"/>
      <c r="C5863" s="549"/>
      <c r="D5863" s="549"/>
      <c r="E5863" s="549"/>
      <c r="F5863" s="549"/>
      <c r="G5863" s="550"/>
      <c r="H5863" s="551"/>
      <c r="I5863" s="552"/>
    </row>
    <row r="5864" spans="2:9" ht="15.75" thickBot="1">
      <c r="B5864" s="522"/>
      <c r="C5864" s="524" t="s">
        <v>645</v>
      </c>
      <c r="D5864" s="525" t="s">
        <v>7</v>
      </c>
      <c r="E5864" s="525" t="s">
        <v>92</v>
      </c>
      <c r="F5864" s="525" t="s">
        <v>642</v>
      </c>
      <c r="G5864" s="525" t="s">
        <v>646</v>
      </c>
      <c r="H5864" s="526" t="s">
        <v>636</v>
      </c>
      <c r="I5864" s="517"/>
    </row>
    <row r="5865" spans="2:9">
      <c r="B5865" s="522"/>
      <c r="C5865" s="553"/>
      <c r="D5865" s="540"/>
      <c r="E5865" s="540"/>
      <c r="F5865" s="540"/>
      <c r="G5865" s="554"/>
      <c r="H5865" s="541"/>
      <c r="I5865" s="517"/>
    </row>
    <row r="5866" spans="2:9">
      <c r="B5866" s="522"/>
      <c r="C5866" s="553"/>
      <c r="D5866" s="540"/>
      <c r="E5866" s="540"/>
      <c r="F5866" s="540"/>
      <c r="G5866" s="554"/>
      <c r="H5866" s="541"/>
      <c r="I5866" s="517"/>
    </row>
    <row r="5867" spans="2:9">
      <c r="B5867" s="522"/>
      <c r="C5867" s="542"/>
      <c r="D5867" s="539"/>
      <c r="E5867" s="539"/>
      <c r="F5867" s="539"/>
      <c r="G5867" s="534"/>
      <c r="H5867" s="543"/>
      <c r="I5867" s="517"/>
    </row>
    <row r="5868" spans="2:9">
      <c r="B5868" s="522"/>
      <c r="C5868" s="542"/>
      <c r="D5868" s="539"/>
      <c r="E5868" s="539"/>
      <c r="F5868" s="539"/>
      <c r="G5868" s="534"/>
      <c r="H5868" s="543"/>
      <c r="I5868" s="517"/>
    </row>
    <row r="5869" spans="2:9" ht="15.75" thickBot="1">
      <c r="B5869" s="522"/>
      <c r="C5869" s="542"/>
      <c r="D5869" s="539"/>
      <c r="E5869" s="539"/>
      <c r="F5869" s="539"/>
      <c r="G5869" s="534"/>
      <c r="H5869" s="543"/>
      <c r="I5869" s="517"/>
    </row>
    <row r="5870" spans="2:9" ht="15.75" thickBot="1">
      <c r="B5870" s="522"/>
      <c r="C5870" s="544"/>
      <c r="D5870" s="546"/>
      <c r="E5870" s="546"/>
      <c r="F5870" s="546"/>
      <c r="G5870" s="545"/>
      <c r="H5870" s="547"/>
      <c r="I5870" s="548">
        <v>0</v>
      </c>
    </row>
    <row r="5871" spans="2:9" ht="15.75" thickBot="1">
      <c r="B5871" s="522"/>
      <c r="C5871" s="549"/>
      <c r="D5871" s="549"/>
      <c r="E5871" s="549"/>
      <c r="F5871" s="549"/>
      <c r="G5871" s="559"/>
      <c r="H5871" s="560"/>
      <c r="I5871" s="552"/>
    </row>
    <row r="5872" spans="2:9" ht="15.75" thickBot="1">
      <c r="B5872" s="522"/>
      <c r="C5872" s="524" t="s">
        <v>647</v>
      </c>
      <c r="D5872" s="561" t="s">
        <v>648</v>
      </c>
      <c r="E5872" s="561" t="s">
        <v>649</v>
      </c>
      <c r="F5872" s="525" t="s">
        <v>650</v>
      </c>
      <c r="G5872" s="525" t="s">
        <v>635</v>
      </c>
      <c r="H5872" s="526" t="s">
        <v>636</v>
      </c>
      <c r="I5872" s="517"/>
    </row>
    <row r="5873" spans="2:10">
      <c r="B5873" s="522"/>
      <c r="C5873" s="562" t="s">
        <v>651</v>
      </c>
      <c r="D5873" s="563">
        <v>52046.296296296299</v>
      </c>
      <c r="E5873" s="564">
        <v>1.83829076447194</v>
      </c>
      <c r="F5873" s="565">
        <v>95676.225806451621</v>
      </c>
      <c r="G5873" s="826">
        <v>514.375</v>
      </c>
      <c r="H5873" s="567">
        <v>186</v>
      </c>
      <c r="I5873" s="517"/>
    </row>
    <row r="5874" spans="2:10">
      <c r="B5874" s="522"/>
      <c r="C5874" s="562" t="s">
        <v>652</v>
      </c>
      <c r="D5874" s="563">
        <v>41637.037037037036</v>
      </c>
      <c r="E5874" s="564">
        <v>1.83829076447194</v>
      </c>
      <c r="F5874" s="565">
        <v>76540.980645161297</v>
      </c>
      <c r="G5874" s="858">
        <v>85</v>
      </c>
      <c r="H5874" s="567">
        <v>900</v>
      </c>
      <c r="I5874" s="517"/>
    </row>
    <row r="5875" spans="2:10">
      <c r="B5875" s="522"/>
      <c r="C5875" s="568" t="s">
        <v>653</v>
      </c>
      <c r="D5875" s="563">
        <v>20818.518518518522</v>
      </c>
      <c r="E5875" s="564">
        <v>2.0417646957549742</v>
      </c>
      <c r="F5875" s="565">
        <v>42506.516129032265</v>
      </c>
      <c r="G5875" s="858">
        <v>85</v>
      </c>
      <c r="H5875" s="567">
        <v>500</v>
      </c>
      <c r="I5875" s="517"/>
    </row>
    <row r="5876" spans="2:10">
      <c r="B5876" s="522"/>
      <c r="C5876" s="542"/>
      <c r="D5876" s="539"/>
      <c r="E5876" s="539"/>
      <c r="F5876" s="539"/>
      <c r="G5876" s="534"/>
      <c r="H5876" s="543"/>
      <c r="I5876" s="517"/>
    </row>
    <row r="5877" spans="2:10">
      <c r="B5877" s="522"/>
      <c r="C5877" s="542"/>
      <c r="D5877" s="539"/>
      <c r="E5877" s="539"/>
      <c r="F5877" s="539"/>
      <c r="G5877" s="534"/>
      <c r="H5877" s="543"/>
      <c r="I5877" s="517"/>
    </row>
    <row r="5878" spans="2:10" ht="15.75" thickBot="1">
      <c r="B5878" s="522"/>
      <c r="C5878" s="542"/>
      <c r="D5878" s="539"/>
      <c r="E5878" s="539"/>
      <c r="F5878" s="539"/>
      <c r="G5878" s="534"/>
      <c r="H5878" s="543"/>
      <c r="I5878" s="517"/>
    </row>
    <row r="5879" spans="2:10" ht="15.75" thickBot="1">
      <c r="B5879" s="522"/>
      <c r="C5879" s="570"/>
      <c r="D5879" s="571"/>
      <c r="E5879" s="571"/>
      <c r="F5879" s="571"/>
      <c r="G5879" s="572"/>
      <c r="H5879" s="573"/>
      <c r="I5879" s="548">
        <v>1586</v>
      </c>
    </row>
    <row r="5880" spans="2:10" ht="15.75" thickBot="1">
      <c r="B5880" s="522"/>
      <c r="C5880" s="522"/>
      <c r="D5880" s="522"/>
      <c r="E5880" s="522"/>
      <c r="F5880" s="522"/>
      <c r="G5880" s="521"/>
      <c r="H5880" s="517"/>
      <c r="I5880" s="517"/>
    </row>
    <row r="5881" spans="2:10" ht="15.75" thickBot="1">
      <c r="B5881" s="522"/>
      <c r="C5881" s="522"/>
      <c r="D5881" s="522"/>
      <c r="E5881" s="522"/>
      <c r="F5881" s="574" t="s">
        <v>654</v>
      </c>
      <c r="G5881" s="521"/>
      <c r="H5881" s="517"/>
      <c r="I5881" s="548">
        <v>1905</v>
      </c>
      <c r="J5881" s="518">
        <v>1905</v>
      </c>
    </row>
    <row r="5882" spans="2:10">
      <c r="B5882" s="515"/>
      <c r="C5882" s="515"/>
      <c r="D5882" s="515"/>
      <c r="E5882" s="515"/>
      <c r="F5882" s="515"/>
      <c r="G5882" s="516"/>
      <c r="H5882" s="517"/>
      <c r="I5882" s="515"/>
    </row>
    <row r="5883" spans="2:10">
      <c r="B5883" s="515"/>
      <c r="C5883" s="515"/>
      <c r="D5883" s="515"/>
      <c r="E5883" s="515"/>
      <c r="F5883" s="515"/>
      <c r="G5883" s="516"/>
      <c r="H5883" s="517"/>
      <c r="I5883" s="821"/>
    </row>
    <row r="5884" spans="2:10">
      <c r="B5884" s="515"/>
      <c r="C5884" s="515"/>
      <c r="D5884" s="515"/>
      <c r="E5884" s="515"/>
      <c r="F5884" s="515"/>
      <c r="G5884" s="516"/>
      <c r="H5884" s="517"/>
      <c r="I5884" s="821"/>
    </row>
    <row r="5885" spans="2:10">
      <c r="B5885" s="516"/>
      <c r="C5885" s="515"/>
      <c r="D5885" s="515"/>
      <c r="E5885" s="515"/>
      <c r="F5885" s="515"/>
      <c r="G5885" s="516"/>
      <c r="H5885" s="517"/>
      <c r="I5885" s="515"/>
    </row>
    <row r="5886" spans="2:10">
      <c r="B5886" s="516"/>
      <c r="C5886" s="519" t="s">
        <v>631</v>
      </c>
      <c r="D5886" s="519"/>
      <c r="E5886" s="519"/>
      <c r="F5886" s="519"/>
      <c r="G5886" s="519"/>
      <c r="H5886" s="520"/>
      <c r="I5886" s="515"/>
    </row>
    <row r="5887" spans="2:10">
      <c r="B5887" s="516"/>
      <c r="C5887" s="515"/>
      <c r="D5887" s="515"/>
      <c r="E5887" s="515"/>
      <c r="F5887" s="515"/>
      <c r="G5887" s="516"/>
      <c r="H5887" s="517"/>
      <c r="I5887" s="515"/>
    </row>
    <row r="5888" spans="2:10">
      <c r="B5888" s="516"/>
      <c r="C5888" s="515"/>
      <c r="D5888" s="515"/>
      <c r="E5888" s="515"/>
      <c r="F5888" s="515"/>
      <c r="G5888" s="516"/>
      <c r="H5888" s="517"/>
      <c r="I5888" s="515"/>
    </row>
    <row r="5889" spans="2:9">
      <c r="B5889" s="516"/>
      <c r="C5889" s="515"/>
      <c r="D5889" s="515"/>
      <c r="E5889" s="515"/>
      <c r="F5889" s="515"/>
      <c r="G5889" s="516"/>
      <c r="H5889" s="517"/>
      <c r="I5889" s="1051" t="s">
        <v>1062</v>
      </c>
    </row>
    <row r="5890" spans="2:9">
      <c r="B5890" s="843" t="s">
        <v>568</v>
      </c>
      <c r="C5890" s="1094" t="s">
        <v>4672</v>
      </c>
      <c r="D5890" s="945" t="s">
        <v>5588</v>
      </c>
      <c r="E5890" s="945"/>
      <c r="F5890" s="945"/>
      <c r="G5890" s="843" t="s">
        <v>7</v>
      </c>
      <c r="H5890" s="844" t="s">
        <v>77</v>
      </c>
      <c r="I5890" s="1093">
        <v>93</v>
      </c>
    </row>
    <row r="5891" spans="2:9">
      <c r="B5891" s="521"/>
      <c r="C5891" s="522"/>
      <c r="D5891" s="522"/>
      <c r="E5891" s="522"/>
      <c r="F5891" s="522"/>
      <c r="G5891" s="521"/>
      <c r="H5891" s="517"/>
      <c r="I5891" s="517"/>
    </row>
    <row r="5892" spans="2:9">
      <c r="B5892" s="521"/>
      <c r="C5892" s="522"/>
      <c r="D5892" s="522"/>
      <c r="E5892" s="522"/>
      <c r="F5892" s="522"/>
      <c r="G5892" s="521"/>
      <c r="H5892" s="523"/>
      <c r="I5892" s="517"/>
    </row>
    <row r="5893" spans="2:9" ht="15.75" thickBot="1">
      <c r="B5893" s="521"/>
      <c r="C5893" s="522"/>
      <c r="D5893" s="522"/>
      <c r="E5893" s="522"/>
      <c r="F5893" s="522"/>
      <c r="G5893" s="521"/>
      <c r="H5893" s="517"/>
      <c r="I5893" s="517"/>
    </row>
    <row r="5894" spans="2:9" ht="15.75" thickBot="1">
      <c r="B5894" s="521"/>
      <c r="C5894" s="524" t="s">
        <v>633</v>
      </c>
      <c r="D5894" s="525" t="s">
        <v>7</v>
      </c>
      <c r="E5894" s="525" t="s">
        <v>92</v>
      </c>
      <c r="F5894" s="525" t="s">
        <v>634</v>
      </c>
      <c r="G5894" s="525" t="s">
        <v>635</v>
      </c>
      <c r="H5894" s="526" t="s">
        <v>636</v>
      </c>
      <c r="I5894" s="517"/>
    </row>
    <row r="5895" spans="2:9">
      <c r="B5895" s="521"/>
      <c r="C5895" s="527" t="s">
        <v>637</v>
      </c>
      <c r="D5895" s="528" t="s">
        <v>638</v>
      </c>
      <c r="E5895" s="529">
        <v>1</v>
      </c>
      <c r="F5895" s="530">
        <v>2131</v>
      </c>
      <c r="G5895" s="531">
        <v>0.04</v>
      </c>
      <c r="H5895" s="532">
        <v>85</v>
      </c>
      <c r="I5895" s="517"/>
    </row>
    <row r="5896" spans="2:9">
      <c r="B5896" s="521"/>
      <c r="C5896" s="533" t="s">
        <v>717</v>
      </c>
      <c r="D5896" s="534" t="s">
        <v>660</v>
      </c>
      <c r="E5896" s="535">
        <v>1</v>
      </c>
      <c r="F5896" s="536">
        <v>56650</v>
      </c>
      <c r="G5896" s="857">
        <v>2E-3</v>
      </c>
      <c r="H5896" s="532">
        <v>113</v>
      </c>
      <c r="I5896" s="517"/>
    </row>
    <row r="5897" spans="2:9">
      <c r="B5897" s="521"/>
      <c r="C5897" s="538"/>
      <c r="D5897" s="534"/>
      <c r="E5897" s="539"/>
      <c r="F5897" s="540"/>
      <c r="G5897" s="845"/>
      <c r="H5897" s="541"/>
      <c r="I5897" s="517"/>
    </row>
    <row r="5898" spans="2:9">
      <c r="B5898" s="521"/>
      <c r="C5898" s="542"/>
      <c r="D5898" s="534"/>
      <c r="E5898" s="539"/>
      <c r="F5898" s="539"/>
      <c r="G5898" s="534"/>
      <c r="H5898" s="543"/>
      <c r="I5898" s="517"/>
    </row>
    <row r="5899" spans="2:9">
      <c r="B5899" s="521"/>
      <c r="C5899" s="542"/>
      <c r="D5899" s="534"/>
      <c r="E5899" s="539"/>
      <c r="F5899" s="539"/>
      <c r="G5899" s="534"/>
      <c r="H5899" s="543"/>
      <c r="I5899" s="517"/>
    </row>
    <row r="5900" spans="2:9" ht="15.75" thickBot="1">
      <c r="B5900" s="521"/>
      <c r="C5900" s="542"/>
      <c r="D5900" s="534"/>
      <c r="E5900" s="539"/>
      <c r="F5900" s="539"/>
      <c r="G5900" s="534"/>
      <c r="H5900" s="543"/>
      <c r="I5900" s="517"/>
    </row>
    <row r="5901" spans="2:9" ht="15.75" thickBot="1">
      <c r="B5901" s="521"/>
      <c r="C5901" s="544"/>
      <c r="D5901" s="545"/>
      <c r="E5901" s="546"/>
      <c r="F5901" s="546"/>
      <c r="G5901" s="545"/>
      <c r="H5901" s="547"/>
      <c r="I5901" s="548">
        <v>198</v>
      </c>
    </row>
    <row r="5902" spans="2:9" ht="15.75" thickBot="1">
      <c r="B5902" s="521"/>
      <c r="C5902" s="549"/>
      <c r="D5902" s="550"/>
      <c r="E5902" s="549"/>
      <c r="F5902" s="549"/>
      <c r="G5902" s="550"/>
      <c r="H5902" s="551"/>
      <c r="I5902" s="552"/>
    </row>
    <row r="5903" spans="2:9" ht="15.75" thickBot="1">
      <c r="B5903" s="522"/>
      <c r="C5903" s="524" t="s">
        <v>641</v>
      </c>
      <c r="D5903" s="525" t="s">
        <v>7</v>
      </c>
      <c r="E5903" s="525" t="s">
        <v>92</v>
      </c>
      <c r="F5903" s="525" t="s">
        <v>642</v>
      </c>
      <c r="G5903" s="525" t="s">
        <v>643</v>
      </c>
      <c r="H5903" s="526" t="s">
        <v>636</v>
      </c>
      <c r="I5903" s="517"/>
    </row>
    <row r="5904" spans="2:9">
      <c r="B5904" s="522"/>
      <c r="C5904" s="562" t="s">
        <v>718</v>
      </c>
      <c r="D5904" s="554" t="s">
        <v>668</v>
      </c>
      <c r="E5904" s="529">
        <v>0.01</v>
      </c>
      <c r="F5904" s="565">
        <v>14008</v>
      </c>
      <c r="G5904" s="556"/>
      <c r="H5904" s="532">
        <v>140</v>
      </c>
      <c r="I5904" s="517"/>
    </row>
    <row r="5905" spans="2:9">
      <c r="B5905" s="522"/>
      <c r="C5905" s="568" t="s">
        <v>677</v>
      </c>
      <c r="D5905" s="534" t="s">
        <v>678</v>
      </c>
      <c r="E5905" s="535">
        <v>3</v>
      </c>
      <c r="F5905" s="565">
        <v>23</v>
      </c>
      <c r="G5905" s="556"/>
      <c r="H5905" s="532">
        <v>69</v>
      </c>
      <c r="I5905" s="517"/>
    </row>
    <row r="5906" spans="2:9">
      <c r="B5906" s="522"/>
      <c r="C5906" s="568"/>
      <c r="D5906" s="534"/>
      <c r="E5906" s="809"/>
      <c r="F5906" s="565"/>
      <c r="G5906" s="556"/>
      <c r="H5906" s="532"/>
      <c r="I5906" s="517"/>
    </row>
    <row r="5907" spans="2:9">
      <c r="B5907" s="522"/>
      <c r="C5907" s="542"/>
      <c r="D5907" s="539"/>
      <c r="E5907" s="539"/>
      <c r="F5907" s="539"/>
      <c r="G5907" s="534"/>
      <c r="H5907" s="543"/>
      <c r="I5907" s="517"/>
    </row>
    <row r="5908" spans="2:9">
      <c r="B5908" s="522"/>
      <c r="C5908" s="542"/>
      <c r="D5908" s="539"/>
      <c r="E5908" s="539"/>
      <c r="F5908" s="539"/>
      <c r="G5908" s="534"/>
      <c r="H5908" s="543"/>
      <c r="I5908" s="517"/>
    </row>
    <row r="5909" spans="2:9">
      <c r="B5909" s="522"/>
      <c r="C5909" s="542"/>
      <c r="D5909" s="539"/>
      <c r="E5909" s="539"/>
      <c r="F5909" s="539"/>
      <c r="G5909" s="534"/>
      <c r="H5909" s="543"/>
      <c r="I5909" s="517"/>
    </row>
    <row r="5910" spans="2:9">
      <c r="B5910" s="522"/>
      <c r="C5910" s="542"/>
      <c r="D5910" s="539"/>
      <c r="E5910" s="539"/>
      <c r="F5910" s="539"/>
      <c r="G5910" s="534"/>
      <c r="H5910" s="543"/>
      <c r="I5910" s="517"/>
    </row>
    <row r="5911" spans="2:9">
      <c r="B5911" s="522"/>
      <c r="C5911" s="542"/>
      <c r="D5911" s="539"/>
      <c r="E5911" s="539"/>
      <c r="F5911" s="539"/>
      <c r="G5911" s="534"/>
      <c r="H5911" s="543"/>
      <c r="I5911" s="517"/>
    </row>
    <row r="5912" spans="2:9">
      <c r="B5912" s="522"/>
      <c r="C5912" s="542"/>
      <c r="D5912" s="539"/>
      <c r="E5912" s="539"/>
      <c r="F5912" s="539"/>
      <c r="G5912" s="534"/>
      <c r="H5912" s="543"/>
      <c r="I5912" s="517"/>
    </row>
    <row r="5913" spans="2:9">
      <c r="B5913" s="522"/>
      <c r="C5913" s="542"/>
      <c r="D5913" s="539"/>
      <c r="E5913" s="539"/>
      <c r="F5913" s="539"/>
      <c r="G5913" s="534"/>
      <c r="H5913" s="543"/>
      <c r="I5913" s="517"/>
    </row>
    <row r="5914" spans="2:9">
      <c r="B5914" s="522"/>
      <c r="C5914" s="542"/>
      <c r="D5914" s="539"/>
      <c r="E5914" s="539"/>
      <c r="F5914" s="539"/>
      <c r="G5914" s="534"/>
      <c r="H5914" s="543"/>
      <c r="I5914" s="517"/>
    </row>
    <row r="5915" spans="2:9" ht="15.75" thickBot="1">
      <c r="B5915" s="522"/>
      <c r="C5915" s="542"/>
      <c r="D5915" s="539"/>
      <c r="E5915" s="539"/>
      <c r="F5915" s="539"/>
      <c r="G5915" s="534"/>
      <c r="H5915" s="543"/>
      <c r="I5915" s="517"/>
    </row>
    <row r="5916" spans="2:9" ht="15.75" thickBot="1">
      <c r="B5916" s="522"/>
      <c r="C5916" s="544"/>
      <c r="D5916" s="546"/>
      <c r="E5916" s="546"/>
      <c r="F5916" s="546"/>
      <c r="G5916" s="545"/>
      <c r="H5916" s="547"/>
      <c r="I5916" s="548">
        <v>209</v>
      </c>
    </row>
    <row r="5917" spans="2:9" ht="15.75" thickBot="1">
      <c r="B5917" s="522"/>
      <c r="C5917" s="549"/>
      <c r="D5917" s="549"/>
      <c r="E5917" s="549"/>
      <c r="F5917" s="549"/>
      <c r="G5917" s="550"/>
      <c r="H5917" s="551"/>
      <c r="I5917" s="552"/>
    </row>
    <row r="5918" spans="2:9" ht="15.75" thickBot="1">
      <c r="B5918" s="522"/>
      <c r="C5918" s="524" t="s">
        <v>645</v>
      </c>
      <c r="D5918" s="525" t="s">
        <v>7</v>
      </c>
      <c r="E5918" s="525" t="s">
        <v>92</v>
      </c>
      <c r="F5918" s="525" t="s">
        <v>642</v>
      </c>
      <c r="G5918" s="525" t="s">
        <v>646</v>
      </c>
      <c r="H5918" s="526" t="s">
        <v>636</v>
      </c>
      <c r="I5918" s="517"/>
    </row>
    <row r="5919" spans="2:9">
      <c r="B5919" s="522"/>
      <c r="C5919" s="553"/>
      <c r="D5919" s="540"/>
      <c r="E5919" s="540"/>
      <c r="F5919" s="540"/>
      <c r="G5919" s="554"/>
      <c r="H5919" s="541"/>
      <c r="I5919" s="517"/>
    </row>
    <row r="5920" spans="2:9">
      <c r="B5920" s="522"/>
      <c r="C5920" s="553"/>
      <c r="D5920" s="540"/>
      <c r="E5920" s="540"/>
      <c r="F5920" s="540"/>
      <c r="G5920" s="554"/>
      <c r="H5920" s="541"/>
      <c r="I5920" s="517"/>
    </row>
    <row r="5921" spans="2:10">
      <c r="B5921" s="522"/>
      <c r="C5921" s="542"/>
      <c r="D5921" s="539"/>
      <c r="E5921" s="539"/>
      <c r="F5921" s="539"/>
      <c r="G5921" s="534"/>
      <c r="H5921" s="543"/>
      <c r="I5921" s="517"/>
    </row>
    <row r="5922" spans="2:10">
      <c r="B5922" s="522"/>
      <c r="C5922" s="542"/>
      <c r="D5922" s="539"/>
      <c r="E5922" s="539"/>
      <c r="F5922" s="539"/>
      <c r="G5922" s="534"/>
      <c r="H5922" s="543"/>
      <c r="I5922" s="517"/>
    </row>
    <row r="5923" spans="2:10" ht="15.75" thickBot="1">
      <c r="B5923" s="522"/>
      <c r="C5923" s="542"/>
      <c r="D5923" s="539"/>
      <c r="E5923" s="539"/>
      <c r="F5923" s="539"/>
      <c r="G5923" s="534"/>
      <c r="H5923" s="543"/>
      <c r="I5923" s="517"/>
    </row>
    <row r="5924" spans="2:10" ht="15.75" thickBot="1">
      <c r="B5924" s="522"/>
      <c r="C5924" s="544"/>
      <c r="D5924" s="546"/>
      <c r="E5924" s="546"/>
      <c r="F5924" s="546"/>
      <c r="G5924" s="545"/>
      <c r="H5924" s="547"/>
      <c r="I5924" s="548">
        <v>0</v>
      </c>
    </row>
    <row r="5925" spans="2:10" ht="15.75" thickBot="1">
      <c r="B5925" s="522"/>
      <c r="C5925" s="549"/>
      <c r="D5925" s="549"/>
      <c r="E5925" s="549"/>
      <c r="F5925" s="549"/>
      <c r="G5925" s="559"/>
      <c r="H5925" s="560"/>
      <c r="I5925" s="552"/>
    </row>
    <row r="5926" spans="2:10" ht="15.75" thickBot="1">
      <c r="B5926" s="522"/>
      <c r="C5926" s="524" t="s">
        <v>647</v>
      </c>
      <c r="D5926" s="561" t="s">
        <v>648</v>
      </c>
      <c r="E5926" s="561" t="s">
        <v>649</v>
      </c>
      <c r="F5926" s="525" t="s">
        <v>650</v>
      </c>
      <c r="G5926" s="525" t="s">
        <v>635</v>
      </c>
      <c r="H5926" s="526" t="s">
        <v>636</v>
      </c>
      <c r="I5926" s="517"/>
    </row>
    <row r="5927" spans="2:10">
      <c r="B5927" s="522"/>
      <c r="C5927" s="562" t="s">
        <v>651</v>
      </c>
      <c r="D5927" s="563">
        <v>52046.296296296299</v>
      </c>
      <c r="E5927" s="564">
        <v>1.83829076447194</v>
      </c>
      <c r="F5927" s="565">
        <v>95676.225806451621</v>
      </c>
      <c r="G5927" s="826">
        <v>455.4556818181818</v>
      </c>
      <c r="H5927" s="567">
        <v>210</v>
      </c>
      <c r="I5927" s="517"/>
    </row>
    <row r="5928" spans="2:10">
      <c r="B5928" s="522"/>
      <c r="C5928" s="562" t="s">
        <v>652</v>
      </c>
      <c r="D5928" s="563">
        <v>41637.037037037036</v>
      </c>
      <c r="E5928" s="564">
        <v>1.83829076447194</v>
      </c>
      <c r="F5928" s="565">
        <v>76540.980645161297</v>
      </c>
      <c r="G5928" s="858">
        <v>62</v>
      </c>
      <c r="H5928" s="567">
        <v>1235</v>
      </c>
      <c r="I5928" s="517"/>
    </row>
    <row r="5929" spans="2:10">
      <c r="B5929" s="522"/>
      <c r="C5929" s="568" t="s">
        <v>653</v>
      </c>
      <c r="D5929" s="563">
        <v>20818.518518518522</v>
      </c>
      <c r="E5929" s="564">
        <v>2.0417646957549742</v>
      </c>
      <c r="F5929" s="565">
        <v>42506.516129032265</v>
      </c>
      <c r="G5929" s="858">
        <v>62</v>
      </c>
      <c r="H5929" s="567">
        <v>686</v>
      </c>
      <c r="I5929" s="517"/>
    </row>
    <row r="5930" spans="2:10">
      <c r="B5930" s="522"/>
      <c r="C5930" s="542"/>
      <c r="D5930" s="539"/>
      <c r="E5930" s="539"/>
      <c r="F5930" s="539"/>
      <c r="G5930" s="534"/>
      <c r="H5930" s="543"/>
      <c r="I5930" s="517"/>
    </row>
    <row r="5931" spans="2:10">
      <c r="B5931" s="522"/>
      <c r="C5931" s="542"/>
      <c r="D5931" s="539"/>
      <c r="E5931" s="539"/>
      <c r="F5931" s="539"/>
      <c r="G5931" s="534"/>
      <c r="H5931" s="543"/>
      <c r="I5931" s="517"/>
    </row>
    <row r="5932" spans="2:10" ht="15.75" thickBot="1">
      <c r="B5932" s="522"/>
      <c r="C5932" s="542"/>
      <c r="D5932" s="539"/>
      <c r="E5932" s="539"/>
      <c r="F5932" s="539"/>
      <c r="G5932" s="534"/>
      <c r="H5932" s="543"/>
      <c r="I5932" s="517"/>
    </row>
    <row r="5933" spans="2:10" ht="15.75" thickBot="1">
      <c r="B5933" s="522"/>
      <c r="C5933" s="570"/>
      <c r="D5933" s="571"/>
      <c r="E5933" s="571"/>
      <c r="F5933" s="571"/>
      <c r="G5933" s="572"/>
      <c r="H5933" s="573"/>
      <c r="I5933" s="548">
        <v>2131</v>
      </c>
    </row>
    <row r="5934" spans="2:10" ht="15.75" thickBot="1">
      <c r="B5934" s="522"/>
      <c r="C5934" s="522"/>
      <c r="D5934" s="522"/>
      <c r="E5934" s="522"/>
      <c r="F5934" s="522"/>
      <c r="G5934" s="521"/>
      <c r="H5934" s="517"/>
      <c r="I5934" s="517"/>
    </row>
    <row r="5935" spans="2:10" ht="15.75" thickBot="1">
      <c r="B5935" s="522"/>
      <c r="C5935" s="522"/>
      <c r="D5935" s="522"/>
      <c r="E5935" s="522"/>
      <c r="F5935" s="574" t="s">
        <v>654</v>
      </c>
      <c r="G5935" s="521"/>
      <c r="H5935" s="517"/>
      <c r="I5935" s="548">
        <v>2538</v>
      </c>
      <c r="J5935" s="518">
        <v>2538</v>
      </c>
    </row>
    <row r="5936" spans="2:10">
      <c r="B5936" s="515"/>
      <c r="C5936" s="515"/>
      <c r="D5936" s="515"/>
      <c r="E5936" s="515"/>
      <c r="F5936" s="515"/>
      <c r="G5936" s="516"/>
      <c r="H5936" s="517"/>
      <c r="I5936" s="515"/>
    </row>
    <row r="5937" spans="2:9">
      <c r="B5937" s="515"/>
      <c r="C5937" s="515"/>
      <c r="D5937" s="515"/>
      <c r="E5937" s="515"/>
      <c r="F5937" s="515"/>
      <c r="G5937" s="516"/>
      <c r="H5937" s="517"/>
      <c r="I5937" s="821"/>
    </row>
    <row r="5938" spans="2:9">
      <c r="B5938" s="515"/>
      <c r="C5938" s="515"/>
      <c r="D5938" s="515"/>
      <c r="E5938" s="515"/>
      <c r="F5938" s="515"/>
      <c r="G5938" s="516"/>
      <c r="H5938" s="517"/>
      <c r="I5938" s="821"/>
    </row>
    <row r="5939" spans="2:9">
      <c r="B5939" s="516"/>
      <c r="C5939" s="515"/>
      <c r="D5939" s="515"/>
      <c r="E5939" s="515"/>
      <c r="F5939" s="515"/>
      <c r="G5939" s="516"/>
      <c r="H5939" s="517"/>
      <c r="I5939" s="515"/>
    </row>
    <row r="5940" spans="2:9">
      <c r="B5940" s="516"/>
      <c r="C5940" s="519" t="s">
        <v>631</v>
      </c>
      <c r="D5940" s="519"/>
      <c r="E5940" s="519"/>
      <c r="F5940" s="519"/>
      <c r="G5940" s="519"/>
      <c r="H5940" s="520"/>
      <c r="I5940" s="515"/>
    </row>
    <row r="5941" spans="2:9">
      <c r="B5941" s="516"/>
      <c r="C5941" s="515"/>
      <c r="D5941" s="515"/>
      <c r="E5941" s="515"/>
      <c r="F5941" s="515"/>
      <c r="G5941" s="516"/>
      <c r="H5941" s="517"/>
      <c r="I5941" s="515"/>
    </row>
    <row r="5942" spans="2:9">
      <c r="B5942" s="516"/>
      <c r="C5942" s="515"/>
      <c r="D5942" s="515"/>
      <c r="E5942" s="515"/>
      <c r="F5942" s="515"/>
      <c r="G5942" s="516"/>
      <c r="H5942" s="517"/>
      <c r="I5942" s="515"/>
    </row>
    <row r="5943" spans="2:9">
      <c r="B5943" s="516"/>
      <c r="C5943" s="515"/>
      <c r="D5943" s="515"/>
      <c r="E5943" s="515"/>
      <c r="F5943" s="515"/>
      <c r="G5943" s="516"/>
      <c r="H5943" s="517"/>
      <c r="I5943" s="1051" t="s">
        <v>1062</v>
      </c>
    </row>
    <row r="5944" spans="2:9">
      <c r="B5944" s="843" t="s">
        <v>568</v>
      </c>
      <c r="C5944" s="1094" t="s">
        <v>4673</v>
      </c>
      <c r="D5944" s="945" t="s">
        <v>5589</v>
      </c>
      <c r="E5944" s="945"/>
      <c r="F5944" s="945"/>
      <c r="G5944" s="843" t="s">
        <v>7</v>
      </c>
      <c r="H5944" s="844" t="s">
        <v>77</v>
      </c>
      <c r="I5944" s="1093">
        <v>94</v>
      </c>
    </row>
    <row r="5945" spans="2:9">
      <c r="B5945" s="521"/>
      <c r="C5945" s="522"/>
      <c r="D5945" s="522"/>
      <c r="E5945" s="522"/>
      <c r="F5945" s="522"/>
      <c r="G5945" s="521"/>
      <c r="H5945" s="517"/>
      <c r="I5945" s="517"/>
    </row>
    <row r="5946" spans="2:9">
      <c r="B5946" s="521"/>
      <c r="C5946" s="522"/>
      <c r="D5946" s="522"/>
      <c r="E5946" s="522"/>
      <c r="F5946" s="522"/>
      <c r="G5946" s="521"/>
      <c r="H5946" s="523"/>
      <c r="I5946" s="517"/>
    </row>
    <row r="5947" spans="2:9" ht="15.75" thickBot="1">
      <c r="B5947" s="521"/>
      <c r="C5947" s="522"/>
      <c r="D5947" s="522"/>
      <c r="E5947" s="522"/>
      <c r="F5947" s="522"/>
      <c r="G5947" s="521"/>
      <c r="H5947" s="517"/>
      <c r="I5947" s="517"/>
    </row>
    <row r="5948" spans="2:9" ht="15.75" thickBot="1">
      <c r="B5948" s="521"/>
      <c r="C5948" s="524" t="s">
        <v>633</v>
      </c>
      <c r="D5948" s="525" t="s">
        <v>7</v>
      </c>
      <c r="E5948" s="525" t="s">
        <v>92</v>
      </c>
      <c r="F5948" s="525" t="s">
        <v>634</v>
      </c>
      <c r="G5948" s="525" t="s">
        <v>635</v>
      </c>
      <c r="H5948" s="526" t="s">
        <v>636</v>
      </c>
      <c r="I5948" s="517"/>
    </row>
    <row r="5949" spans="2:9">
      <c r="B5949" s="521"/>
      <c r="C5949" s="527" t="s">
        <v>637</v>
      </c>
      <c r="D5949" s="528" t="s">
        <v>638</v>
      </c>
      <c r="E5949" s="529">
        <v>1</v>
      </c>
      <c r="F5949" s="530">
        <v>3278</v>
      </c>
      <c r="G5949" s="531">
        <v>0.05</v>
      </c>
      <c r="H5949" s="532">
        <v>164</v>
      </c>
      <c r="I5949" s="517"/>
    </row>
    <row r="5950" spans="2:9">
      <c r="B5950" s="521"/>
      <c r="C5950" s="533" t="s">
        <v>717</v>
      </c>
      <c r="D5950" s="534" t="s">
        <v>660</v>
      </c>
      <c r="E5950" s="535">
        <v>1</v>
      </c>
      <c r="F5950" s="536">
        <v>56650</v>
      </c>
      <c r="G5950" s="857">
        <v>2.5000000000000001E-3</v>
      </c>
      <c r="H5950" s="532">
        <v>142</v>
      </c>
      <c r="I5950" s="517"/>
    </row>
    <row r="5951" spans="2:9">
      <c r="B5951" s="521"/>
      <c r="C5951" s="538"/>
      <c r="D5951" s="534"/>
      <c r="E5951" s="539"/>
      <c r="F5951" s="540"/>
      <c r="G5951" s="845"/>
      <c r="H5951" s="541"/>
      <c r="I5951" s="517"/>
    </row>
    <row r="5952" spans="2:9">
      <c r="B5952" s="521"/>
      <c r="C5952" s="542"/>
      <c r="D5952" s="534"/>
      <c r="E5952" s="539"/>
      <c r="F5952" s="539"/>
      <c r="G5952" s="534"/>
      <c r="H5952" s="543"/>
      <c r="I5952" s="517"/>
    </row>
    <row r="5953" spans="2:9">
      <c r="B5953" s="521"/>
      <c r="C5953" s="542"/>
      <c r="D5953" s="534"/>
      <c r="E5953" s="539"/>
      <c r="F5953" s="539"/>
      <c r="G5953" s="534"/>
      <c r="H5953" s="543"/>
      <c r="I5953" s="517"/>
    </row>
    <row r="5954" spans="2:9" ht="15.75" thickBot="1">
      <c r="B5954" s="521"/>
      <c r="C5954" s="542"/>
      <c r="D5954" s="534"/>
      <c r="E5954" s="539"/>
      <c r="F5954" s="539"/>
      <c r="G5954" s="534"/>
      <c r="H5954" s="543"/>
      <c r="I5954" s="517"/>
    </row>
    <row r="5955" spans="2:9" ht="15.75" thickBot="1">
      <c r="B5955" s="521"/>
      <c r="C5955" s="544"/>
      <c r="D5955" s="545"/>
      <c r="E5955" s="546"/>
      <c r="F5955" s="546"/>
      <c r="G5955" s="545"/>
      <c r="H5955" s="547"/>
      <c r="I5955" s="548">
        <v>306</v>
      </c>
    </row>
    <row r="5956" spans="2:9" ht="15.75" thickBot="1">
      <c r="B5956" s="521"/>
      <c r="C5956" s="549"/>
      <c r="D5956" s="550"/>
      <c r="E5956" s="549"/>
      <c r="F5956" s="549"/>
      <c r="G5956" s="550"/>
      <c r="H5956" s="551"/>
      <c r="I5956" s="552"/>
    </row>
    <row r="5957" spans="2:9" ht="15.75" thickBot="1">
      <c r="B5957" s="522"/>
      <c r="C5957" s="524" t="s">
        <v>641</v>
      </c>
      <c r="D5957" s="525" t="s">
        <v>7</v>
      </c>
      <c r="E5957" s="525" t="s">
        <v>92</v>
      </c>
      <c r="F5957" s="525" t="s">
        <v>642</v>
      </c>
      <c r="G5957" s="525" t="s">
        <v>643</v>
      </c>
      <c r="H5957" s="526" t="s">
        <v>636</v>
      </c>
      <c r="I5957" s="517"/>
    </row>
    <row r="5958" spans="2:9">
      <c r="B5958" s="522"/>
      <c r="C5958" s="562" t="s">
        <v>718</v>
      </c>
      <c r="D5958" s="554" t="s">
        <v>668</v>
      </c>
      <c r="E5958" s="529">
        <v>0.01</v>
      </c>
      <c r="F5958" s="565">
        <v>14008</v>
      </c>
      <c r="G5958" s="556"/>
      <c r="H5958" s="532">
        <v>140</v>
      </c>
      <c r="I5958" s="517"/>
    </row>
    <row r="5959" spans="2:9">
      <c r="B5959" s="522"/>
      <c r="C5959" s="568" t="s">
        <v>677</v>
      </c>
      <c r="D5959" s="534" t="s">
        <v>678</v>
      </c>
      <c r="E5959" s="535">
        <v>4</v>
      </c>
      <c r="F5959" s="565">
        <v>23</v>
      </c>
      <c r="G5959" s="556"/>
      <c r="H5959" s="532">
        <v>92</v>
      </c>
      <c r="I5959" s="517"/>
    </row>
    <row r="5960" spans="2:9">
      <c r="B5960" s="522"/>
      <c r="C5960" s="568"/>
      <c r="D5960" s="534"/>
      <c r="E5960" s="809"/>
      <c r="F5960" s="565"/>
      <c r="G5960" s="556"/>
      <c r="H5960" s="532"/>
      <c r="I5960" s="517"/>
    </row>
    <row r="5961" spans="2:9">
      <c r="B5961" s="522"/>
      <c r="C5961" s="542"/>
      <c r="D5961" s="539"/>
      <c r="E5961" s="539"/>
      <c r="F5961" s="539"/>
      <c r="G5961" s="534"/>
      <c r="H5961" s="543"/>
      <c r="I5961" s="517"/>
    </row>
    <row r="5962" spans="2:9">
      <c r="B5962" s="522"/>
      <c r="C5962" s="542"/>
      <c r="D5962" s="539"/>
      <c r="E5962" s="539"/>
      <c r="F5962" s="539"/>
      <c r="G5962" s="534"/>
      <c r="H5962" s="543"/>
      <c r="I5962" s="517"/>
    </row>
    <row r="5963" spans="2:9">
      <c r="B5963" s="522"/>
      <c r="C5963" s="542"/>
      <c r="D5963" s="539"/>
      <c r="E5963" s="539"/>
      <c r="F5963" s="539"/>
      <c r="G5963" s="534"/>
      <c r="H5963" s="543"/>
      <c r="I5963" s="517"/>
    </row>
    <row r="5964" spans="2:9">
      <c r="B5964" s="522"/>
      <c r="C5964" s="542"/>
      <c r="D5964" s="539"/>
      <c r="E5964" s="539"/>
      <c r="F5964" s="539"/>
      <c r="G5964" s="534"/>
      <c r="H5964" s="543"/>
      <c r="I5964" s="517"/>
    </row>
    <row r="5965" spans="2:9">
      <c r="B5965" s="522"/>
      <c r="C5965" s="542"/>
      <c r="D5965" s="539"/>
      <c r="E5965" s="539"/>
      <c r="F5965" s="539"/>
      <c r="G5965" s="534"/>
      <c r="H5965" s="543"/>
      <c r="I5965" s="517"/>
    </row>
    <row r="5966" spans="2:9">
      <c r="B5966" s="522"/>
      <c r="C5966" s="542"/>
      <c r="D5966" s="539"/>
      <c r="E5966" s="539"/>
      <c r="F5966" s="539"/>
      <c r="G5966" s="534"/>
      <c r="H5966" s="543"/>
      <c r="I5966" s="517"/>
    </row>
    <row r="5967" spans="2:9">
      <c r="B5967" s="522"/>
      <c r="C5967" s="542"/>
      <c r="D5967" s="539"/>
      <c r="E5967" s="539"/>
      <c r="F5967" s="539"/>
      <c r="G5967" s="534"/>
      <c r="H5967" s="543"/>
      <c r="I5967" s="517"/>
    </row>
    <row r="5968" spans="2:9">
      <c r="B5968" s="522"/>
      <c r="C5968" s="542"/>
      <c r="D5968" s="539"/>
      <c r="E5968" s="539"/>
      <c r="F5968" s="539"/>
      <c r="G5968" s="534"/>
      <c r="H5968" s="543"/>
      <c r="I5968" s="517"/>
    </row>
    <row r="5969" spans="2:9" ht="15.75" thickBot="1">
      <c r="B5969" s="522"/>
      <c r="C5969" s="542"/>
      <c r="D5969" s="539"/>
      <c r="E5969" s="539"/>
      <c r="F5969" s="539"/>
      <c r="G5969" s="534"/>
      <c r="H5969" s="543"/>
      <c r="I5969" s="517"/>
    </row>
    <row r="5970" spans="2:9" ht="15.75" thickBot="1">
      <c r="B5970" s="522"/>
      <c r="C5970" s="544"/>
      <c r="D5970" s="546"/>
      <c r="E5970" s="546"/>
      <c r="F5970" s="546"/>
      <c r="G5970" s="545"/>
      <c r="H5970" s="547"/>
      <c r="I5970" s="548">
        <v>232</v>
      </c>
    </row>
    <row r="5971" spans="2:9" ht="15.75" thickBot="1">
      <c r="B5971" s="522"/>
      <c r="C5971" s="549"/>
      <c r="D5971" s="549"/>
      <c r="E5971" s="549"/>
      <c r="F5971" s="549"/>
      <c r="G5971" s="550"/>
      <c r="H5971" s="551"/>
      <c r="I5971" s="552"/>
    </row>
    <row r="5972" spans="2:9" ht="15.75" thickBot="1">
      <c r="B5972" s="522"/>
      <c r="C5972" s="524" t="s">
        <v>645</v>
      </c>
      <c r="D5972" s="525" t="s">
        <v>7</v>
      </c>
      <c r="E5972" s="525" t="s">
        <v>92</v>
      </c>
      <c r="F5972" s="525" t="s">
        <v>642</v>
      </c>
      <c r="G5972" s="525" t="s">
        <v>646</v>
      </c>
      <c r="H5972" s="526" t="s">
        <v>636</v>
      </c>
      <c r="I5972" s="517"/>
    </row>
    <row r="5973" spans="2:9">
      <c r="B5973" s="522"/>
      <c r="C5973" s="553"/>
      <c r="D5973" s="540"/>
      <c r="E5973" s="540"/>
      <c r="F5973" s="540"/>
      <c r="G5973" s="554"/>
      <c r="H5973" s="541"/>
      <c r="I5973" s="517"/>
    </row>
    <row r="5974" spans="2:9">
      <c r="B5974" s="522"/>
      <c r="C5974" s="553"/>
      <c r="D5974" s="540"/>
      <c r="E5974" s="540"/>
      <c r="F5974" s="540"/>
      <c r="G5974" s="554"/>
      <c r="H5974" s="541"/>
      <c r="I5974" s="517"/>
    </row>
    <row r="5975" spans="2:9">
      <c r="B5975" s="522"/>
      <c r="C5975" s="542"/>
      <c r="D5975" s="539"/>
      <c r="E5975" s="539"/>
      <c r="F5975" s="539"/>
      <c r="G5975" s="534"/>
      <c r="H5975" s="543"/>
      <c r="I5975" s="517"/>
    </row>
    <row r="5976" spans="2:9">
      <c r="B5976" s="522"/>
      <c r="C5976" s="542"/>
      <c r="D5976" s="539"/>
      <c r="E5976" s="539"/>
      <c r="F5976" s="539"/>
      <c r="G5976" s="534"/>
      <c r="H5976" s="543"/>
      <c r="I5976" s="517"/>
    </row>
    <row r="5977" spans="2:9" ht="15.75" thickBot="1">
      <c r="B5977" s="522"/>
      <c r="C5977" s="542"/>
      <c r="D5977" s="539"/>
      <c r="E5977" s="539"/>
      <c r="F5977" s="539"/>
      <c r="G5977" s="534"/>
      <c r="H5977" s="543"/>
      <c r="I5977" s="517"/>
    </row>
    <row r="5978" spans="2:9" ht="15.75" thickBot="1">
      <c r="B5978" s="522"/>
      <c r="C5978" s="544"/>
      <c r="D5978" s="546"/>
      <c r="E5978" s="546"/>
      <c r="F5978" s="546"/>
      <c r="G5978" s="545"/>
      <c r="H5978" s="547"/>
      <c r="I5978" s="548">
        <v>0</v>
      </c>
    </row>
    <row r="5979" spans="2:9" ht="15.75" thickBot="1">
      <c r="B5979" s="522"/>
      <c r="C5979" s="549"/>
      <c r="D5979" s="549"/>
      <c r="E5979" s="549"/>
      <c r="F5979" s="549"/>
      <c r="G5979" s="559"/>
      <c r="H5979" s="560"/>
      <c r="I5979" s="552"/>
    </row>
    <row r="5980" spans="2:9" ht="15.75" thickBot="1">
      <c r="B5980" s="522"/>
      <c r="C5980" s="524" t="s">
        <v>647</v>
      </c>
      <c r="D5980" s="561" t="s">
        <v>648</v>
      </c>
      <c r="E5980" s="561" t="s">
        <v>649</v>
      </c>
      <c r="F5980" s="525" t="s">
        <v>650</v>
      </c>
      <c r="G5980" s="525" t="s">
        <v>635</v>
      </c>
      <c r="H5980" s="526" t="s">
        <v>636</v>
      </c>
      <c r="I5980" s="517"/>
    </row>
    <row r="5981" spans="2:9">
      <c r="B5981" s="522"/>
      <c r="C5981" s="562" t="s">
        <v>651</v>
      </c>
      <c r="D5981" s="563">
        <v>52046.296296296299</v>
      </c>
      <c r="E5981" s="564">
        <v>1.83829076447194</v>
      </c>
      <c r="F5981" s="565">
        <v>95676.225806451621</v>
      </c>
      <c r="G5981" s="826">
        <v>424.64544451871654</v>
      </c>
      <c r="H5981" s="567">
        <v>225</v>
      </c>
      <c r="I5981" s="517"/>
    </row>
    <row r="5982" spans="2:9">
      <c r="B5982" s="522"/>
      <c r="C5982" s="562" t="s">
        <v>652</v>
      </c>
      <c r="D5982" s="563">
        <v>41637.037037037036</v>
      </c>
      <c r="E5982" s="564">
        <v>1.83829076447194</v>
      </c>
      <c r="F5982" s="565">
        <v>76540.980645161297</v>
      </c>
      <c r="G5982" s="858">
        <v>39</v>
      </c>
      <c r="H5982" s="567">
        <v>1963</v>
      </c>
      <c r="I5982" s="517"/>
    </row>
    <row r="5983" spans="2:9">
      <c r="B5983" s="522"/>
      <c r="C5983" s="568" t="s">
        <v>653</v>
      </c>
      <c r="D5983" s="563">
        <v>20818.518518518522</v>
      </c>
      <c r="E5983" s="564">
        <v>2.0417646957549742</v>
      </c>
      <c r="F5983" s="565">
        <v>42506.516129032265</v>
      </c>
      <c r="G5983" s="858">
        <v>39</v>
      </c>
      <c r="H5983" s="567">
        <v>1090</v>
      </c>
      <c r="I5983" s="517"/>
    </row>
    <row r="5984" spans="2:9">
      <c r="B5984" s="522"/>
      <c r="C5984" s="542"/>
      <c r="D5984" s="539"/>
      <c r="E5984" s="539"/>
      <c r="F5984" s="539"/>
      <c r="G5984" s="534"/>
      <c r="H5984" s="543"/>
      <c r="I5984" s="517"/>
    </row>
    <row r="5985" spans="2:10">
      <c r="B5985" s="522"/>
      <c r="C5985" s="542"/>
      <c r="D5985" s="539"/>
      <c r="E5985" s="539"/>
      <c r="F5985" s="539"/>
      <c r="G5985" s="534"/>
      <c r="H5985" s="543"/>
      <c r="I5985" s="517"/>
    </row>
    <row r="5986" spans="2:10" ht="15.75" thickBot="1">
      <c r="B5986" s="522"/>
      <c r="C5986" s="542"/>
      <c r="D5986" s="539"/>
      <c r="E5986" s="539"/>
      <c r="F5986" s="539"/>
      <c r="G5986" s="534"/>
      <c r="H5986" s="543"/>
      <c r="I5986" s="517"/>
    </row>
    <row r="5987" spans="2:10" ht="15.75" thickBot="1">
      <c r="B5987" s="522"/>
      <c r="C5987" s="570"/>
      <c r="D5987" s="571"/>
      <c r="E5987" s="571"/>
      <c r="F5987" s="571"/>
      <c r="G5987" s="572"/>
      <c r="H5987" s="573"/>
      <c r="I5987" s="548">
        <v>3278</v>
      </c>
    </row>
    <row r="5988" spans="2:10" ht="15.75" thickBot="1">
      <c r="B5988" s="522"/>
      <c r="C5988" s="522"/>
      <c r="D5988" s="522"/>
      <c r="E5988" s="522"/>
      <c r="F5988" s="522"/>
      <c r="G5988" s="521"/>
      <c r="H5988" s="517"/>
      <c r="I5988" s="517"/>
    </row>
    <row r="5989" spans="2:10" ht="15.75" thickBot="1">
      <c r="B5989" s="522"/>
      <c r="C5989" s="522"/>
      <c r="D5989" s="522"/>
      <c r="E5989" s="522"/>
      <c r="F5989" s="574" t="s">
        <v>654</v>
      </c>
      <c r="G5989" s="521"/>
      <c r="H5989" s="517"/>
      <c r="I5989" s="548">
        <v>3816</v>
      </c>
      <c r="J5989" s="518">
        <v>3816</v>
      </c>
    </row>
    <row r="5990" spans="2:10">
      <c r="B5990" s="515"/>
      <c r="C5990" s="515"/>
      <c r="D5990" s="515"/>
      <c r="E5990" s="515"/>
      <c r="F5990" s="515"/>
      <c r="G5990" s="516"/>
      <c r="H5990" s="517"/>
      <c r="I5990" s="515"/>
    </row>
    <row r="5991" spans="2:10">
      <c r="B5991" s="515"/>
      <c r="C5991" s="515"/>
      <c r="D5991" s="515"/>
      <c r="E5991" s="515"/>
      <c r="F5991" s="515"/>
      <c r="G5991" s="515"/>
      <c r="H5991" s="517"/>
      <c r="I5991" s="515"/>
    </row>
    <row r="5992" spans="2:10">
      <c r="B5992" s="515"/>
      <c r="C5992" s="515"/>
      <c r="D5992" s="515"/>
      <c r="E5992" s="515"/>
      <c r="F5992" s="515"/>
      <c r="G5992" s="515"/>
      <c r="H5992" s="517"/>
      <c r="I5992" s="515"/>
    </row>
    <row r="5993" spans="2:10">
      <c r="B5993" s="515"/>
      <c r="C5993" s="515"/>
      <c r="D5993" s="515"/>
      <c r="E5993" s="515"/>
      <c r="F5993" s="515"/>
      <c r="G5993" s="515"/>
      <c r="H5993" s="517"/>
      <c r="I5993" s="515"/>
    </row>
    <row r="5994" spans="2:10">
      <c r="B5994" s="516"/>
      <c r="C5994" s="519" t="s">
        <v>631</v>
      </c>
      <c r="D5994" s="519"/>
      <c r="E5994" s="519"/>
      <c r="F5994" s="519"/>
      <c r="G5994" s="519"/>
      <c r="H5994" s="520"/>
      <c r="I5994" s="515"/>
    </row>
    <row r="5995" spans="2:10">
      <c r="B5995" s="516"/>
      <c r="C5995" s="515"/>
      <c r="D5995" s="515"/>
      <c r="E5995" s="515"/>
      <c r="F5995" s="515"/>
      <c r="G5995" s="516"/>
      <c r="H5995" s="575"/>
      <c r="I5995" s="576"/>
    </row>
    <row r="5996" spans="2:10">
      <c r="B5996" s="516"/>
      <c r="C5996" s="515"/>
      <c r="D5996" s="515"/>
      <c r="E5996" s="515"/>
      <c r="F5996" s="515"/>
      <c r="G5996" s="516"/>
      <c r="H5996" s="575"/>
      <c r="I5996" s="576"/>
    </row>
    <row r="5997" spans="2:10">
      <c r="B5997" s="516"/>
      <c r="C5997" s="515"/>
      <c r="D5997" s="515"/>
      <c r="E5997" s="515"/>
      <c r="F5997" s="515"/>
      <c r="G5997" s="516"/>
      <c r="H5997" s="575"/>
      <c r="I5997" s="1051" t="s">
        <v>1062</v>
      </c>
    </row>
    <row r="5998" spans="2:10" ht="30">
      <c r="B5998" s="843" t="s">
        <v>568</v>
      </c>
      <c r="C5998" s="1094" t="s">
        <v>5642</v>
      </c>
      <c r="D5998" s="945" t="s">
        <v>5643</v>
      </c>
      <c r="E5998" s="945"/>
      <c r="F5998" s="945"/>
      <c r="G5998" s="843" t="s">
        <v>7</v>
      </c>
      <c r="H5998" s="844" t="s">
        <v>77</v>
      </c>
      <c r="I5998" s="1093">
        <v>101</v>
      </c>
    </row>
    <row r="5999" spans="2:10">
      <c r="B5999" s="521"/>
      <c r="C5999" s="522"/>
      <c r="D5999" s="522"/>
      <c r="E5999" s="522"/>
      <c r="F5999" s="522"/>
      <c r="G5999" s="521"/>
      <c r="H5999" s="517"/>
      <c r="I5999" s="517"/>
    </row>
    <row r="6000" spans="2:10">
      <c r="B6000" s="521"/>
      <c r="C6000" s="522"/>
      <c r="D6000" s="522"/>
      <c r="E6000" s="522"/>
      <c r="F6000" s="522"/>
      <c r="G6000" s="521"/>
      <c r="H6000" s="523"/>
      <c r="I6000" s="517"/>
    </row>
    <row r="6001" spans="2:9" ht="15.75" thickBot="1">
      <c r="B6001" s="521"/>
      <c r="C6001" s="522"/>
      <c r="D6001" s="522"/>
      <c r="E6001" s="522"/>
      <c r="F6001" s="522"/>
      <c r="G6001" s="521"/>
      <c r="H6001" s="517"/>
      <c r="I6001" s="517"/>
    </row>
    <row r="6002" spans="2:9" ht="15.75" thickBot="1">
      <c r="B6002" s="521"/>
      <c r="C6002" s="524" t="s">
        <v>633</v>
      </c>
      <c r="D6002" s="525" t="s">
        <v>7</v>
      </c>
      <c r="E6002" s="525" t="s">
        <v>92</v>
      </c>
      <c r="F6002" s="525" t="s">
        <v>634</v>
      </c>
      <c r="G6002" s="525" t="s">
        <v>635</v>
      </c>
      <c r="H6002" s="526" t="s">
        <v>636</v>
      </c>
      <c r="I6002" s="517"/>
    </row>
    <row r="6003" spans="2:9">
      <c r="B6003" s="521"/>
      <c r="C6003" s="577" t="s">
        <v>637</v>
      </c>
      <c r="D6003" s="528" t="s">
        <v>638</v>
      </c>
      <c r="E6003" s="529">
        <v>1</v>
      </c>
      <c r="F6003" s="530">
        <v>434</v>
      </c>
      <c r="G6003" s="531">
        <v>0.1</v>
      </c>
      <c r="H6003" s="532">
        <v>43</v>
      </c>
      <c r="I6003" s="517"/>
    </row>
    <row r="6004" spans="2:9">
      <c r="B6004" s="521"/>
      <c r="C6004" s="533" t="s">
        <v>656</v>
      </c>
      <c r="D6004" s="534" t="s">
        <v>640</v>
      </c>
      <c r="E6004" s="535">
        <v>0.25</v>
      </c>
      <c r="F6004" s="536">
        <v>8858</v>
      </c>
      <c r="G6004" s="537">
        <v>0.1</v>
      </c>
      <c r="H6004" s="532">
        <v>221</v>
      </c>
      <c r="I6004" s="517"/>
    </row>
    <row r="6005" spans="2:9">
      <c r="B6005" s="521"/>
      <c r="C6005" s="578" t="s">
        <v>657</v>
      </c>
      <c r="D6005" s="534" t="s">
        <v>640</v>
      </c>
      <c r="E6005" s="535">
        <v>0.45</v>
      </c>
      <c r="F6005" s="536">
        <v>721</v>
      </c>
      <c r="G6005" s="537">
        <v>0.1</v>
      </c>
      <c r="H6005" s="532">
        <v>32</v>
      </c>
      <c r="I6005" s="517"/>
    </row>
    <row r="6006" spans="2:9">
      <c r="B6006" s="521"/>
      <c r="C6006" s="579"/>
      <c r="D6006" s="539"/>
      <c r="E6006" s="539"/>
      <c r="F6006" s="539"/>
      <c r="G6006" s="534"/>
      <c r="H6006" s="543"/>
      <c r="I6006" s="517"/>
    </row>
    <row r="6007" spans="2:9">
      <c r="B6007" s="521"/>
      <c r="C6007" s="579"/>
      <c r="D6007" s="539"/>
      <c r="E6007" s="539"/>
      <c r="F6007" s="539"/>
      <c r="G6007" s="534"/>
      <c r="H6007" s="543"/>
      <c r="I6007" s="517"/>
    </row>
    <row r="6008" spans="2:9" ht="15.75" thickBot="1">
      <c r="B6008" s="521"/>
      <c r="C6008" s="579"/>
      <c r="D6008" s="539"/>
      <c r="E6008" s="539"/>
      <c r="F6008" s="539"/>
      <c r="G6008" s="534"/>
      <c r="H6008" s="543"/>
      <c r="I6008" s="517"/>
    </row>
    <row r="6009" spans="2:9" ht="15.75" thickBot="1">
      <c r="B6009" s="521"/>
      <c r="C6009" s="580"/>
      <c r="D6009" s="571"/>
      <c r="E6009" s="571"/>
      <c r="F6009" s="571"/>
      <c r="G6009" s="572"/>
      <c r="H6009" s="573"/>
      <c r="I6009" s="548">
        <v>296</v>
      </c>
    </row>
    <row r="6010" spans="2:9" ht="15.75" thickBot="1">
      <c r="B6010" s="521"/>
      <c r="C6010" s="581"/>
      <c r="D6010" s="582"/>
      <c r="E6010" s="581"/>
      <c r="F6010" s="581"/>
      <c r="G6010" s="582"/>
      <c r="H6010" s="583"/>
      <c r="I6010" s="552"/>
    </row>
    <row r="6011" spans="2:9" ht="15.75" thickBot="1">
      <c r="B6011" s="522"/>
      <c r="C6011" s="524" t="s">
        <v>641</v>
      </c>
      <c r="D6011" s="525" t="s">
        <v>7</v>
      </c>
      <c r="E6011" s="525" t="s">
        <v>92</v>
      </c>
      <c r="F6011" s="525" t="s">
        <v>642</v>
      </c>
      <c r="G6011" s="525" t="s">
        <v>643</v>
      </c>
      <c r="H6011" s="526" t="s">
        <v>636</v>
      </c>
      <c r="I6011" s="517"/>
    </row>
    <row r="6012" spans="2:9">
      <c r="B6012" s="522"/>
      <c r="C6012" s="562" t="s">
        <v>658</v>
      </c>
      <c r="D6012" s="554" t="s">
        <v>80</v>
      </c>
      <c r="E6012" s="529">
        <v>0.1</v>
      </c>
      <c r="F6012" s="565">
        <v>1281</v>
      </c>
      <c r="G6012" s="556"/>
      <c r="H6012" s="532">
        <v>128</v>
      </c>
      <c r="I6012" s="517"/>
    </row>
    <row r="6013" spans="2:9">
      <c r="B6013" s="522"/>
      <c r="C6013" s="542"/>
      <c r="D6013" s="534"/>
      <c r="E6013" s="539"/>
      <c r="F6013" s="558"/>
      <c r="G6013" s="556"/>
      <c r="H6013" s="541"/>
      <c r="I6013" s="517"/>
    </row>
    <row r="6014" spans="2:9">
      <c r="B6014" s="522"/>
      <c r="C6014" s="542"/>
      <c r="D6014" s="534"/>
      <c r="E6014" s="539"/>
      <c r="F6014" s="558"/>
      <c r="G6014" s="556"/>
      <c r="H6014" s="541"/>
      <c r="I6014" s="517"/>
    </row>
    <row r="6015" spans="2:9">
      <c r="B6015" s="522"/>
      <c r="C6015" s="542"/>
      <c r="D6015" s="539"/>
      <c r="E6015" s="539"/>
      <c r="F6015" s="539"/>
      <c r="G6015" s="534"/>
      <c r="H6015" s="543"/>
      <c r="I6015" s="517"/>
    </row>
    <row r="6016" spans="2:9">
      <c r="B6016" s="522"/>
      <c r="C6016" s="542"/>
      <c r="D6016" s="539"/>
      <c r="E6016" s="539"/>
      <c r="F6016" s="539"/>
      <c r="G6016" s="534"/>
      <c r="H6016" s="543"/>
      <c r="I6016" s="517"/>
    </row>
    <row r="6017" spans="2:9">
      <c r="B6017" s="522"/>
      <c r="C6017" s="542"/>
      <c r="D6017" s="539"/>
      <c r="E6017" s="539"/>
      <c r="F6017" s="539"/>
      <c r="G6017" s="534"/>
      <c r="H6017" s="543"/>
      <c r="I6017" s="517"/>
    </row>
    <row r="6018" spans="2:9">
      <c r="B6018" s="522"/>
      <c r="C6018" s="542"/>
      <c r="D6018" s="539"/>
      <c r="E6018" s="539"/>
      <c r="F6018" s="539"/>
      <c r="G6018" s="534"/>
      <c r="H6018" s="543"/>
      <c r="I6018" s="517"/>
    </row>
    <row r="6019" spans="2:9">
      <c r="B6019" s="522"/>
      <c r="C6019" s="542"/>
      <c r="D6019" s="539"/>
      <c r="E6019" s="539"/>
      <c r="F6019" s="539"/>
      <c r="G6019" s="534"/>
      <c r="H6019" s="543"/>
      <c r="I6019" s="517"/>
    </row>
    <row r="6020" spans="2:9">
      <c r="B6020" s="522"/>
      <c r="C6020" s="542"/>
      <c r="D6020" s="539"/>
      <c r="E6020" s="539"/>
      <c r="F6020" s="539"/>
      <c r="G6020" s="534"/>
      <c r="H6020" s="543"/>
      <c r="I6020" s="517"/>
    </row>
    <row r="6021" spans="2:9">
      <c r="B6021" s="522"/>
      <c r="C6021" s="542"/>
      <c r="D6021" s="539"/>
      <c r="E6021" s="539"/>
      <c r="F6021" s="539"/>
      <c r="G6021" s="534"/>
      <c r="H6021" s="543"/>
      <c r="I6021" s="517"/>
    </row>
    <row r="6022" spans="2:9">
      <c r="B6022" s="522"/>
      <c r="C6022" s="542"/>
      <c r="D6022" s="539"/>
      <c r="E6022" s="539"/>
      <c r="F6022" s="539"/>
      <c r="G6022" s="534"/>
      <c r="H6022" s="543"/>
      <c r="I6022" s="517"/>
    </row>
    <row r="6023" spans="2:9" ht="15.75" thickBot="1">
      <c r="B6023" s="522"/>
      <c r="C6023" s="542"/>
      <c r="D6023" s="539"/>
      <c r="E6023" s="539"/>
      <c r="F6023" s="539"/>
      <c r="G6023" s="534"/>
      <c r="H6023" s="543"/>
      <c r="I6023" s="517"/>
    </row>
    <row r="6024" spans="2:9" ht="15.75" thickBot="1">
      <c r="B6024" s="522"/>
      <c r="C6024" s="544"/>
      <c r="D6024" s="546"/>
      <c r="E6024" s="546"/>
      <c r="F6024" s="546"/>
      <c r="G6024" s="545"/>
      <c r="H6024" s="547"/>
      <c r="I6024" s="548">
        <v>128</v>
      </c>
    </row>
    <row r="6025" spans="2:9" ht="15.75" thickBot="1">
      <c r="B6025" s="522"/>
      <c r="C6025" s="549"/>
      <c r="D6025" s="549"/>
      <c r="E6025" s="549"/>
      <c r="F6025" s="549"/>
      <c r="G6025" s="550"/>
      <c r="H6025" s="551"/>
      <c r="I6025" s="552"/>
    </row>
    <row r="6026" spans="2:9" ht="15.75" thickBot="1">
      <c r="B6026" s="522"/>
      <c r="C6026" s="524" t="s">
        <v>645</v>
      </c>
      <c r="D6026" s="525" t="s">
        <v>7</v>
      </c>
      <c r="E6026" s="525" t="s">
        <v>92</v>
      </c>
      <c r="F6026" s="525" t="s">
        <v>642</v>
      </c>
      <c r="G6026" s="525" t="s">
        <v>646</v>
      </c>
      <c r="H6026" s="526" t="s">
        <v>636</v>
      </c>
      <c r="I6026" s="517"/>
    </row>
    <row r="6027" spans="2:9">
      <c r="B6027" s="522"/>
      <c r="C6027" s="553"/>
      <c r="D6027" s="540"/>
      <c r="E6027" s="540"/>
      <c r="F6027" s="540"/>
      <c r="G6027" s="554"/>
      <c r="H6027" s="541"/>
      <c r="I6027" s="517"/>
    </row>
    <row r="6028" spans="2:9">
      <c r="B6028" s="522"/>
      <c r="C6028" s="553"/>
      <c r="D6028" s="540"/>
      <c r="E6028" s="540"/>
      <c r="F6028" s="540"/>
      <c r="G6028" s="554"/>
      <c r="H6028" s="541"/>
      <c r="I6028" s="517"/>
    </row>
    <row r="6029" spans="2:9">
      <c r="B6029" s="522"/>
      <c r="C6029" s="542"/>
      <c r="D6029" s="539"/>
      <c r="E6029" s="539"/>
      <c r="F6029" s="539"/>
      <c r="G6029" s="534"/>
      <c r="H6029" s="543"/>
      <c r="I6029" s="517"/>
    </row>
    <row r="6030" spans="2:9">
      <c r="B6030" s="522"/>
      <c r="C6030" s="542"/>
      <c r="D6030" s="539"/>
      <c r="E6030" s="539"/>
      <c r="F6030" s="539"/>
      <c r="G6030" s="534"/>
      <c r="H6030" s="543"/>
      <c r="I6030" s="517"/>
    </row>
    <row r="6031" spans="2:9" ht="15.75" thickBot="1">
      <c r="B6031" s="522"/>
      <c r="C6031" s="542"/>
      <c r="D6031" s="539"/>
      <c r="E6031" s="539"/>
      <c r="F6031" s="539"/>
      <c r="G6031" s="534"/>
      <c r="H6031" s="543"/>
      <c r="I6031" s="517"/>
    </row>
    <row r="6032" spans="2:9" ht="15.75" thickBot="1">
      <c r="B6032" s="522"/>
      <c r="C6032" s="544"/>
      <c r="D6032" s="546"/>
      <c r="E6032" s="546"/>
      <c r="F6032" s="546"/>
      <c r="G6032" s="545"/>
      <c r="H6032" s="547"/>
      <c r="I6032" s="548">
        <v>0</v>
      </c>
    </row>
    <row r="6033" spans="2:10" ht="15.75" thickBot="1">
      <c r="B6033" s="522"/>
      <c r="C6033" s="549"/>
      <c r="D6033" s="549"/>
      <c r="E6033" s="549"/>
      <c r="F6033" s="549"/>
      <c r="G6033" s="559"/>
      <c r="H6033" s="560"/>
      <c r="I6033" s="552"/>
    </row>
    <row r="6034" spans="2:10" ht="15.75" thickBot="1">
      <c r="B6034" s="522"/>
      <c r="C6034" s="524" t="s">
        <v>647</v>
      </c>
      <c r="D6034" s="525" t="s">
        <v>7</v>
      </c>
      <c r="E6034" s="525" t="s">
        <v>92</v>
      </c>
      <c r="F6034" s="525" t="s">
        <v>650</v>
      </c>
      <c r="G6034" s="525" t="s">
        <v>635</v>
      </c>
      <c r="H6034" s="526" t="s">
        <v>636</v>
      </c>
      <c r="I6034" s="517"/>
    </row>
    <row r="6035" spans="2:10">
      <c r="B6035" s="522"/>
      <c r="C6035" s="562" t="s">
        <v>659</v>
      </c>
      <c r="D6035" s="584" t="s">
        <v>660</v>
      </c>
      <c r="E6035" s="585">
        <v>1</v>
      </c>
      <c r="F6035" s="565">
        <v>144200</v>
      </c>
      <c r="G6035" s="1100">
        <v>3.0076783105022842E-3</v>
      </c>
      <c r="H6035" s="567">
        <v>434</v>
      </c>
      <c r="I6035" s="517"/>
    </row>
    <row r="6036" spans="2:10">
      <c r="B6036" s="522"/>
      <c r="C6036" s="553"/>
      <c r="D6036" s="558"/>
      <c r="E6036" s="563"/>
      <c r="F6036" s="563"/>
      <c r="G6036" s="554"/>
      <c r="H6036" s="587"/>
      <c r="I6036" s="517"/>
    </row>
    <row r="6037" spans="2:10">
      <c r="B6037" s="522"/>
      <c r="C6037" s="542"/>
      <c r="D6037" s="558"/>
      <c r="E6037" s="563"/>
      <c r="F6037" s="563"/>
      <c r="G6037" s="534"/>
      <c r="H6037" s="587"/>
      <c r="I6037" s="517"/>
    </row>
    <row r="6038" spans="2:10">
      <c r="B6038" s="522"/>
      <c r="C6038" s="542"/>
      <c r="D6038" s="539"/>
      <c r="E6038" s="539"/>
      <c r="F6038" s="539"/>
      <c r="G6038" s="534"/>
      <c r="H6038" s="543"/>
      <c r="I6038" s="517"/>
    </row>
    <row r="6039" spans="2:10">
      <c r="B6039" s="522"/>
      <c r="C6039" s="542"/>
      <c r="D6039" s="539"/>
      <c r="E6039" s="539"/>
      <c r="F6039" s="539"/>
      <c r="G6039" s="534"/>
      <c r="H6039" s="543"/>
      <c r="I6039" s="517"/>
    </row>
    <row r="6040" spans="2:10" ht="15.75" thickBot="1">
      <c r="B6040" s="522"/>
      <c r="C6040" s="542"/>
      <c r="D6040" s="539"/>
      <c r="E6040" s="539"/>
      <c r="F6040" s="539"/>
      <c r="G6040" s="534"/>
      <c r="H6040" s="543"/>
      <c r="I6040" s="517"/>
    </row>
    <row r="6041" spans="2:10" ht="15.75" thickBot="1">
      <c r="B6041" s="522"/>
      <c r="C6041" s="570"/>
      <c r="D6041" s="571"/>
      <c r="E6041" s="571"/>
      <c r="F6041" s="571"/>
      <c r="G6041" s="572"/>
      <c r="H6041" s="573"/>
      <c r="I6041" s="548">
        <v>434</v>
      </c>
    </row>
    <row r="6042" spans="2:10" ht="15.75" thickBot="1">
      <c r="B6042" s="522"/>
      <c r="C6042" s="522"/>
      <c r="D6042" s="522"/>
      <c r="E6042" s="522"/>
      <c r="F6042" s="522"/>
      <c r="G6042" s="521"/>
      <c r="H6042" s="517"/>
      <c r="I6042" s="517"/>
    </row>
    <row r="6043" spans="2:10" ht="15.75" thickBot="1">
      <c r="B6043" s="522"/>
      <c r="C6043" s="522"/>
      <c r="D6043" s="522"/>
      <c r="E6043" s="522"/>
      <c r="F6043" s="574" t="s">
        <v>654</v>
      </c>
      <c r="G6043" s="521"/>
      <c r="H6043" s="517"/>
      <c r="I6043" s="548">
        <v>859</v>
      </c>
      <c r="J6043" s="518">
        <v>859</v>
      </c>
    </row>
    <row r="6044" spans="2:10">
      <c r="B6044" s="515"/>
      <c r="C6044" s="515"/>
      <c r="D6044" s="515"/>
      <c r="E6044" s="515"/>
      <c r="F6044" s="515"/>
      <c r="G6044" s="515"/>
      <c r="H6044" s="517"/>
      <c r="I6044" s="515"/>
    </row>
    <row r="6045" spans="2:10">
      <c r="B6045" s="515"/>
      <c r="C6045" s="515"/>
      <c r="D6045" s="515"/>
      <c r="E6045" s="515"/>
      <c r="F6045" s="515"/>
      <c r="G6045" s="516"/>
      <c r="H6045" s="517"/>
      <c r="I6045" s="821"/>
    </row>
    <row r="6046" spans="2:10">
      <c r="B6046" s="515"/>
      <c r="C6046" s="515"/>
      <c r="D6046" s="515"/>
      <c r="E6046" s="515"/>
      <c r="F6046" s="515"/>
      <c r="G6046" s="516"/>
      <c r="H6046" s="517"/>
      <c r="I6046" s="515"/>
    </row>
    <row r="6047" spans="2:10">
      <c r="B6047" s="515"/>
      <c r="C6047" s="515"/>
      <c r="D6047" s="515"/>
      <c r="E6047" s="515"/>
      <c r="F6047" s="515"/>
      <c r="G6047" s="516"/>
      <c r="H6047" s="517"/>
      <c r="I6047" s="515"/>
    </row>
    <row r="6048" spans="2:10">
      <c r="B6048" s="516"/>
      <c r="C6048" s="519" t="s">
        <v>631</v>
      </c>
      <c r="D6048" s="519"/>
      <c r="E6048" s="519"/>
      <c r="F6048" s="519"/>
      <c r="G6048" s="519"/>
      <c r="H6048" s="520"/>
      <c r="I6048" s="515"/>
    </row>
    <row r="6049" spans="2:9">
      <c r="B6049" s="516"/>
      <c r="C6049" s="515"/>
      <c r="D6049" s="515"/>
      <c r="E6049" s="515"/>
      <c r="F6049" s="515"/>
      <c r="G6049" s="516"/>
      <c r="H6049" s="517"/>
      <c r="I6049" s="515"/>
    </row>
    <row r="6050" spans="2:9">
      <c r="B6050" s="516"/>
      <c r="C6050" s="515"/>
      <c r="D6050" s="515"/>
      <c r="E6050" s="515"/>
      <c r="F6050" s="515"/>
      <c r="G6050" s="516"/>
      <c r="H6050" s="517"/>
      <c r="I6050" s="515"/>
    </row>
    <row r="6051" spans="2:9">
      <c r="B6051" s="516"/>
      <c r="C6051" s="515"/>
      <c r="D6051" s="515"/>
      <c r="E6051" s="515"/>
      <c r="F6051" s="515"/>
      <c r="G6051" s="516"/>
      <c r="H6051" s="517"/>
      <c r="I6051" s="1051" t="s">
        <v>1062</v>
      </c>
    </row>
    <row r="6052" spans="2:9" ht="30">
      <c r="B6052" s="843" t="s">
        <v>568</v>
      </c>
      <c r="C6052" s="1094" t="s">
        <v>5608</v>
      </c>
      <c r="D6052" s="945" t="s">
        <v>5609</v>
      </c>
      <c r="E6052" s="945"/>
      <c r="F6052" s="945"/>
      <c r="G6052" s="843" t="s">
        <v>7</v>
      </c>
      <c r="H6052" s="844" t="s">
        <v>80</v>
      </c>
      <c r="I6052" s="1093">
        <v>121</v>
      </c>
    </row>
    <row r="6053" spans="2:9">
      <c r="B6053" s="521"/>
      <c r="C6053" s="522"/>
      <c r="D6053" s="522"/>
      <c r="E6053" s="522"/>
      <c r="F6053" s="522"/>
      <c r="G6053" s="521"/>
      <c r="H6053" s="517"/>
      <c r="I6053" s="517"/>
    </row>
    <row r="6054" spans="2:9">
      <c r="B6054" s="521"/>
      <c r="C6054" s="522"/>
      <c r="D6054" s="522"/>
      <c r="E6054" s="522"/>
      <c r="F6054" s="522"/>
      <c r="G6054" s="521"/>
      <c r="H6054" s="523"/>
      <c r="I6054" s="517"/>
    </row>
    <row r="6055" spans="2:9" ht="15.75" thickBot="1">
      <c r="B6055" s="521"/>
      <c r="C6055" s="522"/>
      <c r="D6055" s="522"/>
      <c r="E6055" s="522"/>
      <c r="F6055" s="522"/>
      <c r="G6055" s="521"/>
      <c r="H6055" s="517"/>
      <c r="I6055" s="517"/>
    </row>
    <row r="6056" spans="2:9" ht="15.75" thickBot="1">
      <c r="B6056" s="521"/>
      <c r="C6056" s="524" t="s">
        <v>633</v>
      </c>
      <c r="D6056" s="525" t="s">
        <v>7</v>
      </c>
      <c r="E6056" s="525" t="s">
        <v>92</v>
      </c>
      <c r="F6056" s="525" t="s">
        <v>634</v>
      </c>
      <c r="G6056" s="525" t="s">
        <v>635</v>
      </c>
      <c r="H6056" s="526" t="s">
        <v>636</v>
      </c>
      <c r="I6056" s="517"/>
    </row>
    <row r="6057" spans="2:9">
      <c r="B6057" s="521"/>
      <c r="C6057" s="527" t="s">
        <v>637</v>
      </c>
      <c r="D6057" s="528" t="s">
        <v>638</v>
      </c>
      <c r="E6057" s="529">
        <v>1</v>
      </c>
      <c r="F6057" s="530">
        <v>586910</v>
      </c>
      <c r="G6057" s="531">
        <v>0.14341932059447982</v>
      </c>
      <c r="H6057" s="532">
        <v>84174</v>
      </c>
      <c r="I6057" s="517"/>
    </row>
    <row r="6058" spans="2:9">
      <c r="B6058" s="521"/>
      <c r="C6058" s="588"/>
      <c r="D6058" s="534"/>
      <c r="E6058" s="540"/>
      <c r="F6058" s="540"/>
      <c r="G6058" s="823"/>
      <c r="H6058" s="541"/>
      <c r="I6058" s="517"/>
    </row>
    <row r="6059" spans="2:9">
      <c r="B6059" s="521"/>
      <c r="C6059" s="538"/>
      <c r="D6059" s="534"/>
      <c r="E6059" s="539"/>
      <c r="F6059" s="540"/>
      <c r="G6059" s="537"/>
      <c r="H6059" s="541"/>
      <c r="I6059" s="517"/>
    </row>
    <row r="6060" spans="2:9">
      <c r="B6060" s="521"/>
      <c r="C6060" s="542"/>
      <c r="D6060" s="534"/>
      <c r="E6060" s="539"/>
      <c r="F6060" s="539"/>
      <c r="G6060" s="534"/>
      <c r="H6060" s="543"/>
      <c r="I6060" s="517"/>
    </row>
    <row r="6061" spans="2:9">
      <c r="B6061" s="521"/>
      <c r="C6061" s="542"/>
      <c r="D6061" s="534"/>
      <c r="E6061" s="539"/>
      <c r="F6061" s="539"/>
      <c r="G6061" s="534"/>
      <c r="H6061" s="543"/>
      <c r="I6061" s="517"/>
    </row>
    <row r="6062" spans="2:9" ht="15.75" thickBot="1">
      <c r="B6062" s="521"/>
      <c r="C6062" s="542"/>
      <c r="D6062" s="534"/>
      <c r="E6062" s="539"/>
      <c r="F6062" s="539"/>
      <c r="G6062" s="534"/>
      <c r="H6062" s="543"/>
      <c r="I6062" s="517"/>
    </row>
    <row r="6063" spans="2:9" ht="15.75" thickBot="1">
      <c r="B6063" s="521"/>
      <c r="C6063" s="544"/>
      <c r="D6063" s="545"/>
      <c r="E6063" s="546"/>
      <c r="F6063" s="546"/>
      <c r="G6063" s="545"/>
      <c r="H6063" s="547"/>
      <c r="I6063" s="548">
        <v>84174</v>
      </c>
    </row>
    <row r="6064" spans="2:9" ht="15.75" thickBot="1">
      <c r="B6064" s="521"/>
      <c r="C6064" s="549"/>
      <c r="D6064" s="550"/>
      <c r="E6064" s="549"/>
      <c r="F6064" s="549"/>
      <c r="G6064" s="550"/>
      <c r="H6064" s="551"/>
      <c r="I6064" s="552"/>
    </row>
    <row r="6065" spans="2:9" ht="15.75" thickBot="1">
      <c r="B6065" s="522"/>
      <c r="C6065" s="524" t="s">
        <v>641</v>
      </c>
      <c r="D6065" s="525" t="s">
        <v>7</v>
      </c>
      <c r="E6065" s="525" t="s">
        <v>92</v>
      </c>
      <c r="F6065" s="525" t="s">
        <v>642</v>
      </c>
      <c r="G6065" s="525" t="s">
        <v>643</v>
      </c>
      <c r="H6065" s="526" t="s">
        <v>636</v>
      </c>
      <c r="I6065" s="517"/>
    </row>
    <row r="6066" spans="2:9">
      <c r="B6066" s="522"/>
      <c r="C6066" s="562"/>
      <c r="D6066" s="554"/>
      <c r="E6066" s="529"/>
      <c r="F6066" s="565"/>
      <c r="G6066" s="556"/>
      <c r="H6066" s="532"/>
      <c r="I6066" s="517"/>
    </row>
    <row r="6067" spans="2:9" ht="30">
      <c r="B6067" s="522"/>
      <c r="C6067" s="591" t="s">
        <v>805</v>
      </c>
      <c r="D6067" s="534" t="s">
        <v>80</v>
      </c>
      <c r="E6067" s="663">
        <v>1</v>
      </c>
      <c r="F6067" s="859">
        <v>891209</v>
      </c>
      <c r="G6067" s="859"/>
      <c r="H6067" s="860">
        <v>891209</v>
      </c>
      <c r="I6067" s="517"/>
    </row>
    <row r="6068" spans="2:9">
      <c r="B6068" s="522"/>
      <c r="C6068" s="591" t="s">
        <v>5610</v>
      </c>
      <c r="D6068" s="534" t="s">
        <v>80</v>
      </c>
      <c r="E6068" s="663">
        <v>1</v>
      </c>
      <c r="F6068" s="859">
        <v>2205000</v>
      </c>
      <c r="G6068" s="859"/>
      <c r="H6068" s="860">
        <v>2205000</v>
      </c>
      <c r="I6068" s="517"/>
    </row>
    <row r="6069" spans="2:9">
      <c r="B6069" s="522"/>
      <c r="C6069" s="542"/>
      <c r="D6069" s="539"/>
      <c r="E6069" s="539"/>
      <c r="F6069" s="861"/>
      <c r="G6069" s="862"/>
      <c r="H6069" s="863"/>
      <c r="I6069" s="517"/>
    </row>
    <row r="6070" spans="2:9">
      <c r="B6070" s="522"/>
      <c r="C6070" s="542"/>
      <c r="D6070" s="539"/>
      <c r="E6070" s="539"/>
      <c r="F6070" s="539"/>
      <c r="G6070" s="534"/>
      <c r="H6070" s="543"/>
      <c r="I6070" s="517"/>
    </row>
    <row r="6071" spans="2:9">
      <c r="B6071" s="522"/>
      <c r="C6071" s="542"/>
      <c r="D6071" s="539"/>
      <c r="E6071" s="539"/>
      <c r="F6071" s="539"/>
      <c r="G6071" s="534"/>
      <c r="H6071" s="543"/>
      <c r="I6071" s="517"/>
    </row>
    <row r="6072" spans="2:9">
      <c r="B6072" s="522"/>
      <c r="C6072" s="542" t="s">
        <v>807</v>
      </c>
      <c r="D6072" s="539"/>
      <c r="E6072" s="539"/>
      <c r="F6072" s="539"/>
      <c r="G6072" s="534"/>
      <c r="H6072" s="543"/>
      <c r="I6072" s="517"/>
    </row>
    <row r="6073" spans="2:9">
      <c r="B6073" s="522"/>
      <c r="C6073" s="542"/>
      <c r="D6073" s="539"/>
      <c r="E6073" s="539"/>
      <c r="F6073" s="539"/>
      <c r="G6073" s="534"/>
      <c r="H6073" s="543"/>
      <c r="I6073" s="517"/>
    </row>
    <row r="6074" spans="2:9">
      <c r="B6074" s="522"/>
      <c r="C6074" s="542"/>
      <c r="D6074" s="539"/>
      <c r="E6074" s="539"/>
      <c r="F6074" s="539"/>
      <c r="G6074" s="534"/>
      <c r="H6074" s="543"/>
      <c r="I6074" s="517"/>
    </row>
    <row r="6075" spans="2:9">
      <c r="B6075" s="522"/>
      <c r="C6075" s="542"/>
      <c r="D6075" s="539"/>
      <c r="E6075" s="539"/>
      <c r="F6075" s="539"/>
      <c r="G6075" s="534"/>
      <c r="H6075" s="543"/>
      <c r="I6075" s="517"/>
    </row>
    <row r="6076" spans="2:9">
      <c r="B6076" s="522"/>
      <c r="C6076" s="542"/>
      <c r="D6076" s="539"/>
      <c r="E6076" s="539"/>
      <c r="F6076" s="539"/>
      <c r="G6076" s="534"/>
      <c r="H6076" s="543"/>
      <c r="I6076" s="517"/>
    </row>
    <row r="6077" spans="2:9" ht="15.75" thickBot="1">
      <c r="B6077" s="522"/>
      <c r="C6077" s="542"/>
      <c r="D6077" s="539"/>
      <c r="E6077" s="539"/>
      <c r="F6077" s="539"/>
      <c r="G6077" s="534"/>
      <c r="H6077" s="543"/>
      <c r="I6077" s="517"/>
    </row>
    <row r="6078" spans="2:9" ht="15.75" thickBot="1">
      <c r="B6078" s="522"/>
      <c r="C6078" s="544"/>
      <c r="D6078" s="546"/>
      <c r="E6078" s="546"/>
      <c r="F6078" s="546"/>
      <c r="G6078" s="545"/>
      <c r="H6078" s="547"/>
      <c r="I6078" s="548">
        <v>3096209</v>
      </c>
    </row>
    <row r="6079" spans="2:9" ht="15.75" thickBot="1">
      <c r="B6079" s="522"/>
      <c r="C6079" s="549"/>
      <c r="D6079" s="549"/>
      <c r="E6079" s="549"/>
      <c r="F6079" s="549"/>
      <c r="G6079" s="550"/>
      <c r="H6079" s="551"/>
      <c r="I6079" s="552"/>
    </row>
    <row r="6080" spans="2:9" ht="15.75" thickBot="1">
      <c r="B6080" s="522"/>
      <c r="C6080" s="524" t="s">
        <v>645</v>
      </c>
      <c r="D6080" s="525" t="s">
        <v>7</v>
      </c>
      <c r="E6080" s="525" t="s">
        <v>92</v>
      </c>
      <c r="F6080" s="525" t="s">
        <v>642</v>
      </c>
      <c r="G6080" s="525" t="s">
        <v>646</v>
      </c>
      <c r="H6080" s="526" t="s">
        <v>636</v>
      </c>
      <c r="I6080" s="517"/>
    </row>
    <row r="6081" spans="2:9">
      <c r="B6081" s="522"/>
      <c r="C6081" s="774"/>
      <c r="D6081" s="554"/>
      <c r="E6081" s="637"/>
      <c r="F6081" s="864"/>
      <c r="G6081" s="637"/>
      <c r="H6081" s="532"/>
      <c r="I6081" s="517"/>
    </row>
    <row r="6082" spans="2:9">
      <c r="B6082" s="522"/>
      <c r="C6082" s="553"/>
      <c r="D6082" s="540"/>
      <c r="E6082" s="540"/>
      <c r="F6082" s="540"/>
      <c r="G6082" s="554"/>
      <c r="H6082" s="541"/>
      <c r="I6082" s="517"/>
    </row>
    <row r="6083" spans="2:9">
      <c r="B6083" s="522"/>
      <c r="C6083" s="542"/>
      <c r="D6083" s="539"/>
      <c r="E6083" s="539"/>
      <c r="F6083" s="539"/>
      <c r="G6083" s="534"/>
      <c r="H6083" s="543"/>
      <c r="I6083" s="517"/>
    </row>
    <row r="6084" spans="2:9">
      <c r="B6084" s="522"/>
      <c r="C6084" s="542"/>
      <c r="D6084" s="539"/>
      <c r="E6084" s="539"/>
      <c r="F6084" s="539"/>
      <c r="G6084" s="534"/>
      <c r="H6084" s="543"/>
      <c r="I6084" s="517"/>
    </row>
    <row r="6085" spans="2:9" ht="15.75" thickBot="1">
      <c r="B6085" s="522"/>
      <c r="C6085" s="542"/>
      <c r="D6085" s="539"/>
      <c r="E6085" s="539"/>
      <c r="F6085" s="539"/>
      <c r="G6085" s="534"/>
      <c r="H6085" s="543"/>
      <c r="I6085" s="517"/>
    </row>
    <row r="6086" spans="2:9" ht="15.75" thickBot="1">
      <c r="B6086" s="522"/>
      <c r="C6086" s="544"/>
      <c r="D6086" s="546"/>
      <c r="E6086" s="546"/>
      <c r="F6086" s="546"/>
      <c r="G6086" s="545"/>
      <c r="H6086" s="547"/>
      <c r="I6086" s="548">
        <v>0</v>
      </c>
    </row>
    <row r="6087" spans="2:9" ht="15.75" thickBot="1">
      <c r="B6087" s="522"/>
      <c r="C6087" s="549"/>
      <c r="D6087" s="549"/>
      <c r="E6087" s="549"/>
      <c r="F6087" s="549"/>
      <c r="G6087" s="559"/>
      <c r="H6087" s="560"/>
      <c r="I6087" s="552"/>
    </row>
    <row r="6088" spans="2:9" ht="15.75" thickBot="1">
      <c r="B6088" s="522"/>
      <c r="C6088" s="524" t="s">
        <v>647</v>
      </c>
      <c r="D6088" s="561" t="s">
        <v>648</v>
      </c>
      <c r="E6088" s="561" t="s">
        <v>649</v>
      </c>
      <c r="F6088" s="525" t="s">
        <v>650</v>
      </c>
      <c r="G6088" s="525" t="s">
        <v>635</v>
      </c>
      <c r="H6088" s="526" t="s">
        <v>636</v>
      </c>
      <c r="I6088" s="517"/>
    </row>
    <row r="6089" spans="2:9">
      <c r="B6089" s="522"/>
      <c r="C6089" s="562" t="s">
        <v>651</v>
      </c>
      <c r="D6089" s="563">
        <v>52046.296296296299</v>
      </c>
      <c r="E6089" s="564">
        <v>1.83829076447194</v>
      </c>
      <c r="F6089" s="565">
        <v>95676.225806451621</v>
      </c>
      <c r="G6089" s="586">
        <v>0.86412852220410596</v>
      </c>
      <c r="H6089" s="567">
        <v>110720</v>
      </c>
      <c r="I6089" s="517"/>
    </row>
    <row r="6090" spans="2:9">
      <c r="B6090" s="522"/>
      <c r="C6090" s="562" t="s">
        <v>652</v>
      </c>
      <c r="D6090" s="563">
        <v>41637.037037037036</v>
      </c>
      <c r="E6090" s="564">
        <v>1.83829076447194</v>
      </c>
      <c r="F6090" s="565">
        <v>76540.980645161297</v>
      </c>
      <c r="G6090" s="537">
        <v>0.25</v>
      </c>
      <c r="H6090" s="567">
        <v>306164</v>
      </c>
      <c r="I6090" s="517"/>
    </row>
    <row r="6091" spans="2:9">
      <c r="B6091" s="522"/>
      <c r="C6091" s="568" t="s">
        <v>653</v>
      </c>
      <c r="D6091" s="563">
        <v>20818.518518518522</v>
      </c>
      <c r="E6091" s="564">
        <v>2.0417646957549742</v>
      </c>
      <c r="F6091" s="565">
        <v>42506.516129032265</v>
      </c>
      <c r="G6091" s="537">
        <v>0.25</v>
      </c>
      <c r="H6091" s="567">
        <v>170026</v>
      </c>
      <c r="I6091" s="517"/>
    </row>
    <row r="6092" spans="2:9">
      <c r="B6092" s="522"/>
      <c r="C6092" s="542"/>
      <c r="D6092" s="539"/>
      <c r="E6092" s="539"/>
      <c r="F6092" s="539"/>
      <c r="G6092" s="534"/>
      <c r="H6092" s="543"/>
      <c r="I6092" s="517"/>
    </row>
    <row r="6093" spans="2:9">
      <c r="B6093" s="522"/>
      <c r="C6093" s="542"/>
      <c r="D6093" s="539"/>
      <c r="E6093" s="539"/>
      <c r="F6093" s="539"/>
      <c r="G6093" s="534"/>
      <c r="H6093" s="543"/>
      <c r="I6093" s="517"/>
    </row>
    <row r="6094" spans="2:9" ht="15.75" thickBot="1">
      <c r="B6094" s="522"/>
      <c r="C6094" s="542"/>
      <c r="D6094" s="539"/>
      <c r="E6094" s="539"/>
      <c r="F6094" s="539"/>
      <c r="G6094" s="534"/>
      <c r="H6094" s="543"/>
      <c r="I6094" s="517"/>
    </row>
    <row r="6095" spans="2:9" ht="15.75" thickBot="1">
      <c r="B6095" s="522"/>
      <c r="C6095" s="570"/>
      <c r="D6095" s="571"/>
      <c r="E6095" s="571"/>
      <c r="F6095" s="571"/>
      <c r="G6095" s="572"/>
      <c r="H6095" s="573"/>
      <c r="I6095" s="548">
        <v>586910</v>
      </c>
    </row>
    <row r="6096" spans="2:9" ht="15.75" thickBot="1">
      <c r="B6096" s="522"/>
      <c r="C6096" s="522"/>
      <c r="D6096" s="522"/>
      <c r="E6096" s="522"/>
      <c r="F6096" s="522"/>
      <c r="G6096" s="521"/>
      <c r="H6096" s="517"/>
      <c r="I6096" s="517"/>
    </row>
    <row r="6097" spans="2:10" ht="15.75" thickBot="1">
      <c r="B6097" s="522"/>
      <c r="C6097" s="522"/>
      <c r="D6097" s="522"/>
      <c r="E6097" s="522"/>
      <c r="F6097" s="574" t="s">
        <v>654</v>
      </c>
      <c r="G6097" s="521"/>
      <c r="H6097" s="517"/>
      <c r="I6097" s="548">
        <v>3767293</v>
      </c>
      <c r="J6097" s="518">
        <v>3767293</v>
      </c>
    </row>
    <row r="6098" spans="2:10">
      <c r="B6098" s="515"/>
      <c r="C6098" s="515"/>
      <c r="D6098" s="515"/>
      <c r="E6098" s="515"/>
      <c r="F6098" s="515"/>
      <c r="G6098" s="516"/>
      <c r="H6098" s="517"/>
      <c r="I6098" s="515"/>
    </row>
    <row r="6099" spans="2:10">
      <c r="B6099" s="515"/>
      <c r="C6099" s="515"/>
      <c r="D6099" s="515"/>
      <c r="E6099" s="515"/>
      <c r="F6099" s="515"/>
      <c r="G6099" s="516"/>
      <c r="H6099" s="517"/>
      <c r="I6099" s="821"/>
    </row>
    <row r="6100" spans="2:10">
      <c r="B6100" s="515"/>
      <c r="C6100" s="515"/>
      <c r="D6100" s="515"/>
      <c r="E6100" s="515"/>
      <c r="F6100" s="515"/>
      <c r="G6100" s="516"/>
      <c r="H6100" s="517"/>
      <c r="I6100" s="515"/>
    </row>
    <row r="6101" spans="2:10">
      <c r="B6101" s="515"/>
      <c r="C6101" s="515"/>
      <c r="D6101" s="515"/>
      <c r="E6101" s="515"/>
      <c r="F6101" s="515"/>
      <c r="G6101" s="516"/>
      <c r="H6101" s="517"/>
      <c r="I6101" s="515"/>
    </row>
    <row r="6102" spans="2:10">
      <c r="B6102" s="516"/>
      <c r="C6102" s="519" t="s">
        <v>631</v>
      </c>
      <c r="D6102" s="519"/>
      <c r="E6102" s="519"/>
      <c r="F6102" s="519"/>
      <c r="G6102" s="519"/>
      <c r="H6102" s="520"/>
      <c r="I6102" s="515"/>
    </row>
    <row r="6103" spans="2:10">
      <c r="B6103" s="516"/>
      <c r="C6103" s="515"/>
      <c r="D6103" s="515"/>
      <c r="E6103" s="515"/>
      <c r="F6103" s="515"/>
      <c r="G6103" s="516"/>
      <c r="H6103" s="517"/>
      <c r="I6103" s="515"/>
    </row>
    <row r="6104" spans="2:10">
      <c r="B6104" s="516"/>
      <c r="C6104" s="515"/>
      <c r="D6104" s="515"/>
      <c r="E6104" s="515"/>
      <c r="F6104" s="515"/>
      <c r="G6104" s="516"/>
      <c r="H6104" s="517"/>
      <c r="I6104" s="515"/>
    </row>
    <row r="6105" spans="2:10">
      <c r="B6105" s="516"/>
      <c r="C6105" s="515"/>
      <c r="D6105" s="515"/>
      <c r="E6105" s="515"/>
      <c r="F6105" s="515"/>
      <c r="G6105" s="516"/>
      <c r="H6105" s="517"/>
      <c r="I6105" s="1051" t="s">
        <v>1062</v>
      </c>
    </row>
    <row r="6106" spans="2:10">
      <c r="B6106" s="843" t="s">
        <v>568</v>
      </c>
      <c r="C6106" s="1094" t="s">
        <v>5613</v>
      </c>
      <c r="D6106" s="945" t="s">
        <v>5611</v>
      </c>
      <c r="E6106" s="945"/>
      <c r="F6106" s="945"/>
      <c r="G6106" s="843" t="s">
        <v>7</v>
      </c>
      <c r="H6106" s="844" t="s">
        <v>77</v>
      </c>
      <c r="I6106" s="1093" t="s">
        <v>5614</v>
      </c>
    </row>
    <row r="6107" spans="2:10">
      <c r="B6107" s="521"/>
      <c r="C6107" s="522"/>
      <c r="D6107" s="522"/>
      <c r="E6107" s="522"/>
      <c r="F6107" s="522"/>
      <c r="G6107" s="521"/>
      <c r="H6107" s="517"/>
      <c r="I6107" s="517"/>
    </row>
    <row r="6108" spans="2:10">
      <c r="B6108" s="521"/>
      <c r="C6108" s="522"/>
      <c r="D6108" s="522"/>
      <c r="E6108" s="522"/>
      <c r="F6108" s="522"/>
      <c r="G6108" s="521"/>
      <c r="H6108" s="523"/>
      <c r="I6108" s="517"/>
    </row>
    <row r="6109" spans="2:10" ht="15.75" thickBot="1">
      <c r="B6109" s="521"/>
      <c r="C6109" s="522"/>
      <c r="D6109" s="522"/>
      <c r="E6109" s="522"/>
      <c r="F6109" s="522"/>
      <c r="G6109" s="521"/>
      <c r="H6109" s="517"/>
      <c r="I6109" s="517"/>
    </row>
    <row r="6110" spans="2:10" ht="15.75" thickBot="1">
      <c r="B6110" s="521"/>
      <c r="C6110" s="524" t="s">
        <v>633</v>
      </c>
      <c r="D6110" s="525" t="s">
        <v>7</v>
      </c>
      <c r="E6110" s="525" t="s">
        <v>92</v>
      </c>
      <c r="F6110" s="525" t="s">
        <v>634</v>
      </c>
      <c r="G6110" s="525" t="s">
        <v>635</v>
      </c>
      <c r="H6110" s="526" t="s">
        <v>636</v>
      </c>
      <c r="I6110" s="517"/>
    </row>
    <row r="6111" spans="2:10">
      <c r="B6111" s="521"/>
      <c r="C6111" s="527" t="s">
        <v>637</v>
      </c>
      <c r="D6111" s="528" t="s">
        <v>638</v>
      </c>
      <c r="E6111" s="529">
        <v>1</v>
      </c>
      <c r="F6111" s="530">
        <v>215457</v>
      </c>
      <c r="G6111" s="531">
        <v>0.45</v>
      </c>
      <c r="H6111" s="532">
        <v>96956</v>
      </c>
      <c r="I6111" s="517"/>
    </row>
    <row r="6112" spans="2:10">
      <c r="B6112" s="521"/>
      <c r="C6112" s="588"/>
      <c r="D6112" s="534"/>
      <c r="E6112" s="540"/>
      <c r="F6112" s="540"/>
      <c r="G6112" s="823"/>
      <c r="H6112" s="541"/>
      <c r="I6112" s="517"/>
    </row>
    <row r="6113" spans="2:9">
      <c r="B6113" s="521"/>
      <c r="C6113" s="538"/>
      <c r="D6113" s="534"/>
      <c r="E6113" s="539"/>
      <c r="F6113" s="540"/>
      <c r="G6113" s="537"/>
      <c r="H6113" s="541"/>
      <c r="I6113" s="517"/>
    </row>
    <row r="6114" spans="2:9">
      <c r="B6114" s="521"/>
      <c r="C6114" s="542"/>
      <c r="D6114" s="534"/>
      <c r="E6114" s="539"/>
      <c r="F6114" s="539"/>
      <c r="G6114" s="534"/>
      <c r="H6114" s="543"/>
      <c r="I6114" s="517"/>
    </row>
    <row r="6115" spans="2:9">
      <c r="B6115" s="521"/>
      <c r="C6115" s="542"/>
      <c r="D6115" s="534"/>
      <c r="E6115" s="539"/>
      <c r="F6115" s="539"/>
      <c r="G6115" s="534"/>
      <c r="H6115" s="543"/>
      <c r="I6115" s="517"/>
    </row>
    <row r="6116" spans="2:9" ht="15.75" thickBot="1">
      <c r="B6116" s="521"/>
      <c r="C6116" s="542"/>
      <c r="D6116" s="534"/>
      <c r="E6116" s="539"/>
      <c r="F6116" s="539"/>
      <c r="G6116" s="534"/>
      <c r="H6116" s="543"/>
      <c r="I6116" s="517"/>
    </row>
    <row r="6117" spans="2:9" ht="15.75" thickBot="1">
      <c r="B6117" s="521"/>
      <c r="C6117" s="544"/>
      <c r="D6117" s="545"/>
      <c r="E6117" s="546"/>
      <c r="F6117" s="546"/>
      <c r="G6117" s="545"/>
      <c r="H6117" s="547"/>
      <c r="I6117" s="548">
        <v>96956</v>
      </c>
    </row>
    <row r="6118" spans="2:9" ht="15.75" thickBot="1">
      <c r="B6118" s="521"/>
      <c r="C6118" s="549"/>
      <c r="D6118" s="550"/>
      <c r="E6118" s="549"/>
      <c r="F6118" s="549"/>
      <c r="G6118" s="550"/>
      <c r="H6118" s="551"/>
      <c r="I6118" s="552"/>
    </row>
    <row r="6119" spans="2:9" ht="15.75" thickBot="1">
      <c r="B6119" s="522"/>
      <c r="C6119" s="524" t="s">
        <v>641</v>
      </c>
      <c r="D6119" s="525" t="s">
        <v>7</v>
      </c>
      <c r="E6119" s="525" t="s">
        <v>92</v>
      </c>
      <c r="F6119" s="525" t="s">
        <v>642</v>
      </c>
      <c r="G6119" s="525" t="s">
        <v>643</v>
      </c>
      <c r="H6119" s="526" t="s">
        <v>636</v>
      </c>
      <c r="I6119" s="517"/>
    </row>
    <row r="6120" spans="2:9">
      <c r="B6120" s="522"/>
      <c r="C6120" s="1965" t="s">
        <v>5612</v>
      </c>
      <c r="D6120" s="1105"/>
      <c r="E6120" s="1106"/>
      <c r="F6120" s="1107"/>
      <c r="G6120" s="1108"/>
      <c r="H6120" s="1109"/>
      <c r="I6120" s="517"/>
    </row>
    <row r="6121" spans="2:9">
      <c r="B6121" s="522"/>
      <c r="C6121" s="1966"/>
      <c r="D6121" s="534"/>
      <c r="E6121" s="663"/>
      <c r="F6121" s="859"/>
      <c r="G6121" s="859"/>
      <c r="H6121" s="860"/>
      <c r="I6121" s="517"/>
    </row>
    <row r="6122" spans="2:9">
      <c r="B6122" s="522"/>
      <c r="C6122" s="1966"/>
      <c r="D6122" s="534" t="s">
        <v>77</v>
      </c>
      <c r="E6122" s="663">
        <v>1</v>
      </c>
      <c r="F6122" s="859">
        <v>558000</v>
      </c>
      <c r="G6122" s="859"/>
      <c r="H6122" s="860">
        <v>558000</v>
      </c>
      <c r="I6122" s="517"/>
    </row>
    <row r="6123" spans="2:9">
      <c r="B6123" s="522"/>
      <c r="C6123" s="1966"/>
      <c r="D6123" s="539"/>
      <c r="E6123" s="539"/>
      <c r="F6123" s="861"/>
      <c r="G6123" s="862"/>
      <c r="H6123" s="863"/>
      <c r="I6123" s="517"/>
    </row>
    <row r="6124" spans="2:9">
      <c r="B6124" s="522"/>
      <c r="C6124" s="1966"/>
      <c r="D6124" s="539"/>
      <c r="E6124" s="539"/>
      <c r="F6124" s="539"/>
      <c r="G6124" s="534"/>
      <c r="H6124" s="543"/>
      <c r="I6124" s="517"/>
    </row>
    <row r="6125" spans="2:9">
      <c r="B6125" s="522"/>
      <c r="C6125" s="1966"/>
      <c r="D6125" s="539"/>
      <c r="E6125" s="539"/>
      <c r="F6125" s="539"/>
      <c r="G6125" s="534"/>
      <c r="H6125" s="543"/>
      <c r="I6125" s="517"/>
    </row>
    <row r="6126" spans="2:9">
      <c r="B6126" s="522"/>
      <c r="C6126" s="1966"/>
      <c r="D6126" s="539"/>
      <c r="E6126" s="539"/>
      <c r="F6126" s="539"/>
      <c r="G6126" s="534"/>
      <c r="H6126" s="543"/>
      <c r="I6126" s="517"/>
    </row>
    <row r="6127" spans="2:9">
      <c r="B6127" s="522"/>
      <c r="C6127" s="1966"/>
      <c r="D6127" s="539"/>
      <c r="E6127" s="539"/>
      <c r="F6127" s="539"/>
      <c r="G6127" s="534"/>
      <c r="H6127" s="543"/>
      <c r="I6127" s="517"/>
    </row>
    <row r="6128" spans="2:9">
      <c r="B6128" s="522"/>
      <c r="C6128" s="1966"/>
      <c r="D6128" s="539"/>
      <c r="E6128" s="539"/>
      <c r="F6128" s="539"/>
      <c r="G6128" s="534"/>
      <c r="H6128" s="543"/>
      <c r="I6128" s="517"/>
    </row>
    <row r="6129" spans="2:9">
      <c r="B6129" s="522"/>
      <c r="C6129" s="1966"/>
      <c r="D6129" s="539"/>
      <c r="E6129" s="539"/>
      <c r="F6129" s="539"/>
      <c r="G6129" s="534"/>
      <c r="H6129" s="543"/>
      <c r="I6129" s="517"/>
    </row>
    <row r="6130" spans="2:9">
      <c r="B6130" s="522"/>
      <c r="C6130" s="1966"/>
      <c r="D6130" s="539"/>
      <c r="E6130" s="539"/>
      <c r="F6130" s="539"/>
      <c r="G6130" s="534"/>
      <c r="H6130" s="543"/>
      <c r="I6130" s="517"/>
    </row>
    <row r="6131" spans="2:9" ht="15.75" thickBot="1">
      <c r="B6131" s="522"/>
      <c r="C6131" s="1966"/>
      <c r="D6131" s="539"/>
      <c r="E6131" s="539"/>
      <c r="F6131" s="539"/>
      <c r="G6131" s="534"/>
      <c r="H6131" s="543"/>
      <c r="I6131" s="517"/>
    </row>
    <row r="6132" spans="2:9" ht="15.75" thickBot="1">
      <c r="B6132" s="522"/>
      <c r="C6132" s="1967"/>
      <c r="D6132" s="571"/>
      <c r="E6132" s="571"/>
      <c r="F6132" s="571"/>
      <c r="G6132" s="572"/>
      <c r="H6132" s="573"/>
      <c r="I6132" s="548">
        <v>558000</v>
      </c>
    </row>
    <row r="6133" spans="2:9" ht="15.75" thickBot="1">
      <c r="B6133" s="522"/>
      <c r="C6133" s="549"/>
      <c r="D6133" s="549"/>
      <c r="E6133" s="549"/>
      <c r="F6133" s="549"/>
      <c r="G6133" s="550"/>
      <c r="H6133" s="551"/>
      <c r="I6133" s="552"/>
    </row>
    <row r="6134" spans="2:9" ht="15.75" thickBot="1">
      <c r="B6134" s="522"/>
      <c r="C6134" s="524" t="s">
        <v>645</v>
      </c>
      <c r="D6134" s="525" t="s">
        <v>7</v>
      </c>
      <c r="E6134" s="525" t="s">
        <v>92</v>
      </c>
      <c r="F6134" s="525" t="s">
        <v>642</v>
      </c>
      <c r="G6134" s="525" t="s">
        <v>646</v>
      </c>
      <c r="H6134" s="526" t="s">
        <v>636</v>
      </c>
      <c r="I6134" s="517"/>
    </row>
    <row r="6135" spans="2:9">
      <c r="B6135" s="522"/>
      <c r="C6135" s="774"/>
      <c r="D6135" s="554"/>
      <c r="E6135" s="637"/>
      <c r="F6135" s="864"/>
      <c r="G6135" s="637"/>
      <c r="H6135" s="532"/>
      <c r="I6135" s="517"/>
    </row>
    <row r="6136" spans="2:9">
      <c r="B6136" s="522"/>
      <c r="C6136" s="553"/>
      <c r="D6136" s="540"/>
      <c r="E6136" s="540"/>
      <c r="F6136" s="540"/>
      <c r="G6136" s="554"/>
      <c r="H6136" s="541"/>
      <c r="I6136" s="517"/>
    </row>
    <row r="6137" spans="2:9">
      <c r="B6137" s="522"/>
      <c r="C6137" s="542"/>
      <c r="D6137" s="539"/>
      <c r="E6137" s="539"/>
      <c r="F6137" s="539"/>
      <c r="G6137" s="534"/>
      <c r="H6137" s="543"/>
      <c r="I6137" s="517"/>
    </row>
    <row r="6138" spans="2:9">
      <c r="B6138" s="522"/>
      <c r="C6138" s="542"/>
      <c r="D6138" s="539"/>
      <c r="E6138" s="539"/>
      <c r="F6138" s="539"/>
      <c r="G6138" s="534"/>
      <c r="H6138" s="543"/>
      <c r="I6138" s="517"/>
    </row>
    <row r="6139" spans="2:9" ht="15.75" thickBot="1">
      <c r="B6139" s="522"/>
      <c r="C6139" s="542"/>
      <c r="D6139" s="539"/>
      <c r="E6139" s="539"/>
      <c r="F6139" s="539"/>
      <c r="G6139" s="534"/>
      <c r="H6139" s="543"/>
      <c r="I6139" s="517"/>
    </row>
    <row r="6140" spans="2:9" ht="15.75" thickBot="1">
      <c r="B6140" s="522"/>
      <c r="C6140" s="544"/>
      <c r="D6140" s="546"/>
      <c r="E6140" s="546"/>
      <c r="F6140" s="546"/>
      <c r="G6140" s="545"/>
      <c r="H6140" s="547"/>
      <c r="I6140" s="548">
        <v>0</v>
      </c>
    </row>
    <row r="6141" spans="2:9" ht="15.75" thickBot="1">
      <c r="B6141" s="522"/>
      <c r="C6141" s="549"/>
      <c r="D6141" s="549"/>
      <c r="E6141" s="549"/>
      <c r="F6141" s="549"/>
      <c r="G6141" s="559"/>
      <c r="H6141" s="560"/>
      <c r="I6141" s="552"/>
    </row>
    <row r="6142" spans="2:9" ht="15.75" thickBot="1">
      <c r="B6142" s="522"/>
      <c r="C6142" s="524" t="s">
        <v>647</v>
      </c>
      <c r="D6142" s="561" t="s">
        <v>648</v>
      </c>
      <c r="E6142" s="561" t="s">
        <v>649</v>
      </c>
      <c r="F6142" s="525" t="s">
        <v>650</v>
      </c>
      <c r="G6142" s="525" t="s">
        <v>635</v>
      </c>
      <c r="H6142" s="526" t="s">
        <v>636</v>
      </c>
      <c r="I6142" s="517"/>
    </row>
    <row r="6143" spans="2:9">
      <c r="B6143" s="522"/>
      <c r="C6143" s="562" t="s">
        <v>651</v>
      </c>
      <c r="D6143" s="563">
        <v>52046.296296296299</v>
      </c>
      <c r="E6143" s="564">
        <v>1.83829076447194</v>
      </c>
      <c r="F6143" s="565">
        <v>95676.225806451621</v>
      </c>
      <c r="G6143" s="586">
        <v>0.99239676402132293</v>
      </c>
      <c r="H6143" s="567">
        <v>96409</v>
      </c>
      <c r="I6143" s="517"/>
    </row>
    <row r="6144" spans="2:9">
      <c r="B6144" s="522"/>
      <c r="C6144" s="562" t="s">
        <v>652</v>
      </c>
      <c r="D6144" s="563">
        <v>41637.037037037036</v>
      </c>
      <c r="E6144" s="564">
        <v>1.83829076447194</v>
      </c>
      <c r="F6144" s="565">
        <v>76540.980645161297</v>
      </c>
      <c r="G6144" s="537">
        <v>1</v>
      </c>
      <c r="H6144" s="567">
        <v>76541</v>
      </c>
      <c r="I6144" s="517"/>
    </row>
    <row r="6145" spans="2:10">
      <c r="B6145" s="522"/>
      <c r="C6145" s="568" t="s">
        <v>653</v>
      </c>
      <c r="D6145" s="563">
        <v>20818.518518518522</v>
      </c>
      <c r="E6145" s="564">
        <v>2.0417646957549742</v>
      </c>
      <c r="F6145" s="565">
        <v>42506.516129032265</v>
      </c>
      <c r="G6145" s="537">
        <v>1</v>
      </c>
      <c r="H6145" s="567">
        <v>42507</v>
      </c>
      <c r="I6145" s="517"/>
    </row>
    <row r="6146" spans="2:10">
      <c r="B6146" s="522"/>
      <c r="C6146" s="542"/>
      <c r="D6146" s="539"/>
      <c r="E6146" s="539"/>
      <c r="F6146" s="539"/>
      <c r="G6146" s="534"/>
      <c r="H6146" s="543"/>
      <c r="I6146" s="517"/>
    </row>
    <row r="6147" spans="2:10">
      <c r="B6147" s="522"/>
      <c r="C6147" s="542"/>
      <c r="D6147" s="539"/>
      <c r="E6147" s="539"/>
      <c r="F6147" s="539"/>
      <c r="G6147" s="534"/>
      <c r="H6147" s="543"/>
      <c r="I6147" s="517"/>
    </row>
    <row r="6148" spans="2:10" ht="15.75" thickBot="1">
      <c r="B6148" s="522"/>
      <c r="C6148" s="542"/>
      <c r="D6148" s="539"/>
      <c r="E6148" s="539"/>
      <c r="F6148" s="539"/>
      <c r="G6148" s="534"/>
      <c r="H6148" s="543"/>
      <c r="I6148" s="517"/>
    </row>
    <row r="6149" spans="2:10" ht="15.75" thickBot="1">
      <c r="B6149" s="522"/>
      <c r="C6149" s="570"/>
      <c r="D6149" s="571"/>
      <c r="E6149" s="571"/>
      <c r="F6149" s="571"/>
      <c r="G6149" s="572"/>
      <c r="H6149" s="573"/>
      <c r="I6149" s="548">
        <v>215457</v>
      </c>
    </row>
    <row r="6150" spans="2:10" ht="15.75" thickBot="1">
      <c r="B6150" s="522"/>
      <c r="C6150" s="522"/>
      <c r="D6150" s="522"/>
      <c r="E6150" s="522"/>
      <c r="F6150" s="522"/>
      <c r="G6150" s="521"/>
      <c r="H6150" s="517"/>
      <c r="I6150" s="517"/>
    </row>
    <row r="6151" spans="2:10" ht="15.75" thickBot="1">
      <c r="B6151" s="522"/>
      <c r="C6151" s="522"/>
      <c r="D6151" s="522"/>
      <c r="E6151" s="522"/>
      <c r="F6151" s="574" t="s">
        <v>654</v>
      </c>
      <c r="G6151" s="521"/>
      <c r="H6151" s="517"/>
      <c r="I6151" s="548">
        <v>870413</v>
      </c>
      <c r="J6151" s="518">
        <v>870413</v>
      </c>
    </row>
    <row r="6152" spans="2:10">
      <c r="B6152" s="515"/>
      <c r="C6152" s="515"/>
      <c r="D6152" s="515"/>
      <c r="E6152" s="515"/>
      <c r="F6152" s="515"/>
      <c r="G6152" s="516"/>
      <c r="H6152" s="517"/>
      <c r="I6152" s="515"/>
    </row>
  </sheetData>
  <autoFilter ref="A1:G2862"/>
  <dataConsolidate/>
  <mergeCells count="1">
    <mergeCell ref="C6120:C6132"/>
  </mergeCells>
  <conditionalFormatting sqref="C1062:H1063 I1061:I1063 I2789:I2790 A1029:A1080 A2384:A2429 B1061:B1063 B1059:H1059 B1060:I1060 A2788:H2788 A2789:B2790 A3243:A3296 A2916:I2922 A2970:I2970 A2924:B2924 A2925:I2927 B2955 A2956:B2969 A2928:B2954 A1318:B1320 A1321:I1356 A1305:I1317 A1304:C1304 A1372:B1374 A1375:I1410 A1359:I1371 A1358:C1358 A1426:B1428 A1413:I1425 A1412:C1412 B3234:I3246 B3231:B3233 A3297:I3300 A3348:A3350 B3348:I3354 B3447:B3449 J434:XFD434 A434 B1029:I1058 B1064:I1080 A1303:H1303 A1357:H1357 A1411:H1411 A2383:H2383 A2869:H2869 A2923:H2923 B2977:H2978 B3033:I3084 B3031:H3032 B3087:I3138 B3085:H3086 B3141:I3192 B3139:H3140 B3195:I3230 B3193:H3194 B3249:I3296 B3247:H3248 A3301:H3301 B3357:I3408 B3355:H3356 B3411:I3446 B3409:H3410 A1:IC433 B3450:I3778 B3833:I3994 A3462:A55314 B4049:I5126 J5181:IC6044 K5127:IC5180 B5181:I5990 B6153:I55314 J6153:IC1048576 K6045:IC6152 A1891:A1998 A435:I1028 A1081:I1302 A1429:I1890 A1999:I2382 A2430:I2787 A2791:I2868 B2971:I2976 A2971:A2972 A3025:A3080 B2979:I3030 J435:IC5126">
    <cfRule type="containsErrors" dxfId="225" priority="160">
      <formula>ISERROR(A1)</formula>
    </cfRule>
  </conditionalFormatting>
  <conditionalFormatting sqref="C2789:H2790">
    <cfRule type="containsErrors" dxfId="224" priority="151">
      <formula>ISERROR(C2789)</formula>
    </cfRule>
  </conditionalFormatting>
  <conditionalFormatting sqref="A2902:A2915 A2870:A2900">
    <cfRule type="containsErrors" dxfId="223" priority="150">
      <formula>ISERROR(A2870)</formula>
    </cfRule>
  </conditionalFormatting>
  <conditionalFormatting sqref="A2901">
    <cfRule type="containsErrors" dxfId="222" priority="135">
      <formula>ISERROR(A2901)</formula>
    </cfRule>
  </conditionalFormatting>
  <conditionalFormatting sqref="D2924:H2924">
    <cfRule type="containsErrors" dxfId="221" priority="107">
      <formula>ISERROR(D2924)</formula>
    </cfRule>
  </conditionalFormatting>
  <conditionalFormatting sqref="C2924">
    <cfRule type="containsErrors" dxfId="220" priority="106">
      <formula>ISERROR(C2924)</formula>
    </cfRule>
  </conditionalFormatting>
  <conditionalFormatting sqref="A2955">
    <cfRule type="containsErrors" dxfId="219" priority="105">
      <formula>ISERROR(A2955)</formula>
    </cfRule>
  </conditionalFormatting>
  <conditionalFormatting sqref="C2928:I2969">
    <cfRule type="containsErrors" dxfId="218" priority="104">
      <formula>ISERROR(C2928)</formula>
    </cfRule>
  </conditionalFormatting>
  <conditionalFormatting sqref="A3118:A3134 A3082:A3116">
    <cfRule type="containsErrors" dxfId="217" priority="98">
      <formula>ISERROR(A3082)</formula>
    </cfRule>
  </conditionalFormatting>
  <conditionalFormatting sqref="A3081">
    <cfRule type="containsErrors" dxfId="216" priority="99">
      <formula>ISERROR(A3081)</formula>
    </cfRule>
  </conditionalFormatting>
  <conditionalFormatting sqref="A3117">
    <cfRule type="containsErrors" dxfId="215" priority="97">
      <formula>ISERROR(A3117)</formula>
    </cfRule>
  </conditionalFormatting>
  <conditionalFormatting sqref="D1318:I1320 E1304:H1304">
    <cfRule type="containsErrors" dxfId="214" priority="92">
      <formula>ISERROR(D1304)</formula>
    </cfRule>
  </conditionalFormatting>
  <conditionalFormatting sqref="C1318:C1320">
    <cfRule type="containsErrors" dxfId="213" priority="91">
      <formula>ISERROR(C1318)</formula>
    </cfRule>
  </conditionalFormatting>
  <conditionalFormatting sqref="D1372:I1374 E1358:H1358">
    <cfRule type="containsErrors" dxfId="212" priority="90">
      <formula>ISERROR(D1358)</formula>
    </cfRule>
  </conditionalFormatting>
  <conditionalFormatting sqref="C1372:C1374">
    <cfRule type="containsErrors" dxfId="211" priority="89">
      <formula>ISERROR(C1372)</formula>
    </cfRule>
  </conditionalFormatting>
  <conditionalFormatting sqref="D1426:I1428 E1412:H1412">
    <cfRule type="containsErrors" dxfId="210" priority="88">
      <formula>ISERROR(D1412)</formula>
    </cfRule>
  </conditionalFormatting>
  <conditionalFormatting sqref="C1426:C1428">
    <cfRule type="containsErrors" dxfId="209" priority="87">
      <formula>ISERROR(C1426)</formula>
    </cfRule>
  </conditionalFormatting>
  <conditionalFormatting sqref="D1304">
    <cfRule type="containsErrors" dxfId="208" priority="75">
      <formula>ISERROR(D1304)</formula>
    </cfRule>
  </conditionalFormatting>
  <conditionalFormatting sqref="D1358">
    <cfRule type="containsErrors" dxfId="207" priority="74">
      <formula>ISERROR(D1358)</formula>
    </cfRule>
  </conditionalFormatting>
  <conditionalFormatting sqref="D1412">
    <cfRule type="containsErrors" dxfId="206" priority="73">
      <formula>ISERROR(D1412)</formula>
    </cfRule>
  </conditionalFormatting>
  <conditionalFormatting sqref="A3009">
    <cfRule type="containsErrors" dxfId="205" priority="64">
      <formula>ISERROR(A3009)</formula>
    </cfRule>
  </conditionalFormatting>
  <conditionalFormatting sqref="A2973">
    <cfRule type="containsErrors" dxfId="204" priority="66">
      <formula>ISERROR(A2973)</formula>
    </cfRule>
  </conditionalFormatting>
  <conditionalFormatting sqref="A3010:A3024 A2974:A3008">
    <cfRule type="containsErrors" dxfId="203" priority="65">
      <formula>ISERROR(A2974)</formula>
    </cfRule>
  </conditionalFormatting>
  <conditionalFormatting sqref="A3172:A3188 A3136:A3170">
    <cfRule type="containsErrors" dxfId="202" priority="60">
      <formula>ISERROR(A3136)</formula>
    </cfRule>
  </conditionalFormatting>
  <conditionalFormatting sqref="A3135">
    <cfRule type="containsErrors" dxfId="201" priority="61">
      <formula>ISERROR(A3135)</formula>
    </cfRule>
  </conditionalFormatting>
  <conditionalFormatting sqref="A3171">
    <cfRule type="containsErrors" dxfId="200" priority="59">
      <formula>ISERROR(A3171)</formula>
    </cfRule>
  </conditionalFormatting>
  <conditionalFormatting sqref="I3231:I3233">
    <cfRule type="containsErrors" dxfId="199" priority="58">
      <formula>ISERROR(I3231)</formula>
    </cfRule>
  </conditionalFormatting>
  <conditionalFormatting sqref="A3226:A3242 A3190:A3224">
    <cfRule type="containsErrors" dxfId="198" priority="56">
      <formula>ISERROR(A3190)</formula>
    </cfRule>
  </conditionalFormatting>
  <conditionalFormatting sqref="A3189">
    <cfRule type="containsErrors" dxfId="197" priority="57">
      <formula>ISERROR(A3189)</formula>
    </cfRule>
  </conditionalFormatting>
  <conditionalFormatting sqref="A3225">
    <cfRule type="containsErrors" dxfId="196" priority="55">
      <formula>ISERROR(A3225)</formula>
    </cfRule>
  </conditionalFormatting>
  <conditionalFormatting sqref="C3231:H3233">
    <cfRule type="containsErrors" dxfId="195" priority="54">
      <formula>ISERROR(C3231)</formula>
    </cfRule>
  </conditionalFormatting>
  <conditionalFormatting sqref="B2385:I2429 B2384:H2384">
    <cfRule type="containsErrors" dxfId="194" priority="53">
      <formula>ISERROR(B2384)</formula>
    </cfRule>
  </conditionalFormatting>
  <conditionalFormatting sqref="B3303:I3347 B3302:H3302">
    <cfRule type="containsErrors" dxfId="193" priority="50">
      <formula>ISERROR(B3302)</formula>
    </cfRule>
  </conditionalFormatting>
  <conditionalFormatting sqref="A3302:A3347">
    <cfRule type="containsErrors" dxfId="192" priority="51">
      <formula>ISERROR(A3302)</formula>
    </cfRule>
  </conditionalFormatting>
  <conditionalFormatting sqref="A3388:A3404 A3352:A3386">
    <cfRule type="containsErrors" dxfId="191" priority="48">
      <formula>ISERROR(A3352)</formula>
    </cfRule>
  </conditionalFormatting>
  <conditionalFormatting sqref="A3351">
    <cfRule type="containsErrors" dxfId="190" priority="49">
      <formula>ISERROR(A3351)</formula>
    </cfRule>
  </conditionalFormatting>
  <conditionalFormatting sqref="A3387">
    <cfRule type="containsErrors" dxfId="189" priority="47">
      <formula>ISERROR(A3387)</formula>
    </cfRule>
  </conditionalFormatting>
  <conditionalFormatting sqref="B2871:I2915 B2870:H2870">
    <cfRule type="containsErrors" dxfId="188" priority="46">
      <formula>ISERROR(B2870)</formula>
    </cfRule>
  </conditionalFormatting>
  <conditionalFormatting sqref="I3447:I3449">
    <cfRule type="containsErrors" dxfId="187" priority="45">
      <formula>ISERROR(I3447)</formula>
    </cfRule>
  </conditionalFormatting>
  <conditionalFormatting sqref="A3442:A3461 A3406:A3440">
    <cfRule type="containsErrors" dxfId="186" priority="43">
      <formula>ISERROR(A3406)</formula>
    </cfRule>
  </conditionalFormatting>
  <conditionalFormatting sqref="A3405">
    <cfRule type="containsErrors" dxfId="185" priority="44">
      <formula>ISERROR(A3405)</formula>
    </cfRule>
  </conditionalFormatting>
  <conditionalFormatting sqref="A3441">
    <cfRule type="containsErrors" dxfId="184" priority="42">
      <formula>ISERROR(A3441)</formula>
    </cfRule>
  </conditionalFormatting>
  <conditionalFormatting sqref="C3447:H3449">
    <cfRule type="containsErrors" dxfId="183" priority="41">
      <formula>ISERROR(C3447)</formula>
    </cfRule>
  </conditionalFormatting>
  <conditionalFormatting sqref="I1303:I1304">
    <cfRule type="containsErrors" dxfId="182" priority="38">
      <formula>ISERROR(I1303)</formula>
    </cfRule>
  </conditionalFormatting>
  <conditionalFormatting sqref="I1357:I1358">
    <cfRule type="containsErrors" dxfId="181" priority="37">
      <formula>ISERROR(I1357)</formula>
    </cfRule>
  </conditionalFormatting>
  <conditionalFormatting sqref="I1411:I1412">
    <cfRule type="containsErrors" dxfId="180" priority="36">
      <formula>ISERROR(I1411)</formula>
    </cfRule>
  </conditionalFormatting>
  <conditionalFormatting sqref="I2383:I2384">
    <cfRule type="containsErrors" dxfId="179" priority="31">
      <formula>ISERROR(I2383)</formula>
    </cfRule>
  </conditionalFormatting>
  <conditionalFormatting sqref="I2869:I2870">
    <cfRule type="containsErrors" dxfId="178" priority="24">
      <formula>ISERROR(I2869)</formula>
    </cfRule>
  </conditionalFormatting>
  <conditionalFormatting sqref="I2923:I2924">
    <cfRule type="containsErrors" dxfId="177" priority="23">
      <formula>ISERROR(I2923)</formula>
    </cfRule>
  </conditionalFormatting>
  <conditionalFormatting sqref="I2977:I2978">
    <cfRule type="containsErrors" dxfId="176" priority="20">
      <formula>ISERROR(I2977)</formula>
    </cfRule>
  </conditionalFormatting>
  <conditionalFormatting sqref="I3031:I3032">
    <cfRule type="containsErrors" dxfId="175" priority="18">
      <formula>ISERROR(I3031)</formula>
    </cfRule>
  </conditionalFormatting>
  <conditionalFormatting sqref="I3085:I3086">
    <cfRule type="containsErrors" dxfId="174" priority="17">
      <formula>ISERROR(I3085)</formula>
    </cfRule>
  </conditionalFormatting>
  <conditionalFormatting sqref="I3139:I3140">
    <cfRule type="containsErrors" dxfId="173" priority="16">
      <formula>ISERROR(I3139)</formula>
    </cfRule>
  </conditionalFormatting>
  <conditionalFormatting sqref="I3193:I3194">
    <cfRule type="containsErrors" dxfId="172" priority="15">
      <formula>ISERROR(I3193)</formula>
    </cfRule>
  </conditionalFormatting>
  <conditionalFormatting sqref="I3247:I3248">
    <cfRule type="containsErrors" dxfId="171" priority="14">
      <formula>ISERROR(I3247)</formula>
    </cfRule>
  </conditionalFormatting>
  <conditionalFormatting sqref="I3301:I3302">
    <cfRule type="containsErrors" dxfId="170" priority="13">
      <formula>ISERROR(I3301)</formula>
    </cfRule>
  </conditionalFormatting>
  <conditionalFormatting sqref="I3355:I3356">
    <cfRule type="containsErrors" dxfId="169" priority="12">
      <formula>ISERROR(I3355)</formula>
    </cfRule>
  </conditionalFormatting>
  <conditionalFormatting sqref="I3409:I3410">
    <cfRule type="containsErrors" dxfId="168" priority="11">
      <formula>ISERROR(I3409)</formula>
    </cfRule>
  </conditionalFormatting>
  <conditionalFormatting sqref="B3779:I3784 B3787:I3832 B3785:H3786">
    <cfRule type="containsErrors" dxfId="167" priority="10">
      <formula>ISERROR(B3779)</formula>
    </cfRule>
  </conditionalFormatting>
  <conditionalFormatting sqref="I3785:I3786">
    <cfRule type="containsErrors" dxfId="166" priority="9">
      <formula>ISERROR(I3785)</formula>
    </cfRule>
  </conditionalFormatting>
  <conditionalFormatting sqref="B3995:I4000 B4003:I4048 B4001:H4002">
    <cfRule type="containsErrors" dxfId="165" priority="8">
      <formula>ISERROR(B3995)</formula>
    </cfRule>
  </conditionalFormatting>
  <conditionalFormatting sqref="I4001:I4002">
    <cfRule type="containsErrors" dxfId="164" priority="7">
      <formula>ISERROR(I4001)</formula>
    </cfRule>
  </conditionalFormatting>
  <conditionalFormatting sqref="B5127:J5180">
    <cfRule type="containsErrors" dxfId="163" priority="6">
      <formula>ISERROR(B5127)</formula>
    </cfRule>
  </conditionalFormatting>
  <conditionalFormatting sqref="B5991:I5996 B5999:I6044 B5997:H5998">
    <cfRule type="containsErrors" dxfId="162" priority="5">
      <formula>ISERROR(B5991)</formula>
    </cfRule>
  </conditionalFormatting>
  <conditionalFormatting sqref="I5997:I5998">
    <cfRule type="containsErrors" dxfId="161" priority="4">
      <formula>ISERROR(I5997)</formula>
    </cfRule>
  </conditionalFormatting>
  <conditionalFormatting sqref="J6045:J6152 B6045:I6120 B6133:I6152 B6121:B6132 D6121:I6132">
    <cfRule type="containsErrors" dxfId="160" priority="3">
      <formula>ISERROR(B6045)</formula>
    </cfRule>
  </conditionalFormatting>
  <conditionalFormatting sqref="B1945:I1998">
    <cfRule type="containsErrors" dxfId="159" priority="1">
      <formula>ISERROR(B1945)</formula>
    </cfRule>
  </conditionalFormatting>
  <conditionalFormatting sqref="B1891:I1944">
    <cfRule type="containsErrors" dxfId="158" priority="2">
      <formula>ISERROR(B1891)</formula>
    </cfRule>
  </conditionalFormatting>
  <printOptions horizontalCentered="1"/>
  <pageMargins left="0.98425196850393704" right="0.98425196850393704" top="1.3779527559055118" bottom="0.78740157480314965" header="0.78740157480314965" footer="0.39370078740157483"/>
  <pageSetup scale="62" fitToHeight="0" orientation="portrait" r:id="rId1"/>
  <headerFooter>
    <oddHeader>&amp;C&amp;8PLAN MAESTRO DE ACUEDUCTO Y  ALCANTARILLADO  MUNICIPIO DE PITALITO
CONSORCIO AGUAS DEL HUILA
COMPONENTE FINANCIERO
 &amp;R
&amp;G</oddHeader>
  </headerFooter>
  <rowBreaks count="46" manualBreakCount="46">
    <brk id="55" max="16383" man="1"/>
    <brk id="109" max="16383" man="1"/>
    <brk id="163" max="16383" man="1"/>
    <brk id="217" max="16383" man="1"/>
    <brk id="271" max="16383" man="1"/>
    <brk id="325" max="16383" man="1"/>
    <brk id="379" max="16383" man="1"/>
    <brk id="434" max="16383" man="1"/>
    <brk id="488" max="16383" man="1"/>
    <brk id="542" max="16383" man="1"/>
    <brk id="596" max="16383" man="1"/>
    <brk id="650" max="16383" man="1"/>
    <brk id="704" max="16383" man="1"/>
    <brk id="758" max="16383" man="1"/>
    <brk id="812" max="16383" man="1"/>
    <brk id="866" max="16383" man="1"/>
    <brk id="920" max="16383" man="1"/>
    <brk id="974" max="16383" man="1"/>
    <brk id="1028" max="16383" man="1"/>
    <brk id="1082" max="16383" man="1"/>
    <brk id="1136" min="1" max="8" man="1"/>
    <brk id="1190" min="1" max="8" man="1"/>
    <brk id="1460" max="16383" man="1"/>
    <brk id="1514" max="16383" man="1"/>
    <brk id="1568" max="16383" man="1"/>
    <brk id="1622" max="16383" man="1"/>
    <brk id="1676" max="16383" man="1"/>
    <brk id="1730" max="16383" man="1"/>
    <brk id="1784" max="16383" man="1"/>
    <brk id="1838" max="16383" man="1"/>
    <brk id="1892" max="16383" man="1"/>
    <brk id="1946" max="16383" man="1"/>
    <brk id="2000" max="16383" man="1"/>
    <brk id="2270" min="1" max="8" man="1"/>
    <brk id="2432" min="1" max="8" man="1"/>
    <brk id="2486" min="1" max="8" man="1"/>
    <brk id="2540" max="16383" man="1"/>
    <brk id="2594" min="1" max="8" man="1"/>
    <brk id="2648" min="1" max="8" man="1"/>
    <brk id="2702" min="1" max="8" man="1"/>
    <brk id="2756" min="1" max="8" man="1"/>
    <brk id="2810" min="1" max="8" man="1"/>
    <brk id="3456" min="1" max="8" man="1"/>
    <brk id="3510" min="1" max="8" man="1"/>
    <brk id="3564" min="1" max="8" man="1"/>
    <brk id="3618" min="1" max="8" man="1"/>
  </rowBreaks>
  <colBreaks count="1" manualBreakCount="1">
    <brk id="1" max="1048575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69"/>
      <c r="D2" s="1972" t="s">
        <v>5751</v>
      </c>
      <c r="E2" s="1972"/>
      <c r="F2" s="1972"/>
      <c r="G2" s="1972"/>
      <c r="H2" s="1973"/>
      <c r="I2" s="1974"/>
      <c r="J2" s="1359"/>
    </row>
    <row r="3" spans="2:10" ht="15.75" customHeight="1">
      <c r="B3" s="1358"/>
      <c r="C3" s="1970"/>
      <c r="D3" s="1972"/>
      <c r="E3" s="1972"/>
      <c r="F3" s="1972"/>
      <c r="G3" s="1972"/>
      <c r="H3" s="1975"/>
      <c r="I3" s="1976"/>
      <c r="J3" s="1359"/>
    </row>
    <row r="4" spans="2:10" ht="3.75" customHeight="1">
      <c r="B4" s="1358"/>
      <c r="C4" s="1970"/>
      <c r="D4" s="1979"/>
      <c r="E4" s="1980"/>
      <c r="F4" s="1980"/>
      <c r="G4" s="1981"/>
      <c r="H4" s="1975"/>
      <c r="I4" s="1976"/>
      <c r="J4" s="1359"/>
    </row>
    <row r="5" spans="2:10" ht="15" customHeight="1">
      <c r="B5" s="1358"/>
      <c r="C5" s="1970"/>
      <c r="D5" s="1929" t="s">
        <v>5752</v>
      </c>
      <c r="E5" s="1929"/>
      <c r="F5" s="1929"/>
      <c r="G5" s="1929"/>
      <c r="H5" s="1975"/>
      <c r="I5" s="1976"/>
      <c r="J5" s="1359"/>
    </row>
    <row r="6" spans="2:10">
      <c r="B6" s="1358"/>
      <c r="C6" s="1970"/>
      <c r="D6" s="1929"/>
      <c r="E6" s="1929"/>
      <c r="F6" s="1929"/>
      <c r="G6" s="1929"/>
      <c r="H6" s="1975"/>
      <c r="I6" s="1976"/>
      <c r="J6" s="1359"/>
    </row>
    <row r="7" spans="2:10">
      <c r="B7" s="1360"/>
      <c r="C7" s="1970"/>
      <c r="D7" s="1929"/>
      <c r="E7" s="1929"/>
      <c r="F7" s="1929"/>
      <c r="G7" s="1929"/>
      <c r="H7" s="1975"/>
      <c r="I7" s="1976"/>
      <c r="J7" s="1359"/>
    </row>
    <row r="8" spans="2:10" ht="11.25" customHeight="1">
      <c r="B8" s="1360"/>
      <c r="C8" s="1970"/>
      <c r="D8" s="1929"/>
      <c r="E8" s="1929"/>
      <c r="F8" s="1929"/>
      <c r="G8" s="1929"/>
      <c r="H8" s="1975"/>
      <c r="I8" s="1976"/>
      <c r="J8" s="1359"/>
    </row>
    <row r="9" spans="2:10" ht="3.75" customHeight="1">
      <c r="B9" s="1360"/>
      <c r="C9" s="1971"/>
      <c r="D9" s="1982"/>
      <c r="E9" s="1983"/>
      <c r="F9" s="1983"/>
      <c r="G9" s="1984"/>
      <c r="H9" s="1977"/>
      <c r="I9" s="1978"/>
      <c r="J9" s="1359"/>
    </row>
    <row r="10" spans="2:10" ht="38.25" customHeight="1">
      <c r="B10" s="1360"/>
      <c r="C10" s="1985" t="s">
        <v>5756</v>
      </c>
      <c r="D10" s="1930" t="s">
        <v>5760</v>
      </c>
      <c r="E10" s="1930"/>
      <c r="F10" s="1930"/>
      <c r="G10" s="1930"/>
      <c r="H10" s="1973" t="s">
        <v>5755</v>
      </c>
      <c r="I10" s="1974"/>
      <c r="J10" s="1359"/>
    </row>
    <row r="11" spans="2:10" ht="3.75" customHeight="1">
      <c r="B11" s="1360"/>
      <c r="C11" s="1986"/>
      <c r="D11" s="1930"/>
      <c r="E11" s="1930"/>
      <c r="F11" s="1930"/>
      <c r="G11" s="1930"/>
      <c r="H11" s="1975"/>
      <c r="I11" s="1976"/>
      <c r="J11" s="1359"/>
    </row>
    <row r="12" spans="2:10">
      <c r="B12" s="1360"/>
      <c r="C12" s="1987"/>
      <c r="D12" s="1930" t="s">
        <v>631</v>
      </c>
      <c r="E12" s="1930"/>
      <c r="F12" s="1930"/>
      <c r="G12" s="1930"/>
      <c r="H12" s="1977"/>
      <c r="I12" s="1978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>
      <c r="B16" s="1361"/>
      <c r="C16" s="1334" t="s">
        <v>568</v>
      </c>
      <c r="D16" s="1335" t="s">
        <v>5908</v>
      </c>
      <c r="E16" s="1968" t="e">
        <f>+IF(D16="","",VLOOKUP(D16,#REF!,2,FALSE))</f>
        <v>#REF!</v>
      </c>
      <c r="F16" s="1968"/>
      <c r="G16" s="1968"/>
      <c r="H16" s="1336" t="s">
        <v>7</v>
      </c>
      <c r="I16" s="1435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 t="s">
        <v>637</v>
      </c>
      <c r="D19" s="1344" t="str">
        <f>+IF(C19="","",VLOOKUP(C19,[7]Insumos!$B$10:$D$1287,2,FALSE))</f>
        <v>%mo</v>
      </c>
      <c r="E19" s="1345"/>
      <c r="F19" s="1346">
        <f>+I57</f>
        <v>285000</v>
      </c>
      <c r="G19" s="1347">
        <v>0.1</v>
      </c>
      <c r="H19" s="1348">
        <f t="shared" ref="H19:H25" si="0">IFERROR(G19*F19,"")</f>
        <v>28500</v>
      </c>
      <c r="I19" s="1333"/>
      <c r="J19" s="1359"/>
    </row>
    <row r="20" spans="2:10">
      <c r="B20" s="1361"/>
      <c r="C20" s="1386"/>
      <c r="D20" s="1344" t="str">
        <f>+IF(C20="","",VLOOKUP(C20,[7]Insumos!$B$10:$D$1287,2,FALSE))</f>
        <v/>
      </c>
      <c r="E20" s="1345"/>
      <c r="F20" s="1346" t="str">
        <f>+IF(C20="","",VLOOKUP(C20,[7]Insumos!$B$10:$D$1287,3,FALSE))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417"/>
      <c r="D21" s="1344" t="str">
        <f>+IF(C21="","",VLOOKUP(C21,[7]Insumos!$B$10:$D$1287,2,FALSE))</f>
        <v/>
      </c>
      <c r="E21" s="1345"/>
      <c r="F21" s="1346" t="str">
        <f>+IF(C21="","",VLOOKUP(C21,[7]Insumos!$B$10:$D$1287,3,FALSE))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+IF(C22="","",VLOOKUP(C22,[7]Insumos!$B$10:$D$1287,2,FALSE))</f>
        <v/>
      </c>
      <c r="E22" s="1349"/>
      <c r="F22" s="1346" t="str">
        <f>+IF(C22="","",VLOOKUP(C22,[7]Insumos!$B$10:$D$1287,3,FALSE))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+IF(C23="","",VLOOKUP(C23,[7]Insumos!$B$10:$D$1287,2,FALSE))</f>
        <v/>
      </c>
      <c r="E23" s="1349"/>
      <c r="F23" s="1346" t="str">
        <f>+IF(C23="","",VLOOKUP(C23,[7]Insumos!$B$10:$D$1287,3,FALSE))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+IF(C24="","",VLOOKUP(C24,[7]Insumos!$B$10:$D$1287,2,FALSE))</f>
        <v/>
      </c>
      <c r="E24" s="1349"/>
      <c r="F24" s="1346" t="str">
        <f>+IF(C24="","",VLOOKUP(C24,[7]Insumos!$B$10:$D$1287,3,FALSE))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+IF(C25="","",VLOOKUP(C25,[7]Insumos!$B$10:$D$1287,2,FALSE))</f>
        <v/>
      </c>
      <c r="E25" s="1349"/>
      <c r="F25" s="1346" t="str">
        <f>+IF(C25="","",VLOOKUP(C25,[7]Insumos!$B$10:$D$1287,3,FALSE))</f>
        <v/>
      </c>
      <c r="G25" s="1342"/>
      <c r="H25" s="1348" t="str">
        <f t="shared" si="0"/>
        <v/>
      </c>
      <c r="I25" s="1379">
        <f>+ROUND(SUM(H19:H25),0)</f>
        <v>28500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5913</v>
      </c>
      <c r="D28" s="1344" t="str">
        <f>+IF(C28="","",VLOOKUP(C28,[7]Insumos!$B$10:$D$1287,2,FALSE))</f>
        <v>un</v>
      </c>
      <c r="E28" s="1383">
        <v>1</v>
      </c>
      <c r="F28" s="1346">
        <f>+IF(C28="","",VLOOKUP(C28,[7]Insumos!$B$10:$D$1287,3,FALSE))</f>
        <v>2930000</v>
      </c>
      <c r="G28" s="1351"/>
      <c r="H28" s="1348">
        <f>IFERROR(E28*F28,"")</f>
        <v>2930000</v>
      </c>
      <c r="I28" s="1380"/>
      <c r="J28" s="1359"/>
    </row>
    <row r="29" spans="2:10">
      <c r="B29" s="1362"/>
      <c r="C29" s="1349"/>
      <c r="D29" s="1344" t="str">
        <f>+IF(C29="","",VLOOKUP(C29,[7]Insumos!$B$10:$D$1287,2,FALSE))</f>
        <v/>
      </c>
      <c r="E29" s="1384"/>
      <c r="F29" s="1346" t="str">
        <f>+IF(C29="","",VLOOKUP(C29,[7]Insumos!$B$10:$D$1287,3,FALSE))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+IF(C30="","",VLOOKUP(C30,[7]Insumos!$B$10:$D$1287,2,FALSE))</f>
        <v/>
      </c>
      <c r="E30" s="1384"/>
      <c r="F30" s="1346" t="str">
        <f>+IF(C30="","",VLOOKUP(C30,[7]Insumos!$B$10:$D$1287,3,FALSE))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+IF(C31="","",VLOOKUP(C31,[7]Insumos!$B$10:$D$1287,2,FALSE))</f>
        <v/>
      </c>
      <c r="E31" s="1384"/>
      <c r="F31" s="1346" t="str">
        <f>+IF(C31="","",VLOOKUP(C31,[7]Insumos!$B$10:$D$1287,3,FALSE))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+IF(C32="","",VLOOKUP(C32,[7]Insumos!$B$10:$D$1287,2,FALSE))</f>
        <v/>
      </c>
      <c r="E32" s="1384"/>
      <c r="F32" s="1346" t="str">
        <f>+IF(C32="","",VLOOKUP(C32,[7]Insumos!$B$10:$D$1287,3,FALSE))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+IF(C33="","",VLOOKUP(C33,[7]Insumos!$B$10:$D$1287,2,FALSE))</f>
        <v/>
      </c>
      <c r="E33" s="1384"/>
      <c r="F33" s="1346" t="str">
        <f>+IF(C33="","",VLOOKUP(C33,[7]Insumos!$B$10:$D$1287,3,FALSE))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+IF(C34="","",VLOOKUP(C34,[7]Insumos!$B$10:$D$1287,2,FALSE))</f>
        <v/>
      </c>
      <c r="E34" s="1384"/>
      <c r="F34" s="1346" t="str">
        <f>+IF(C34="","",VLOOKUP(C34,[7]Insumos!$B$10:$D$1287,3,FALSE))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+IF(C35="","",VLOOKUP(C35,[7]Insumos!$B$10:$D$1287,2,FALSE))</f>
        <v/>
      </c>
      <c r="E35" s="1384"/>
      <c r="F35" s="1346" t="str">
        <f>+IF(C35="","",VLOOKUP(C35,[7]Insumos!$B$10:$D$1287,3,FALSE))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+IF(C36="","",VLOOKUP(C36,[7]Insumos!$B$10:$D$1287,2,FALSE))</f>
        <v/>
      </c>
      <c r="E36" s="1384"/>
      <c r="F36" s="1346" t="str">
        <f>+IF(C36="","",VLOOKUP(C36,[7]Insumos!$B$10:$D$1287,3,FALSE))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+IF(C37="","",VLOOKUP(C37,[7]Insumos!$B$10:$D$1287,2,FALSE))</f>
        <v/>
      </c>
      <c r="E37" s="1384"/>
      <c r="F37" s="1346" t="str">
        <f>+IF(C37="","",VLOOKUP(C37,[7]Insumos!$B$10:$D$1287,3,FALSE))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+IF(C38="","",VLOOKUP(C38,[7]Insumos!$B$10:$D$1287,2,FALSE))</f>
        <v/>
      </c>
      <c r="E38" s="1384"/>
      <c r="F38" s="1346" t="str">
        <f>+IF(C38="","",VLOOKUP(C38,[7]Insumos!$B$10:$D$1287,3,FALSE))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+IF(C39="","",VLOOKUP(C39,[7]Insumos!$B$10:$D$1287,2,FALSE))</f>
        <v/>
      </c>
      <c r="E39" s="1384"/>
      <c r="F39" s="1346" t="str">
        <f>+IF(C39="","",VLOOKUP(C39,[7]Insumos!$B$10:$D$1287,3,FALSE))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+IF(C40="","",VLOOKUP(C40,[7]Insumos!$B$10:$D$1287,2,FALSE))</f>
        <v/>
      </c>
      <c r="E40" s="1349"/>
      <c r="F40" s="1346" t="str">
        <f>+IF(C40="","",VLOOKUP(C40,[7]Insumos!$B$10:$D$1287,3,FALSE))</f>
        <v/>
      </c>
      <c r="G40" s="1342"/>
      <c r="H40" s="1348" t="str">
        <f t="shared" si="1"/>
        <v/>
      </c>
      <c r="I40" s="1379">
        <f>+ROUND(SUM(H28:H40),0)</f>
        <v>2930000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+IF(C43="","",VLOOKUP(C43,[7]Insumos!$B$10:$D$1287,3,FALSE))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+IF(C44="","",VLOOKUP(C44,[7]Insumos!$B$10:$D$1287,3,FALSE))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+IF(C45="","",VLOOKUP(C45,[7]Insumos!$B$10:$D$1287,3,FALSE))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+IF(C46="","",VLOOKUP(C46,[7]Insumos!$B$10:$D$1287,3,FALSE))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+IF(C47="","",VLOOKUP(C47,[7]Insumos!$B$10:$D$1287,3,FALSE))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+IF(C48="","",VLOOKUP(C48,[7]Insumos!$B$10:$D$1287,3,FALSE))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 t="s">
        <v>651</v>
      </c>
      <c r="D51" s="1344">
        <f>+IF(C51="","",VLOOKUP(C51,[7]ManoDeObra!$B$4:$E$11,2,FALSE))</f>
        <v>50000</v>
      </c>
      <c r="E51" s="1369">
        <f>+IF(C51="","",VLOOKUP(C51,[7]ManoDeObra!$B$4:$E$11,3,FALSE))</f>
        <v>1.9</v>
      </c>
      <c r="F51" s="1348">
        <f t="shared" ref="F51:F57" si="3">IFERROR(E51*D51,"")</f>
        <v>95000</v>
      </c>
      <c r="G51" s="1345">
        <v>1</v>
      </c>
      <c r="H51" s="1377">
        <f>IFERROR(F51/G51,"")</f>
        <v>95000</v>
      </c>
      <c r="I51" s="1380"/>
      <c r="J51" s="1359"/>
    </row>
    <row r="52" spans="2:10">
      <c r="B52" s="1362"/>
      <c r="C52" s="1350" t="s">
        <v>652</v>
      </c>
      <c r="D52" s="1344">
        <f>+IF(C52="","",VLOOKUP(C52,[7]ManoDeObra!$B$4:$E$11,2,FALSE))</f>
        <v>27000</v>
      </c>
      <c r="E52" s="1369">
        <f>+IF(C52="","",VLOOKUP(C52,[7]ManoDeObra!$B$4:$E$11,3,FALSE))</f>
        <v>1.9</v>
      </c>
      <c r="F52" s="1348">
        <f t="shared" si="3"/>
        <v>51300</v>
      </c>
      <c r="G52" s="1345">
        <f>+G51/2</f>
        <v>0.5</v>
      </c>
      <c r="H52" s="1377">
        <f t="shared" ref="H52:H57" si="4">IFERROR(F52/G52,"")</f>
        <v>102600</v>
      </c>
      <c r="I52" s="1380"/>
      <c r="J52" s="1359"/>
    </row>
    <row r="53" spans="2:10">
      <c r="B53" s="1362"/>
      <c r="C53" s="1350" t="s">
        <v>653</v>
      </c>
      <c r="D53" s="1344">
        <f>+IF(C53="","",VLOOKUP(C53,[7]ManoDeObra!$B$4:$E$11,2,FALSE))</f>
        <v>23000</v>
      </c>
      <c r="E53" s="1369">
        <f>+IF(C53="","",VLOOKUP(C53,[7]ManoDeObra!$B$4:$E$11,3,FALSE))</f>
        <v>1.9</v>
      </c>
      <c r="F53" s="1348">
        <f t="shared" si="3"/>
        <v>43700</v>
      </c>
      <c r="G53" s="1378">
        <f>+G52</f>
        <v>0.5</v>
      </c>
      <c r="H53" s="1377">
        <f>IFERROR(F53/G53,"")</f>
        <v>87400</v>
      </c>
      <c r="I53" s="1380"/>
      <c r="J53" s="1359"/>
    </row>
    <row r="54" spans="2:10">
      <c r="B54" s="1362"/>
      <c r="C54" s="1349"/>
      <c r="D54" s="1344" t="str">
        <f>+IF(C54="","",VLOOKUP(C54,[7]ManoDeObra!$B$4:$E$11,2,FALSE))</f>
        <v/>
      </c>
      <c r="E54" s="1369" t="str">
        <f>+IF(C54="","",VLOOKUP(C54,[7]ManoDeObra!$B$4:$E$11,3,FALSE))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+IF(C55="","",VLOOKUP(C55,[7]ManoDeObra!$B$4:$E$11,2,FALSE))</f>
        <v/>
      </c>
      <c r="E55" s="1369" t="str">
        <f>+IF(C55="","",VLOOKUP(C55,[7]ManoDeObra!$B$4:$E$11,3,FALSE))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+IF(C56="","",VLOOKUP(C56,[7]ManoDeObra!$B$4:$E$11,2,FALSE))</f>
        <v/>
      </c>
      <c r="E56" s="1369" t="str">
        <f>+IF(C56="","",VLOOKUP(C56,[7]ManoDeObra!$B$4:$E$11,3,FALSE))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+IF(C57="","",VLOOKUP(C57,[7]ManoDeObra!$B$4:$E$11,2,FALSE))</f>
        <v/>
      </c>
      <c r="E57" s="1369" t="str">
        <f>+IF(C57="","",VLOOKUP(C57,[7]ManoDeObra!$B$4:$E$11,3,FALSE))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285000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3243500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57" priority="27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56" priority="26">
      <formula>ISERROR(B15)</formula>
    </cfRule>
  </conditionalFormatting>
  <conditionalFormatting sqref="I13:I14">
    <cfRule type="containsErrors" dxfId="155" priority="25">
      <formula>ISERROR(I13)</formula>
    </cfRule>
  </conditionalFormatting>
  <conditionalFormatting sqref="B61:J62">
    <cfRule type="containsErrors" dxfId="154" priority="24">
      <formula>ISERROR(B61)</formula>
    </cfRule>
  </conditionalFormatting>
  <conditionalFormatting sqref="D50:H50">
    <cfRule type="containsErrors" dxfId="153" priority="23">
      <formula>ISERROR(D50)</formula>
    </cfRule>
  </conditionalFormatting>
  <conditionalFormatting sqref="G19 H22:H25 D20:D25">
    <cfRule type="containsErrors" dxfId="152" priority="22">
      <formula>ISERROR(D19)</formula>
    </cfRule>
  </conditionalFormatting>
  <conditionalFormatting sqref="C53">
    <cfRule type="containsErrors" dxfId="151" priority="21">
      <formula>ISERROR(C53)</formula>
    </cfRule>
  </conditionalFormatting>
  <conditionalFormatting sqref="G52:G53">
    <cfRule type="containsErrors" dxfId="150" priority="20">
      <formula>ISERROR(G52)</formula>
    </cfRule>
  </conditionalFormatting>
  <conditionalFormatting sqref="G51">
    <cfRule type="containsErrors" dxfId="149" priority="19">
      <formula>ISERROR(G51)</formula>
    </cfRule>
  </conditionalFormatting>
  <conditionalFormatting sqref="C20:C21">
    <cfRule type="containsErrors" dxfId="148" priority="18">
      <formula>ISERROR(C20)</formula>
    </cfRule>
  </conditionalFormatting>
  <conditionalFormatting sqref="C51:C52">
    <cfRule type="containsErrors" dxfId="147" priority="17">
      <formula>ISERROR(C51)</formula>
    </cfRule>
  </conditionalFormatting>
  <conditionalFormatting sqref="H19:H21">
    <cfRule type="containsErrors" dxfId="146" priority="16">
      <formula>ISERROR(H19)</formula>
    </cfRule>
  </conditionalFormatting>
  <conditionalFormatting sqref="H28:H40">
    <cfRule type="containsErrors" dxfId="145" priority="15">
      <formula>ISERROR(H28)</formula>
    </cfRule>
  </conditionalFormatting>
  <conditionalFormatting sqref="F28:F40">
    <cfRule type="containsErrors" dxfId="144" priority="14">
      <formula>ISERROR(F28)</formula>
    </cfRule>
  </conditionalFormatting>
  <conditionalFormatting sqref="D28:D40">
    <cfRule type="containsErrors" dxfId="143" priority="13">
      <formula>ISERROR(D28)</formula>
    </cfRule>
  </conditionalFormatting>
  <conditionalFormatting sqref="D51:D57">
    <cfRule type="containsErrors" dxfId="142" priority="12">
      <formula>ISERROR(D51)</formula>
    </cfRule>
  </conditionalFormatting>
  <conditionalFormatting sqref="E51:E57">
    <cfRule type="containsErrors" dxfId="141" priority="11">
      <formula>ISERROR(E51)</formula>
    </cfRule>
  </conditionalFormatting>
  <conditionalFormatting sqref="F54:F57">
    <cfRule type="containsErrors" dxfId="140" priority="10">
      <formula>ISERROR(F54)</formula>
    </cfRule>
  </conditionalFormatting>
  <conditionalFormatting sqref="F51:F53">
    <cfRule type="containsErrors" dxfId="139" priority="9">
      <formula>ISERROR(F51)</formula>
    </cfRule>
  </conditionalFormatting>
  <conditionalFormatting sqref="H43:H48">
    <cfRule type="containsErrors" dxfId="138" priority="8">
      <formula>ISERROR(H43)</formula>
    </cfRule>
  </conditionalFormatting>
  <conditionalFormatting sqref="F43">
    <cfRule type="containsErrors" dxfId="137" priority="7">
      <formula>ISERROR(F43)</formula>
    </cfRule>
  </conditionalFormatting>
  <conditionalFormatting sqref="G43:G48">
    <cfRule type="containsErrors" dxfId="136" priority="6">
      <formula>ISERROR(G43)</formula>
    </cfRule>
  </conditionalFormatting>
  <conditionalFormatting sqref="H51:H57">
    <cfRule type="containsErrors" dxfId="135" priority="5">
      <formula>ISERROR(H51)</formula>
    </cfRule>
  </conditionalFormatting>
  <conditionalFormatting sqref="I16">
    <cfRule type="containsErrors" dxfId="134" priority="4">
      <formula>ISERROR(I16)</formula>
    </cfRule>
  </conditionalFormatting>
  <conditionalFormatting sqref="D19:F19">
    <cfRule type="containsErrors" dxfId="133" priority="3">
      <formula>ISERROR(D19)</formula>
    </cfRule>
  </conditionalFormatting>
  <conditionalFormatting sqref="C19">
    <cfRule type="containsErrors" dxfId="132" priority="2">
      <formula>ISERROR(C19)</formula>
    </cfRule>
  </conditionalFormatting>
  <conditionalFormatting sqref="E16">
    <cfRule type="containsErrors" dxfId="131" priority="1">
      <formula>ISERROR(E16)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69"/>
      <c r="D2" s="1972" t="s">
        <v>5751</v>
      </c>
      <c r="E2" s="1972"/>
      <c r="F2" s="1972"/>
      <c r="G2" s="1972"/>
      <c r="H2" s="1973"/>
      <c r="I2" s="1974"/>
      <c r="J2" s="1359"/>
    </row>
    <row r="3" spans="2:10" ht="15.75" customHeight="1">
      <c r="B3" s="1358"/>
      <c r="C3" s="1970"/>
      <c r="D3" s="1972"/>
      <c r="E3" s="1972"/>
      <c r="F3" s="1972"/>
      <c r="G3" s="1972"/>
      <c r="H3" s="1975"/>
      <c r="I3" s="1976"/>
      <c r="J3" s="1359"/>
    </row>
    <row r="4" spans="2:10" ht="3.75" customHeight="1">
      <c r="B4" s="1358"/>
      <c r="C4" s="1970"/>
      <c r="D4" s="1979"/>
      <c r="E4" s="1980"/>
      <c r="F4" s="1980"/>
      <c r="G4" s="1981"/>
      <c r="H4" s="1975"/>
      <c r="I4" s="1976"/>
      <c r="J4" s="1359"/>
    </row>
    <row r="5" spans="2:10" ht="15" customHeight="1">
      <c r="B5" s="1358"/>
      <c r="C5" s="1970"/>
      <c r="D5" s="1929" t="s">
        <v>5752</v>
      </c>
      <c r="E5" s="1929"/>
      <c r="F5" s="1929"/>
      <c r="G5" s="1929"/>
      <c r="H5" s="1975"/>
      <c r="I5" s="1976"/>
      <c r="J5" s="1359"/>
    </row>
    <row r="6" spans="2:10">
      <c r="B6" s="1358"/>
      <c r="C6" s="1970"/>
      <c r="D6" s="1929"/>
      <c r="E6" s="1929"/>
      <c r="F6" s="1929"/>
      <c r="G6" s="1929"/>
      <c r="H6" s="1975"/>
      <c r="I6" s="1976"/>
      <c r="J6" s="1359"/>
    </row>
    <row r="7" spans="2:10">
      <c r="B7" s="1360"/>
      <c r="C7" s="1970"/>
      <c r="D7" s="1929"/>
      <c r="E7" s="1929"/>
      <c r="F7" s="1929"/>
      <c r="G7" s="1929"/>
      <c r="H7" s="1975"/>
      <c r="I7" s="1976"/>
      <c r="J7" s="1359"/>
    </row>
    <row r="8" spans="2:10" ht="11.25" customHeight="1">
      <c r="B8" s="1360"/>
      <c r="C8" s="1970"/>
      <c r="D8" s="1929"/>
      <c r="E8" s="1929"/>
      <c r="F8" s="1929"/>
      <c r="G8" s="1929"/>
      <c r="H8" s="1975"/>
      <c r="I8" s="1976"/>
      <c r="J8" s="1359"/>
    </row>
    <row r="9" spans="2:10" ht="3.75" customHeight="1">
      <c r="B9" s="1360"/>
      <c r="C9" s="1971"/>
      <c r="D9" s="1982"/>
      <c r="E9" s="1983"/>
      <c r="F9" s="1983"/>
      <c r="G9" s="1984"/>
      <c r="H9" s="1977"/>
      <c r="I9" s="1978"/>
      <c r="J9" s="1359"/>
    </row>
    <row r="10" spans="2:10" ht="38.25" customHeight="1">
      <c r="B10" s="1360"/>
      <c r="C10" s="1985" t="s">
        <v>5756</v>
      </c>
      <c r="D10" s="1930" t="s">
        <v>5760</v>
      </c>
      <c r="E10" s="1930"/>
      <c r="F10" s="1930"/>
      <c r="G10" s="1930"/>
      <c r="H10" s="1973" t="s">
        <v>5755</v>
      </c>
      <c r="I10" s="1974"/>
      <c r="J10" s="1359"/>
    </row>
    <row r="11" spans="2:10" ht="3.75" customHeight="1">
      <c r="B11" s="1360"/>
      <c r="C11" s="1986"/>
      <c r="D11" s="1930"/>
      <c r="E11" s="1930"/>
      <c r="F11" s="1930"/>
      <c r="G11" s="1930"/>
      <c r="H11" s="1975"/>
      <c r="I11" s="1976"/>
      <c r="J11" s="1359"/>
    </row>
    <row r="12" spans="2:10">
      <c r="B12" s="1360"/>
      <c r="C12" s="1987"/>
      <c r="D12" s="1930" t="s">
        <v>631</v>
      </c>
      <c r="E12" s="1930"/>
      <c r="F12" s="1930"/>
      <c r="G12" s="1930"/>
      <c r="H12" s="1977"/>
      <c r="I12" s="1978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>
      <c r="B16" s="1361"/>
      <c r="C16" s="1334" t="s">
        <v>568</v>
      </c>
      <c r="D16" s="1335" t="s">
        <v>5925</v>
      </c>
      <c r="E16" s="1968" t="e">
        <f>+IF(D16="","",VLOOKUP(D16,#REF!,2,FALSE))</f>
        <v>#REF!</v>
      </c>
      <c r="F16" s="1968"/>
      <c r="G16" s="1968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 t="s">
        <v>637</v>
      </c>
      <c r="D19" s="1344" t="str">
        <f>+IF(C19="","",VLOOKUP(C19,[7]Insumos!$B$10:$D$1287,2,FALSE))</f>
        <v>%mo</v>
      </c>
      <c r="E19" s="1345"/>
      <c r="F19" s="1346">
        <f>+I57</f>
        <v>285000</v>
      </c>
      <c r="G19" s="1347">
        <v>0.1</v>
      </c>
      <c r="H19" s="1348">
        <f t="shared" ref="H19:H25" si="0">IFERROR(G19*F19,"")</f>
        <v>28500</v>
      </c>
      <c r="I19" s="1333"/>
      <c r="J19" s="1359"/>
    </row>
    <row r="20" spans="2:10">
      <c r="B20" s="1361"/>
      <c r="C20" s="1386"/>
      <c r="D20" s="1344" t="str">
        <f>+IF(C20="","",VLOOKUP(C20,[7]Insumos!$B$10:$D$1287,2,FALSE))</f>
        <v/>
      </c>
      <c r="E20" s="1345"/>
      <c r="F20" s="1346" t="str">
        <f>+IF(C20="","",VLOOKUP(C20,[7]Insumos!$B$10:$D$1287,3,FALSE))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417"/>
      <c r="D21" s="1344" t="str">
        <f>+IF(C21="","",VLOOKUP(C21,[7]Insumos!$B$10:$D$1287,2,FALSE))</f>
        <v/>
      </c>
      <c r="E21" s="1345"/>
      <c r="F21" s="1346" t="str">
        <f>+IF(C21="","",VLOOKUP(C21,[7]Insumos!$B$10:$D$1287,3,FALSE))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+IF(C22="","",VLOOKUP(C22,[7]Insumos!$B$10:$D$1287,2,FALSE))</f>
        <v/>
      </c>
      <c r="E22" s="1349"/>
      <c r="F22" s="1346" t="str">
        <f>+IF(C22="","",VLOOKUP(C22,[7]Insumos!$B$10:$D$1287,3,FALSE))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+IF(C23="","",VLOOKUP(C23,[7]Insumos!$B$10:$D$1287,2,FALSE))</f>
        <v/>
      </c>
      <c r="E23" s="1349"/>
      <c r="F23" s="1346" t="str">
        <f>+IF(C23="","",VLOOKUP(C23,[7]Insumos!$B$10:$D$1287,3,FALSE))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+IF(C24="","",VLOOKUP(C24,[7]Insumos!$B$10:$D$1287,2,FALSE))</f>
        <v/>
      </c>
      <c r="E24" s="1349"/>
      <c r="F24" s="1346" t="str">
        <f>+IF(C24="","",VLOOKUP(C24,[7]Insumos!$B$10:$D$1287,3,FALSE))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+IF(C25="","",VLOOKUP(C25,[7]Insumos!$B$10:$D$1287,2,FALSE))</f>
        <v/>
      </c>
      <c r="E25" s="1349"/>
      <c r="F25" s="1346" t="str">
        <f>+IF(C25="","",VLOOKUP(C25,[7]Insumos!$B$10:$D$1287,3,FALSE))</f>
        <v/>
      </c>
      <c r="G25" s="1342"/>
      <c r="H25" s="1348" t="str">
        <f t="shared" si="0"/>
        <v/>
      </c>
      <c r="I25" s="1379">
        <f>+ROUND(SUM(H19:H25),0)</f>
        <v>28500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5913</v>
      </c>
      <c r="D28" s="1344" t="str">
        <f>+IF(C28="","",VLOOKUP(C28,[7]Insumos!$B$10:$D$1287,2,FALSE))</f>
        <v>un</v>
      </c>
      <c r="E28" s="1383">
        <v>1</v>
      </c>
      <c r="F28" s="1346">
        <f>+IF(C28="","",VLOOKUP(C28,[7]Insumos!$B$10:$D$1287,3,FALSE))</f>
        <v>2930000</v>
      </c>
      <c r="G28" s="1351"/>
      <c r="H28" s="1348">
        <f>IFERROR(E28*F28,"")</f>
        <v>2930000</v>
      </c>
      <c r="I28" s="1380"/>
      <c r="J28" s="1359"/>
    </row>
    <row r="29" spans="2:10">
      <c r="B29" s="1362"/>
      <c r="C29" s="1349"/>
      <c r="D29" s="1344" t="str">
        <f>+IF(C29="","",VLOOKUP(C29,[7]Insumos!$B$10:$D$1287,2,FALSE))</f>
        <v/>
      </c>
      <c r="E29" s="1384"/>
      <c r="F29" s="1346" t="str">
        <f>+IF(C29="","",VLOOKUP(C29,[7]Insumos!$B$10:$D$1287,3,FALSE))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+IF(C30="","",VLOOKUP(C30,[7]Insumos!$B$10:$D$1287,2,FALSE))</f>
        <v/>
      </c>
      <c r="E30" s="1384"/>
      <c r="F30" s="1346" t="str">
        <f>+IF(C30="","",VLOOKUP(C30,[7]Insumos!$B$10:$D$1287,3,FALSE))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+IF(C31="","",VLOOKUP(C31,[7]Insumos!$B$10:$D$1287,2,FALSE))</f>
        <v/>
      </c>
      <c r="E31" s="1384"/>
      <c r="F31" s="1346" t="str">
        <f>+IF(C31="","",VLOOKUP(C31,[7]Insumos!$B$10:$D$1287,3,FALSE))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+IF(C32="","",VLOOKUP(C32,[7]Insumos!$B$10:$D$1287,2,FALSE))</f>
        <v/>
      </c>
      <c r="E32" s="1384"/>
      <c r="F32" s="1346" t="str">
        <f>+IF(C32="","",VLOOKUP(C32,[7]Insumos!$B$10:$D$1287,3,FALSE))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+IF(C33="","",VLOOKUP(C33,[7]Insumos!$B$10:$D$1287,2,FALSE))</f>
        <v/>
      </c>
      <c r="E33" s="1384"/>
      <c r="F33" s="1346" t="str">
        <f>+IF(C33="","",VLOOKUP(C33,[7]Insumos!$B$10:$D$1287,3,FALSE))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+IF(C34="","",VLOOKUP(C34,[7]Insumos!$B$10:$D$1287,2,FALSE))</f>
        <v/>
      </c>
      <c r="E34" s="1384"/>
      <c r="F34" s="1346" t="str">
        <f>+IF(C34="","",VLOOKUP(C34,[7]Insumos!$B$10:$D$1287,3,FALSE))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+IF(C35="","",VLOOKUP(C35,[7]Insumos!$B$10:$D$1287,2,FALSE))</f>
        <v/>
      </c>
      <c r="E35" s="1384"/>
      <c r="F35" s="1346" t="str">
        <f>+IF(C35="","",VLOOKUP(C35,[7]Insumos!$B$10:$D$1287,3,FALSE))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+IF(C36="","",VLOOKUP(C36,[7]Insumos!$B$10:$D$1287,2,FALSE))</f>
        <v/>
      </c>
      <c r="E36" s="1384"/>
      <c r="F36" s="1346" t="str">
        <f>+IF(C36="","",VLOOKUP(C36,[7]Insumos!$B$10:$D$1287,3,FALSE))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+IF(C37="","",VLOOKUP(C37,[7]Insumos!$B$10:$D$1287,2,FALSE))</f>
        <v/>
      </c>
      <c r="E37" s="1384"/>
      <c r="F37" s="1346" t="str">
        <f>+IF(C37="","",VLOOKUP(C37,[7]Insumos!$B$10:$D$1287,3,FALSE))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+IF(C38="","",VLOOKUP(C38,[7]Insumos!$B$10:$D$1287,2,FALSE))</f>
        <v/>
      </c>
      <c r="E38" s="1384"/>
      <c r="F38" s="1346" t="str">
        <f>+IF(C38="","",VLOOKUP(C38,[7]Insumos!$B$10:$D$1287,3,FALSE))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+IF(C39="","",VLOOKUP(C39,[7]Insumos!$B$10:$D$1287,2,FALSE))</f>
        <v/>
      </c>
      <c r="E39" s="1384"/>
      <c r="F39" s="1346" t="str">
        <f>+IF(C39="","",VLOOKUP(C39,[7]Insumos!$B$10:$D$1287,3,FALSE))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+IF(C40="","",VLOOKUP(C40,[7]Insumos!$B$10:$D$1287,2,FALSE))</f>
        <v/>
      </c>
      <c r="E40" s="1349"/>
      <c r="F40" s="1346" t="str">
        <f>+IF(C40="","",VLOOKUP(C40,[7]Insumos!$B$10:$D$1287,3,FALSE))</f>
        <v/>
      </c>
      <c r="G40" s="1342"/>
      <c r="H40" s="1348" t="str">
        <f t="shared" si="1"/>
        <v/>
      </c>
      <c r="I40" s="1379">
        <f>+ROUND(SUM(H28:H40),0)</f>
        <v>2930000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+IF(C43="","",VLOOKUP(C43,[7]Insumos!$B$10:$D$1287,3,FALSE))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+IF(C44="","",VLOOKUP(C44,[7]Insumos!$B$10:$D$1287,3,FALSE))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+IF(C45="","",VLOOKUP(C45,[7]Insumos!$B$10:$D$1287,3,FALSE))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+IF(C46="","",VLOOKUP(C46,[7]Insumos!$B$10:$D$1287,3,FALSE))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+IF(C47="","",VLOOKUP(C47,[7]Insumos!$B$10:$D$1287,3,FALSE))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+IF(C48="","",VLOOKUP(C48,[7]Insumos!$B$10:$D$1287,3,FALSE))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 t="s">
        <v>651</v>
      </c>
      <c r="D51" s="1344">
        <f>+IF(C51="","",VLOOKUP(C51,[7]ManoDeObra!$B$4:$E$11,2,FALSE))</f>
        <v>50000</v>
      </c>
      <c r="E51" s="1369">
        <f>+IF(C51="","",VLOOKUP(C51,[7]ManoDeObra!$B$4:$E$11,3,FALSE))</f>
        <v>1.9</v>
      </c>
      <c r="F51" s="1348">
        <f t="shared" ref="F51:F57" si="3">IFERROR(E51*D51,"")</f>
        <v>95000</v>
      </c>
      <c r="G51" s="1345">
        <v>1</v>
      </c>
      <c r="H51" s="1377">
        <f>IFERROR(F51/G51,"")</f>
        <v>95000</v>
      </c>
      <c r="I51" s="1380"/>
      <c r="J51" s="1359"/>
    </row>
    <row r="52" spans="2:10">
      <c r="B52" s="1362"/>
      <c r="C52" s="1350" t="s">
        <v>652</v>
      </c>
      <c r="D52" s="1344">
        <f>+IF(C52="","",VLOOKUP(C52,[7]ManoDeObra!$B$4:$E$11,2,FALSE))</f>
        <v>27000</v>
      </c>
      <c r="E52" s="1369">
        <f>+IF(C52="","",VLOOKUP(C52,[7]ManoDeObra!$B$4:$E$11,3,FALSE))</f>
        <v>1.9</v>
      </c>
      <c r="F52" s="1348">
        <f t="shared" si="3"/>
        <v>51300</v>
      </c>
      <c r="G52" s="1345">
        <f>+G51/2</f>
        <v>0.5</v>
      </c>
      <c r="H52" s="1377">
        <f t="shared" ref="H52:H57" si="4">IFERROR(F52/G52,"")</f>
        <v>102600</v>
      </c>
      <c r="I52" s="1380"/>
      <c r="J52" s="1359"/>
    </row>
    <row r="53" spans="2:10">
      <c r="B53" s="1362"/>
      <c r="C53" s="1350" t="s">
        <v>653</v>
      </c>
      <c r="D53" s="1344">
        <f>+IF(C53="","",VLOOKUP(C53,[7]ManoDeObra!$B$4:$E$11,2,FALSE))</f>
        <v>23000</v>
      </c>
      <c r="E53" s="1369">
        <f>+IF(C53="","",VLOOKUP(C53,[7]ManoDeObra!$B$4:$E$11,3,FALSE))</f>
        <v>1.9</v>
      </c>
      <c r="F53" s="1348">
        <f t="shared" si="3"/>
        <v>43700</v>
      </c>
      <c r="G53" s="1378">
        <f>+G52</f>
        <v>0.5</v>
      </c>
      <c r="H53" s="1377">
        <f>IFERROR(F53/G53,"")</f>
        <v>87400</v>
      </c>
      <c r="I53" s="1380"/>
      <c r="J53" s="1359"/>
    </row>
    <row r="54" spans="2:10">
      <c r="B54" s="1362"/>
      <c r="C54" s="1349"/>
      <c r="D54" s="1344" t="str">
        <f>+IF(C54="","",VLOOKUP(C54,[7]ManoDeObra!$B$4:$E$11,2,FALSE))</f>
        <v/>
      </c>
      <c r="E54" s="1369" t="str">
        <f>+IF(C54="","",VLOOKUP(C54,[7]ManoDeObra!$B$4:$E$11,3,FALSE))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+IF(C55="","",VLOOKUP(C55,[7]ManoDeObra!$B$4:$E$11,2,FALSE))</f>
        <v/>
      </c>
      <c r="E55" s="1369" t="str">
        <f>+IF(C55="","",VLOOKUP(C55,[7]ManoDeObra!$B$4:$E$11,3,FALSE))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+IF(C56="","",VLOOKUP(C56,[7]ManoDeObra!$B$4:$E$11,2,FALSE))</f>
        <v/>
      </c>
      <c r="E56" s="1369" t="str">
        <f>+IF(C56="","",VLOOKUP(C56,[7]ManoDeObra!$B$4:$E$11,3,FALSE))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+IF(C57="","",VLOOKUP(C57,[7]ManoDeObra!$B$4:$E$11,2,FALSE))</f>
        <v/>
      </c>
      <c r="E57" s="1369" t="str">
        <f>+IF(C57="","",VLOOKUP(C57,[7]ManoDeObra!$B$4:$E$11,3,FALSE))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285000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3243500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30" priority="27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29" priority="26">
      <formula>ISERROR(B15)</formula>
    </cfRule>
  </conditionalFormatting>
  <conditionalFormatting sqref="I13:I14">
    <cfRule type="containsErrors" dxfId="128" priority="25">
      <formula>ISERROR(I13)</formula>
    </cfRule>
  </conditionalFormatting>
  <conditionalFormatting sqref="B61:J62">
    <cfRule type="containsErrors" dxfId="127" priority="24">
      <formula>ISERROR(B61)</formula>
    </cfRule>
  </conditionalFormatting>
  <conditionalFormatting sqref="D50:H50">
    <cfRule type="containsErrors" dxfId="126" priority="23">
      <formula>ISERROR(D50)</formula>
    </cfRule>
  </conditionalFormatting>
  <conditionalFormatting sqref="G19 H22:H25 D20:D25">
    <cfRule type="containsErrors" dxfId="125" priority="22">
      <formula>ISERROR(D19)</formula>
    </cfRule>
  </conditionalFormatting>
  <conditionalFormatting sqref="C53">
    <cfRule type="containsErrors" dxfId="124" priority="21">
      <formula>ISERROR(C53)</formula>
    </cfRule>
  </conditionalFormatting>
  <conditionalFormatting sqref="G52:G53">
    <cfRule type="containsErrors" dxfId="123" priority="20">
      <formula>ISERROR(G52)</formula>
    </cfRule>
  </conditionalFormatting>
  <conditionalFormatting sqref="G51">
    <cfRule type="containsErrors" dxfId="122" priority="19">
      <formula>ISERROR(G51)</formula>
    </cfRule>
  </conditionalFormatting>
  <conditionalFormatting sqref="C20:C21">
    <cfRule type="containsErrors" dxfId="121" priority="18">
      <formula>ISERROR(C20)</formula>
    </cfRule>
  </conditionalFormatting>
  <conditionalFormatting sqref="C51:C52">
    <cfRule type="containsErrors" dxfId="120" priority="17">
      <formula>ISERROR(C51)</formula>
    </cfRule>
  </conditionalFormatting>
  <conditionalFormatting sqref="H19:H21">
    <cfRule type="containsErrors" dxfId="119" priority="16">
      <formula>ISERROR(H19)</formula>
    </cfRule>
  </conditionalFormatting>
  <conditionalFormatting sqref="H28:H40">
    <cfRule type="containsErrors" dxfId="118" priority="15">
      <formula>ISERROR(H28)</formula>
    </cfRule>
  </conditionalFormatting>
  <conditionalFormatting sqref="F28:F40">
    <cfRule type="containsErrors" dxfId="117" priority="14">
      <formula>ISERROR(F28)</formula>
    </cfRule>
  </conditionalFormatting>
  <conditionalFormatting sqref="D28:D40">
    <cfRule type="containsErrors" dxfId="116" priority="13">
      <formula>ISERROR(D28)</formula>
    </cfRule>
  </conditionalFormatting>
  <conditionalFormatting sqref="D51:D57">
    <cfRule type="containsErrors" dxfId="115" priority="12">
      <formula>ISERROR(D51)</formula>
    </cfRule>
  </conditionalFormatting>
  <conditionalFormatting sqref="E51:E57">
    <cfRule type="containsErrors" dxfId="114" priority="11">
      <formula>ISERROR(E51)</formula>
    </cfRule>
  </conditionalFormatting>
  <conditionalFormatting sqref="F54:F57">
    <cfRule type="containsErrors" dxfId="113" priority="10">
      <formula>ISERROR(F54)</formula>
    </cfRule>
  </conditionalFormatting>
  <conditionalFormatting sqref="F51:F53">
    <cfRule type="containsErrors" dxfId="112" priority="9">
      <formula>ISERROR(F51)</formula>
    </cfRule>
  </conditionalFormatting>
  <conditionalFormatting sqref="H43:H48">
    <cfRule type="containsErrors" dxfId="111" priority="8">
      <formula>ISERROR(H43)</formula>
    </cfRule>
  </conditionalFormatting>
  <conditionalFormatting sqref="F43">
    <cfRule type="containsErrors" dxfId="110" priority="7">
      <formula>ISERROR(F43)</formula>
    </cfRule>
  </conditionalFormatting>
  <conditionalFormatting sqref="G43:G48">
    <cfRule type="containsErrors" dxfId="109" priority="6">
      <formula>ISERROR(G43)</formula>
    </cfRule>
  </conditionalFormatting>
  <conditionalFormatting sqref="H51:H57">
    <cfRule type="containsErrors" dxfId="108" priority="5">
      <formula>ISERROR(H51)</formula>
    </cfRule>
  </conditionalFormatting>
  <conditionalFormatting sqref="I16">
    <cfRule type="containsErrors" dxfId="107" priority="4">
      <formula>ISERROR(I16)</formula>
    </cfRule>
  </conditionalFormatting>
  <conditionalFormatting sqref="D19:F19">
    <cfRule type="containsErrors" dxfId="106" priority="3">
      <formula>ISERROR(D19)</formula>
    </cfRule>
  </conditionalFormatting>
  <conditionalFormatting sqref="C19">
    <cfRule type="containsErrors" dxfId="105" priority="2">
      <formula>ISERROR(C19)</formula>
    </cfRule>
  </conditionalFormatting>
  <conditionalFormatting sqref="E16">
    <cfRule type="containsErrors" dxfId="104" priority="1">
      <formula>ISERROR(E16)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69"/>
      <c r="D2" s="1972" t="s">
        <v>5751</v>
      </c>
      <c r="E2" s="1972"/>
      <c r="F2" s="1972"/>
      <c r="G2" s="1972"/>
      <c r="H2" s="1973"/>
      <c r="I2" s="1974"/>
      <c r="J2" s="1359"/>
    </row>
    <row r="3" spans="2:10" ht="15.75" customHeight="1">
      <c r="B3" s="1358"/>
      <c r="C3" s="1970"/>
      <c r="D3" s="1972"/>
      <c r="E3" s="1972"/>
      <c r="F3" s="1972"/>
      <c r="G3" s="1972"/>
      <c r="H3" s="1975"/>
      <c r="I3" s="1976"/>
      <c r="J3" s="1359"/>
    </row>
    <row r="4" spans="2:10" ht="3.75" customHeight="1">
      <c r="B4" s="1358"/>
      <c r="C4" s="1970"/>
      <c r="D4" s="1979"/>
      <c r="E4" s="1980"/>
      <c r="F4" s="1980"/>
      <c r="G4" s="1981"/>
      <c r="H4" s="1975"/>
      <c r="I4" s="1976"/>
      <c r="J4" s="1359"/>
    </row>
    <row r="5" spans="2:10" ht="15" customHeight="1">
      <c r="B5" s="1358"/>
      <c r="C5" s="1970"/>
      <c r="D5" s="1929" t="s">
        <v>5752</v>
      </c>
      <c r="E5" s="1929"/>
      <c r="F5" s="1929"/>
      <c r="G5" s="1929"/>
      <c r="H5" s="1975"/>
      <c r="I5" s="1976"/>
      <c r="J5" s="1359"/>
    </row>
    <row r="6" spans="2:10">
      <c r="B6" s="1358"/>
      <c r="C6" s="1970"/>
      <c r="D6" s="1929"/>
      <c r="E6" s="1929"/>
      <c r="F6" s="1929"/>
      <c r="G6" s="1929"/>
      <c r="H6" s="1975"/>
      <c r="I6" s="1976"/>
      <c r="J6" s="1359"/>
    </row>
    <row r="7" spans="2:10">
      <c r="B7" s="1360"/>
      <c r="C7" s="1970"/>
      <c r="D7" s="1929"/>
      <c r="E7" s="1929"/>
      <c r="F7" s="1929"/>
      <c r="G7" s="1929"/>
      <c r="H7" s="1975"/>
      <c r="I7" s="1976"/>
      <c r="J7" s="1359"/>
    </row>
    <row r="8" spans="2:10" ht="11.25" customHeight="1">
      <c r="B8" s="1360"/>
      <c r="C8" s="1970"/>
      <c r="D8" s="1929"/>
      <c r="E8" s="1929"/>
      <c r="F8" s="1929"/>
      <c r="G8" s="1929"/>
      <c r="H8" s="1975"/>
      <c r="I8" s="1976"/>
      <c r="J8" s="1359"/>
    </row>
    <row r="9" spans="2:10" ht="3.75" customHeight="1">
      <c r="B9" s="1360"/>
      <c r="C9" s="1971"/>
      <c r="D9" s="1982"/>
      <c r="E9" s="1983"/>
      <c r="F9" s="1983"/>
      <c r="G9" s="1984"/>
      <c r="H9" s="1977"/>
      <c r="I9" s="1978"/>
      <c r="J9" s="1359"/>
    </row>
    <row r="10" spans="2:10" ht="38.25" customHeight="1">
      <c r="B10" s="1360"/>
      <c r="C10" s="1985" t="s">
        <v>5756</v>
      </c>
      <c r="D10" s="1930" t="s">
        <v>5760</v>
      </c>
      <c r="E10" s="1930"/>
      <c r="F10" s="1930"/>
      <c r="G10" s="1930"/>
      <c r="H10" s="1973" t="s">
        <v>5755</v>
      </c>
      <c r="I10" s="1974"/>
      <c r="J10" s="1359"/>
    </row>
    <row r="11" spans="2:10" ht="3.75" customHeight="1">
      <c r="B11" s="1360"/>
      <c r="C11" s="1986"/>
      <c r="D11" s="1930"/>
      <c r="E11" s="1930"/>
      <c r="F11" s="1930"/>
      <c r="G11" s="1930"/>
      <c r="H11" s="1975"/>
      <c r="I11" s="1976"/>
      <c r="J11" s="1359"/>
    </row>
    <row r="12" spans="2:10">
      <c r="B12" s="1360"/>
      <c r="C12" s="1987"/>
      <c r="D12" s="1930" t="s">
        <v>631</v>
      </c>
      <c r="E12" s="1930"/>
      <c r="F12" s="1930"/>
      <c r="G12" s="1930"/>
      <c r="H12" s="1977"/>
      <c r="I12" s="1978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5818</v>
      </c>
      <c r="E16" s="1988" t="e">
        <f>+IF(D16="","",VLOOKUP(D16,#REF!,2,FALSE))</f>
        <v>#REF!</v>
      </c>
      <c r="F16" s="1988"/>
      <c r="G16" s="1988"/>
      <c r="H16" s="1336" t="s">
        <v>7</v>
      </c>
      <c r="I16" s="1387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+IF(C19="","",VLOOKUP(C19,#REF!,2,FALSE))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+IF(C20="","",VLOOKUP(C20,#REF!,2,FALSE))</f>
        <v/>
      </c>
      <c r="E20" s="1345"/>
      <c r="F20" s="1346" t="str">
        <f>+IF(C20="","",VLOOKUP(C20,#REF!,3,FALSE))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+IF(C21="","",VLOOKUP(C21,#REF!,2,FALSE))</f>
        <v/>
      </c>
      <c r="E21" s="1345"/>
      <c r="F21" s="1346" t="str">
        <f>+IF(C21="","",VLOOKUP(C21,#REF!,3,FALSE))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+IF(C22="","",VLOOKUP(C22,#REF!,2,FALSE))</f>
        <v/>
      </c>
      <c r="E22" s="1349"/>
      <c r="F22" s="1346" t="str">
        <f>+IF(C22="","",VLOOKUP(C22,#REF!,3,FALSE))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+IF(C23="","",VLOOKUP(C23,#REF!,2,FALSE))</f>
        <v/>
      </c>
      <c r="E23" s="1349"/>
      <c r="F23" s="1346" t="str">
        <f>+IF(C23="","",VLOOKUP(C23,#REF!,3,FALSE))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+IF(C24="","",VLOOKUP(C24,#REF!,2,FALSE))</f>
        <v/>
      </c>
      <c r="E24" s="1349"/>
      <c r="F24" s="1346" t="str">
        <f>+IF(C24="","",VLOOKUP(C24,#REF!,3,FALSE))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+IF(C25="","",VLOOKUP(C25,#REF!,2,FALSE))</f>
        <v/>
      </c>
      <c r="E25" s="1349"/>
      <c r="F25" s="1346" t="str">
        <f>+IF(C25="","",VLOOKUP(C25,#REF!,3,FALSE))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5746</v>
      </c>
      <c r="D28" s="1344" t="e">
        <f>+IF(C28="","",VLOOKUP(C28,#REF!,2,FALSE))</f>
        <v>#REF!</v>
      </c>
      <c r="E28" s="1383">
        <v>1</v>
      </c>
      <c r="F28" s="1346" t="e">
        <f>+IF(C28="","",VLOOKUP(C28,#REF!,3,FALSE))</f>
        <v>#REF!</v>
      </c>
      <c r="G28" s="1351"/>
      <c r="H28" s="1348" t="str">
        <f>IFERROR(E28*F28,"")</f>
        <v/>
      </c>
      <c r="I28" s="1380"/>
      <c r="J28" s="1359"/>
    </row>
    <row r="29" spans="2:10">
      <c r="B29" s="1362"/>
      <c r="C29" s="1349"/>
      <c r="D29" s="1344" t="str">
        <f>+IF(C29="","",VLOOKUP(C29,#REF!,2,FALSE))</f>
        <v/>
      </c>
      <c r="E29" s="1384"/>
      <c r="F29" s="1346" t="str">
        <f>+IF(C29="","",VLOOKUP(C29,#REF!,3,FALSE))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+IF(C30="","",VLOOKUP(C30,#REF!,2,FALSE))</f>
        <v/>
      </c>
      <c r="E30" s="1384"/>
      <c r="F30" s="1346" t="str">
        <f>+IF(C30="","",VLOOKUP(C30,#REF!,3,FALSE))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+IF(C31="","",VLOOKUP(C31,#REF!,2,FALSE))</f>
        <v/>
      </c>
      <c r="E31" s="1384"/>
      <c r="F31" s="1346" t="str">
        <f>+IF(C31="","",VLOOKUP(C31,#REF!,3,FALSE))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+IF(C32="","",VLOOKUP(C32,#REF!,2,FALSE))</f>
        <v/>
      </c>
      <c r="E32" s="1384"/>
      <c r="F32" s="1346" t="str">
        <f>+IF(C32="","",VLOOKUP(C32,#REF!,3,FALSE))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+IF(C33="","",VLOOKUP(C33,#REF!,2,FALSE))</f>
        <v/>
      </c>
      <c r="E33" s="1384"/>
      <c r="F33" s="1346" t="str">
        <f>+IF(C33="","",VLOOKUP(C33,#REF!,3,FALSE))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+IF(C34="","",VLOOKUP(C34,#REF!,2,FALSE))</f>
        <v/>
      </c>
      <c r="E34" s="1384"/>
      <c r="F34" s="1346" t="str">
        <f>+IF(C34="","",VLOOKUP(C34,#REF!,3,FALSE))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+IF(C35="","",VLOOKUP(C35,#REF!,2,FALSE))</f>
        <v/>
      </c>
      <c r="E35" s="1384"/>
      <c r="F35" s="1346" t="str">
        <f>+IF(C35="","",VLOOKUP(C35,#REF!,3,FALSE))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+IF(C36="","",VLOOKUP(C36,#REF!,2,FALSE))</f>
        <v/>
      </c>
      <c r="E36" s="1384"/>
      <c r="F36" s="1346" t="str">
        <f>+IF(C36="","",VLOOKUP(C36,#REF!,3,FALSE))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+IF(C37="","",VLOOKUP(C37,#REF!,2,FALSE))</f>
        <v/>
      </c>
      <c r="E37" s="1384"/>
      <c r="F37" s="1346" t="str">
        <f>+IF(C37="","",VLOOKUP(C37,#REF!,3,FALSE))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+IF(C38="","",VLOOKUP(C38,#REF!,2,FALSE))</f>
        <v/>
      </c>
      <c r="E38" s="1384"/>
      <c r="F38" s="1346" t="str">
        <f>+IF(C38="","",VLOOKUP(C38,#REF!,3,FALSE))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+IF(C39="","",VLOOKUP(C39,#REF!,2,FALSE))</f>
        <v/>
      </c>
      <c r="E39" s="1384"/>
      <c r="F39" s="1346" t="str">
        <f>+IF(C39="","",VLOOKUP(C39,#REF!,3,FALSE))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+IF(C40="","",VLOOKUP(C40,#REF!,2,FALSE))</f>
        <v/>
      </c>
      <c r="E40" s="1349"/>
      <c r="F40" s="1346" t="str">
        <f>+IF(C40="","",VLOOKUP(C40,#REF!,3,FALSE))</f>
        <v/>
      </c>
      <c r="G40" s="1342"/>
      <c r="H40" s="1348" t="str">
        <f t="shared" si="1"/>
        <v/>
      </c>
      <c r="I40" s="1379">
        <f>+ROUND(SUM(H28:H40),0)</f>
        <v>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+IF(C43="","",VLOOKUP(C43,#REF!,3,FALSE))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+IF(C44="","",VLOOKUP(C44,#REF!,3,FALSE))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+IF(C45="","",VLOOKUP(C45,#REF!,3,FALSE))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+IF(C46="","",VLOOKUP(C46,#REF!,3,FALSE))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+IF(C47="","",VLOOKUP(C47,#REF!,3,FALSE))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+IF(C48="","",VLOOKUP(C48,#REF!,3,FALSE))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+IF(C51="","",VLOOKUP(C51,#REF!,2,FALSE))</f>
        <v/>
      </c>
      <c r="E51" s="1369" t="str">
        <f>+IF(C51="","",VLOOKUP(C51,#REF!,3,FALSE))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+IF(C52="","",VLOOKUP(C52,#REF!,2,FALSE))</f>
        <v/>
      </c>
      <c r="E52" s="1369" t="str">
        <f>+IF(C52="","",VLOOKUP(C52,#REF!,3,FALSE))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+IF(C53="","",VLOOKUP(C53,#REF!,2,FALSE))</f>
        <v/>
      </c>
      <c r="E53" s="1369" t="str">
        <f>+IF(C53="","",VLOOKUP(C53,#REF!,3,FALSE))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+IF(C54="","",VLOOKUP(C54,#REF!,2,FALSE))</f>
        <v/>
      </c>
      <c r="E54" s="1369" t="str">
        <f>+IF(C54="","",VLOOKUP(C54,#REF!,3,FALSE))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+IF(C55="","",VLOOKUP(C55,#REF!,2,FALSE))</f>
        <v/>
      </c>
      <c r="E55" s="1369" t="str">
        <f>+IF(C55="","",VLOOKUP(C55,#REF!,3,FALSE))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+IF(C56="","",VLOOKUP(C56,#REF!,2,FALSE))</f>
        <v/>
      </c>
      <c r="E56" s="1369" t="str">
        <f>+IF(C56="","",VLOOKUP(C56,#REF!,3,FALSE))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+IF(C57="","",VLOOKUP(C57,#REF!,2,FALSE))</f>
        <v/>
      </c>
      <c r="E57" s="1369" t="str">
        <f>+IF(C57="","",VLOOKUP(C57,#REF!,3,FALSE))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03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02" priority="24">
      <formula>ISERROR(B15)</formula>
    </cfRule>
  </conditionalFormatting>
  <conditionalFormatting sqref="I13:I14">
    <cfRule type="containsErrors" dxfId="101" priority="23">
      <formula>ISERROR(I13)</formula>
    </cfRule>
  </conditionalFormatting>
  <conditionalFormatting sqref="B61:J62">
    <cfRule type="containsErrors" dxfId="100" priority="22">
      <formula>ISERROR(B61)</formula>
    </cfRule>
  </conditionalFormatting>
  <conditionalFormatting sqref="D50:H50">
    <cfRule type="containsErrors" dxfId="99" priority="21">
      <formula>ISERROR(D50)</formula>
    </cfRule>
  </conditionalFormatting>
  <conditionalFormatting sqref="D19:G19 H22:H25 D20:D25">
    <cfRule type="containsErrors" dxfId="98" priority="20">
      <formula>ISERROR(D19)</formula>
    </cfRule>
  </conditionalFormatting>
  <conditionalFormatting sqref="C53">
    <cfRule type="containsErrors" dxfId="97" priority="19">
      <formula>ISERROR(C53)</formula>
    </cfRule>
  </conditionalFormatting>
  <conditionalFormatting sqref="G52:G53">
    <cfRule type="containsErrors" dxfId="96" priority="18">
      <formula>ISERROR(G52)</formula>
    </cfRule>
  </conditionalFormatting>
  <conditionalFormatting sqref="G51">
    <cfRule type="containsErrors" dxfId="95" priority="17">
      <formula>ISERROR(G51)</formula>
    </cfRule>
  </conditionalFormatting>
  <conditionalFormatting sqref="C19:C21">
    <cfRule type="containsErrors" dxfId="94" priority="16">
      <formula>ISERROR(C19)</formula>
    </cfRule>
  </conditionalFormatting>
  <conditionalFormatting sqref="C51:C52">
    <cfRule type="containsErrors" dxfId="93" priority="15">
      <formula>ISERROR(C51)</formula>
    </cfRule>
  </conditionalFormatting>
  <conditionalFormatting sqref="H19:H21">
    <cfRule type="containsErrors" dxfId="92" priority="14">
      <formula>ISERROR(H19)</formula>
    </cfRule>
  </conditionalFormatting>
  <conditionalFormatting sqref="H28:H40">
    <cfRule type="containsErrors" dxfId="91" priority="13">
      <formula>ISERROR(H28)</formula>
    </cfRule>
  </conditionalFormatting>
  <conditionalFormatting sqref="F28:F40">
    <cfRule type="containsErrors" dxfId="90" priority="12">
      <formula>ISERROR(F28)</formula>
    </cfRule>
  </conditionalFormatting>
  <conditionalFormatting sqref="D28:D40">
    <cfRule type="containsErrors" dxfId="89" priority="11">
      <formula>ISERROR(D28)</formula>
    </cfRule>
  </conditionalFormatting>
  <conditionalFormatting sqref="D51:D57">
    <cfRule type="containsErrors" dxfId="88" priority="10">
      <formula>ISERROR(D51)</formula>
    </cfRule>
  </conditionalFormatting>
  <conditionalFormatting sqref="E51:E57">
    <cfRule type="containsErrors" dxfId="87" priority="9">
      <formula>ISERROR(E51)</formula>
    </cfRule>
  </conditionalFormatting>
  <conditionalFormatting sqref="F54:F57">
    <cfRule type="containsErrors" dxfId="86" priority="8">
      <formula>ISERROR(F54)</formula>
    </cfRule>
  </conditionalFormatting>
  <conditionalFormatting sqref="F51:F53">
    <cfRule type="containsErrors" dxfId="85" priority="7">
      <formula>ISERROR(F51)</formula>
    </cfRule>
  </conditionalFormatting>
  <conditionalFormatting sqref="H43:H48">
    <cfRule type="containsErrors" dxfId="84" priority="6">
      <formula>ISERROR(H43)</formula>
    </cfRule>
  </conditionalFormatting>
  <conditionalFormatting sqref="F43">
    <cfRule type="containsErrors" dxfId="83" priority="5">
      <formula>ISERROR(F43)</formula>
    </cfRule>
  </conditionalFormatting>
  <conditionalFormatting sqref="G43:G48">
    <cfRule type="containsErrors" dxfId="82" priority="4">
      <formula>ISERROR(G43)</formula>
    </cfRule>
  </conditionalFormatting>
  <conditionalFormatting sqref="H51:H57">
    <cfRule type="containsErrors" dxfId="81" priority="3">
      <formula>ISERROR(H51)</formula>
    </cfRule>
  </conditionalFormatting>
  <conditionalFormatting sqref="E16">
    <cfRule type="containsErrors" dxfId="80" priority="2">
      <formula>ISERROR(E16)</formula>
    </cfRule>
  </conditionalFormatting>
  <conditionalFormatting sqref="I16">
    <cfRule type="containsErrors" dxfId="79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69"/>
      <c r="D2" s="1972" t="s">
        <v>5751</v>
      </c>
      <c r="E2" s="1972"/>
      <c r="F2" s="1972"/>
      <c r="G2" s="1972"/>
      <c r="H2" s="1973"/>
      <c r="I2" s="1974"/>
      <c r="J2" s="1359"/>
    </row>
    <row r="3" spans="2:10" ht="15.75" customHeight="1">
      <c r="B3" s="1358"/>
      <c r="C3" s="1970"/>
      <c r="D3" s="1972"/>
      <c r="E3" s="1972"/>
      <c r="F3" s="1972"/>
      <c r="G3" s="1972"/>
      <c r="H3" s="1975"/>
      <c r="I3" s="1976"/>
      <c r="J3" s="1359"/>
    </row>
    <row r="4" spans="2:10" ht="3.75" customHeight="1">
      <c r="B4" s="1358"/>
      <c r="C4" s="1970"/>
      <c r="D4" s="1979"/>
      <c r="E4" s="1980"/>
      <c r="F4" s="1980"/>
      <c r="G4" s="1981"/>
      <c r="H4" s="1975"/>
      <c r="I4" s="1976"/>
      <c r="J4" s="1359"/>
    </row>
    <row r="5" spans="2:10" ht="15" customHeight="1">
      <c r="B5" s="1358"/>
      <c r="C5" s="1970"/>
      <c r="D5" s="1929" t="s">
        <v>5752</v>
      </c>
      <c r="E5" s="1929"/>
      <c r="F5" s="1929"/>
      <c r="G5" s="1929"/>
      <c r="H5" s="1975"/>
      <c r="I5" s="1976"/>
      <c r="J5" s="1359"/>
    </row>
    <row r="6" spans="2:10">
      <c r="B6" s="1358"/>
      <c r="C6" s="1970"/>
      <c r="D6" s="1929"/>
      <c r="E6" s="1929"/>
      <c r="F6" s="1929"/>
      <c r="G6" s="1929"/>
      <c r="H6" s="1975"/>
      <c r="I6" s="1976"/>
      <c r="J6" s="1359"/>
    </row>
    <row r="7" spans="2:10">
      <c r="B7" s="1360"/>
      <c r="C7" s="1970"/>
      <c r="D7" s="1929"/>
      <c r="E7" s="1929"/>
      <c r="F7" s="1929"/>
      <c r="G7" s="1929"/>
      <c r="H7" s="1975"/>
      <c r="I7" s="1976"/>
      <c r="J7" s="1359"/>
    </row>
    <row r="8" spans="2:10" ht="11.25" customHeight="1">
      <c r="B8" s="1360"/>
      <c r="C8" s="1970"/>
      <c r="D8" s="1929"/>
      <c r="E8" s="1929"/>
      <c r="F8" s="1929"/>
      <c r="G8" s="1929"/>
      <c r="H8" s="1975"/>
      <c r="I8" s="1976"/>
      <c r="J8" s="1359"/>
    </row>
    <row r="9" spans="2:10" ht="3.75" customHeight="1">
      <c r="B9" s="1360"/>
      <c r="C9" s="1971"/>
      <c r="D9" s="1982"/>
      <c r="E9" s="1983"/>
      <c r="F9" s="1983"/>
      <c r="G9" s="1984"/>
      <c r="H9" s="1977"/>
      <c r="I9" s="1978"/>
      <c r="J9" s="1359"/>
    </row>
    <row r="10" spans="2:10" ht="38.25" customHeight="1">
      <c r="B10" s="1360"/>
      <c r="C10" s="1985" t="s">
        <v>5756</v>
      </c>
      <c r="D10" s="1930" t="s">
        <v>5760</v>
      </c>
      <c r="E10" s="1930"/>
      <c r="F10" s="1930"/>
      <c r="G10" s="1930"/>
      <c r="H10" s="1973" t="s">
        <v>5755</v>
      </c>
      <c r="I10" s="1974"/>
      <c r="J10" s="1359"/>
    </row>
    <row r="11" spans="2:10" ht="3.75" customHeight="1">
      <c r="B11" s="1360"/>
      <c r="C11" s="1986"/>
      <c r="D11" s="1930"/>
      <c r="E11" s="1930"/>
      <c r="F11" s="1930"/>
      <c r="G11" s="1930"/>
      <c r="H11" s="1975"/>
      <c r="I11" s="1976"/>
      <c r="J11" s="1359"/>
    </row>
    <row r="12" spans="2:10">
      <c r="B12" s="1360"/>
      <c r="C12" s="1987"/>
      <c r="D12" s="1930" t="s">
        <v>631</v>
      </c>
      <c r="E12" s="1930"/>
      <c r="F12" s="1930"/>
      <c r="G12" s="1930"/>
      <c r="H12" s="1977"/>
      <c r="I12" s="1978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5819</v>
      </c>
      <c r="E16" s="1988" t="e">
        <f>+IF(D16="","",VLOOKUP(D16,#REF!,2,FALSE))</f>
        <v>#REF!</v>
      </c>
      <c r="F16" s="1988"/>
      <c r="G16" s="1988"/>
      <c r="H16" s="1336" t="s">
        <v>7</v>
      </c>
      <c r="I16" s="1435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5914</v>
      </c>
      <c r="D28" s="1344" t="e">
        <f>+IF(C28="","",VLOOKUP(C28,#REF!,2,FALSE))</f>
        <v>#REF!</v>
      </c>
      <c r="E28" s="1383">
        <v>1</v>
      </c>
      <c r="F28" s="1346" t="e">
        <f>+IF(C28="","",VLOOKUP(C28,#REF!,3,FALSE))</f>
        <v>#REF!</v>
      </c>
      <c r="G28" s="1351"/>
      <c r="H28" s="1348" t="str">
        <f>IFERROR(E28*F28,"")</f>
        <v/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78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77" priority="24">
      <formula>ISERROR(B15)</formula>
    </cfRule>
  </conditionalFormatting>
  <conditionalFormatting sqref="I13:I14">
    <cfRule type="containsErrors" dxfId="76" priority="23">
      <formula>ISERROR(I13)</formula>
    </cfRule>
  </conditionalFormatting>
  <conditionalFormatting sqref="B61:J62">
    <cfRule type="containsErrors" dxfId="75" priority="22">
      <formula>ISERROR(B61)</formula>
    </cfRule>
  </conditionalFormatting>
  <conditionalFormatting sqref="D50:H50">
    <cfRule type="containsErrors" dxfId="74" priority="21">
      <formula>ISERROR(D50)</formula>
    </cfRule>
  </conditionalFormatting>
  <conditionalFormatting sqref="D19:G19 H22:H25 D20:D25">
    <cfRule type="containsErrors" dxfId="73" priority="20">
      <formula>ISERROR(D19)</formula>
    </cfRule>
  </conditionalFormatting>
  <conditionalFormatting sqref="C53">
    <cfRule type="containsErrors" dxfId="72" priority="19">
      <formula>ISERROR(C53)</formula>
    </cfRule>
  </conditionalFormatting>
  <conditionalFormatting sqref="G52:G53">
    <cfRule type="containsErrors" dxfId="71" priority="18">
      <formula>ISERROR(G52)</formula>
    </cfRule>
  </conditionalFormatting>
  <conditionalFormatting sqref="G51">
    <cfRule type="containsErrors" dxfId="70" priority="17">
      <formula>ISERROR(G51)</formula>
    </cfRule>
  </conditionalFormatting>
  <conditionalFormatting sqref="C19:C21">
    <cfRule type="containsErrors" dxfId="69" priority="16">
      <formula>ISERROR(C19)</formula>
    </cfRule>
  </conditionalFormatting>
  <conditionalFormatting sqref="C51:C52">
    <cfRule type="containsErrors" dxfId="68" priority="15">
      <formula>ISERROR(C51)</formula>
    </cfRule>
  </conditionalFormatting>
  <conditionalFormatting sqref="H19:H21">
    <cfRule type="containsErrors" dxfId="67" priority="14">
      <formula>ISERROR(H19)</formula>
    </cfRule>
  </conditionalFormatting>
  <conditionalFormatting sqref="H28:H40">
    <cfRule type="containsErrors" dxfId="66" priority="13">
      <formula>ISERROR(H28)</formula>
    </cfRule>
  </conditionalFormatting>
  <conditionalFormatting sqref="F28:F40">
    <cfRule type="containsErrors" dxfId="65" priority="12">
      <formula>ISERROR(F28)</formula>
    </cfRule>
  </conditionalFormatting>
  <conditionalFormatting sqref="D28:D40">
    <cfRule type="containsErrors" dxfId="64" priority="11">
      <formula>ISERROR(D28)</formula>
    </cfRule>
  </conditionalFormatting>
  <conditionalFormatting sqref="D51:D57">
    <cfRule type="containsErrors" dxfId="63" priority="10">
      <formula>ISERROR(D51)</formula>
    </cfRule>
  </conditionalFormatting>
  <conditionalFormatting sqref="E51:E57">
    <cfRule type="containsErrors" dxfId="62" priority="9">
      <formula>ISERROR(E51)</formula>
    </cfRule>
  </conditionalFormatting>
  <conditionalFormatting sqref="F54:F57">
    <cfRule type="containsErrors" dxfId="61" priority="8">
      <formula>ISERROR(F54)</formula>
    </cfRule>
  </conditionalFormatting>
  <conditionalFormatting sqref="F51:F53">
    <cfRule type="containsErrors" dxfId="60" priority="7">
      <formula>ISERROR(F51)</formula>
    </cfRule>
  </conditionalFormatting>
  <conditionalFormatting sqref="H43:H48">
    <cfRule type="containsErrors" dxfId="59" priority="6">
      <formula>ISERROR(H43)</formula>
    </cfRule>
  </conditionalFormatting>
  <conditionalFormatting sqref="F43">
    <cfRule type="containsErrors" dxfId="58" priority="5">
      <formula>ISERROR(F43)</formula>
    </cfRule>
  </conditionalFormatting>
  <conditionalFormatting sqref="G43:G48">
    <cfRule type="containsErrors" dxfId="57" priority="4">
      <formula>ISERROR(G43)</formula>
    </cfRule>
  </conditionalFormatting>
  <conditionalFormatting sqref="H51:H57">
    <cfRule type="containsErrors" dxfId="56" priority="3">
      <formula>ISERROR(H51)</formula>
    </cfRule>
  </conditionalFormatting>
  <conditionalFormatting sqref="E16">
    <cfRule type="containsErrors" dxfId="55" priority="2">
      <formula>ISERROR(E16)</formula>
    </cfRule>
  </conditionalFormatting>
  <conditionalFormatting sqref="I16">
    <cfRule type="containsErrors" dxfId="54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69"/>
      <c r="D2" s="1972" t="s">
        <v>5751</v>
      </c>
      <c r="E2" s="1972"/>
      <c r="F2" s="1972"/>
      <c r="G2" s="1972"/>
      <c r="H2" s="1973"/>
      <c r="I2" s="1974"/>
      <c r="J2" s="1359"/>
    </row>
    <row r="3" spans="2:10" ht="15.75" customHeight="1">
      <c r="B3" s="1358"/>
      <c r="C3" s="1970"/>
      <c r="D3" s="1972"/>
      <c r="E3" s="1972"/>
      <c r="F3" s="1972"/>
      <c r="G3" s="1972"/>
      <c r="H3" s="1975"/>
      <c r="I3" s="1976"/>
      <c r="J3" s="1359"/>
    </row>
    <row r="4" spans="2:10" ht="3.75" customHeight="1">
      <c r="B4" s="1358"/>
      <c r="C4" s="1970"/>
      <c r="D4" s="1979"/>
      <c r="E4" s="1980"/>
      <c r="F4" s="1980"/>
      <c r="G4" s="1981"/>
      <c r="H4" s="1975"/>
      <c r="I4" s="1976"/>
      <c r="J4" s="1359"/>
    </row>
    <row r="5" spans="2:10" ht="15" customHeight="1">
      <c r="B5" s="1358"/>
      <c r="C5" s="1970"/>
      <c r="D5" s="1929" t="s">
        <v>5752</v>
      </c>
      <c r="E5" s="1929"/>
      <c r="F5" s="1929"/>
      <c r="G5" s="1929"/>
      <c r="H5" s="1975"/>
      <c r="I5" s="1976"/>
      <c r="J5" s="1359"/>
    </row>
    <row r="6" spans="2:10">
      <c r="B6" s="1358"/>
      <c r="C6" s="1970"/>
      <c r="D6" s="1929"/>
      <c r="E6" s="1929"/>
      <c r="F6" s="1929"/>
      <c r="G6" s="1929"/>
      <c r="H6" s="1975"/>
      <c r="I6" s="1976"/>
      <c r="J6" s="1359"/>
    </row>
    <row r="7" spans="2:10">
      <c r="B7" s="1360"/>
      <c r="C7" s="1970"/>
      <c r="D7" s="1929"/>
      <c r="E7" s="1929"/>
      <c r="F7" s="1929"/>
      <c r="G7" s="1929"/>
      <c r="H7" s="1975"/>
      <c r="I7" s="1976"/>
      <c r="J7" s="1359"/>
    </row>
    <row r="8" spans="2:10" ht="11.25" customHeight="1">
      <c r="B8" s="1360"/>
      <c r="C8" s="1970"/>
      <c r="D8" s="1929"/>
      <c r="E8" s="1929"/>
      <c r="F8" s="1929"/>
      <c r="G8" s="1929"/>
      <c r="H8" s="1975"/>
      <c r="I8" s="1976"/>
      <c r="J8" s="1359"/>
    </row>
    <row r="9" spans="2:10" ht="3.75" customHeight="1">
      <c r="B9" s="1360"/>
      <c r="C9" s="1971"/>
      <c r="D9" s="1982"/>
      <c r="E9" s="1983"/>
      <c r="F9" s="1983"/>
      <c r="G9" s="1984"/>
      <c r="H9" s="1977"/>
      <c r="I9" s="1978"/>
      <c r="J9" s="1359"/>
    </row>
    <row r="10" spans="2:10" ht="38.25" customHeight="1">
      <c r="B10" s="1360"/>
      <c r="C10" s="1985" t="s">
        <v>5756</v>
      </c>
      <c r="D10" s="1930" t="s">
        <v>5760</v>
      </c>
      <c r="E10" s="1930"/>
      <c r="F10" s="1930"/>
      <c r="G10" s="1930"/>
      <c r="H10" s="1973" t="s">
        <v>5755</v>
      </c>
      <c r="I10" s="1974"/>
      <c r="J10" s="1359"/>
    </row>
    <row r="11" spans="2:10" ht="3.75" customHeight="1">
      <c r="B11" s="1360"/>
      <c r="C11" s="1986"/>
      <c r="D11" s="1930"/>
      <c r="E11" s="1930"/>
      <c r="F11" s="1930"/>
      <c r="G11" s="1930"/>
      <c r="H11" s="1975"/>
      <c r="I11" s="1976"/>
      <c r="J11" s="1359"/>
    </row>
    <row r="12" spans="2:10">
      <c r="B12" s="1360"/>
      <c r="C12" s="1987"/>
      <c r="D12" s="1930" t="s">
        <v>631</v>
      </c>
      <c r="E12" s="1930"/>
      <c r="F12" s="1930"/>
      <c r="G12" s="1930"/>
      <c r="H12" s="1977"/>
      <c r="I12" s="1978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5820</v>
      </c>
      <c r="E16" s="1988" t="e">
        <f>+IF(D16="","",VLOOKUP(D16,#REF!,2,FALSE))</f>
        <v>#REF!</v>
      </c>
      <c r="F16" s="1988"/>
      <c r="G16" s="1988"/>
      <c r="H16" s="1336" t="s">
        <v>7</v>
      </c>
      <c r="I16" s="1435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5915</v>
      </c>
      <c r="D28" s="1344">
        <f>+IF(C28="","",VLOOKUP(C28,[26]Insumos!$B$10:$D$1287,2,FALSE))</f>
        <v>0</v>
      </c>
      <c r="E28" s="1383">
        <v>1</v>
      </c>
      <c r="F28" s="1346">
        <f>+IF(C28="","",VLOOKUP(C28,[26]Insumos!$B$10:$D$1287,3,FALSE))</f>
        <v>5147000</v>
      </c>
      <c r="G28" s="1351"/>
      <c r="H28" s="1348">
        <f>IFERROR(E28*F28,"")</f>
        <v>5147000</v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5147000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5147000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53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52" priority="24">
      <formula>ISERROR(B15)</formula>
    </cfRule>
  </conditionalFormatting>
  <conditionalFormatting sqref="I13:I14">
    <cfRule type="containsErrors" dxfId="51" priority="23">
      <formula>ISERROR(I13)</formula>
    </cfRule>
  </conditionalFormatting>
  <conditionalFormatting sqref="B61:J62">
    <cfRule type="containsErrors" dxfId="50" priority="22">
      <formula>ISERROR(B61)</formula>
    </cfRule>
  </conditionalFormatting>
  <conditionalFormatting sqref="D50:H50">
    <cfRule type="containsErrors" dxfId="49" priority="21">
      <formula>ISERROR(D50)</formula>
    </cfRule>
  </conditionalFormatting>
  <conditionalFormatting sqref="D19:G19 H22:H25 D20:D25">
    <cfRule type="containsErrors" dxfId="48" priority="20">
      <formula>ISERROR(D19)</formula>
    </cfRule>
  </conditionalFormatting>
  <conditionalFormatting sqref="C53">
    <cfRule type="containsErrors" dxfId="47" priority="19">
      <formula>ISERROR(C53)</formula>
    </cfRule>
  </conditionalFormatting>
  <conditionalFormatting sqref="G52:G53">
    <cfRule type="containsErrors" dxfId="46" priority="18">
      <formula>ISERROR(G52)</formula>
    </cfRule>
  </conditionalFormatting>
  <conditionalFormatting sqref="G51">
    <cfRule type="containsErrors" dxfId="45" priority="17">
      <formula>ISERROR(G51)</formula>
    </cfRule>
  </conditionalFormatting>
  <conditionalFormatting sqref="C19:C21">
    <cfRule type="containsErrors" dxfId="44" priority="16">
      <formula>ISERROR(C19)</formula>
    </cfRule>
  </conditionalFormatting>
  <conditionalFormatting sqref="C51:C52">
    <cfRule type="containsErrors" dxfId="43" priority="15">
      <formula>ISERROR(C51)</formula>
    </cfRule>
  </conditionalFormatting>
  <conditionalFormatting sqref="H19:H21">
    <cfRule type="containsErrors" dxfId="42" priority="14">
      <formula>ISERROR(H19)</formula>
    </cfRule>
  </conditionalFormatting>
  <conditionalFormatting sqref="H28:H40">
    <cfRule type="containsErrors" dxfId="41" priority="13">
      <formula>ISERROR(H28)</formula>
    </cfRule>
  </conditionalFormatting>
  <conditionalFormatting sqref="F28:F40">
    <cfRule type="containsErrors" dxfId="40" priority="12">
      <formula>ISERROR(F28)</formula>
    </cfRule>
  </conditionalFormatting>
  <conditionalFormatting sqref="D28:D40">
    <cfRule type="containsErrors" dxfId="39" priority="11">
      <formula>ISERROR(D28)</formula>
    </cfRule>
  </conditionalFormatting>
  <conditionalFormatting sqref="D51:D57">
    <cfRule type="containsErrors" dxfId="38" priority="10">
      <formula>ISERROR(D51)</formula>
    </cfRule>
  </conditionalFormatting>
  <conditionalFormatting sqref="E51:E57">
    <cfRule type="containsErrors" dxfId="37" priority="9">
      <formula>ISERROR(E51)</formula>
    </cfRule>
  </conditionalFormatting>
  <conditionalFormatting sqref="F54:F57">
    <cfRule type="containsErrors" dxfId="36" priority="8">
      <formula>ISERROR(F54)</formula>
    </cfRule>
  </conditionalFormatting>
  <conditionalFormatting sqref="F51:F53">
    <cfRule type="containsErrors" dxfId="35" priority="7">
      <formula>ISERROR(F51)</formula>
    </cfRule>
  </conditionalFormatting>
  <conditionalFormatting sqref="H43:H48">
    <cfRule type="containsErrors" dxfId="34" priority="6">
      <formula>ISERROR(H43)</formula>
    </cfRule>
  </conditionalFormatting>
  <conditionalFormatting sqref="F43">
    <cfRule type="containsErrors" dxfId="33" priority="5">
      <formula>ISERROR(F43)</formula>
    </cfRule>
  </conditionalFormatting>
  <conditionalFormatting sqref="G43:G48">
    <cfRule type="containsErrors" dxfId="32" priority="4">
      <formula>ISERROR(G43)</formula>
    </cfRule>
  </conditionalFormatting>
  <conditionalFormatting sqref="H51:H57">
    <cfRule type="containsErrors" dxfId="31" priority="3">
      <formula>ISERROR(H51)</formula>
    </cfRule>
  </conditionalFormatting>
  <conditionalFormatting sqref="E16">
    <cfRule type="containsErrors" dxfId="30" priority="2">
      <formula>ISERROR(E16)</formula>
    </cfRule>
  </conditionalFormatting>
  <conditionalFormatting sqref="I16">
    <cfRule type="containsErrors" dxfId="29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  <pageSetUpPr fitToPage="1"/>
  </sheetPr>
  <dimension ref="B1:H31"/>
  <sheetViews>
    <sheetView view="pageBreakPreview" zoomScale="60" zoomScaleNormal="85" workbookViewId="0">
      <selection activeCell="G24" sqref="G23:G24"/>
    </sheetView>
  </sheetViews>
  <sheetFormatPr baseColWidth="10" defaultRowHeight="12.75"/>
  <cols>
    <col min="1" max="1" width="11.42578125" style="1682"/>
    <col min="2" max="2" width="9.42578125" style="1682" customWidth="1"/>
    <col min="3" max="3" width="10.5703125" style="1682" customWidth="1"/>
    <col min="4" max="4" width="55.7109375" style="1682" customWidth="1"/>
    <col min="5" max="5" width="11.42578125" style="1682"/>
    <col min="6" max="6" width="14.7109375" style="1682" customWidth="1"/>
    <col min="7" max="7" width="18.85546875" style="1682" customWidth="1"/>
    <col min="8" max="8" width="21.7109375" style="1682" customWidth="1"/>
    <col min="9" max="16384" width="11.42578125" style="1682"/>
  </cols>
  <sheetData>
    <row r="1" spans="2:8" ht="5.25" customHeight="1">
      <c r="B1" s="1946"/>
      <c r="C1" s="1947"/>
      <c r="D1" s="1947"/>
      <c r="E1" s="1947"/>
      <c r="F1" s="1947"/>
      <c r="G1" s="1947"/>
      <c r="H1" s="1948"/>
    </row>
    <row r="2" spans="2:8">
      <c r="B2" s="1949" t="s">
        <v>5786</v>
      </c>
      <c r="C2" s="1949"/>
      <c r="D2" s="1949"/>
      <c r="E2" s="1949"/>
      <c r="F2" s="1949"/>
      <c r="G2" s="1949"/>
      <c r="H2" s="1949"/>
    </row>
    <row r="3" spans="2:8" ht="5.0999999999999996" customHeight="1"/>
    <row r="4" spans="2:8" ht="13.5" thickBot="1">
      <c r="B4" s="1683" t="s">
        <v>90</v>
      </c>
      <c r="C4" s="1683" t="s">
        <v>4472</v>
      </c>
      <c r="D4" s="1683" t="s">
        <v>271</v>
      </c>
      <c r="E4" s="1683" t="s">
        <v>91</v>
      </c>
      <c r="F4" s="1684" t="s">
        <v>92</v>
      </c>
      <c r="G4" s="1685" t="s">
        <v>8</v>
      </c>
      <c r="H4" s="1772" t="s">
        <v>93</v>
      </c>
    </row>
    <row r="5" spans="2:8" ht="13.5" thickTop="1">
      <c r="B5" s="1621">
        <v>1</v>
      </c>
      <c r="C5" s="1621"/>
      <c r="D5" s="1613" t="s">
        <v>10</v>
      </c>
      <c r="E5" s="1614"/>
      <c r="F5" s="1707"/>
      <c r="G5" s="1739"/>
      <c r="H5" s="1773"/>
    </row>
    <row r="6" spans="2:8">
      <c r="B6" s="1616" t="s">
        <v>5774</v>
      </c>
      <c r="C6" s="1617" t="s">
        <v>5774</v>
      </c>
      <c r="D6" s="1618" t="s">
        <v>5972</v>
      </c>
      <c r="E6" s="1616" t="s">
        <v>76</v>
      </c>
      <c r="F6" s="1619">
        <v>4.8</v>
      </c>
      <c r="G6" s="1774"/>
      <c r="H6" s="1775"/>
    </row>
    <row r="7" spans="2:8">
      <c r="B7" s="1621">
        <v>2</v>
      </c>
      <c r="C7" s="1621"/>
      <c r="D7" s="1613" t="s">
        <v>12</v>
      </c>
      <c r="E7" s="1614"/>
      <c r="F7" s="1623"/>
      <c r="G7" s="1776"/>
      <c r="H7" s="1773"/>
    </row>
    <row r="8" spans="2:8">
      <c r="B8" s="1616">
        <v>67</v>
      </c>
      <c r="C8" s="1617">
        <v>67</v>
      </c>
      <c r="D8" s="1618" t="s">
        <v>6226</v>
      </c>
      <c r="E8" s="1616" t="s">
        <v>78</v>
      </c>
      <c r="F8" s="1619">
        <v>14</v>
      </c>
      <c r="G8" s="1774"/>
      <c r="H8" s="1775"/>
    </row>
    <row r="9" spans="2:8" ht="25.5">
      <c r="B9" s="1616">
        <v>68</v>
      </c>
      <c r="C9" s="1617">
        <v>68</v>
      </c>
      <c r="D9" s="1618" t="s">
        <v>6258</v>
      </c>
      <c r="E9" s="1616" t="s">
        <v>6257</v>
      </c>
      <c r="F9" s="1619">
        <v>322</v>
      </c>
      <c r="G9" s="1774"/>
      <c r="H9" s="1775"/>
    </row>
    <row r="10" spans="2:8">
      <c r="B10" s="1621">
        <v>3</v>
      </c>
      <c r="C10" s="1621"/>
      <c r="D10" s="1613" t="s">
        <v>126</v>
      </c>
      <c r="E10" s="1614"/>
      <c r="F10" s="1623"/>
      <c r="G10" s="1776"/>
      <c r="H10" s="1773"/>
    </row>
    <row r="11" spans="2:8" ht="25.5">
      <c r="B11" s="1617"/>
      <c r="C11" s="1617"/>
      <c r="D11" s="1618" t="s">
        <v>22</v>
      </c>
      <c r="E11" s="1616"/>
      <c r="F11" s="1619">
        <v>0</v>
      </c>
      <c r="G11" s="1774"/>
      <c r="H11" s="1775"/>
    </row>
    <row r="12" spans="2:8">
      <c r="B12" s="1616" t="s">
        <v>5775</v>
      </c>
      <c r="C12" s="1617" t="s">
        <v>5775</v>
      </c>
      <c r="D12" s="1618" t="s">
        <v>5794</v>
      </c>
      <c r="E12" s="1616" t="s">
        <v>78</v>
      </c>
      <c r="F12" s="1619">
        <v>0.5</v>
      </c>
      <c r="G12" s="1774"/>
      <c r="H12" s="1775"/>
    </row>
    <row r="13" spans="2:8">
      <c r="B13" s="1616" t="s">
        <v>5778</v>
      </c>
      <c r="C13" s="1617" t="s">
        <v>5778</v>
      </c>
      <c r="D13" s="1618" t="s">
        <v>5973</v>
      </c>
      <c r="E13" s="1616" t="s">
        <v>78</v>
      </c>
      <c r="F13" s="1619">
        <v>5</v>
      </c>
      <c r="G13" s="1774"/>
      <c r="H13" s="1775"/>
    </row>
    <row r="14" spans="2:8">
      <c r="B14" s="1621">
        <v>4</v>
      </c>
      <c r="C14" s="1621"/>
      <c r="D14" s="1613" t="s">
        <v>127</v>
      </c>
      <c r="E14" s="1614"/>
      <c r="F14" s="1623"/>
      <c r="G14" s="1776"/>
      <c r="H14" s="1773"/>
    </row>
    <row r="15" spans="2:8" ht="25.5">
      <c r="B15" s="1616">
        <v>69</v>
      </c>
      <c r="C15" s="1617">
        <v>69</v>
      </c>
      <c r="D15" s="1618" t="s">
        <v>6228</v>
      </c>
      <c r="E15" s="1616" t="s">
        <v>78</v>
      </c>
      <c r="F15" s="1619">
        <v>7.07</v>
      </c>
      <c r="G15" s="1774"/>
      <c r="H15" s="1775"/>
    </row>
    <row r="16" spans="2:8" ht="25.5">
      <c r="B16" s="1616">
        <v>70</v>
      </c>
      <c r="C16" s="1617">
        <v>70</v>
      </c>
      <c r="D16" s="1618" t="s">
        <v>6229</v>
      </c>
      <c r="E16" s="1616" t="s">
        <v>78</v>
      </c>
      <c r="F16" s="1619">
        <v>1.44</v>
      </c>
      <c r="G16" s="1774"/>
      <c r="H16" s="1775"/>
    </row>
    <row r="17" spans="2:8" ht="25.5">
      <c r="B17" s="1616" t="s">
        <v>5779</v>
      </c>
      <c r="C17" s="1617" t="s">
        <v>5779</v>
      </c>
      <c r="D17" s="1618" t="s">
        <v>5974</v>
      </c>
      <c r="E17" s="1616" t="s">
        <v>77</v>
      </c>
      <c r="F17" s="1619">
        <v>8.5</v>
      </c>
      <c r="G17" s="1774"/>
      <c r="H17" s="1775"/>
    </row>
    <row r="18" spans="2:8">
      <c r="B18" s="1616" t="s">
        <v>5780</v>
      </c>
      <c r="C18" s="1617" t="s">
        <v>5780</v>
      </c>
      <c r="D18" s="1618" t="s">
        <v>5975</v>
      </c>
      <c r="E18" s="1616" t="s">
        <v>78</v>
      </c>
      <c r="F18" s="1619">
        <v>0.3</v>
      </c>
      <c r="G18" s="1774"/>
      <c r="H18" s="1775"/>
    </row>
    <row r="19" spans="2:8">
      <c r="B19" s="1621">
        <v>5</v>
      </c>
      <c r="C19" s="1621"/>
      <c r="D19" s="1639" t="s">
        <v>147</v>
      </c>
      <c r="E19" s="1614"/>
      <c r="F19" s="1623"/>
      <c r="G19" s="1776"/>
      <c r="H19" s="1773"/>
    </row>
    <row r="20" spans="2:8" ht="25.5">
      <c r="B20" s="1616" t="s">
        <v>5781</v>
      </c>
      <c r="C20" s="1617" t="s">
        <v>5781</v>
      </c>
      <c r="D20" s="1618" t="s">
        <v>5976</v>
      </c>
      <c r="E20" s="1616" t="s">
        <v>80</v>
      </c>
      <c r="F20" s="1619">
        <v>1</v>
      </c>
      <c r="G20" s="1774"/>
      <c r="H20" s="1775"/>
    </row>
    <row r="21" spans="2:8" ht="25.5">
      <c r="B21" s="1616" t="s">
        <v>5782</v>
      </c>
      <c r="C21" s="1617" t="s">
        <v>5782</v>
      </c>
      <c r="D21" s="1618" t="s">
        <v>5977</v>
      </c>
      <c r="E21" s="1616" t="s">
        <v>80</v>
      </c>
      <c r="F21" s="1619">
        <v>1</v>
      </c>
      <c r="G21" s="1774"/>
      <c r="H21" s="1775"/>
    </row>
    <row r="22" spans="2:8" ht="25.5">
      <c r="B22" s="1616" t="s">
        <v>5783</v>
      </c>
      <c r="C22" s="1617" t="s">
        <v>5783</v>
      </c>
      <c r="D22" s="1618" t="s">
        <v>5978</v>
      </c>
      <c r="E22" s="1616" t="s">
        <v>80</v>
      </c>
      <c r="F22" s="1619">
        <v>1</v>
      </c>
      <c r="G22" s="1774"/>
      <c r="H22" s="1775"/>
    </row>
    <row r="23" spans="2:8" ht="25.5">
      <c r="B23" s="1616" t="s">
        <v>5784</v>
      </c>
      <c r="C23" s="1617" t="s">
        <v>5784</v>
      </c>
      <c r="D23" s="1618" t="s">
        <v>5979</v>
      </c>
      <c r="E23" s="1616" t="s">
        <v>80</v>
      </c>
      <c r="F23" s="1619">
        <v>1</v>
      </c>
      <c r="G23" s="1774"/>
      <c r="H23" s="1775"/>
    </row>
    <row r="24" spans="2:8">
      <c r="B24" s="1621">
        <v>6</v>
      </c>
      <c r="C24" s="1621"/>
      <c r="D24" s="1613" t="s">
        <v>101</v>
      </c>
      <c r="E24" s="1614"/>
      <c r="F24" s="1623"/>
      <c r="G24" s="1776"/>
      <c r="H24" s="1773"/>
    </row>
    <row r="25" spans="2:8" ht="25.5">
      <c r="B25" s="1616" t="s">
        <v>5785</v>
      </c>
      <c r="C25" s="1617" t="s">
        <v>5785</v>
      </c>
      <c r="D25" s="1618" t="s">
        <v>5981</v>
      </c>
      <c r="E25" s="1616" t="s">
        <v>79</v>
      </c>
      <c r="F25" s="1619">
        <v>1170</v>
      </c>
      <c r="G25" s="1774"/>
      <c r="H25" s="1775"/>
    </row>
    <row r="26" spans="2:8">
      <c r="B26" s="1616"/>
      <c r="C26" s="1617"/>
      <c r="D26" s="1618"/>
      <c r="E26" s="1616"/>
      <c r="F26" s="1705"/>
      <c r="G26" s="1777"/>
      <c r="H26" s="1775"/>
    </row>
    <row r="27" spans="2:8">
      <c r="B27" s="1614"/>
      <c r="C27" s="1621"/>
      <c r="D27" s="1625" t="s">
        <v>512</v>
      </c>
      <c r="E27" s="1614"/>
      <c r="F27" s="1615"/>
      <c r="G27" s="1687"/>
      <c r="H27" s="1778"/>
    </row>
    <row r="28" spans="2:8">
      <c r="B28" s="1616"/>
      <c r="C28" s="1617"/>
      <c r="D28" s="1618"/>
      <c r="E28" s="1616"/>
      <c r="F28" s="1705"/>
      <c r="G28" s="1777"/>
      <c r="H28" s="1775"/>
    </row>
    <row r="29" spans="2:8">
      <c r="B29" s="1614"/>
      <c r="C29" s="1621"/>
      <c r="D29" s="1625" t="s">
        <v>513</v>
      </c>
      <c r="E29" s="1614"/>
      <c r="F29" s="1615"/>
      <c r="G29" s="1687"/>
      <c r="H29" s="1778"/>
    </row>
    <row r="30" spans="2:8">
      <c r="B30" s="1732"/>
      <c r="C30" s="1732"/>
      <c r="D30" s="1732"/>
      <c r="E30" s="1732"/>
      <c r="F30" s="1732"/>
      <c r="G30" s="1732"/>
      <c r="H30" s="1779"/>
    </row>
    <row r="31" spans="2:8">
      <c r="B31" s="1614"/>
      <c r="C31" s="1621"/>
      <c r="D31" s="1625" t="s">
        <v>514</v>
      </c>
      <c r="E31" s="1627"/>
      <c r="F31" s="1628"/>
      <c r="G31" s="1738"/>
      <c r="H31" s="1778"/>
    </row>
  </sheetData>
  <mergeCells count="2">
    <mergeCell ref="B1:H1"/>
    <mergeCell ref="B2:H2"/>
  </mergeCells>
  <pageMargins left="0.70866141732283472" right="0.70866141732283472" top="0.74803149606299213" bottom="0.74803149606299213" header="0.31496062992125984" footer="0.31496062992125984"/>
  <pageSetup scale="6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69"/>
      <c r="D2" s="1972" t="s">
        <v>5751</v>
      </c>
      <c r="E2" s="1972"/>
      <c r="F2" s="1972"/>
      <c r="G2" s="1972"/>
      <c r="H2" s="1973"/>
      <c r="I2" s="1974"/>
      <c r="J2" s="1359"/>
    </row>
    <row r="3" spans="2:10" ht="15.75" customHeight="1">
      <c r="B3" s="1358"/>
      <c r="C3" s="1970"/>
      <c r="D3" s="1972"/>
      <c r="E3" s="1972"/>
      <c r="F3" s="1972"/>
      <c r="G3" s="1972"/>
      <c r="H3" s="1975"/>
      <c r="I3" s="1976"/>
      <c r="J3" s="1359"/>
    </row>
    <row r="4" spans="2:10" ht="3.75" customHeight="1">
      <c r="B4" s="1358"/>
      <c r="C4" s="1970"/>
      <c r="D4" s="1979"/>
      <c r="E4" s="1980"/>
      <c r="F4" s="1980"/>
      <c r="G4" s="1981"/>
      <c r="H4" s="1975"/>
      <c r="I4" s="1976"/>
      <c r="J4" s="1359"/>
    </row>
    <row r="5" spans="2:10" ht="15" customHeight="1">
      <c r="B5" s="1358"/>
      <c r="C5" s="1970"/>
      <c r="D5" s="1929" t="s">
        <v>5752</v>
      </c>
      <c r="E5" s="1929"/>
      <c r="F5" s="1929"/>
      <c r="G5" s="1929"/>
      <c r="H5" s="1975"/>
      <c r="I5" s="1976"/>
      <c r="J5" s="1359"/>
    </row>
    <row r="6" spans="2:10">
      <c r="B6" s="1358"/>
      <c r="C6" s="1970"/>
      <c r="D6" s="1929"/>
      <c r="E6" s="1929"/>
      <c r="F6" s="1929"/>
      <c r="G6" s="1929"/>
      <c r="H6" s="1975"/>
      <c r="I6" s="1976"/>
      <c r="J6" s="1359"/>
    </row>
    <row r="7" spans="2:10">
      <c r="B7" s="1360"/>
      <c r="C7" s="1970"/>
      <c r="D7" s="1929"/>
      <c r="E7" s="1929"/>
      <c r="F7" s="1929"/>
      <c r="G7" s="1929"/>
      <c r="H7" s="1975"/>
      <c r="I7" s="1976"/>
      <c r="J7" s="1359"/>
    </row>
    <row r="8" spans="2:10" ht="11.25" customHeight="1">
      <c r="B8" s="1360"/>
      <c r="C8" s="1970"/>
      <c r="D8" s="1929"/>
      <c r="E8" s="1929"/>
      <c r="F8" s="1929"/>
      <c r="G8" s="1929"/>
      <c r="H8" s="1975"/>
      <c r="I8" s="1976"/>
      <c r="J8" s="1359"/>
    </row>
    <row r="9" spans="2:10" ht="3.75" customHeight="1">
      <c r="B9" s="1360"/>
      <c r="C9" s="1971"/>
      <c r="D9" s="1982"/>
      <c r="E9" s="1983"/>
      <c r="F9" s="1983"/>
      <c r="G9" s="1984"/>
      <c r="H9" s="1977"/>
      <c r="I9" s="1978"/>
      <c r="J9" s="1359"/>
    </row>
    <row r="10" spans="2:10" ht="38.25" customHeight="1">
      <c r="B10" s="1360"/>
      <c r="C10" s="1985" t="s">
        <v>5756</v>
      </c>
      <c r="D10" s="1930" t="s">
        <v>5760</v>
      </c>
      <c r="E10" s="1930"/>
      <c r="F10" s="1930"/>
      <c r="G10" s="1930"/>
      <c r="H10" s="1973" t="s">
        <v>5755</v>
      </c>
      <c r="I10" s="1974"/>
      <c r="J10" s="1359"/>
    </row>
    <row r="11" spans="2:10" ht="3.75" customHeight="1">
      <c r="B11" s="1360"/>
      <c r="C11" s="1986"/>
      <c r="D11" s="1930"/>
      <c r="E11" s="1930"/>
      <c r="F11" s="1930"/>
      <c r="G11" s="1930"/>
      <c r="H11" s="1975"/>
      <c r="I11" s="1976"/>
      <c r="J11" s="1359"/>
    </row>
    <row r="12" spans="2:10">
      <c r="B12" s="1360"/>
      <c r="C12" s="1987"/>
      <c r="D12" s="1930" t="s">
        <v>631</v>
      </c>
      <c r="E12" s="1930"/>
      <c r="F12" s="1930"/>
      <c r="G12" s="1930"/>
      <c r="H12" s="1977"/>
      <c r="I12" s="1978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5833</v>
      </c>
      <c r="E16" s="1988" t="e">
        <f>+IF(D16="","",VLOOKUP(D16,#REF!,2,FALSE))</f>
        <v>#REF!</v>
      </c>
      <c r="F16" s="1988"/>
      <c r="G16" s="1988"/>
      <c r="H16" s="1336" t="s">
        <v>7</v>
      </c>
      <c r="I16" s="1435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5916</v>
      </c>
      <c r="D28" s="1344">
        <f>+IF(C28="","",VLOOKUP(C28,[26]Insumos!$B$10:$D$1287,2,FALSE))</f>
        <v>0</v>
      </c>
      <c r="E28" s="1383">
        <v>1</v>
      </c>
      <c r="F28" s="1346">
        <f>+IF(C28="","",VLOOKUP(C28,[26]Insumos!$B$10:$D$1287,3,FALSE))</f>
        <v>5147000</v>
      </c>
      <c r="G28" s="1351"/>
      <c r="H28" s="1348">
        <f>IFERROR(E28*F28,"")</f>
        <v>5147000</v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5147000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5147000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28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27" priority="24">
      <formula>ISERROR(B15)</formula>
    </cfRule>
  </conditionalFormatting>
  <conditionalFormatting sqref="I13:I14">
    <cfRule type="containsErrors" dxfId="26" priority="23">
      <formula>ISERROR(I13)</formula>
    </cfRule>
  </conditionalFormatting>
  <conditionalFormatting sqref="B61:J62">
    <cfRule type="containsErrors" dxfId="25" priority="22">
      <formula>ISERROR(B61)</formula>
    </cfRule>
  </conditionalFormatting>
  <conditionalFormatting sqref="D50:H50">
    <cfRule type="containsErrors" dxfId="24" priority="21">
      <formula>ISERROR(D50)</formula>
    </cfRule>
  </conditionalFormatting>
  <conditionalFormatting sqref="D19:G19 H22:H25 D20:D25">
    <cfRule type="containsErrors" dxfId="23" priority="20">
      <formula>ISERROR(D19)</formula>
    </cfRule>
  </conditionalFormatting>
  <conditionalFormatting sqref="C53">
    <cfRule type="containsErrors" dxfId="22" priority="19">
      <formula>ISERROR(C53)</formula>
    </cfRule>
  </conditionalFormatting>
  <conditionalFormatting sqref="G52:G53">
    <cfRule type="containsErrors" dxfId="21" priority="18">
      <formula>ISERROR(G52)</formula>
    </cfRule>
  </conditionalFormatting>
  <conditionalFormatting sqref="G51">
    <cfRule type="containsErrors" dxfId="20" priority="17">
      <formula>ISERROR(G51)</formula>
    </cfRule>
  </conditionalFormatting>
  <conditionalFormatting sqref="C19:C21">
    <cfRule type="containsErrors" dxfId="19" priority="16">
      <formula>ISERROR(C19)</formula>
    </cfRule>
  </conditionalFormatting>
  <conditionalFormatting sqref="C51:C52">
    <cfRule type="containsErrors" dxfId="18" priority="15">
      <formula>ISERROR(C51)</formula>
    </cfRule>
  </conditionalFormatting>
  <conditionalFormatting sqref="H19:H21">
    <cfRule type="containsErrors" dxfId="17" priority="14">
      <formula>ISERROR(H19)</formula>
    </cfRule>
  </conditionalFormatting>
  <conditionalFormatting sqref="H28:H40">
    <cfRule type="containsErrors" dxfId="16" priority="13">
      <formula>ISERROR(H28)</formula>
    </cfRule>
  </conditionalFormatting>
  <conditionalFormatting sqref="F28:F40">
    <cfRule type="containsErrors" dxfId="15" priority="12">
      <formula>ISERROR(F28)</formula>
    </cfRule>
  </conditionalFormatting>
  <conditionalFormatting sqref="D28:D40">
    <cfRule type="containsErrors" dxfId="14" priority="11">
      <formula>ISERROR(D28)</formula>
    </cfRule>
  </conditionalFormatting>
  <conditionalFormatting sqref="D51:D57">
    <cfRule type="containsErrors" dxfId="13" priority="10">
      <formula>ISERROR(D51)</formula>
    </cfRule>
  </conditionalFormatting>
  <conditionalFormatting sqref="E51:E57">
    <cfRule type="containsErrors" dxfId="12" priority="9">
      <formula>ISERROR(E51)</formula>
    </cfRule>
  </conditionalFormatting>
  <conditionalFormatting sqref="F54:F57">
    <cfRule type="containsErrors" dxfId="11" priority="8">
      <formula>ISERROR(F54)</formula>
    </cfRule>
  </conditionalFormatting>
  <conditionalFormatting sqref="F51:F53">
    <cfRule type="containsErrors" dxfId="10" priority="7">
      <formula>ISERROR(F51)</formula>
    </cfRule>
  </conditionalFormatting>
  <conditionalFormatting sqref="H43:H48">
    <cfRule type="containsErrors" dxfId="9" priority="6">
      <formula>ISERROR(H43)</formula>
    </cfRule>
  </conditionalFormatting>
  <conditionalFormatting sqref="F43">
    <cfRule type="containsErrors" dxfId="8" priority="5">
      <formula>ISERROR(F43)</formula>
    </cfRule>
  </conditionalFormatting>
  <conditionalFormatting sqref="G43:G48">
    <cfRule type="containsErrors" dxfId="7" priority="4">
      <formula>ISERROR(G43)</formula>
    </cfRule>
  </conditionalFormatting>
  <conditionalFormatting sqref="H51:H57">
    <cfRule type="containsErrors" dxfId="6" priority="3">
      <formula>ISERROR(H51)</formula>
    </cfRule>
  </conditionalFormatting>
  <conditionalFormatting sqref="E16">
    <cfRule type="containsErrors" dxfId="5" priority="2">
      <formula>ISERROR(E16)</formula>
    </cfRule>
  </conditionalFormatting>
  <conditionalFormatting sqref="I16">
    <cfRule type="containsErrors" dxfId="4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theme="3" tint="0.39997558519241921"/>
    <pageSetUpPr fitToPage="1"/>
  </sheetPr>
  <dimension ref="A1:AO1527"/>
  <sheetViews>
    <sheetView topLeftCell="A40" workbookViewId="0">
      <selection activeCell="J215" sqref="J215"/>
    </sheetView>
  </sheetViews>
  <sheetFormatPr baseColWidth="10" defaultColWidth="11.42578125" defaultRowHeight="12.75"/>
  <cols>
    <col min="1" max="1" width="3.28515625" style="508" bestFit="1" customWidth="1"/>
    <col min="2" max="2" width="12.7109375" style="508" customWidth="1"/>
    <col min="3" max="3" width="14.42578125" style="508" customWidth="1"/>
    <col min="4" max="4" width="15" style="508" customWidth="1"/>
    <col min="5" max="5" width="10.7109375" style="508" customWidth="1"/>
    <col min="6" max="6" width="43.42578125" style="508" customWidth="1"/>
    <col min="7" max="7" width="21" style="508" customWidth="1"/>
    <col min="8" max="8" width="18.7109375" style="508" customWidth="1"/>
    <col min="9" max="9" width="25.28515625" style="508" customWidth="1"/>
    <col min="10" max="10" width="8.7109375" style="508" customWidth="1"/>
    <col min="11" max="11" width="14.5703125" style="508" bestFit="1" customWidth="1"/>
    <col min="12" max="13" width="11.42578125" style="508"/>
    <col min="14" max="14" width="22.5703125" style="508" customWidth="1"/>
    <col min="15" max="15" width="33.7109375" style="508" customWidth="1"/>
    <col min="16" max="16" width="21.28515625" style="508" bestFit="1" customWidth="1"/>
    <col min="17" max="17" width="18.85546875" style="508" customWidth="1"/>
    <col min="18" max="18" width="21.140625" style="508" customWidth="1"/>
    <col min="19" max="19" width="24.85546875" style="508" customWidth="1"/>
    <col min="20" max="20" width="19.140625" style="508" customWidth="1"/>
    <col min="21" max="21" width="14.140625" style="508" customWidth="1"/>
    <col min="22" max="22" width="21.140625" style="508" customWidth="1"/>
    <col min="23" max="23" width="15.5703125" style="508" customWidth="1"/>
    <col min="24" max="24" width="19.28515625" style="508" customWidth="1"/>
    <col min="25" max="16384" width="11.42578125" style="508"/>
  </cols>
  <sheetData>
    <row r="1" spans="1:18" ht="18.75">
      <c r="A1" s="2044"/>
      <c r="B1" s="2044"/>
      <c r="C1" s="2044"/>
      <c r="D1" s="2044"/>
      <c r="E1" s="2044"/>
      <c r="F1" s="2044"/>
      <c r="G1" s="2044"/>
      <c r="H1" s="2044"/>
      <c r="I1" s="2044"/>
      <c r="J1" s="2044"/>
      <c r="K1" s="2044"/>
    </row>
    <row r="2" spans="1:18" ht="18.75">
      <c r="A2" s="2044" t="s">
        <v>564</v>
      </c>
      <c r="B2" s="2044"/>
      <c r="C2" s="2044"/>
      <c r="D2" s="2044"/>
      <c r="E2" s="2044"/>
      <c r="F2" s="2044"/>
      <c r="G2" s="2044"/>
      <c r="H2" s="2044"/>
      <c r="I2" s="2044"/>
      <c r="J2" s="2044"/>
      <c r="K2" s="2044"/>
    </row>
    <row r="3" spans="1:18" s="1129" customFormat="1" ht="15" customHeight="1">
      <c r="A3" s="2025" t="s">
        <v>608</v>
      </c>
      <c r="B3" s="2026"/>
      <c r="C3" s="2026"/>
      <c r="D3" s="2026"/>
      <c r="E3" s="2026"/>
      <c r="F3" s="2026"/>
      <c r="G3" s="2026"/>
      <c r="H3" s="2026"/>
      <c r="I3" s="2026"/>
      <c r="J3" s="2026"/>
      <c r="K3" s="2027"/>
      <c r="L3" s="2042" t="s">
        <v>5689</v>
      </c>
      <c r="M3" s="2043"/>
    </row>
    <row r="4" spans="1:18" s="1129" customFormat="1" ht="15" customHeight="1">
      <c r="A4" s="1175"/>
      <c r="B4" s="1176"/>
      <c r="C4" s="1176"/>
      <c r="D4" s="1176"/>
      <c r="E4" s="1176"/>
      <c r="F4" s="1176"/>
      <c r="G4" s="1176"/>
      <c r="H4" s="1176"/>
      <c r="I4" s="1176"/>
      <c r="J4" s="1176"/>
      <c r="K4" s="1177"/>
      <c r="L4" s="1121"/>
      <c r="M4" s="1121"/>
    </row>
    <row r="5" spans="1:18" s="1129" customFormat="1" ht="20.25" customHeight="1">
      <c r="A5" s="508"/>
      <c r="B5" s="1991" t="s">
        <v>566</v>
      </c>
      <c r="C5" s="1992"/>
      <c r="D5" s="1993"/>
      <c r="E5" s="1130" t="s">
        <v>568</v>
      </c>
      <c r="F5" s="1128" t="s">
        <v>565</v>
      </c>
      <c r="G5" s="1130" t="s">
        <v>556</v>
      </c>
      <c r="H5" s="1128" t="s">
        <v>559</v>
      </c>
      <c r="I5" s="1128"/>
      <c r="J5" s="1128" t="s">
        <v>567</v>
      </c>
      <c r="K5" s="1128" t="s">
        <v>562</v>
      </c>
    </row>
    <row r="6" spans="1:18" s="1129" customFormat="1" ht="25.5">
      <c r="A6" s="508"/>
      <c r="B6" s="1991" t="s">
        <v>572</v>
      </c>
      <c r="C6" s="1992"/>
      <c r="D6" s="1993"/>
      <c r="E6" s="491" t="s">
        <v>145</v>
      </c>
      <c r="F6" s="1131" t="s">
        <v>571</v>
      </c>
      <c r="G6" s="510">
        <v>2.4</v>
      </c>
      <c r="H6" s="1132">
        <v>2</v>
      </c>
      <c r="I6" s="1132"/>
      <c r="J6" s="1133">
        <v>1</v>
      </c>
      <c r="K6" s="1134">
        <f>+J6*H6*G6</f>
        <v>4.8</v>
      </c>
    </row>
    <row r="7" spans="1:18" s="1129" customFormat="1" ht="45" customHeight="1">
      <c r="A7" s="508"/>
      <c r="B7" s="1991" t="s">
        <v>566</v>
      </c>
      <c r="C7" s="1992"/>
      <c r="D7" s="1993"/>
      <c r="E7" s="1130" t="s">
        <v>568</v>
      </c>
      <c r="F7" s="1128" t="s">
        <v>565</v>
      </c>
      <c r="G7" s="1130" t="s">
        <v>556</v>
      </c>
      <c r="H7" s="1128" t="s">
        <v>559</v>
      </c>
      <c r="I7" s="1128" t="s">
        <v>557</v>
      </c>
      <c r="J7" s="1128" t="s">
        <v>567</v>
      </c>
      <c r="K7" s="1128" t="s">
        <v>558</v>
      </c>
    </row>
    <row r="8" spans="1:18" s="1129" customFormat="1" ht="45" customHeight="1">
      <c r="A8" s="508"/>
      <c r="B8" s="1999" t="s">
        <v>573</v>
      </c>
      <c r="C8" s="2000"/>
      <c r="D8" s="2001"/>
      <c r="E8" s="491" t="s">
        <v>146</v>
      </c>
      <c r="F8" s="510" t="s">
        <v>16</v>
      </c>
      <c r="G8" s="510">
        <v>2.4</v>
      </c>
      <c r="H8" s="1132">
        <v>2</v>
      </c>
      <c r="I8" s="1132">
        <v>3.4</v>
      </c>
      <c r="J8" s="1133">
        <v>0.6</v>
      </c>
      <c r="K8" s="1138">
        <f>+J8*I8*H8*G8</f>
        <v>9.7919999999999998</v>
      </c>
    </row>
    <row r="9" spans="1:18" s="1129" customFormat="1" ht="45" customHeight="1">
      <c r="A9" s="508"/>
      <c r="B9" s="2002"/>
      <c r="C9" s="2003"/>
      <c r="D9" s="2004"/>
      <c r="E9" s="491" t="s">
        <v>574</v>
      </c>
      <c r="F9" s="510" t="s">
        <v>17</v>
      </c>
      <c r="G9" s="510">
        <v>2.4</v>
      </c>
      <c r="H9" s="1132">
        <v>2</v>
      </c>
      <c r="I9" s="1132">
        <v>3.4</v>
      </c>
      <c r="J9" s="1133">
        <v>0.35</v>
      </c>
      <c r="K9" s="1138">
        <f>+J9*I9*H9*G9</f>
        <v>5.7119999999999997</v>
      </c>
      <c r="R9" s="1129">
        <f>1.9/0.2</f>
        <v>9.4999999999999982</v>
      </c>
    </row>
    <row r="10" spans="1:18" s="1129" customFormat="1" ht="45" customHeight="1">
      <c r="A10" s="508"/>
      <c r="B10" s="2005"/>
      <c r="C10" s="2006"/>
      <c r="D10" s="2007"/>
      <c r="E10" s="491" t="s">
        <v>575</v>
      </c>
      <c r="F10" s="510" t="s">
        <v>18</v>
      </c>
      <c r="G10" s="510">
        <v>2.4</v>
      </c>
      <c r="H10" s="1132">
        <v>2</v>
      </c>
      <c r="I10" s="1132">
        <v>3.4</v>
      </c>
      <c r="J10" s="1133">
        <v>0.05</v>
      </c>
      <c r="K10" s="1138">
        <f>+J10*I10*H10*G10</f>
        <v>0.81600000000000006</v>
      </c>
      <c r="R10" s="1129">
        <f>2.3/0.2</f>
        <v>11.499999999999998</v>
      </c>
    </row>
    <row r="11" spans="1:18" s="1129" customFormat="1">
      <c r="A11" s="508"/>
      <c r="B11" s="508"/>
      <c r="C11" s="508"/>
      <c r="D11" s="508"/>
      <c r="E11" s="508"/>
      <c r="F11" s="508"/>
      <c r="G11" s="511"/>
      <c r="H11" s="512"/>
      <c r="I11" s="508"/>
      <c r="J11" s="508"/>
      <c r="K11" s="508"/>
      <c r="P11" s="1129">
        <v>3.6</v>
      </c>
      <c r="Q11" s="1129">
        <v>16</v>
      </c>
      <c r="R11" s="1129">
        <v>4</v>
      </c>
    </row>
    <row r="12" spans="1:18" s="1129" customFormat="1">
      <c r="A12" s="508"/>
      <c r="B12" s="1127"/>
      <c r="C12" s="1127"/>
      <c r="D12" s="1127"/>
      <c r="E12" s="1127"/>
      <c r="F12" s="1127"/>
      <c r="G12" s="1127"/>
      <c r="H12" s="1127"/>
      <c r="I12" s="1127"/>
      <c r="J12" s="1127"/>
      <c r="K12" s="1127"/>
      <c r="P12" s="1129">
        <v>2.1</v>
      </c>
      <c r="Q12" s="1129">
        <v>32</v>
      </c>
      <c r="R12" s="1129">
        <v>4</v>
      </c>
    </row>
    <row r="13" spans="1:18" s="1129" customFormat="1">
      <c r="A13" s="508"/>
      <c r="B13" s="1991" t="s">
        <v>566</v>
      </c>
      <c r="C13" s="1992"/>
      <c r="D13" s="1993"/>
      <c r="E13" s="1130" t="s">
        <v>568</v>
      </c>
      <c r="F13" s="1128" t="s">
        <v>565</v>
      </c>
      <c r="G13" s="1130" t="s">
        <v>569</v>
      </c>
      <c r="H13" s="1128"/>
      <c r="I13" s="1128"/>
      <c r="J13" s="1128" t="s">
        <v>567</v>
      </c>
      <c r="K13" s="1128" t="s">
        <v>576</v>
      </c>
      <c r="P13" s="1129">
        <v>3.5</v>
      </c>
    </row>
    <row r="14" spans="1:18" s="1129" customFormat="1" ht="38.25">
      <c r="A14" s="508"/>
      <c r="B14" s="1994" t="s">
        <v>577</v>
      </c>
      <c r="C14" s="1994"/>
      <c r="D14" s="1994"/>
      <c r="E14" s="491" t="s">
        <v>125</v>
      </c>
      <c r="F14" s="1131" t="s">
        <v>4539</v>
      </c>
      <c r="G14" s="510">
        <v>1</v>
      </c>
      <c r="H14" s="1132"/>
      <c r="I14" s="1132"/>
      <c r="J14" s="1133">
        <v>1</v>
      </c>
      <c r="K14" s="1134">
        <v>1</v>
      </c>
    </row>
    <row r="15" spans="1:18" s="1129" customFormat="1" ht="38.25">
      <c r="A15" s="508"/>
      <c r="B15" s="1994"/>
      <c r="C15" s="1994"/>
      <c r="D15" s="1994"/>
      <c r="E15" s="491" t="s">
        <v>148</v>
      </c>
      <c r="F15" s="1131" t="s">
        <v>4540</v>
      </c>
      <c r="G15" s="510">
        <v>1</v>
      </c>
      <c r="H15" s="1132"/>
      <c r="I15" s="1132"/>
      <c r="J15" s="1133">
        <v>1</v>
      </c>
      <c r="K15" s="1134">
        <v>1</v>
      </c>
    </row>
    <row r="16" spans="1:18" s="1129" customFormat="1" ht="38.25">
      <c r="A16" s="508"/>
      <c r="B16" s="1994"/>
      <c r="C16" s="1994"/>
      <c r="D16" s="1994"/>
      <c r="E16" s="491" t="s">
        <v>501</v>
      </c>
      <c r="F16" s="1131" t="s">
        <v>4541</v>
      </c>
      <c r="G16" s="510">
        <v>1</v>
      </c>
      <c r="H16" s="1132"/>
      <c r="I16" s="1132"/>
      <c r="J16" s="1133">
        <v>1</v>
      </c>
      <c r="K16" s="1134">
        <v>1</v>
      </c>
    </row>
    <row r="17" spans="1:13" s="1129" customFormat="1" ht="38.25">
      <c r="A17" s="508"/>
      <c r="B17" s="1994"/>
      <c r="C17" s="1994"/>
      <c r="D17" s="1994"/>
      <c r="E17" s="491" t="s">
        <v>502</v>
      </c>
      <c r="F17" s="1131" t="s">
        <v>4538</v>
      </c>
      <c r="G17" s="510">
        <v>1</v>
      </c>
      <c r="H17" s="1132"/>
      <c r="I17" s="1132"/>
      <c r="J17" s="1133">
        <v>1</v>
      </c>
      <c r="K17" s="1134">
        <v>1</v>
      </c>
    </row>
    <row r="18" spans="1:13" s="1129" customFormat="1">
      <c r="A18" s="508"/>
      <c r="B18" s="1127"/>
      <c r="C18" s="1127"/>
      <c r="D18" s="1127"/>
      <c r="E18" s="1127"/>
      <c r="F18" s="1127"/>
      <c r="G18" s="1127"/>
      <c r="H18" s="1127"/>
      <c r="I18" s="1127"/>
      <c r="J18" s="1127"/>
      <c r="K18" s="1127"/>
    </row>
    <row r="19" spans="1:13" s="1129" customFormat="1">
      <c r="A19" s="508"/>
      <c r="B19" s="1999" t="s">
        <v>566</v>
      </c>
      <c r="C19" s="2000"/>
      <c r="D19" s="2001"/>
      <c r="E19" s="1130" t="s">
        <v>568</v>
      </c>
      <c r="F19" s="1128" t="s">
        <v>565</v>
      </c>
      <c r="G19" s="1130" t="s">
        <v>556</v>
      </c>
      <c r="H19" s="1128" t="s">
        <v>559</v>
      </c>
      <c r="I19" s="1128" t="s">
        <v>557</v>
      </c>
      <c r="J19" s="1128" t="s">
        <v>567</v>
      </c>
      <c r="K19" s="1128" t="s">
        <v>558</v>
      </c>
    </row>
    <row r="20" spans="1:13" s="1129" customFormat="1">
      <c r="A20" s="508"/>
      <c r="B20" s="1994" t="s">
        <v>581</v>
      </c>
      <c r="C20" s="1994"/>
      <c r="D20" s="1991"/>
      <c r="E20" s="491" t="s">
        <v>174</v>
      </c>
      <c r="F20" s="1131" t="s">
        <v>82</v>
      </c>
      <c r="G20" s="510">
        <v>2.4</v>
      </c>
      <c r="H20" s="1132">
        <v>2</v>
      </c>
      <c r="I20" s="1152">
        <v>0.05</v>
      </c>
      <c r="J20" s="1133">
        <v>1</v>
      </c>
      <c r="K20" s="1134">
        <f>+I20*H20*G20</f>
        <v>0.24</v>
      </c>
    </row>
    <row r="21" spans="1:13" s="1129" customFormat="1" ht="25.5">
      <c r="A21" s="508"/>
      <c r="B21" s="1127"/>
      <c r="C21" s="1127"/>
      <c r="D21" s="1127"/>
      <c r="E21" s="491"/>
      <c r="F21" s="1083" t="s">
        <v>219</v>
      </c>
      <c r="G21" s="510">
        <v>2.4</v>
      </c>
      <c r="H21" s="1132">
        <v>2</v>
      </c>
      <c r="I21" s="1132">
        <v>0.5</v>
      </c>
      <c r="J21" s="1133">
        <v>1</v>
      </c>
      <c r="K21" s="1134">
        <f>+J21*I21*H21*G21</f>
        <v>2.4</v>
      </c>
    </row>
    <row r="22" spans="1:13" s="1129" customFormat="1">
      <c r="A22" s="508"/>
      <c r="B22" s="1127"/>
      <c r="C22" s="1127"/>
      <c r="D22" s="1127"/>
      <c r="E22" s="1158"/>
      <c r="F22" s="1159"/>
      <c r="G22" s="1125"/>
      <c r="H22" s="1160"/>
      <c r="I22" s="1178"/>
      <c r="J22" s="1161"/>
      <c r="K22" s="1162"/>
    </row>
    <row r="23" spans="1:13" s="1129" customFormat="1">
      <c r="A23" s="508"/>
      <c r="B23" s="1991" t="s">
        <v>566</v>
      </c>
      <c r="C23" s="1992"/>
      <c r="D23" s="1993"/>
      <c r="E23" s="1130" t="s">
        <v>568</v>
      </c>
      <c r="F23" s="1128" t="s">
        <v>565</v>
      </c>
      <c r="G23" s="1130" t="s">
        <v>556</v>
      </c>
      <c r="H23" s="1128" t="s">
        <v>559</v>
      </c>
      <c r="I23" s="1128" t="s">
        <v>557</v>
      </c>
      <c r="J23" s="1128" t="s">
        <v>567</v>
      </c>
      <c r="K23" s="1128" t="s">
        <v>558</v>
      </c>
    </row>
    <row r="24" spans="1:13" s="1129" customFormat="1">
      <c r="A24" s="508"/>
      <c r="B24" s="1999" t="s">
        <v>582</v>
      </c>
      <c r="C24" s="2000"/>
      <c r="D24" s="2000"/>
      <c r="E24" s="1989" t="s">
        <v>176</v>
      </c>
      <c r="F24" s="1990" t="s">
        <v>119</v>
      </c>
      <c r="G24" s="509">
        <v>9</v>
      </c>
      <c r="H24" s="1132">
        <v>0.3</v>
      </c>
      <c r="I24" s="1132">
        <v>3.4</v>
      </c>
      <c r="J24" s="1133">
        <v>1</v>
      </c>
      <c r="K24" s="1134">
        <f>+I24*H24*G24*J24</f>
        <v>9.18</v>
      </c>
      <c r="M24" s="1180"/>
    </row>
    <row r="25" spans="1:13" s="1129" customFormat="1">
      <c r="A25" s="508"/>
      <c r="B25" s="2002"/>
      <c r="C25" s="2003"/>
      <c r="D25" s="2003"/>
      <c r="E25" s="1989"/>
      <c r="F25" s="1990"/>
      <c r="G25" s="509" t="s">
        <v>391</v>
      </c>
      <c r="H25" s="1132"/>
      <c r="I25" s="1132"/>
      <c r="J25" s="1133"/>
      <c r="K25" s="1134">
        <f>SUM(K24:K24)</f>
        <v>9.18</v>
      </c>
    </row>
    <row r="26" spans="1:13" s="1129" customFormat="1" ht="25.5">
      <c r="A26" s="508"/>
      <c r="B26" s="2005"/>
      <c r="C26" s="2006"/>
      <c r="D26" s="2006"/>
      <c r="E26" s="491" t="s">
        <v>177</v>
      </c>
      <c r="F26" s="1131" t="s">
        <v>149</v>
      </c>
      <c r="G26" s="509">
        <v>9</v>
      </c>
      <c r="H26" s="1132"/>
      <c r="I26" s="1132"/>
      <c r="J26" s="1133">
        <v>1</v>
      </c>
      <c r="K26" s="1134">
        <f>+J26*G26</f>
        <v>9</v>
      </c>
    </row>
    <row r="27" spans="1:13" s="1129" customFormat="1">
      <c r="A27" s="508"/>
      <c r="B27" s="1127"/>
      <c r="C27" s="1127"/>
      <c r="D27" s="1127"/>
      <c r="E27" s="491"/>
      <c r="F27" s="1131" t="s">
        <v>5711</v>
      </c>
      <c r="G27" s="509">
        <v>2</v>
      </c>
      <c r="H27" s="1132">
        <v>0.3</v>
      </c>
      <c r="I27" s="1132">
        <v>3.4</v>
      </c>
      <c r="J27" s="1133">
        <v>1</v>
      </c>
      <c r="K27" s="1134">
        <f>+I27*H27*G27*J27</f>
        <v>2.04</v>
      </c>
    </row>
    <row r="28" spans="1:13" s="1129" customFormat="1">
      <c r="A28" s="508"/>
      <c r="B28" s="1127"/>
      <c r="C28" s="1127"/>
      <c r="D28" s="1127"/>
      <c r="E28" s="1158"/>
      <c r="F28" s="1159"/>
      <c r="G28" s="1125"/>
      <c r="H28" s="1160"/>
      <c r="I28" s="1160"/>
      <c r="J28" s="1161"/>
      <c r="K28" s="1162"/>
    </row>
    <row r="29" spans="1:13" s="1129" customFormat="1">
      <c r="A29" s="508"/>
      <c r="B29" s="1991" t="s">
        <v>566</v>
      </c>
      <c r="C29" s="1992"/>
      <c r="D29" s="1993"/>
      <c r="E29" s="1130" t="s">
        <v>568</v>
      </c>
      <c r="F29" s="1128" t="s">
        <v>565</v>
      </c>
      <c r="G29" s="1130" t="s">
        <v>570</v>
      </c>
      <c r="H29" s="1128"/>
      <c r="I29" s="1128"/>
      <c r="J29" s="1128" t="s">
        <v>567</v>
      </c>
      <c r="K29" s="1128" t="s">
        <v>561</v>
      </c>
    </row>
    <row r="30" spans="1:13" s="1129" customFormat="1" ht="38.25">
      <c r="A30" s="508"/>
      <c r="B30" s="1994" t="s">
        <v>584</v>
      </c>
      <c r="C30" s="1994"/>
      <c r="D30" s="1994"/>
      <c r="E30" s="491" t="s">
        <v>179</v>
      </c>
      <c r="F30" s="1131" t="s">
        <v>124</v>
      </c>
      <c r="G30" s="510">
        <v>1403</v>
      </c>
      <c r="H30" s="1132" t="s">
        <v>5712</v>
      </c>
      <c r="I30" s="1132"/>
      <c r="J30" s="1133">
        <v>1</v>
      </c>
      <c r="K30" s="1134">
        <f>+J30*G30</f>
        <v>1403</v>
      </c>
    </row>
    <row r="31" spans="1:13" s="1129" customFormat="1">
      <c r="A31" s="508"/>
      <c r="B31" s="1127"/>
      <c r="C31" s="1127"/>
      <c r="D31" s="1127"/>
      <c r="E31" s="1127"/>
      <c r="F31" s="1127"/>
      <c r="G31" s="1127"/>
      <c r="H31" s="1127"/>
      <c r="I31" s="1127"/>
      <c r="J31" s="1127"/>
      <c r="K31" s="1127"/>
    </row>
    <row r="32" spans="1:13" s="1129" customFormat="1">
      <c r="A32" s="508"/>
      <c r="B32" s="1127"/>
      <c r="C32" s="1127"/>
      <c r="D32" s="1127"/>
      <c r="E32" s="1127"/>
      <c r="F32" s="1127"/>
      <c r="G32" s="1127"/>
      <c r="H32" s="1127"/>
      <c r="I32" s="1179"/>
      <c r="J32" s="1127"/>
      <c r="K32" s="1127"/>
    </row>
    <row r="33" spans="1:36" s="1129" customFormat="1">
      <c r="A33" s="508"/>
      <c r="B33" s="508"/>
      <c r="C33" s="508"/>
      <c r="D33" s="508"/>
      <c r="E33" s="508"/>
      <c r="F33" s="508"/>
      <c r="G33" s="511"/>
      <c r="H33" s="512"/>
      <c r="I33" s="508"/>
      <c r="J33" s="508"/>
      <c r="K33" s="508"/>
      <c r="P33" s="508" t="s">
        <v>5677</v>
      </c>
      <c r="Q33" s="508"/>
      <c r="R33" s="1129">
        <v>0.15</v>
      </c>
    </row>
    <row r="34" spans="1:36" ht="15.75">
      <c r="A34" s="2025" t="s">
        <v>4545</v>
      </c>
      <c r="B34" s="2026"/>
      <c r="C34" s="2026"/>
      <c r="D34" s="2026"/>
      <c r="E34" s="2026"/>
      <c r="F34" s="2026"/>
      <c r="G34" s="2026"/>
      <c r="H34" s="2026"/>
      <c r="I34" s="2026"/>
      <c r="J34" s="2026"/>
      <c r="K34" s="2027"/>
      <c r="P34" s="508" t="s">
        <v>5679</v>
      </c>
      <c r="R34" s="508">
        <v>0.6</v>
      </c>
    </row>
    <row r="35" spans="1:36">
      <c r="A35" s="1135"/>
      <c r="B35" s="1135"/>
      <c r="C35" s="1135"/>
      <c r="D35" s="1135"/>
      <c r="E35" s="1135"/>
      <c r="F35" s="1135"/>
      <c r="G35" s="1135"/>
      <c r="H35" s="1136"/>
      <c r="I35" s="1129"/>
      <c r="J35" s="1129"/>
      <c r="K35" s="507"/>
      <c r="P35" s="508" t="s">
        <v>327</v>
      </c>
      <c r="R35" s="508">
        <f>+R34+0.3</f>
        <v>0.89999999999999991</v>
      </c>
    </row>
    <row r="36" spans="1:36">
      <c r="A36" s="1136"/>
      <c r="B36" s="1991" t="s">
        <v>566</v>
      </c>
      <c r="C36" s="1992"/>
      <c r="D36" s="1993"/>
      <c r="E36" s="1130" t="s">
        <v>568</v>
      </c>
      <c r="F36" s="1128" t="s">
        <v>565</v>
      </c>
      <c r="G36" s="1130" t="s">
        <v>556</v>
      </c>
      <c r="H36" s="1128"/>
      <c r="I36" s="1128"/>
      <c r="J36" s="1128" t="s">
        <v>567</v>
      </c>
      <c r="K36" s="1128" t="s">
        <v>562</v>
      </c>
      <c r="P36" s="508" t="s">
        <v>5680</v>
      </c>
      <c r="R36" s="508">
        <v>0.8</v>
      </c>
    </row>
    <row r="37" spans="1:36" ht="63.75" customHeight="1">
      <c r="B37" s="1991" t="s">
        <v>572</v>
      </c>
      <c r="C37" s="1992"/>
      <c r="D37" s="1993"/>
      <c r="E37" s="491" t="s">
        <v>145</v>
      </c>
      <c r="F37" s="1131" t="s">
        <v>571</v>
      </c>
      <c r="G37" s="510">
        <v>96</v>
      </c>
      <c r="H37" s="1132"/>
      <c r="I37" s="1132">
        <v>96</v>
      </c>
      <c r="J37" s="1133">
        <v>2</v>
      </c>
      <c r="K37" s="1134">
        <f>+J37*I37</f>
        <v>192</v>
      </c>
    </row>
    <row r="38" spans="1:36" ht="15" customHeight="1">
      <c r="A38" s="1135"/>
      <c r="B38" s="1135"/>
      <c r="C38" s="1135"/>
      <c r="D38" s="1135"/>
      <c r="E38" s="1135"/>
      <c r="F38" s="1135"/>
      <c r="G38" s="1135"/>
      <c r="H38" s="1136"/>
      <c r="I38" s="1129"/>
      <c r="J38" s="1129"/>
      <c r="K38" s="507"/>
      <c r="N38" s="1998" t="s">
        <v>5646</v>
      </c>
      <c r="O38" s="2040" t="s">
        <v>5647</v>
      </c>
      <c r="P38" s="1137" t="s">
        <v>5648</v>
      </c>
      <c r="Q38" s="1137" t="s">
        <v>5649</v>
      </c>
      <c r="R38" s="1137" t="s">
        <v>5650</v>
      </c>
      <c r="S38" s="1137" t="s">
        <v>5651</v>
      </c>
      <c r="T38" s="1137" t="s">
        <v>5652</v>
      </c>
      <c r="U38" s="1137" t="s">
        <v>5653</v>
      </c>
      <c r="V38" s="1137" t="s">
        <v>5654</v>
      </c>
      <c r="W38" s="1137" t="s">
        <v>5655</v>
      </c>
      <c r="X38" s="1137" t="s">
        <v>5656</v>
      </c>
      <c r="Y38" s="1137" t="s">
        <v>5657</v>
      </c>
      <c r="Z38" s="1137" t="s">
        <v>5658</v>
      </c>
      <c r="AA38" s="1137" t="s">
        <v>5659</v>
      </c>
      <c r="AB38" s="1137" t="s">
        <v>5660</v>
      </c>
      <c r="AC38" s="1137" t="s">
        <v>5661</v>
      </c>
      <c r="AD38" s="1137" t="s">
        <v>5662</v>
      </c>
      <c r="AE38" s="1137" t="s">
        <v>5663</v>
      </c>
      <c r="AF38" s="1137" t="s">
        <v>5664</v>
      </c>
      <c r="AG38" s="1137" t="s">
        <v>5665</v>
      </c>
      <c r="AH38" s="1137" t="s">
        <v>5666</v>
      </c>
      <c r="AI38" s="1137" t="s">
        <v>5667</v>
      </c>
      <c r="AJ38" s="1137" t="s">
        <v>5668</v>
      </c>
    </row>
    <row r="39" spans="1:36" ht="25.5" customHeight="1">
      <c r="A39" s="1136"/>
      <c r="B39" s="1991" t="s">
        <v>566</v>
      </c>
      <c r="C39" s="1992"/>
      <c r="D39" s="1993"/>
      <c r="E39" s="1130" t="s">
        <v>568</v>
      </c>
      <c r="F39" s="1128" t="s">
        <v>565</v>
      </c>
      <c r="G39" s="1130" t="s">
        <v>556</v>
      </c>
      <c r="H39" s="1128" t="s">
        <v>559</v>
      </c>
      <c r="I39" s="1128" t="s">
        <v>557</v>
      </c>
      <c r="J39" s="1128" t="s">
        <v>567</v>
      </c>
      <c r="K39" s="1128" t="s">
        <v>558</v>
      </c>
      <c r="N39" s="1998"/>
      <c r="O39" s="2040"/>
      <c r="P39" s="1137">
        <v>0</v>
      </c>
      <c r="Q39" s="1137">
        <f>+P39+5</f>
        <v>5</v>
      </c>
      <c r="R39" s="1137">
        <f t="shared" ref="R39:AJ39" si="0">+Q39+5</f>
        <v>10</v>
      </c>
      <c r="S39" s="1137">
        <f t="shared" si="0"/>
        <v>15</v>
      </c>
      <c r="T39" s="1137">
        <f t="shared" si="0"/>
        <v>20</v>
      </c>
      <c r="U39" s="1137">
        <f t="shared" si="0"/>
        <v>25</v>
      </c>
      <c r="V39" s="1137">
        <f t="shared" si="0"/>
        <v>30</v>
      </c>
      <c r="W39" s="1137">
        <f t="shared" si="0"/>
        <v>35</v>
      </c>
      <c r="X39" s="1137">
        <f t="shared" si="0"/>
        <v>40</v>
      </c>
      <c r="Y39" s="1137">
        <f t="shared" si="0"/>
        <v>45</v>
      </c>
      <c r="Z39" s="1137">
        <f t="shared" si="0"/>
        <v>50</v>
      </c>
      <c r="AA39" s="1137">
        <f t="shared" si="0"/>
        <v>55</v>
      </c>
      <c r="AB39" s="1137">
        <f t="shared" si="0"/>
        <v>60</v>
      </c>
      <c r="AC39" s="1137">
        <f t="shared" si="0"/>
        <v>65</v>
      </c>
      <c r="AD39" s="1137">
        <f t="shared" si="0"/>
        <v>70</v>
      </c>
      <c r="AE39" s="1137">
        <f t="shared" si="0"/>
        <v>75</v>
      </c>
      <c r="AF39" s="1137">
        <f t="shared" si="0"/>
        <v>80</v>
      </c>
      <c r="AG39" s="1137">
        <f t="shared" si="0"/>
        <v>85</v>
      </c>
      <c r="AH39" s="1137">
        <f t="shared" si="0"/>
        <v>90</v>
      </c>
      <c r="AI39" s="1137">
        <f t="shared" si="0"/>
        <v>95</v>
      </c>
      <c r="AJ39" s="1137">
        <f t="shared" si="0"/>
        <v>100</v>
      </c>
    </row>
    <row r="40" spans="1:36" ht="13.5">
      <c r="B40" s="1999" t="s">
        <v>573</v>
      </c>
      <c r="C40" s="2000"/>
      <c r="D40" s="2001"/>
      <c r="E40" s="491" t="s">
        <v>146</v>
      </c>
      <c r="F40" s="510" t="s">
        <v>16</v>
      </c>
      <c r="G40" s="510">
        <v>96</v>
      </c>
      <c r="H40" s="1132">
        <v>1.1000000000000001</v>
      </c>
      <c r="I40" s="1132" t="s">
        <v>5672</v>
      </c>
      <c r="J40" s="1133">
        <v>0.6</v>
      </c>
      <c r="K40" s="1138">
        <f>+J40*$Y$44</f>
        <v>158.06010000000006</v>
      </c>
      <c r="N40" s="1998"/>
      <c r="O40" s="1139" t="s">
        <v>5644</v>
      </c>
      <c r="P40" s="1140">
        <v>1386033</v>
      </c>
      <c r="Q40" s="1140">
        <v>1386217</v>
      </c>
      <c r="R40" s="1140">
        <v>1386244</v>
      </c>
      <c r="S40" s="1140">
        <v>1386137</v>
      </c>
      <c r="T40" s="1140">
        <v>1386030</v>
      </c>
      <c r="U40" s="1140">
        <v>1385577</v>
      </c>
      <c r="V40" s="1140">
        <v>1384949</v>
      </c>
      <c r="W40" s="1140">
        <v>1384500</v>
      </c>
      <c r="X40" s="1140">
        <v>1384500</v>
      </c>
      <c r="Y40" s="1140">
        <v>1384500</v>
      </c>
      <c r="Z40" s="1140">
        <v>1384446</v>
      </c>
      <c r="AA40" s="1140">
        <v>1384307</v>
      </c>
      <c r="AB40" s="1140">
        <v>1384188</v>
      </c>
      <c r="AC40" s="1140">
        <v>1384129</v>
      </c>
      <c r="AD40" s="1140">
        <v>1384133</v>
      </c>
      <c r="AE40" s="1140">
        <v>1384047</v>
      </c>
      <c r="AF40" s="1140">
        <v>1383973</v>
      </c>
      <c r="AG40" s="1140">
        <v>1383794</v>
      </c>
      <c r="AH40" s="1140">
        <v>1383719</v>
      </c>
      <c r="AI40" s="1140">
        <v>1383701</v>
      </c>
      <c r="AJ40" s="1140">
        <v>1383682</v>
      </c>
    </row>
    <row r="41" spans="1:36" ht="25.5" customHeight="1">
      <c r="B41" s="2002"/>
      <c r="C41" s="2003"/>
      <c r="D41" s="2004"/>
      <c r="E41" s="491" t="s">
        <v>574</v>
      </c>
      <c r="F41" s="510" t="s">
        <v>17</v>
      </c>
      <c r="G41" s="510">
        <v>96</v>
      </c>
      <c r="H41" s="1132">
        <v>1.1000000000000001</v>
      </c>
      <c r="I41" s="1132" t="s">
        <v>5672</v>
      </c>
      <c r="J41" s="1133">
        <v>0.35</v>
      </c>
      <c r="K41" s="1138">
        <f>+J41*$Y$44</f>
        <v>92.201725000000025</v>
      </c>
      <c r="N41" s="1998"/>
      <c r="O41" s="1139" t="s">
        <v>5669</v>
      </c>
      <c r="P41" s="1141">
        <f t="shared" ref="P41:AJ41" si="1">+(P40-$P$44)/1000</f>
        <v>2.5329999999999999</v>
      </c>
      <c r="Q41" s="1141">
        <f t="shared" si="1"/>
        <v>2.7170000000000001</v>
      </c>
      <c r="R41" s="1141">
        <f t="shared" si="1"/>
        <v>2.7440000000000002</v>
      </c>
      <c r="S41" s="1141">
        <f t="shared" si="1"/>
        <v>2.637</v>
      </c>
      <c r="T41" s="1141">
        <f t="shared" si="1"/>
        <v>2.5299999999999998</v>
      </c>
      <c r="U41" s="1141">
        <f t="shared" si="1"/>
        <v>2.077</v>
      </c>
      <c r="V41" s="1141">
        <f t="shared" si="1"/>
        <v>1.4490000000000001</v>
      </c>
      <c r="W41" s="1141">
        <f t="shared" si="1"/>
        <v>1</v>
      </c>
      <c r="X41" s="1141">
        <f t="shared" si="1"/>
        <v>1</v>
      </c>
      <c r="Y41" s="1141">
        <f t="shared" si="1"/>
        <v>1</v>
      </c>
      <c r="Z41" s="1141">
        <f t="shared" si="1"/>
        <v>0.94599999999999995</v>
      </c>
      <c r="AA41" s="1141">
        <f t="shared" si="1"/>
        <v>0.80700000000000005</v>
      </c>
      <c r="AB41" s="1141">
        <f t="shared" si="1"/>
        <v>0.68799999999999994</v>
      </c>
      <c r="AC41" s="1141">
        <f t="shared" si="1"/>
        <v>0.629</v>
      </c>
      <c r="AD41" s="1141">
        <f t="shared" si="1"/>
        <v>0.63300000000000001</v>
      </c>
      <c r="AE41" s="1141">
        <f t="shared" si="1"/>
        <v>0.54700000000000004</v>
      </c>
      <c r="AF41" s="1141">
        <f t="shared" si="1"/>
        <v>0.47299999999999998</v>
      </c>
      <c r="AG41" s="1141">
        <f t="shared" si="1"/>
        <v>0.29399999999999998</v>
      </c>
      <c r="AH41" s="1141">
        <f t="shared" si="1"/>
        <v>0.219</v>
      </c>
      <c r="AI41" s="1141">
        <f t="shared" si="1"/>
        <v>0.20100000000000001</v>
      </c>
      <c r="AJ41" s="1141">
        <f t="shared" si="1"/>
        <v>0.182</v>
      </c>
    </row>
    <row r="42" spans="1:36" ht="25.5">
      <c r="B42" s="2005"/>
      <c r="C42" s="2006"/>
      <c r="D42" s="2007"/>
      <c r="E42" s="491" t="s">
        <v>575</v>
      </c>
      <c r="F42" s="510" t="s">
        <v>18</v>
      </c>
      <c r="G42" s="510">
        <v>96</v>
      </c>
      <c r="H42" s="1132">
        <v>1.1000000000000001</v>
      </c>
      <c r="I42" s="1132" t="s">
        <v>5672</v>
      </c>
      <c r="J42" s="1133">
        <v>0.05</v>
      </c>
      <c r="K42" s="1138">
        <f>+J42*$Y$44</f>
        <v>13.171675000000006</v>
      </c>
      <c r="N42" s="1998"/>
      <c r="O42" s="1139" t="s">
        <v>5671</v>
      </c>
      <c r="P42" s="1137">
        <f t="shared" ref="P42:AI42" si="2">+AVERAGE(P41:Q41)*$S$44*(Q39-P39)</f>
        <v>14.4375</v>
      </c>
      <c r="Q42" s="1137">
        <f t="shared" si="2"/>
        <v>15.017750000000003</v>
      </c>
      <c r="R42" s="1137">
        <f t="shared" si="2"/>
        <v>14.797750000000002</v>
      </c>
      <c r="S42" s="1137">
        <f t="shared" si="2"/>
        <v>14.209250000000001</v>
      </c>
      <c r="T42" s="1137">
        <f t="shared" si="2"/>
        <v>12.669249999999998</v>
      </c>
      <c r="U42" s="1137">
        <f t="shared" si="2"/>
        <v>9.6965000000000003</v>
      </c>
      <c r="V42" s="1137">
        <f t="shared" si="2"/>
        <v>6.73475</v>
      </c>
      <c r="W42" s="1137">
        <f t="shared" si="2"/>
        <v>5.5</v>
      </c>
      <c r="X42" s="1137">
        <f t="shared" si="2"/>
        <v>5.5</v>
      </c>
      <c r="Y42" s="1137">
        <f t="shared" si="2"/>
        <v>5.3514999999999997</v>
      </c>
      <c r="Z42" s="1137">
        <f t="shared" si="2"/>
        <v>4.8207500000000012</v>
      </c>
      <c r="AA42" s="1137">
        <f t="shared" si="2"/>
        <v>4.111250000000001</v>
      </c>
      <c r="AB42" s="1137">
        <f t="shared" si="2"/>
        <v>3.6217500000000005</v>
      </c>
      <c r="AC42" s="1137">
        <f t="shared" si="2"/>
        <v>3.4705000000000004</v>
      </c>
      <c r="AD42" s="1137">
        <f t="shared" si="2"/>
        <v>3.2450000000000006</v>
      </c>
      <c r="AE42" s="1137">
        <f t="shared" si="2"/>
        <v>2.8050000000000002</v>
      </c>
      <c r="AF42" s="1137">
        <f t="shared" si="2"/>
        <v>2.1092499999999998</v>
      </c>
      <c r="AG42" s="1137">
        <f t="shared" si="2"/>
        <v>1.4107500000000002</v>
      </c>
      <c r="AH42" s="1137">
        <f t="shared" si="2"/>
        <v>1.1550000000000002</v>
      </c>
      <c r="AI42" s="1137">
        <f t="shared" si="2"/>
        <v>1.0532500000000002</v>
      </c>
      <c r="AJ42" s="1137"/>
    </row>
    <row r="43" spans="1:36" ht="13.5">
      <c r="G43" s="511"/>
      <c r="H43" s="512"/>
      <c r="N43" s="1998"/>
      <c r="O43" s="1142"/>
      <c r="P43" s="1142"/>
      <c r="Q43" s="1142"/>
      <c r="R43" s="1142"/>
      <c r="S43" s="1142"/>
      <c r="T43" s="1142"/>
      <c r="U43" s="1142"/>
      <c r="V43" s="1142"/>
      <c r="W43" s="1142"/>
      <c r="X43" s="1142"/>
      <c r="Y43" s="1142"/>
      <c r="Z43" s="1142"/>
      <c r="AA43" s="1142"/>
      <c r="AB43" s="1142"/>
      <c r="AC43" s="1142"/>
      <c r="AD43" s="1142"/>
      <c r="AE43" s="1142"/>
      <c r="AF43" s="1142"/>
      <c r="AG43" s="1142"/>
      <c r="AH43" s="1142"/>
      <c r="AI43" s="1142"/>
      <c r="AJ43" s="1142"/>
    </row>
    <row r="44" spans="1:36" ht="13.5">
      <c r="B44" s="1991" t="s">
        <v>566</v>
      </c>
      <c r="C44" s="1992"/>
      <c r="D44" s="1993"/>
      <c r="E44" s="1130" t="s">
        <v>568</v>
      </c>
      <c r="F44" s="1128" t="s">
        <v>565</v>
      </c>
      <c r="G44" s="1130" t="s">
        <v>556</v>
      </c>
      <c r="H44" s="1128"/>
      <c r="I44" s="1128"/>
      <c r="J44" s="1128" t="s">
        <v>567</v>
      </c>
      <c r="K44" s="1128" t="s">
        <v>562</v>
      </c>
      <c r="N44" s="1998"/>
      <c r="O44" s="1139" t="s">
        <v>5645</v>
      </c>
      <c r="P44" s="1140">
        <v>1383500</v>
      </c>
      <c r="Q44" s="1137"/>
      <c r="R44" s="1143" t="s">
        <v>5670</v>
      </c>
      <c r="S44" s="1137">
        <v>1.1000000000000001</v>
      </c>
      <c r="T44" s="1137"/>
      <c r="U44" s="1143" t="s">
        <v>5674</v>
      </c>
      <c r="V44" s="1137"/>
      <c r="W44" s="1137">
        <f>SUM(P42:AI42)</f>
        <v>131.71675000000005</v>
      </c>
      <c r="X44" s="1143" t="s">
        <v>5673</v>
      </c>
      <c r="Y44" s="1143">
        <f>+W44*2</f>
        <v>263.43350000000009</v>
      </c>
      <c r="Z44" s="1142"/>
      <c r="AA44" s="1142"/>
      <c r="AB44" s="1142"/>
      <c r="AC44" s="1142"/>
      <c r="AD44" s="1142"/>
      <c r="AE44" s="1142"/>
      <c r="AF44" s="1142"/>
      <c r="AG44" s="1142"/>
      <c r="AH44" s="1142"/>
      <c r="AI44" s="1142"/>
      <c r="AJ44" s="1142"/>
    </row>
    <row r="45" spans="1:36" ht="30.75" customHeight="1">
      <c r="B45" s="1991" t="s">
        <v>4583</v>
      </c>
      <c r="C45" s="1992"/>
      <c r="D45" s="1993"/>
      <c r="E45" s="491" t="s">
        <v>96</v>
      </c>
      <c r="F45" s="1131" t="s">
        <v>5675</v>
      </c>
      <c r="G45" s="510">
        <v>96</v>
      </c>
      <c r="H45" s="1132"/>
      <c r="I45" s="1132"/>
      <c r="J45" s="1133">
        <v>2</v>
      </c>
      <c r="K45" s="1134">
        <f>+J45*G45</f>
        <v>192</v>
      </c>
    </row>
    <row r="46" spans="1:36">
      <c r="G46" s="511"/>
      <c r="H46" s="512"/>
    </row>
    <row r="47" spans="1:36">
      <c r="B47" s="1991" t="s">
        <v>566</v>
      </c>
      <c r="C47" s="1992"/>
      <c r="D47" s="1993"/>
      <c r="E47" s="1130" t="s">
        <v>568</v>
      </c>
      <c r="F47" s="1128" t="s">
        <v>565</v>
      </c>
      <c r="G47" s="1130" t="s">
        <v>556</v>
      </c>
      <c r="H47" s="1128" t="s">
        <v>559</v>
      </c>
      <c r="I47" s="1128" t="s">
        <v>557</v>
      </c>
      <c r="J47" s="1128" t="s">
        <v>567</v>
      </c>
      <c r="K47" s="1128" t="s">
        <v>558</v>
      </c>
      <c r="N47" s="1144" t="s">
        <v>5676</v>
      </c>
      <c r="O47" s="508" t="s">
        <v>5677</v>
      </c>
      <c r="P47" s="508">
        <f t="shared" ref="P47:AI47" si="3">$R$33*$S$44*(Q39-P39)</f>
        <v>0.82500000000000007</v>
      </c>
      <c r="Q47" s="508">
        <f t="shared" si="3"/>
        <v>0.82500000000000007</v>
      </c>
      <c r="R47" s="508">
        <f t="shared" si="3"/>
        <v>0.82500000000000007</v>
      </c>
      <c r="S47" s="508">
        <f t="shared" si="3"/>
        <v>0.82500000000000007</v>
      </c>
      <c r="T47" s="508">
        <f t="shared" si="3"/>
        <v>0.82500000000000007</v>
      </c>
      <c r="U47" s="508">
        <f t="shared" si="3"/>
        <v>0.82500000000000007</v>
      </c>
      <c r="V47" s="508">
        <f t="shared" si="3"/>
        <v>0.82500000000000007</v>
      </c>
      <c r="W47" s="508">
        <f t="shared" si="3"/>
        <v>0.82500000000000007</v>
      </c>
      <c r="X47" s="508">
        <f t="shared" si="3"/>
        <v>0.82500000000000007</v>
      </c>
      <c r="Y47" s="508">
        <f t="shared" si="3"/>
        <v>0.82500000000000007</v>
      </c>
      <c r="Z47" s="508">
        <f t="shared" si="3"/>
        <v>0.82500000000000007</v>
      </c>
      <c r="AA47" s="508">
        <f t="shared" si="3"/>
        <v>0.82500000000000007</v>
      </c>
      <c r="AB47" s="508">
        <f t="shared" si="3"/>
        <v>0.82500000000000007</v>
      </c>
      <c r="AC47" s="508">
        <f t="shared" si="3"/>
        <v>0.82500000000000007</v>
      </c>
      <c r="AD47" s="508">
        <f t="shared" si="3"/>
        <v>0.82500000000000007</v>
      </c>
      <c r="AE47" s="508">
        <f t="shared" si="3"/>
        <v>0.82500000000000007</v>
      </c>
      <c r="AF47" s="508">
        <f t="shared" si="3"/>
        <v>0.82500000000000007</v>
      </c>
      <c r="AG47" s="508">
        <f t="shared" si="3"/>
        <v>0.82500000000000007</v>
      </c>
      <c r="AH47" s="508">
        <f t="shared" si="3"/>
        <v>0.82500000000000007</v>
      </c>
      <c r="AI47" s="508">
        <f t="shared" si="3"/>
        <v>0.82500000000000007</v>
      </c>
      <c r="AJ47" s="508">
        <f>SUM(P47:AI47)</f>
        <v>16.499999999999993</v>
      </c>
    </row>
    <row r="48" spans="1:36" ht="38.25">
      <c r="B48" s="1994" t="s">
        <v>578</v>
      </c>
      <c r="C48" s="1994"/>
      <c r="D48" s="1994"/>
      <c r="E48" s="1145" t="s">
        <v>151</v>
      </c>
      <c r="F48" s="1131" t="s">
        <v>32</v>
      </c>
      <c r="G48" s="510">
        <v>96</v>
      </c>
      <c r="H48" s="1132">
        <v>1.1000000000000001</v>
      </c>
      <c r="I48" s="1132">
        <v>0.8</v>
      </c>
      <c r="J48" s="1133">
        <v>2</v>
      </c>
      <c r="K48" s="1134">
        <f>+J48*I48*H48*G48</f>
        <v>168.96000000000004</v>
      </c>
      <c r="O48" s="508" t="s">
        <v>327</v>
      </c>
      <c r="P48" s="508">
        <f t="shared" ref="P48:AI48" si="4">+$R$35*(Q39-P39)*$S$44</f>
        <v>4.95</v>
      </c>
      <c r="Q48" s="508">
        <f t="shared" si="4"/>
        <v>4.95</v>
      </c>
      <c r="R48" s="508">
        <f t="shared" si="4"/>
        <v>4.95</v>
      </c>
      <c r="S48" s="508">
        <f t="shared" si="4"/>
        <v>4.95</v>
      </c>
      <c r="T48" s="508">
        <f t="shared" si="4"/>
        <v>4.95</v>
      </c>
      <c r="U48" s="508">
        <f t="shared" si="4"/>
        <v>4.95</v>
      </c>
      <c r="V48" s="508">
        <f t="shared" si="4"/>
        <v>4.95</v>
      </c>
      <c r="W48" s="508">
        <f t="shared" si="4"/>
        <v>4.95</v>
      </c>
      <c r="X48" s="508">
        <f t="shared" si="4"/>
        <v>4.95</v>
      </c>
      <c r="Y48" s="508">
        <f t="shared" si="4"/>
        <v>4.95</v>
      </c>
      <c r="Z48" s="508">
        <f t="shared" si="4"/>
        <v>4.95</v>
      </c>
      <c r="AA48" s="508">
        <f t="shared" si="4"/>
        <v>4.95</v>
      </c>
      <c r="AB48" s="508">
        <f t="shared" si="4"/>
        <v>4.95</v>
      </c>
      <c r="AC48" s="508">
        <f t="shared" si="4"/>
        <v>4.95</v>
      </c>
      <c r="AD48" s="508">
        <f t="shared" si="4"/>
        <v>4.95</v>
      </c>
      <c r="AE48" s="508">
        <f t="shared" si="4"/>
        <v>4.95</v>
      </c>
      <c r="AF48" s="508">
        <f t="shared" si="4"/>
        <v>4.95</v>
      </c>
      <c r="AG48" s="508">
        <f t="shared" si="4"/>
        <v>4.95</v>
      </c>
      <c r="AH48" s="508">
        <f t="shared" si="4"/>
        <v>4.95</v>
      </c>
      <c r="AI48" s="508">
        <f t="shared" si="4"/>
        <v>4.95</v>
      </c>
      <c r="AJ48" s="508">
        <f>SUM(P48:AI48)</f>
        <v>99.000000000000028</v>
      </c>
    </row>
    <row r="49" spans="1:41" ht="56.25" customHeight="1">
      <c r="B49" s="1994"/>
      <c r="C49" s="1994"/>
      <c r="D49" s="1994"/>
      <c r="E49" s="491" t="s">
        <v>516</v>
      </c>
      <c r="F49" s="1146" t="s">
        <v>133</v>
      </c>
      <c r="G49" s="510">
        <v>96</v>
      </c>
      <c r="H49" s="1132">
        <v>1.1000000000000001</v>
      </c>
      <c r="I49" s="1132">
        <v>0.9</v>
      </c>
      <c r="J49" s="1133">
        <v>2</v>
      </c>
      <c r="K49" s="1134">
        <f>+J49*I49*H49*G49</f>
        <v>190.08</v>
      </c>
      <c r="O49" s="508" t="s">
        <v>5678</v>
      </c>
      <c r="P49" s="1147">
        <f>+(1.85-$R$33-$R$35)*$S$44*(Q39-P39)</f>
        <v>4.4000000000000021</v>
      </c>
      <c r="Q49" s="1147">
        <f t="shared" ref="Q49:AI49" si="5">+(1.85-$R$33-$R$35)*$S$44*(R39-Q39)</f>
        <v>4.4000000000000021</v>
      </c>
      <c r="R49" s="1147">
        <f t="shared" si="5"/>
        <v>4.4000000000000021</v>
      </c>
      <c r="S49" s="1147">
        <f t="shared" si="5"/>
        <v>4.4000000000000021</v>
      </c>
      <c r="T49" s="1147">
        <f t="shared" si="5"/>
        <v>4.4000000000000021</v>
      </c>
      <c r="U49" s="1147">
        <f t="shared" si="5"/>
        <v>4.4000000000000021</v>
      </c>
      <c r="V49" s="1147">
        <f t="shared" si="5"/>
        <v>4.4000000000000021</v>
      </c>
      <c r="W49" s="1147">
        <f t="shared" si="5"/>
        <v>4.4000000000000021</v>
      </c>
      <c r="X49" s="1147">
        <f t="shared" si="5"/>
        <v>4.4000000000000021</v>
      </c>
      <c r="Y49" s="1147">
        <f t="shared" si="5"/>
        <v>4.4000000000000021</v>
      </c>
      <c r="Z49" s="1147">
        <f t="shared" si="5"/>
        <v>4.4000000000000021</v>
      </c>
      <c r="AA49" s="1147">
        <f t="shared" si="5"/>
        <v>4.4000000000000021</v>
      </c>
      <c r="AB49" s="1147">
        <f t="shared" si="5"/>
        <v>4.4000000000000021</v>
      </c>
      <c r="AC49" s="1147">
        <f t="shared" si="5"/>
        <v>4.4000000000000021</v>
      </c>
      <c r="AD49" s="1147">
        <f t="shared" si="5"/>
        <v>4.4000000000000021</v>
      </c>
      <c r="AE49" s="1147">
        <f t="shared" si="5"/>
        <v>4.4000000000000021</v>
      </c>
      <c r="AF49" s="1147">
        <f t="shared" si="5"/>
        <v>4.4000000000000021</v>
      </c>
      <c r="AG49" s="1147">
        <f t="shared" si="5"/>
        <v>4.4000000000000021</v>
      </c>
      <c r="AH49" s="1147">
        <f t="shared" si="5"/>
        <v>4.4000000000000021</v>
      </c>
      <c r="AI49" s="1147">
        <f t="shared" si="5"/>
        <v>4.4000000000000021</v>
      </c>
      <c r="AJ49" s="1147">
        <f>SUM(P49:AI49)</f>
        <v>88.000000000000085</v>
      </c>
    </row>
    <row r="50" spans="1:41" ht="70.5" customHeight="1">
      <c r="B50" s="1994"/>
      <c r="C50" s="1994"/>
      <c r="D50" s="1994"/>
      <c r="E50" s="491" t="s">
        <v>517</v>
      </c>
      <c r="F50" s="1148" t="s">
        <v>4553</v>
      </c>
      <c r="G50" s="510">
        <v>96</v>
      </c>
      <c r="H50" s="1132">
        <v>1.1000000000000001</v>
      </c>
      <c r="I50" s="1132">
        <v>0.15</v>
      </c>
      <c r="J50" s="1133">
        <v>2</v>
      </c>
      <c r="K50" s="1134">
        <f>+J50*I50*H50*G50</f>
        <v>31.68</v>
      </c>
      <c r="AJ50" s="508">
        <f>SUM(AJ47:AJ49)</f>
        <v>203.50000000000011</v>
      </c>
    </row>
    <row r="51" spans="1:41">
      <c r="G51" s="509" t="s">
        <v>391</v>
      </c>
      <c r="H51" s="1132"/>
      <c r="I51" s="1132"/>
      <c r="J51" s="1133"/>
      <c r="K51" s="1134">
        <f>SUM(K48:K50)</f>
        <v>390.72000000000008</v>
      </c>
      <c r="AJ51" s="508">
        <f>2*AJ50</f>
        <v>407.00000000000023</v>
      </c>
    </row>
    <row r="52" spans="1:41">
      <c r="G52" s="510"/>
      <c r="H52" s="1132"/>
      <c r="I52" s="1132"/>
      <c r="J52" s="1133"/>
      <c r="K52" s="1134"/>
    </row>
    <row r="53" spans="1:41">
      <c r="B53" s="1991" t="s">
        <v>566</v>
      </c>
      <c r="C53" s="1992"/>
      <c r="D53" s="1993"/>
      <c r="E53" s="1130" t="s">
        <v>568</v>
      </c>
      <c r="F53" s="1128" t="s">
        <v>565</v>
      </c>
      <c r="G53" s="1130" t="s">
        <v>556</v>
      </c>
      <c r="H53" s="1128"/>
      <c r="I53" s="1128"/>
      <c r="J53" s="1128" t="s">
        <v>567</v>
      </c>
      <c r="K53" s="1128" t="s">
        <v>562</v>
      </c>
    </row>
    <row r="54" spans="1:41" ht="29.25" customHeight="1">
      <c r="B54" s="1991" t="s">
        <v>4582</v>
      </c>
      <c r="C54" s="1992"/>
      <c r="D54" s="1993"/>
      <c r="E54" s="491" t="s">
        <v>154</v>
      </c>
      <c r="F54" s="1131" t="s">
        <v>5681</v>
      </c>
      <c r="G54" s="510">
        <v>96</v>
      </c>
      <c r="H54" s="1132"/>
      <c r="I54" s="1132"/>
      <c r="J54" s="1133">
        <v>2</v>
      </c>
      <c r="K54" s="1134">
        <f>+J54*G54</f>
        <v>192</v>
      </c>
      <c r="N54" s="2041"/>
      <c r="O54" s="1114"/>
      <c r="P54" s="1114"/>
      <c r="Q54" s="1114"/>
      <c r="R54" s="1114"/>
      <c r="S54" s="1114"/>
      <c r="T54" s="1114"/>
      <c r="U54" s="1114"/>
      <c r="V54" s="1114"/>
      <c r="W54" s="1114"/>
      <c r="X54" s="1114"/>
      <c r="Y54" s="1114"/>
      <c r="Z54" s="1114"/>
      <c r="AA54" s="1114"/>
      <c r="AB54" s="1114"/>
      <c r="AC54" s="1114"/>
      <c r="AD54" s="1114"/>
      <c r="AE54" s="1114"/>
      <c r="AF54" s="1114"/>
      <c r="AG54" s="1114"/>
      <c r="AH54" s="1114"/>
      <c r="AI54" s="1114"/>
      <c r="AJ54" s="1115"/>
      <c r="AK54" s="1115"/>
      <c r="AL54" s="1115"/>
      <c r="AM54" s="1115"/>
      <c r="AN54" s="1115"/>
      <c r="AO54" s="1115"/>
    </row>
    <row r="55" spans="1:41" ht="13.5">
      <c r="G55" s="513"/>
      <c r="H55" s="1149"/>
      <c r="I55" s="1149"/>
      <c r="J55" s="1150"/>
      <c r="K55" s="1151"/>
      <c r="N55" s="2041"/>
      <c r="O55" s="1114"/>
      <c r="P55" s="1114"/>
      <c r="Q55" s="1114"/>
      <c r="R55" s="1114"/>
      <c r="S55" s="1114"/>
      <c r="T55" s="1114"/>
      <c r="U55" s="1114"/>
      <c r="V55" s="1114"/>
      <c r="W55" s="1114"/>
      <c r="X55" s="1114"/>
      <c r="Y55" s="1114"/>
      <c r="Z55" s="1114"/>
      <c r="AA55" s="1114"/>
      <c r="AB55" s="1114"/>
      <c r="AC55" s="1114"/>
      <c r="AD55" s="1114"/>
      <c r="AE55" s="1114"/>
      <c r="AF55" s="1114"/>
      <c r="AG55" s="1114"/>
      <c r="AH55" s="1114"/>
      <c r="AI55" s="1114"/>
      <c r="AJ55" s="1115"/>
      <c r="AK55" s="1115"/>
      <c r="AL55" s="1115"/>
      <c r="AM55" s="1115"/>
      <c r="AN55" s="1115"/>
      <c r="AO55" s="1115"/>
    </row>
    <row r="56" spans="1:41" ht="15.75">
      <c r="A56" s="2025" t="s">
        <v>4546</v>
      </c>
      <c r="B56" s="2026"/>
      <c r="C56" s="2026"/>
      <c r="D56" s="2026"/>
      <c r="E56" s="2026"/>
      <c r="F56" s="2026"/>
      <c r="G56" s="2026"/>
      <c r="H56" s="2026"/>
      <c r="I56" s="2026"/>
      <c r="J56" s="2026"/>
      <c r="K56" s="2027"/>
      <c r="N56" s="1116"/>
      <c r="O56" s="1117"/>
      <c r="P56" s="1117"/>
      <c r="Q56" s="1117"/>
      <c r="R56" s="1117"/>
      <c r="S56" s="1117"/>
      <c r="T56" s="1117"/>
      <c r="U56" s="1117"/>
      <c r="V56" s="1117"/>
      <c r="W56" s="1117"/>
      <c r="X56" s="1117"/>
      <c r="Y56" s="1117"/>
      <c r="Z56" s="1117"/>
      <c r="AA56" s="1117"/>
      <c r="AB56" s="1117"/>
      <c r="AC56" s="1117"/>
      <c r="AD56" s="1117"/>
      <c r="AE56" s="1117"/>
      <c r="AF56" s="1117"/>
      <c r="AG56" s="1117"/>
      <c r="AH56" s="1117"/>
      <c r="AI56" s="1117"/>
      <c r="AJ56" s="1115"/>
      <c r="AK56" s="1115"/>
      <c r="AL56" s="1115"/>
      <c r="AM56" s="1115"/>
      <c r="AN56" s="1115"/>
      <c r="AO56" s="1115"/>
    </row>
    <row r="57" spans="1:41" ht="13.5">
      <c r="A57" s="1135"/>
      <c r="B57" s="1135"/>
      <c r="C57" s="1135"/>
      <c r="D57" s="1135"/>
      <c r="E57" s="1135"/>
      <c r="F57" s="1135"/>
      <c r="G57" s="1135"/>
      <c r="H57" s="1136"/>
      <c r="I57" s="1129"/>
      <c r="J57" s="1129"/>
      <c r="K57" s="507"/>
      <c r="N57" s="1116"/>
      <c r="O57" s="1118"/>
      <c r="P57" s="1118"/>
      <c r="Q57" s="1118"/>
      <c r="R57" s="1118"/>
      <c r="S57" s="1118"/>
      <c r="T57" s="1118"/>
      <c r="U57" s="1118"/>
      <c r="V57" s="1118"/>
      <c r="W57" s="1118"/>
      <c r="X57" s="1118"/>
      <c r="Y57" s="1118"/>
      <c r="Z57" s="1118"/>
      <c r="AA57" s="1118"/>
      <c r="AB57" s="1118"/>
      <c r="AC57" s="1118"/>
      <c r="AD57" s="1118"/>
      <c r="AE57" s="1118"/>
      <c r="AF57" s="1118"/>
      <c r="AG57" s="1118"/>
      <c r="AH57" s="1118"/>
      <c r="AI57" s="1118"/>
      <c r="AJ57" s="1115"/>
      <c r="AK57" s="1115"/>
      <c r="AL57" s="1115"/>
      <c r="AM57" s="1115"/>
      <c r="AN57" s="1115"/>
      <c r="AO57" s="1115"/>
    </row>
    <row r="58" spans="1:41" ht="13.5">
      <c r="A58" s="1135"/>
      <c r="B58" s="1991" t="s">
        <v>566</v>
      </c>
      <c r="C58" s="1992"/>
      <c r="D58" s="1993"/>
      <c r="E58" s="1130" t="s">
        <v>568</v>
      </c>
      <c r="F58" s="1128" t="s">
        <v>565</v>
      </c>
      <c r="G58" s="1130" t="s">
        <v>4552</v>
      </c>
      <c r="H58" s="1128"/>
      <c r="I58" s="1128" t="s">
        <v>477</v>
      </c>
      <c r="J58" s="1128" t="s">
        <v>567</v>
      </c>
      <c r="K58" s="1128" t="s">
        <v>5682</v>
      </c>
      <c r="N58" s="1116"/>
      <c r="O58" s="1114"/>
      <c r="P58" s="1114"/>
      <c r="Q58" s="1114"/>
      <c r="R58" s="1114"/>
      <c r="S58" s="1114"/>
      <c r="T58" s="1114"/>
      <c r="U58" s="1114"/>
      <c r="V58" s="1114"/>
      <c r="W58" s="1114"/>
      <c r="X58" s="1114"/>
      <c r="Y58" s="1114"/>
      <c r="Z58" s="1114"/>
      <c r="AA58" s="1114"/>
      <c r="AB58" s="1114"/>
      <c r="AC58" s="1114"/>
      <c r="AD58" s="1114"/>
      <c r="AE58" s="1114"/>
      <c r="AF58" s="1114"/>
      <c r="AG58" s="1114"/>
      <c r="AH58" s="1114"/>
      <c r="AI58" s="1114"/>
      <c r="AJ58" s="1115"/>
      <c r="AK58" s="1115"/>
      <c r="AL58" s="1115"/>
      <c r="AM58" s="1115"/>
      <c r="AN58" s="1115"/>
      <c r="AO58" s="1115"/>
    </row>
    <row r="59" spans="1:41" ht="25.5">
      <c r="A59" s="1135"/>
      <c r="B59" s="1991" t="s">
        <v>579</v>
      </c>
      <c r="C59" s="1992"/>
      <c r="D59" s="1993"/>
      <c r="E59" s="491" t="s">
        <v>158</v>
      </c>
      <c r="F59" s="1131" t="s">
        <v>4551</v>
      </c>
      <c r="G59" s="510">
        <v>95</v>
      </c>
      <c r="H59" s="1132"/>
      <c r="I59" s="1132">
        <v>1</v>
      </c>
      <c r="J59" s="1133">
        <v>1</v>
      </c>
      <c r="K59" s="1138">
        <f>+G59*I59*J59</f>
        <v>95</v>
      </c>
      <c r="N59" s="1115"/>
      <c r="O59" s="1115"/>
      <c r="P59" s="1115"/>
      <c r="Q59" s="1115"/>
      <c r="R59" s="1115"/>
      <c r="S59" s="1115"/>
      <c r="T59" s="1115"/>
      <c r="U59" s="1115"/>
      <c r="V59" s="1115"/>
      <c r="W59" s="1115"/>
      <c r="X59" s="1115"/>
      <c r="Y59" s="1115"/>
      <c r="Z59" s="1115"/>
      <c r="AA59" s="1115"/>
      <c r="AB59" s="1115"/>
      <c r="AC59" s="1115"/>
      <c r="AD59" s="1115"/>
      <c r="AE59" s="1115"/>
      <c r="AF59" s="1115"/>
      <c r="AG59" s="1115"/>
      <c r="AH59" s="1115"/>
      <c r="AI59" s="1115"/>
      <c r="AJ59" s="1115"/>
      <c r="AK59" s="1115"/>
      <c r="AL59" s="1115"/>
      <c r="AM59" s="1115"/>
      <c r="AN59" s="1115"/>
      <c r="AO59" s="1115"/>
    </row>
    <row r="60" spans="1:41">
      <c r="A60" s="1135"/>
      <c r="B60" s="1135"/>
      <c r="C60" s="1135"/>
      <c r="D60" s="1135"/>
      <c r="E60" s="1135"/>
      <c r="F60" s="1135"/>
      <c r="G60" s="1135"/>
      <c r="H60" s="1136"/>
      <c r="I60" s="1129"/>
      <c r="J60" s="1129"/>
      <c r="K60" s="507"/>
      <c r="N60" s="1115"/>
      <c r="O60" s="1115"/>
      <c r="P60" s="1115"/>
      <c r="Q60" s="1115"/>
      <c r="R60" s="1115"/>
      <c r="S60" s="1115"/>
      <c r="T60" s="1115"/>
      <c r="U60" s="1115"/>
      <c r="V60" s="1115"/>
      <c r="W60" s="1115"/>
      <c r="X60" s="1115"/>
      <c r="Y60" s="1115"/>
      <c r="Z60" s="1115"/>
      <c r="AA60" s="1115"/>
      <c r="AB60" s="1115"/>
      <c r="AC60" s="1115"/>
      <c r="AD60" s="1115"/>
      <c r="AE60" s="1115"/>
      <c r="AF60" s="1115"/>
      <c r="AG60" s="1115"/>
      <c r="AH60" s="1115"/>
      <c r="AI60" s="1115"/>
      <c r="AJ60" s="1115"/>
      <c r="AK60" s="1115"/>
      <c r="AL60" s="1115"/>
      <c r="AM60" s="1115"/>
      <c r="AN60" s="1115"/>
      <c r="AO60" s="1115"/>
    </row>
    <row r="61" spans="1:41">
      <c r="A61" s="1136"/>
      <c r="B61" s="1991" t="s">
        <v>566</v>
      </c>
      <c r="C61" s="1992"/>
      <c r="D61" s="1993"/>
      <c r="E61" s="1130" t="s">
        <v>568</v>
      </c>
      <c r="F61" s="1128" t="s">
        <v>565</v>
      </c>
      <c r="G61" s="1130" t="s">
        <v>4552</v>
      </c>
      <c r="H61" s="1128" t="s">
        <v>559</v>
      </c>
      <c r="I61" s="1128" t="s">
        <v>557</v>
      </c>
      <c r="J61" s="1128" t="s">
        <v>567</v>
      </c>
      <c r="K61" s="1128" t="s">
        <v>558</v>
      </c>
      <c r="N61" s="1115"/>
      <c r="O61" s="1115"/>
      <c r="P61" s="1115"/>
      <c r="Q61" s="1115"/>
      <c r="R61" s="1115"/>
      <c r="S61" s="1115"/>
      <c r="T61" s="1115"/>
      <c r="U61" s="1115"/>
      <c r="V61" s="1115"/>
      <c r="W61" s="1115"/>
      <c r="X61" s="1115"/>
      <c r="Y61" s="1115"/>
      <c r="Z61" s="1115"/>
      <c r="AA61" s="1115"/>
      <c r="AB61" s="1115"/>
      <c r="AC61" s="1115"/>
      <c r="AD61" s="1115"/>
      <c r="AE61" s="1115"/>
      <c r="AF61" s="1115"/>
      <c r="AG61" s="1115"/>
      <c r="AH61" s="1115"/>
      <c r="AI61" s="1115"/>
      <c r="AJ61" s="1115"/>
      <c r="AK61" s="1115"/>
      <c r="AL61" s="1115"/>
      <c r="AM61" s="1115"/>
      <c r="AN61" s="1115"/>
      <c r="AO61" s="1115"/>
    </row>
    <row r="62" spans="1:41">
      <c r="B62" s="1999" t="s">
        <v>580</v>
      </c>
      <c r="C62" s="2000"/>
      <c r="D62" s="2001"/>
      <c r="E62" s="491" t="s">
        <v>171</v>
      </c>
      <c r="F62" s="510" t="s">
        <v>15</v>
      </c>
      <c r="G62" s="510">
        <v>95</v>
      </c>
      <c r="H62" s="1132"/>
      <c r="I62" s="1132">
        <v>1.9</v>
      </c>
      <c r="J62" s="1133">
        <v>0.6</v>
      </c>
      <c r="K62" s="1138">
        <v>108.3</v>
      </c>
      <c r="N62" s="1115"/>
      <c r="O62" s="1115"/>
      <c r="P62" s="1115"/>
      <c r="Q62" s="1115"/>
      <c r="R62" s="1115"/>
      <c r="S62" s="1115"/>
      <c r="T62" s="1115"/>
      <c r="U62" s="1115"/>
      <c r="V62" s="1115"/>
      <c r="W62" s="1115"/>
      <c r="X62" s="1115"/>
      <c r="Y62" s="1115"/>
      <c r="Z62" s="1115"/>
      <c r="AA62" s="1115"/>
      <c r="AB62" s="1115"/>
      <c r="AC62" s="1115"/>
      <c r="AD62" s="1115"/>
      <c r="AE62" s="1115"/>
      <c r="AF62" s="1115"/>
      <c r="AG62" s="1115"/>
      <c r="AH62" s="1115"/>
      <c r="AI62" s="1115"/>
      <c r="AJ62" s="1115"/>
      <c r="AK62" s="1115"/>
      <c r="AL62" s="1115"/>
      <c r="AM62" s="1115"/>
      <c r="AN62" s="1115"/>
      <c r="AO62" s="1115"/>
    </row>
    <row r="63" spans="1:41">
      <c r="B63" s="2002"/>
      <c r="C63" s="2003"/>
      <c r="D63" s="2004"/>
      <c r="E63" s="491" t="s">
        <v>172</v>
      </c>
      <c r="F63" s="510" t="s">
        <v>17</v>
      </c>
      <c r="G63" s="510">
        <v>95</v>
      </c>
      <c r="H63" s="1132"/>
      <c r="I63" s="1132">
        <v>1.9</v>
      </c>
      <c r="J63" s="1133">
        <v>0.35</v>
      </c>
      <c r="K63" s="1138">
        <v>63.2</v>
      </c>
      <c r="N63" s="1115"/>
      <c r="O63" s="1115"/>
      <c r="P63" s="1115"/>
      <c r="Q63" s="1115"/>
      <c r="R63" s="1115"/>
      <c r="S63" s="1115"/>
      <c r="T63" s="1115"/>
      <c r="U63" s="1115"/>
      <c r="V63" s="1115"/>
      <c r="W63" s="1119"/>
      <c r="X63" s="1115"/>
      <c r="Y63" s="1115"/>
      <c r="Z63" s="1115"/>
      <c r="AA63" s="1115"/>
      <c r="AB63" s="1115"/>
      <c r="AC63" s="1115"/>
      <c r="AD63" s="1115"/>
      <c r="AE63" s="1115"/>
      <c r="AF63" s="1115"/>
      <c r="AG63" s="1115"/>
      <c r="AH63" s="1115"/>
      <c r="AI63" s="1115"/>
      <c r="AJ63" s="1115"/>
      <c r="AK63" s="1115"/>
      <c r="AL63" s="1115"/>
      <c r="AM63" s="1115"/>
      <c r="AN63" s="1115"/>
      <c r="AO63" s="1115"/>
    </row>
    <row r="64" spans="1:41" ht="25.5">
      <c r="B64" s="2005"/>
      <c r="C64" s="2006"/>
      <c r="D64" s="2007"/>
      <c r="E64" s="491" t="s">
        <v>173</v>
      </c>
      <c r="F64" s="510" t="s">
        <v>18</v>
      </c>
      <c r="G64" s="510">
        <v>95</v>
      </c>
      <c r="H64" s="1132"/>
      <c r="I64" s="1132">
        <v>1.9</v>
      </c>
      <c r="J64" s="1133">
        <v>0.05</v>
      </c>
      <c r="K64" s="1138">
        <v>9</v>
      </c>
      <c r="N64" s="1115"/>
      <c r="O64" s="1115"/>
      <c r="P64" s="1115"/>
      <c r="Q64" s="1115"/>
      <c r="R64" s="1115"/>
      <c r="S64" s="1115"/>
      <c r="T64" s="1115"/>
      <c r="U64" s="1115"/>
      <c r="V64" s="1115"/>
      <c r="W64" s="1119"/>
      <c r="X64" s="1115"/>
      <c r="Y64" s="1115"/>
      <c r="Z64" s="1115"/>
      <c r="AA64" s="1115"/>
      <c r="AB64" s="1115"/>
      <c r="AC64" s="1115"/>
      <c r="AD64" s="1115"/>
      <c r="AE64" s="1115"/>
      <c r="AF64" s="1115"/>
      <c r="AG64" s="1115"/>
      <c r="AH64" s="1115"/>
      <c r="AI64" s="1115"/>
      <c r="AJ64" s="1115"/>
      <c r="AK64" s="1115"/>
      <c r="AL64" s="1115"/>
      <c r="AM64" s="1115"/>
      <c r="AN64" s="1115"/>
      <c r="AO64" s="1115"/>
    </row>
    <row r="65" spans="2:41">
      <c r="G65" s="511"/>
      <c r="H65" s="512"/>
      <c r="N65" s="1115"/>
      <c r="O65" s="1115"/>
      <c r="P65" s="1115"/>
      <c r="Q65" s="1115"/>
      <c r="R65" s="1115"/>
      <c r="S65" s="1115"/>
      <c r="T65" s="1115"/>
      <c r="U65" s="1115"/>
      <c r="V65" s="1115"/>
      <c r="W65" s="1119"/>
      <c r="X65" s="1115"/>
      <c r="Y65" s="1115"/>
      <c r="Z65" s="1115"/>
      <c r="AA65" s="1115"/>
      <c r="AB65" s="1115"/>
      <c r="AC65" s="1115"/>
      <c r="AD65" s="1115"/>
      <c r="AE65" s="1115"/>
      <c r="AF65" s="1115"/>
      <c r="AG65" s="1115"/>
      <c r="AH65" s="1115"/>
      <c r="AI65" s="1115"/>
      <c r="AJ65" s="1115"/>
      <c r="AK65" s="1115"/>
      <c r="AL65" s="1115"/>
      <c r="AM65" s="1115"/>
      <c r="AN65" s="1115"/>
      <c r="AO65" s="1115"/>
    </row>
    <row r="66" spans="2:41">
      <c r="B66" s="1999" t="s">
        <v>566</v>
      </c>
      <c r="C66" s="2000"/>
      <c r="D66" s="2001"/>
      <c r="E66" s="1130" t="s">
        <v>568</v>
      </c>
      <c r="F66" s="1128" t="s">
        <v>565</v>
      </c>
      <c r="G66" s="1130" t="s">
        <v>556</v>
      </c>
      <c r="H66" s="1128" t="s">
        <v>559</v>
      </c>
      <c r="I66" s="1128" t="s">
        <v>557</v>
      </c>
      <c r="J66" s="1128" t="s">
        <v>567</v>
      </c>
      <c r="K66" s="1128" t="s">
        <v>558</v>
      </c>
      <c r="N66" s="1115"/>
      <c r="O66" s="1115"/>
      <c r="P66" s="1115"/>
      <c r="Q66" s="1115"/>
      <c r="R66" s="1115"/>
      <c r="S66" s="1115"/>
      <c r="T66" s="1115"/>
      <c r="U66" s="1115"/>
      <c r="V66" s="1115"/>
      <c r="W66" s="1119"/>
      <c r="X66" s="1115"/>
      <c r="Y66" s="1115"/>
      <c r="Z66" s="1115"/>
      <c r="AA66" s="1115"/>
      <c r="AB66" s="1115"/>
      <c r="AC66" s="1115"/>
      <c r="AD66" s="1115"/>
      <c r="AE66" s="1115"/>
      <c r="AF66" s="1115"/>
      <c r="AG66" s="1115"/>
      <c r="AH66" s="1115"/>
      <c r="AI66" s="1115"/>
      <c r="AJ66" s="1115"/>
      <c r="AK66" s="1115"/>
      <c r="AL66" s="1115"/>
      <c r="AM66" s="1115"/>
      <c r="AN66" s="1115"/>
      <c r="AO66" s="1115"/>
    </row>
    <row r="67" spans="2:41" ht="51" customHeight="1">
      <c r="B67" s="1994" t="s">
        <v>581</v>
      </c>
      <c r="C67" s="1994"/>
      <c r="D67" s="1994"/>
      <c r="E67" s="491" t="s">
        <v>174</v>
      </c>
      <c r="F67" s="1131" t="s">
        <v>82</v>
      </c>
      <c r="G67" s="510">
        <v>10.83</v>
      </c>
      <c r="H67" s="1132">
        <v>7</v>
      </c>
      <c r="I67" s="1152">
        <v>0.05</v>
      </c>
      <c r="J67" s="1133">
        <v>1</v>
      </c>
      <c r="K67" s="1134">
        <f>+I67*H67*G67</f>
        <v>3.7905000000000002</v>
      </c>
      <c r="N67" s="1115"/>
      <c r="O67" s="1115"/>
      <c r="P67" s="1115"/>
      <c r="Q67" s="1115"/>
      <c r="R67" s="1115"/>
      <c r="S67" s="1115"/>
      <c r="T67" s="1115"/>
      <c r="U67" s="1115"/>
      <c r="V67" s="1115"/>
      <c r="W67" s="1119"/>
      <c r="X67" s="1115"/>
      <c r="Y67" s="1115"/>
      <c r="Z67" s="1115"/>
      <c r="AA67" s="1115"/>
      <c r="AB67" s="1115"/>
      <c r="AC67" s="1115"/>
      <c r="AD67" s="1115"/>
      <c r="AE67" s="1115"/>
      <c r="AF67" s="1115"/>
      <c r="AG67" s="1115"/>
      <c r="AH67" s="1115"/>
      <c r="AI67" s="1115"/>
      <c r="AJ67" s="1115"/>
      <c r="AK67" s="1115"/>
      <c r="AL67" s="1115"/>
      <c r="AM67" s="1115"/>
      <c r="AN67" s="1115"/>
      <c r="AO67" s="1115"/>
    </row>
    <row r="68" spans="2:41">
      <c r="G68" s="511"/>
      <c r="H68" s="512"/>
      <c r="N68" s="1115"/>
      <c r="O68" s="1115"/>
      <c r="P68" s="1115"/>
      <c r="Q68" s="1115"/>
      <c r="R68" s="1115"/>
      <c r="S68" s="1115"/>
      <c r="T68" s="1115"/>
      <c r="U68" s="1115"/>
      <c r="V68" s="1115"/>
      <c r="W68" s="1119"/>
      <c r="X68" s="1115"/>
      <c r="Y68" s="1115"/>
      <c r="Z68" s="1115"/>
      <c r="AA68" s="1115"/>
      <c r="AB68" s="1115"/>
      <c r="AC68" s="1115"/>
      <c r="AD68" s="1115"/>
      <c r="AE68" s="1115"/>
      <c r="AF68" s="1115"/>
      <c r="AG68" s="1115"/>
      <c r="AH68" s="1115"/>
      <c r="AI68" s="1115"/>
      <c r="AJ68" s="1115"/>
      <c r="AK68" s="1115"/>
      <c r="AL68" s="1115"/>
      <c r="AM68" s="1115"/>
      <c r="AN68" s="1115"/>
      <c r="AO68" s="1115"/>
    </row>
    <row r="69" spans="2:41">
      <c r="B69" s="1991" t="s">
        <v>566</v>
      </c>
      <c r="C69" s="1992"/>
      <c r="D69" s="1993"/>
      <c r="E69" s="1130" t="s">
        <v>568</v>
      </c>
      <c r="F69" s="1128" t="s">
        <v>565</v>
      </c>
      <c r="G69" s="1130" t="s">
        <v>556</v>
      </c>
      <c r="H69" s="1128" t="s">
        <v>559</v>
      </c>
      <c r="I69" s="1128" t="s">
        <v>557</v>
      </c>
      <c r="J69" s="1128" t="s">
        <v>567</v>
      </c>
      <c r="K69" s="1128" t="s">
        <v>558</v>
      </c>
      <c r="N69" s="1115"/>
      <c r="O69" s="1115"/>
      <c r="P69" s="1115"/>
      <c r="Q69" s="1115"/>
      <c r="R69" s="1115"/>
      <c r="S69" s="1115"/>
      <c r="T69" s="1115"/>
      <c r="U69" s="1115"/>
      <c r="V69" s="1115"/>
      <c r="W69" s="1119"/>
      <c r="X69" s="1115"/>
      <c r="Y69" s="1115"/>
      <c r="Z69" s="1115"/>
      <c r="AA69" s="1115"/>
      <c r="AB69" s="1115"/>
      <c r="AC69" s="1115"/>
      <c r="AD69" s="1115"/>
      <c r="AE69" s="1115"/>
      <c r="AF69" s="1115"/>
      <c r="AG69" s="1115"/>
      <c r="AH69" s="1115"/>
      <c r="AI69" s="1115"/>
      <c r="AJ69" s="1115"/>
      <c r="AK69" s="1115"/>
      <c r="AL69" s="1115"/>
      <c r="AM69" s="1115"/>
      <c r="AN69" s="1115"/>
      <c r="AO69" s="1115"/>
    </row>
    <row r="70" spans="2:41" ht="38.25" customHeight="1">
      <c r="B70" s="1999" t="s">
        <v>582</v>
      </c>
      <c r="C70" s="2000"/>
      <c r="D70" s="2001"/>
      <c r="E70" s="2008" t="s">
        <v>176</v>
      </c>
      <c r="F70" s="2012" t="s">
        <v>119</v>
      </c>
      <c r="G70" s="510">
        <v>8.1999999999999993</v>
      </c>
      <c r="H70" s="1132">
        <v>4.7</v>
      </c>
      <c r="I70" s="1132">
        <v>0.3</v>
      </c>
      <c r="J70" s="1133">
        <v>1</v>
      </c>
      <c r="K70" s="1134">
        <f>+I70*H70*G70+4.98</f>
        <v>16.541999999999998</v>
      </c>
      <c r="L70" s="508" t="s">
        <v>5683</v>
      </c>
      <c r="N70" s="1115"/>
      <c r="O70" s="1115"/>
      <c r="P70" s="1115"/>
      <c r="Q70" s="1115"/>
      <c r="R70" s="1115"/>
      <c r="S70" s="1115"/>
      <c r="T70" s="1115"/>
      <c r="U70" s="1115"/>
      <c r="V70" s="1115"/>
      <c r="W70" s="1119"/>
      <c r="X70" s="1115"/>
      <c r="Y70" s="1115"/>
      <c r="Z70" s="1115"/>
      <c r="AA70" s="1115"/>
      <c r="AB70" s="1115"/>
      <c r="AC70" s="1115"/>
      <c r="AD70" s="1115"/>
      <c r="AE70" s="1115"/>
      <c r="AF70" s="1115"/>
      <c r="AG70" s="1115"/>
      <c r="AH70" s="1115"/>
      <c r="AI70" s="1115"/>
      <c r="AJ70" s="1115"/>
      <c r="AK70" s="1115"/>
      <c r="AL70" s="1115"/>
      <c r="AM70" s="1115"/>
      <c r="AN70" s="1115"/>
      <c r="AO70" s="1115"/>
    </row>
    <row r="71" spans="2:41">
      <c r="B71" s="2002"/>
      <c r="C71" s="2003"/>
      <c r="D71" s="2004"/>
      <c r="E71" s="2009"/>
      <c r="F71" s="2013"/>
      <c r="G71" s="510">
        <v>15.55</v>
      </c>
      <c r="H71" s="1132">
        <v>0.3</v>
      </c>
      <c r="I71" s="1132">
        <v>1.5</v>
      </c>
      <c r="J71" s="1133">
        <v>1</v>
      </c>
      <c r="K71" s="1134">
        <f>+I71*H71*G71</f>
        <v>6.9974999999999996</v>
      </c>
      <c r="L71" s="508" t="s">
        <v>5684</v>
      </c>
      <c r="N71" s="1115"/>
      <c r="O71" s="1115"/>
      <c r="P71" s="1115"/>
      <c r="Q71" s="1115"/>
      <c r="R71" s="1115"/>
      <c r="S71" s="1115"/>
      <c r="T71" s="1115"/>
      <c r="U71" s="1115"/>
      <c r="V71" s="1115"/>
      <c r="W71" s="1119"/>
      <c r="X71" s="1115"/>
      <c r="Y71" s="1115"/>
      <c r="Z71" s="1115"/>
      <c r="AA71" s="1115"/>
      <c r="AB71" s="1115"/>
      <c r="AC71" s="1115"/>
      <c r="AD71" s="1115"/>
      <c r="AE71" s="1115"/>
      <c r="AF71" s="1115"/>
      <c r="AG71" s="1115"/>
      <c r="AH71" s="1115"/>
      <c r="AI71" s="1115"/>
      <c r="AJ71" s="1115"/>
      <c r="AK71" s="1115"/>
      <c r="AL71" s="1115"/>
      <c r="AM71" s="1115"/>
      <c r="AN71" s="1115"/>
      <c r="AO71" s="1115"/>
    </row>
    <row r="72" spans="2:41">
      <c r="B72" s="2002"/>
      <c r="C72" s="2003"/>
      <c r="D72" s="2004"/>
      <c r="E72" s="2009"/>
      <c r="F72" s="2013"/>
      <c r="G72" s="510">
        <v>20.6</v>
      </c>
      <c r="H72" s="1132">
        <v>0.3</v>
      </c>
      <c r="I72" s="1132">
        <v>1.8</v>
      </c>
      <c r="J72" s="1133">
        <v>1</v>
      </c>
      <c r="K72" s="1134">
        <f>+I72*H72*G72</f>
        <v>11.124000000000002</v>
      </c>
      <c r="L72" s="508" t="s">
        <v>5685</v>
      </c>
      <c r="N72" s="1115"/>
      <c r="O72" s="1115"/>
      <c r="P72" s="1115"/>
      <c r="Q72" s="1115"/>
      <c r="R72" s="1115"/>
      <c r="S72" s="1115"/>
      <c r="T72" s="1115"/>
      <c r="U72" s="1115"/>
      <c r="V72" s="1115"/>
      <c r="W72" s="1119"/>
      <c r="X72" s="1115"/>
      <c r="Y72" s="1115"/>
      <c r="Z72" s="1115"/>
      <c r="AA72" s="1115"/>
      <c r="AB72" s="1115"/>
      <c r="AC72" s="1115"/>
      <c r="AD72" s="1115"/>
      <c r="AE72" s="1115"/>
      <c r="AF72" s="1115"/>
      <c r="AG72" s="1115"/>
      <c r="AH72" s="1115"/>
      <c r="AI72" s="1115"/>
      <c r="AJ72" s="1115"/>
      <c r="AK72" s="1115"/>
      <c r="AL72" s="1115"/>
      <c r="AM72" s="1115"/>
      <c r="AN72" s="1115"/>
      <c r="AO72" s="1115"/>
    </row>
    <row r="73" spans="2:41">
      <c r="B73" s="2002"/>
      <c r="C73" s="2003"/>
      <c r="D73" s="2004"/>
      <c r="E73" s="2009"/>
      <c r="F73" s="2013"/>
      <c r="G73" s="510">
        <v>19.600000000000001</v>
      </c>
      <c r="H73" s="1132">
        <v>0.3</v>
      </c>
      <c r="I73" s="1132">
        <v>3.4</v>
      </c>
      <c r="J73" s="1133">
        <v>1</v>
      </c>
      <c r="K73" s="1134">
        <f>+I73*H73*G73</f>
        <v>19.992000000000001</v>
      </c>
      <c r="L73" s="508" t="s">
        <v>5686</v>
      </c>
      <c r="N73" s="1115"/>
      <c r="O73" s="1115"/>
      <c r="P73" s="1115"/>
      <c r="Q73" s="1115"/>
      <c r="R73" s="1115"/>
      <c r="S73" s="1115"/>
      <c r="T73" s="1115"/>
      <c r="U73" s="1115"/>
      <c r="V73" s="1115"/>
      <c r="W73" s="1119"/>
      <c r="X73" s="1115"/>
      <c r="Y73" s="1115"/>
      <c r="Z73" s="1115"/>
      <c r="AA73" s="1115"/>
      <c r="AB73" s="1115"/>
      <c r="AC73" s="1115"/>
      <c r="AD73" s="1115"/>
      <c r="AE73" s="1115"/>
      <c r="AF73" s="1115"/>
      <c r="AG73" s="1115"/>
      <c r="AH73" s="1115"/>
      <c r="AI73" s="1115"/>
      <c r="AJ73" s="1115"/>
      <c r="AK73" s="1115"/>
      <c r="AL73" s="1115"/>
      <c r="AM73" s="1115"/>
      <c r="AN73" s="1115"/>
      <c r="AO73" s="1115"/>
    </row>
    <row r="74" spans="2:41">
      <c r="B74" s="2002"/>
      <c r="C74" s="2003"/>
      <c r="D74" s="2004"/>
      <c r="E74" s="2009"/>
      <c r="F74" s="2013"/>
      <c r="G74" s="510">
        <v>4.4000000000000004</v>
      </c>
      <c r="H74" s="1132">
        <v>1.3</v>
      </c>
      <c r="I74" s="1132">
        <v>0.3</v>
      </c>
      <c r="J74" s="1133">
        <v>1</v>
      </c>
      <c r="K74" s="1134">
        <f>+I74*H74*G74</f>
        <v>1.7160000000000002</v>
      </c>
      <c r="L74" s="508" t="s">
        <v>5687</v>
      </c>
      <c r="N74" s="1115"/>
      <c r="O74" s="1115"/>
      <c r="P74" s="1115"/>
      <c r="Q74" s="1115"/>
      <c r="R74" s="1115"/>
      <c r="S74" s="1115"/>
      <c r="T74" s="1115"/>
      <c r="U74" s="1115"/>
      <c r="V74" s="1115"/>
      <c r="W74" s="1119"/>
      <c r="X74" s="1115"/>
      <c r="Y74" s="1115"/>
      <c r="Z74" s="1115"/>
      <c r="AA74" s="1115"/>
      <c r="AB74" s="1115"/>
      <c r="AC74" s="1115"/>
      <c r="AD74" s="1115"/>
      <c r="AE74" s="1115"/>
      <c r="AF74" s="1115"/>
      <c r="AG74" s="1115"/>
      <c r="AH74" s="1115"/>
      <c r="AI74" s="1115"/>
      <c r="AJ74" s="1115"/>
      <c r="AK74" s="1115"/>
      <c r="AL74" s="1115"/>
      <c r="AM74" s="1115"/>
      <c r="AN74" s="1115"/>
      <c r="AO74" s="1115"/>
    </row>
    <row r="75" spans="2:41">
      <c r="B75" s="2002"/>
      <c r="C75" s="2003"/>
      <c r="D75" s="2004"/>
      <c r="E75" s="2009"/>
      <c r="F75" s="2013"/>
      <c r="G75" s="510">
        <v>6.4</v>
      </c>
      <c r="H75" s="1132">
        <v>2</v>
      </c>
      <c r="I75" s="1132">
        <v>0.3</v>
      </c>
      <c r="J75" s="1133">
        <v>1</v>
      </c>
      <c r="K75" s="1134">
        <f>+I75*H75*G75</f>
        <v>3.84</v>
      </c>
      <c r="L75" s="508" t="s">
        <v>5688</v>
      </c>
      <c r="N75" s="1115"/>
      <c r="O75" s="1115"/>
      <c r="P75" s="1115"/>
      <c r="Q75" s="1115"/>
      <c r="R75" s="1115"/>
      <c r="S75" s="1115"/>
      <c r="T75" s="1115"/>
      <c r="U75" s="1115"/>
      <c r="V75" s="1115"/>
      <c r="W75" s="1119"/>
      <c r="X75" s="1115"/>
      <c r="Y75" s="1115"/>
      <c r="Z75" s="1115"/>
      <c r="AA75" s="1115"/>
      <c r="AB75" s="1115"/>
      <c r="AC75" s="1115"/>
      <c r="AD75" s="1115"/>
      <c r="AE75" s="1115"/>
      <c r="AF75" s="1115"/>
      <c r="AG75" s="1115"/>
      <c r="AH75" s="1115"/>
      <c r="AI75" s="1115"/>
      <c r="AJ75" s="1115"/>
      <c r="AK75" s="1115"/>
      <c r="AL75" s="1115"/>
      <c r="AM75" s="1115"/>
      <c r="AN75" s="1115"/>
      <c r="AO75" s="1115"/>
    </row>
    <row r="76" spans="2:41">
      <c r="B76" s="2002"/>
      <c r="C76" s="2003"/>
      <c r="D76" s="2004"/>
      <c r="E76" s="2010"/>
      <c r="F76" s="2014"/>
      <c r="G76" s="510" t="s">
        <v>391</v>
      </c>
      <c r="H76" s="1132"/>
      <c r="I76" s="1132"/>
      <c r="J76" s="1133"/>
      <c r="K76" s="1134">
        <f>SUM(K70:K75)</f>
        <v>60.211500000000001</v>
      </c>
      <c r="N76" s="1115"/>
      <c r="O76" s="1115"/>
      <c r="P76" s="1115"/>
      <c r="Q76" s="1115"/>
      <c r="R76" s="1115"/>
      <c r="S76" s="1115"/>
      <c r="T76" s="1115"/>
      <c r="U76" s="1115"/>
      <c r="V76" s="1115"/>
      <c r="W76" s="1119"/>
      <c r="X76" s="1115"/>
      <c r="Y76" s="1115"/>
      <c r="Z76" s="1115"/>
      <c r="AA76" s="1115"/>
      <c r="AB76" s="1115"/>
      <c r="AC76" s="1115"/>
      <c r="AD76" s="1115"/>
      <c r="AE76" s="1115"/>
      <c r="AF76" s="1115"/>
      <c r="AG76" s="1115"/>
      <c r="AH76" s="1115"/>
      <c r="AI76" s="1115"/>
      <c r="AJ76" s="1115"/>
      <c r="AK76" s="1115"/>
      <c r="AL76" s="1115"/>
      <c r="AM76" s="1115"/>
      <c r="AN76" s="1115"/>
      <c r="AO76" s="1115"/>
    </row>
    <row r="77" spans="2:41" ht="32.25" customHeight="1">
      <c r="B77" s="2005"/>
      <c r="C77" s="2006"/>
      <c r="D77" s="2007"/>
      <c r="E77" s="491" t="s">
        <v>177</v>
      </c>
      <c r="F77" s="1131" t="s">
        <v>149</v>
      </c>
      <c r="G77" s="510"/>
      <c r="H77" s="1132"/>
      <c r="I77" s="1132">
        <v>72</v>
      </c>
      <c r="J77" s="1133">
        <v>1</v>
      </c>
      <c r="K77" s="1134">
        <v>72</v>
      </c>
      <c r="N77" s="1115"/>
      <c r="O77" s="1115"/>
      <c r="P77" s="1115"/>
      <c r="Q77" s="1115"/>
      <c r="R77" s="1115"/>
      <c r="S77" s="1115"/>
      <c r="T77" s="1115"/>
      <c r="U77" s="1115"/>
      <c r="V77" s="1115"/>
      <c r="W77" s="1119"/>
      <c r="X77" s="1115"/>
      <c r="Y77" s="1115"/>
      <c r="Z77" s="1115"/>
      <c r="AA77" s="1115"/>
      <c r="AB77" s="1115"/>
      <c r="AC77" s="1115"/>
      <c r="AD77" s="1115"/>
      <c r="AE77" s="1115"/>
      <c r="AF77" s="1115"/>
      <c r="AG77" s="1115"/>
      <c r="AH77" s="1115"/>
      <c r="AI77" s="1115"/>
      <c r="AJ77" s="1115"/>
      <c r="AK77" s="1115"/>
      <c r="AL77" s="1115"/>
      <c r="AM77" s="1115"/>
      <c r="AN77" s="1115"/>
      <c r="AO77" s="1115"/>
    </row>
    <row r="78" spans="2:41">
      <c r="G78" s="511"/>
      <c r="H78" s="512"/>
      <c r="N78" s="1115"/>
      <c r="O78" s="1115"/>
      <c r="P78" s="1115"/>
      <c r="Q78" s="1115"/>
      <c r="R78" s="1115"/>
      <c r="S78" s="1115"/>
      <c r="T78" s="1115"/>
      <c r="U78" s="1115"/>
      <c r="V78" s="1115"/>
      <c r="W78" s="1119"/>
      <c r="X78" s="1115"/>
      <c r="Y78" s="1115"/>
      <c r="Z78" s="1115"/>
      <c r="AA78" s="1115"/>
      <c r="AB78" s="1115"/>
      <c r="AC78" s="1115"/>
      <c r="AD78" s="1115"/>
      <c r="AE78" s="1115"/>
      <c r="AF78" s="1115"/>
      <c r="AG78" s="1115"/>
      <c r="AH78" s="1115"/>
      <c r="AI78" s="1115"/>
      <c r="AJ78" s="1115"/>
      <c r="AK78" s="1115"/>
      <c r="AL78" s="1115"/>
      <c r="AM78" s="1115"/>
      <c r="AN78" s="1115"/>
      <c r="AO78" s="1115"/>
    </row>
    <row r="79" spans="2:41">
      <c r="B79" s="1991" t="s">
        <v>566</v>
      </c>
      <c r="C79" s="1992"/>
      <c r="D79" s="1993"/>
      <c r="E79" s="1130" t="s">
        <v>568</v>
      </c>
      <c r="F79" s="1128" t="s">
        <v>565</v>
      </c>
      <c r="G79" s="1130" t="s">
        <v>569</v>
      </c>
      <c r="H79" s="1128"/>
      <c r="I79" s="1128"/>
      <c r="J79" s="1128" t="s">
        <v>567</v>
      </c>
      <c r="K79" s="1128" t="s">
        <v>576</v>
      </c>
      <c r="N79" s="1115"/>
      <c r="O79" s="1115"/>
      <c r="P79" s="1115"/>
      <c r="Q79" s="1115"/>
      <c r="R79" s="1115"/>
      <c r="S79" s="1115"/>
      <c r="T79" s="1115"/>
      <c r="U79" s="1115"/>
      <c r="V79" s="1115"/>
      <c r="W79" s="1119"/>
      <c r="X79" s="1115"/>
      <c r="Y79" s="1115"/>
      <c r="Z79" s="1115"/>
      <c r="AA79" s="1115"/>
      <c r="AB79" s="1115"/>
      <c r="AC79" s="1115"/>
      <c r="AD79" s="1115"/>
      <c r="AE79" s="1115"/>
      <c r="AF79" s="1115"/>
      <c r="AG79" s="1115"/>
      <c r="AH79" s="1115"/>
      <c r="AI79" s="1115"/>
      <c r="AJ79" s="1115"/>
      <c r="AK79" s="1115"/>
      <c r="AL79" s="1115"/>
      <c r="AM79" s="1115"/>
      <c r="AN79" s="1115"/>
      <c r="AO79" s="1115"/>
    </row>
    <row r="80" spans="2:41" ht="45.75" customHeight="1">
      <c r="B80" s="1994" t="s">
        <v>583</v>
      </c>
      <c r="C80" s="1994"/>
      <c r="D80" s="1994"/>
      <c r="E80" s="491" t="s">
        <v>178</v>
      </c>
      <c r="F80" s="1131" t="s">
        <v>5690</v>
      </c>
      <c r="G80" s="510">
        <v>10</v>
      </c>
      <c r="H80" s="1132"/>
      <c r="I80" s="1132"/>
      <c r="J80" s="1133">
        <v>1</v>
      </c>
      <c r="K80" s="1134">
        <v>10</v>
      </c>
      <c r="N80" s="1115"/>
      <c r="O80" s="1115"/>
      <c r="P80" s="1115"/>
      <c r="Q80" s="1115"/>
      <c r="R80" s="1115"/>
      <c r="S80" s="1115"/>
      <c r="T80" s="1115"/>
      <c r="U80" s="1115"/>
      <c r="V80" s="1115"/>
      <c r="W80" s="1115"/>
      <c r="X80" s="1115"/>
      <c r="Y80" s="1115"/>
      <c r="Z80" s="1120"/>
      <c r="AA80" s="1115"/>
      <c r="AB80" s="1115"/>
      <c r="AC80" s="1115"/>
      <c r="AD80" s="1115"/>
      <c r="AE80" s="1115"/>
      <c r="AF80" s="1115"/>
      <c r="AG80" s="1115"/>
      <c r="AH80" s="1115"/>
      <c r="AI80" s="1115"/>
      <c r="AJ80" s="1115"/>
      <c r="AK80" s="1115"/>
      <c r="AL80" s="1115"/>
      <c r="AM80" s="1115"/>
      <c r="AN80" s="1115"/>
      <c r="AO80" s="1115"/>
    </row>
    <row r="81" spans="2:41">
      <c r="G81" s="511"/>
      <c r="H81" s="512"/>
      <c r="N81" s="1115"/>
      <c r="O81" s="1115"/>
      <c r="P81" s="1115"/>
      <c r="Q81" s="1115"/>
      <c r="R81" s="1115"/>
      <c r="S81" s="1115"/>
      <c r="T81" s="1115"/>
      <c r="U81" s="1115"/>
      <c r="V81" s="1115"/>
      <c r="W81" s="1115"/>
      <c r="X81" s="1115"/>
      <c r="Y81" s="1115"/>
      <c r="Z81" s="1115"/>
      <c r="AA81" s="1115"/>
      <c r="AB81" s="1115"/>
      <c r="AC81" s="1115"/>
      <c r="AD81" s="1115"/>
      <c r="AE81" s="1115"/>
      <c r="AF81" s="1115"/>
      <c r="AG81" s="1115"/>
      <c r="AH81" s="1115"/>
      <c r="AI81" s="1115"/>
      <c r="AJ81" s="1115"/>
      <c r="AK81" s="1115"/>
      <c r="AL81" s="1115"/>
      <c r="AM81" s="1115"/>
      <c r="AN81" s="1115"/>
      <c r="AO81" s="1115"/>
    </row>
    <row r="82" spans="2:41">
      <c r="B82" s="1991" t="s">
        <v>566</v>
      </c>
      <c r="C82" s="1992"/>
      <c r="D82" s="1993"/>
      <c r="E82" s="1130" t="s">
        <v>568</v>
      </c>
      <c r="F82" s="1128" t="s">
        <v>565</v>
      </c>
      <c r="G82" s="1130" t="s">
        <v>570</v>
      </c>
      <c r="H82" s="1128"/>
      <c r="I82" s="1128"/>
      <c r="J82" s="1128" t="s">
        <v>567</v>
      </c>
      <c r="K82" s="1128" t="s">
        <v>561</v>
      </c>
      <c r="N82" s="1115"/>
      <c r="O82" s="1115"/>
      <c r="P82" s="1115"/>
      <c r="Q82" s="1115"/>
      <c r="R82" s="1115"/>
      <c r="S82" s="1115"/>
      <c r="T82" s="1115"/>
      <c r="U82" s="1115"/>
      <c r="V82" s="1115"/>
      <c r="W82" s="1115"/>
      <c r="X82" s="1115"/>
      <c r="Y82" s="1115"/>
      <c r="Z82" s="1115"/>
      <c r="AA82" s="1115"/>
      <c r="AB82" s="1115"/>
      <c r="AC82" s="1115"/>
      <c r="AD82" s="1115"/>
      <c r="AE82" s="1115"/>
      <c r="AF82" s="1115"/>
      <c r="AG82" s="1115"/>
      <c r="AH82" s="1115"/>
      <c r="AI82" s="1115"/>
      <c r="AJ82" s="1115"/>
      <c r="AK82" s="1115"/>
      <c r="AL82" s="1115"/>
      <c r="AM82" s="1115"/>
      <c r="AN82" s="1115"/>
      <c r="AO82" s="1115"/>
    </row>
    <row r="83" spans="2:41" ht="51" customHeight="1">
      <c r="B83" s="1994" t="s">
        <v>584</v>
      </c>
      <c r="C83" s="1994"/>
      <c r="D83" s="1994"/>
      <c r="E83" s="491" t="s">
        <v>179</v>
      </c>
      <c r="F83" s="1131" t="s">
        <v>124</v>
      </c>
      <c r="G83" s="510">
        <v>9360</v>
      </c>
      <c r="H83" s="1132" t="s">
        <v>585</v>
      </c>
      <c r="I83" s="1132"/>
      <c r="J83" s="1133">
        <v>1</v>
      </c>
      <c r="K83" s="1134">
        <v>9360</v>
      </c>
      <c r="M83" s="1153"/>
      <c r="N83" s="1115"/>
      <c r="O83" s="1115"/>
      <c r="P83" s="1115"/>
      <c r="Q83" s="1115"/>
      <c r="R83" s="1115"/>
      <c r="S83" s="1115"/>
      <c r="T83" s="1115"/>
      <c r="U83" s="1115"/>
      <c r="V83" s="1115"/>
      <c r="W83" s="1115"/>
      <c r="X83" s="1115"/>
      <c r="Y83" s="1115"/>
      <c r="Z83" s="1115"/>
      <c r="AA83" s="1115"/>
      <c r="AB83" s="1115"/>
      <c r="AC83" s="1115"/>
      <c r="AD83" s="1115"/>
      <c r="AE83" s="1115"/>
      <c r="AF83" s="1115"/>
      <c r="AG83" s="1115"/>
      <c r="AH83" s="1115"/>
      <c r="AI83" s="1115"/>
      <c r="AJ83" s="1115"/>
      <c r="AK83" s="1115"/>
      <c r="AL83" s="1115"/>
      <c r="AM83" s="1115"/>
      <c r="AN83" s="1115"/>
      <c r="AO83" s="1115"/>
    </row>
    <row r="84" spans="2:41">
      <c r="G84" s="511"/>
      <c r="H84" s="512"/>
    </row>
    <row r="85" spans="2:41">
      <c r="B85" s="1991" t="s">
        <v>566</v>
      </c>
      <c r="C85" s="1992"/>
      <c r="D85" s="1993"/>
      <c r="E85" s="1130" t="s">
        <v>568</v>
      </c>
      <c r="F85" s="1128" t="s">
        <v>565</v>
      </c>
      <c r="G85" s="1130" t="s">
        <v>556</v>
      </c>
      <c r="H85" s="1128" t="s">
        <v>559</v>
      </c>
      <c r="I85" s="1128" t="s">
        <v>557</v>
      </c>
      <c r="J85" s="1128" t="s">
        <v>567</v>
      </c>
      <c r="K85" s="1128" t="s">
        <v>558</v>
      </c>
    </row>
    <row r="86" spans="2:41" ht="38.25">
      <c r="B86" s="1999" t="s">
        <v>586</v>
      </c>
      <c r="C86" s="2000"/>
      <c r="D86" s="2001"/>
      <c r="E86" s="491" t="s">
        <v>180</v>
      </c>
      <c r="F86" s="1131" t="s">
        <v>32</v>
      </c>
      <c r="G86" s="510">
        <v>8</v>
      </c>
      <c r="H86" s="1132">
        <v>1.5</v>
      </c>
      <c r="I86" s="1132">
        <v>0.6</v>
      </c>
      <c r="J86" s="1133">
        <v>2</v>
      </c>
      <c r="K86" s="1138">
        <f>+J86*I86*H86*G86</f>
        <v>14.399999999999999</v>
      </c>
      <c r="O86" s="1154"/>
    </row>
    <row r="87" spans="2:41" ht="38.25">
      <c r="B87" s="2002"/>
      <c r="C87" s="2003"/>
      <c r="D87" s="2004"/>
      <c r="E87" s="491" t="s">
        <v>181</v>
      </c>
      <c r="F87" s="1131" t="s">
        <v>133</v>
      </c>
      <c r="G87" s="510">
        <v>8</v>
      </c>
      <c r="H87" s="1132">
        <v>1.5</v>
      </c>
      <c r="I87" s="1132">
        <v>0.3</v>
      </c>
      <c r="J87" s="1133">
        <v>2</v>
      </c>
      <c r="K87" s="1138">
        <f>+J87*I87*H87*G87</f>
        <v>7.1999999999999993</v>
      </c>
    </row>
    <row r="88" spans="2:41" ht="25.5">
      <c r="B88" s="2005"/>
      <c r="C88" s="2006"/>
      <c r="D88" s="2007"/>
      <c r="E88" s="491" t="s">
        <v>182</v>
      </c>
      <c r="F88" s="1131" t="s">
        <v>130</v>
      </c>
      <c r="G88" s="510">
        <v>8</v>
      </c>
      <c r="H88" s="1132"/>
      <c r="I88" s="1132"/>
      <c r="J88" s="1133">
        <v>1</v>
      </c>
      <c r="K88" s="1134">
        <f>+J88*G88</f>
        <v>8</v>
      </c>
    </row>
    <row r="89" spans="2:41">
      <c r="G89" s="511"/>
      <c r="H89" s="512"/>
    </row>
    <row r="90" spans="2:41">
      <c r="B90" s="1991" t="s">
        <v>566</v>
      </c>
      <c r="C90" s="1992"/>
      <c r="D90" s="1993"/>
      <c r="E90" s="1130" t="s">
        <v>568</v>
      </c>
      <c r="F90" s="1128" t="s">
        <v>565</v>
      </c>
      <c r="G90" s="1130" t="s">
        <v>569</v>
      </c>
      <c r="H90" s="1128"/>
      <c r="I90" s="1128"/>
      <c r="J90" s="1128" t="s">
        <v>567</v>
      </c>
      <c r="K90" s="1128" t="s">
        <v>576</v>
      </c>
    </row>
    <row r="91" spans="2:41" ht="25.5">
      <c r="B91" s="1994" t="s">
        <v>5216</v>
      </c>
      <c r="C91" s="1994"/>
      <c r="D91" s="1994"/>
      <c r="E91" s="491" t="s">
        <v>97</v>
      </c>
      <c r="F91" s="1131" t="s">
        <v>5215</v>
      </c>
      <c r="G91" s="510">
        <v>5</v>
      </c>
      <c r="H91" s="1132" t="s">
        <v>617</v>
      </c>
      <c r="I91" s="1132"/>
      <c r="J91" s="1133">
        <v>1</v>
      </c>
      <c r="K91" s="1134">
        <v>5</v>
      </c>
    </row>
    <row r="92" spans="2:41">
      <c r="G92" s="511"/>
      <c r="H92" s="512"/>
    </row>
    <row r="93" spans="2:41">
      <c r="B93" s="1991" t="s">
        <v>566</v>
      </c>
      <c r="C93" s="1992"/>
      <c r="D93" s="1993"/>
      <c r="E93" s="1130" t="s">
        <v>568</v>
      </c>
      <c r="F93" s="1128" t="s">
        <v>565</v>
      </c>
      <c r="G93" s="1130" t="s">
        <v>569</v>
      </c>
      <c r="H93" s="1128"/>
      <c r="I93" s="1128"/>
      <c r="J93" s="1128" t="s">
        <v>567</v>
      </c>
      <c r="K93" s="1128" t="s">
        <v>576</v>
      </c>
    </row>
    <row r="94" spans="2:41" ht="25.5" customHeight="1">
      <c r="B94" s="1999" t="s">
        <v>5222</v>
      </c>
      <c r="C94" s="2000"/>
      <c r="D94" s="2001"/>
      <c r="E94" s="1995" t="s">
        <v>5224</v>
      </c>
      <c r="F94" s="1131" t="s">
        <v>170</v>
      </c>
      <c r="G94" s="1088" t="s">
        <v>5223</v>
      </c>
      <c r="H94" s="1128"/>
      <c r="I94" s="1128"/>
      <c r="J94" s="1128"/>
      <c r="K94" s="1128"/>
    </row>
    <row r="95" spans="2:41">
      <c r="B95" s="2002"/>
      <c r="C95" s="2003"/>
      <c r="D95" s="2004"/>
      <c r="E95" s="1996"/>
      <c r="F95" s="1183" t="s">
        <v>5691</v>
      </c>
      <c r="G95" s="1130">
        <v>4</v>
      </c>
      <c r="H95" s="1128"/>
      <c r="I95" s="1128"/>
      <c r="J95" s="1133">
        <v>1</v>
      </c>
      <c r="K95" s="1128">
        <f>+J95*G95</f>
        <v>4</v>
      </c>
    </row>
    <row r="96" spans="2:41">
      <c r="B96" s="2002"/>
      <c r="C96" s="2003"/>
      <c r="D96" s="2004"/>
      <c r="E96" s="1996"/>
      <c r="F96" s="1183" t="s">
        <v>5692</v>
      </c>
      <c r="G96" s="1130">
        <v>4</v>
      </c>
      <c r="H96" s="1128"/>
      <c r="I96" s="1128"/>
      <c r="J96" s="1133">
        <v>1</v>
      </c>
      <c r="K96" s="1128">
        <f>+J96*G96</f>
        <v>4</v>
      </c>
    </row>
    <row r="97" spans="1:11">
      <c r="B97" s="2002"/>
      <c r="C97" s="2003"/>
      <c r="D97" s="2004"/>
      <c r="E97" s="1996"/>
      <c r="F97" s="1183" t="s">
        <v>5693</v>
      </c>
      <c r="G97" s="1130">
        <v>4</v>
      </c>
      <c r="H97" s="1128"/>
      <c r="I97" s="1128"/>
      <c r="J97" s="1133">
        <v>1</v>
      </c>
      <c r="K97" s="1128">
        <f>+J97*G97</f>
        <v>4</v>
      </c>
    </row>
    <row r="98" spans="1:11">
      <c r="B98" s="2002"/>
      <c r="C98" s="2003"/>
      <c r="D98" s="2004"/>
      <c r="E98" s="1996"/>
      <c r="F98" s="1183" t="s">
        <v>5694</v>
      </c>
      <c r="G98" s="1130">
        <v>3</v>
      </c>
      <c r="H98" s="1132"/>
      <c r="I98" s="1132"/>
      <c r="J98" s="1133">
        <v>1</v>
      </c>
      <c r="K98" s="1128">
        <f>+J98*G98</f>
        <v>3</v>
      </c>
    </row>
    <row r="99" spans="1:11">
      <c r="B99" s="2005"/>
      <c r="C99" s="2006"/>
      <c r="D99" s="2007"/>
      <c r="E99" s="1997"/>
      <c r="F99" s="1183" t="s">
        <v>5695</v>
      </c>
      <c r="G99" s="1130">
        <v>2</v>
      </c>
      <c r="H99" s="1128"/>
      <c r="I99" s="1128"/>
      <c r="J99" s="1133">
        <v>1</v>
      </c>
      <c r="K99" s="1128">
        <f>+J99*G99</f>
        <v>2</v>
      </c>
    </row>
    <row r="100" spans="1:11">
      <c r="G100" s="511"/>
      <c r="H100" s="512"/>
    </row>
    <row r="101" spans="1:11" ht="15.75">
      <c r="A101" s="2025" t="s">
        <v>5696</v>
      </c>
      <c r="B101" s="2026"/>
      <c r="C101" s="2026"/>
      <c r="D101" s="2026"/>
      <c r="E101" s="2026"/>
      <c r="F101" s="2026"/>
      <c r="G101" s="2026"/>
      <c r="H101" s="2026"/>
      <c r="I101" s="2026"/>
      <c r="J101" s="2026"/>
      <c r="K101" s="2027"/>
    </row>
    <row r="102" spans="1:11">
      <c r="A102" s="1135"/>
      <c r="B102" s="1135"/>
      <c r="C102" s="1135"/>
      <c r="D102" s="1135"/>
      <c r="E102" s="1135"/>
      <c r="F102" s="1135"/>
      <c r="G102" s="1135"/>
      <c r="H102" s="1136"/>
      <c r="I102" s="1129"/>
      <c r="J102" s="1129"/>
      <c r="K102" s="507"/>
    </row>
    <row r="103" spans="1:11">
      <c r="A103" s="1135"/>
      <c r="B103" s="1991" t="s">
        <v>566</v>
      </c>
      <c r="C103" s="1992"/>
      <c r="D103" s="1993"/>
      <c r="E103" s="1130" t="s">
        <v>568</v>
      </c>
      <c r="F103" s="1128" t="s">
        <v>565</v>
      </c>
      <c r="G103" s="1130" t="s">
        <v>556</v>
      </c>
      <c r="H103" s="1128" t="s">
        <v>559</v>
      </c>
      <c r="I103" s="1128"/>
      <c r="J103" s="1128" t="s">
        <v>567</v>
      </c>
      <c r="K103" s="1128" t="s">
        <v>5682</v>
      </c>
    </row>
    <row r="104" spans="1:11">
      <c r="A104" s="1135"/>
      <c r="B104" s="1991" t="s">
        <v>601</v>
      </c>
      <c r="C104" s="1992"/>
      <c r="D104" s="1993"/>
      <c r="E104" s="491" t="s">
        <v>192</v>
      </c>
      <c r="F104" s="1131" t="s">
        <v>4555</v>
      </c>
      <c r="G104" s="510">
        <v>28.75</v>
      </c>
      <c r="H104" s="1132">
        <v>41.45</v>
      </c>
      <c r="I104" s="1132"/>
      <c r="J104" s="1133">
        <v>2</v>
      </c>
      <c r="K104" s="1138">
        <f>+G104*H104*J104</f>
        <v>2383.375</v>
      </c>
    </row>
    <row r="105" spans="1:11">
      <c r="A105" s="1135"/>
      <c r="B105" s="1135"/>
      <c r="C105" s="1135"/>
      <c r="D105" s="1135"/>
      <c r="E105" s="1135"/>
      <c r="F105" s="1135"/>
      <c r="G105" s="1135"/>
      <c r="H105" s="1136"/>
      <c r="I105" s="1129"/>
      <c r="J105" s="1129"/>
      <c r="K105" s="507"/>
    </row>
    <row r="106" spans="1:11">
      <c r="A106" s="1136"/>
      <c r="B106" s="1991" t="s">
        <v>566</v>
      </c>
      <c r="C106" s="1992"/>
      <c r="D106" s="1993"/>
      <c r="E106" s="1130" t="s">
        <v>568</v>
      </c>
      <c r="F106" s="1128" t="s">
        <v>565</v>
      </c>
      <c r="G106" s="1130" t="s">
        <v>556</v>
      </c>
      <c r="H106" s="1128" t="s">
        <v>559</v>
      </c>
      <c r="I106" s="1128" t="s">
        <v>557</v>
      </c>
      <c r="J106" s="1128" t="s">
        <v>567</v>
      </c>
      <c r="K106" s="1128" t="s">
        <v>558</v>
      </c>
    </row>
    <row r="107" spans="1:11">
      <c r="B107" s="1999" t="s">
        <v>602</v>
      </c>
      <c r="C107" s="2000"/>
      <c r="D107" s="2001"/>
      <c r="E107" s="491" t="s">
        <v>193</v>
      </c>
      <c r="F107" s="510" t="s">
        <v>15</v>
      </c>
      <c r="G107" s="510">
        <v>31.6</v>
      </c>
      <c r="H107" s="1132">
        <v>10.1</v>
      </c>
      <c r="I107" s="1132">
        <v>3.5</v>
      </c>
      <c r="J107" s="1133">
        <v>1.2</v>
      </c>
      <c r="K107" s="1138">
        <f>+J107*I107*H107*G107</f>
        <v>1340.4720000000002</v>
      </c>
    </row>
    <row r="108" spans="1:11">
      <c r="B108" s="2002"/>
      <c r="C108" s="2003"/>
      <c r="D108" s="2004"/>
      <c r="E108" s="491" t="s">
        <v>194</v>
      </c>
      <c r="F108" s="510" t="s">
        <v>17</v>
      </c>
      <c r="G108" s="510">
        <v>31.6</v>
      </c>
      <c r="H108" s="1132">
        <v>10.1</v>
      </c>
      <c r="I108" s="1132">
        <v>3.5</v>
      </c>
      <c r="J108" s="1133">
        <v>0.7</v>
      </c>
      <c r="K108" s="1138">
        <f>+J108*I108*H108*G108</f>
        <v>781.94200000000001</v>
      </c>
    </row>
    <row r="109" spans="1:11" ht="25.5">
      <c r="B109" s="2005"/>
      <c r="C109" s="2006"/>
      <c r="D109" s="2007"/>
      <c r="E109" s="491" t="s">
        <v>195</v>
      </c>
      <c r="F109" s="510" t="s">
        <v>18</v>
      </c>
      <c r="G109" s="510">
        <v>31.6</v>
      </c>
      <c r="H109" s="1132">
        <v>10.1</v>
      </c>
      <c r="I109" s="1132">
        <v>3.5</v>
      </c>
      <c r="J109" s="1133">
        <v>0.1</v>
      </c>
      <c r="K109" s="1138">
        <f>+J109*I109*H109*G109</f>
        <v>111.706</v>
      </c>
    </row>
    <row r="110" spans="1:11">
      <c r="G110" s="511"/>
      <c r="H110" s="512"/>
    </row>
    <row r="111" spans="1:11">
      <c r="B111" s="1999" t="s">
        <v>566</v>
      </c>
      <c r="C111" s="2000"/>
      <c r="D111" s="2001"/>
      <c r="E111" s="1130" t="s">
        <v>568</v>
      </c>
      <c r="F111" s="1128" t="s">
        <v>565</v>
      </c>
      <c r="G111" s="1130" t="s">
        <v>556</v>
      </c>
      <c r="H111" s="1128" t="s">
        <v>559</v>
      </c>
      <c r="I111" s="1128" t="s">
        <v>557</v>
      </c>
      <c r="J111" s="1128" t="s">
        <v>567</v>
      </c>
      <c r="K111" s="1128" t="s">
        <v>558</v>
      </c>
    </row>
    <row r="112" spans="1:11">
      <c r="B112" s="1994" t="s">
        <v>4556</v>
      </c>
      <c r="C112" s="1994"/>
      <c r="D112" s="1994"/>
      <c r="E112" s="491" t="s">
        <v>603</v>
      </c>
      <c r="F112" s="1131" t="s">
        <v>82</v>
      </c>
      <c r="G112" s="510">
        <v>31.6</v>
      </c>
      <c r="H112" s="1132">
        <v>9.1999999999999993</v>
      </c>
      <c r="I112" s="1152">
        <v>0.05</v>
      </c>
      <c r="J112" s="1133">
        <v>2</v>
      </c>
      <c r="K112" s="1134">
        <f>+J112*I112*H112*G112</f>
        <v>29.071999999999999</v>
      </c>
    </row>
    <row r="113" spans="2:13" ht="32.25" customHeight="1">
      <c r="B113" s="1994"/>
      <c r="C113" s="1994"/>
      <c r="D113" s="1994"/>
      <c r="E113" s="491" t="s">
        <v>197</v>
      </c>
      <c r="F113" s="1083" t="s">
        <v>219</v>
      </c>
      <c r="G113" s="510">
        <v>2</v>
      </c>
      <c r="H113" s="1132">
        <v>8</v>
      </c>
      <c r="I113" s="1132">
        <v>0.3</v>
      </c>
      <c r="J113" s="1133">
        <v>2</v>
      </c>
      <c r="K113" s="1134">
        <f>+J113*I113*H113*G113</f>
        <v>9.6</v>
      </c>
    </row>
    <row r="114" spans="2:13">
      <c r="G114" s="511"/>
      <c r="H114" s="512"/>
    </row>
    <row r="115" spans="2:13">
      <c r="B115" s="1991" t="s">
        <v>566</v>
      </c>
      <c r="C115" s="1992"/>
      <c r="D115" s="1993"/>
      <c r="E115" s="1130" t="s">
        <v>568</v>
      </c>
      <c r="F115" s="1128" t="s">
        <v>565</v>
      </c>
      <c r="G115" s="1130" t="s">
        <v>556</v>
      </c>
      <c r="H115" s="1128" t="s">
        <v>559</v>
      </c>
      <c r="I115" s="1128" t="s">
        <v>557</v>
      </c>
      <c r="J115" s="1128" t="s">
        <v>567</v>
      </c>
      <c r="K115" s="1128" t="s">
        <v>558</v>
      </c>
    </row>
    <row r="116" spans="2:13" ht="12.75" customHeight="1">
      <c r="B116" s="1999" t="s">
        <v>4557</v>
      </c>
      <c r="C116" s="2000"/>
      <c r="D116" s="2001"/>
      <c r="E116" s="2008" t="s">
        <v>198</v>
      </c>
      <c r="F116" s="2012" t="s">
        <v>119</v>
      </c>
      <c r="G116" s="510">
        <v>12.12</v>
      </c>
      <c r="H116" s="1132"/>
      <c r="I116" s="1132">
        <v>4.09</v>
      </c>
      <c r="J116" s="1133">
        <v>4</v>
      </c>
      <c r="K116" s="1155">
        <f>+J116*I116*G116</f>
        <v>198.28319999999999</v>
      </c>
      <c r="M116" s="1154"/>
    </row>
    <row r="117" spans="2:13">
      <c r="B117" s="2002"/>
      <c r="C117" s="2003"/>
      <c r="D117" s="2004"/>
      <c r="E117" s="2009"/>
      <c r="F117" s="2013"/>
      <c r="G117" s="510">
        <v>29.95</v>
      </c>
      <c r="H117" s="1132">
        <v>8</v>
      </c>
      <c r="I117" s="1132">
        <v>0.3</v>
      </c>
      <c r="J117" s="1133">
        <v>2</v>
      </c>
      <c r="K117" s="1155">
        <f t="shared" ref="K117:K128" si="6">+J117*I117*H117*G117</f>
        <v>143.76</v>
      </c>
    </row>
    <row r="118" spans="2:13">
      <c r="B118" s="2002"/>
      <c r="C118" s="2003"/>
      <c r="D118" s="2004"/>
      <c r="E118" s="2009"/>
      <c r="F118" s="2013"/>
      <c r="G118" s="510">
        <v>8</v>
      </c>
      <c r="H118" s="1132">
        <v>1.75</v>
      </c>
      <c r="I118" s="1132">
        <v>0.3</v>
      </c>
      <c r="J118" s="1133">
        <v>4</v>
      </c>
      <c r="K118" s="1155">
        <f t="shared" si="6"/>
        <v>16.8</v>
      </c>
    </row>
    <row r="119" spans="2:13">
      <c r="B119" s="2002"/>
      <c r="C119" s="2003"/>
      <c r="D119" s="2004"/>
      <c r="E119" s="2009"/>
      <c r="F119" s="2013"/>
      <c r="G119" s="510">
        <v>12</v>
      </c>
      <c r="H119" s="1132">
        <v>1.1499999999999999</v>
      </c>
      <c r="I119" s="1132">
        <v>0.3</v>
      </c>
      <c r="J119" s="1133">
        <v>2</v>
      </c>
      <c r="K119" s="1155">
        <f t="shared" si="6"/>
        <v>8.2799999999999994</v>
      </c>
    </row>
    <row r="120" spans="2:13">
      <c r="B120" s="2002"/>
      <c r="C120" s="2003"/>
      <c r="D120" s="2004"/>
      <c r="E120" s="2009"/>
      <c r="F120" s="2013"/>
      <c r="G120" s="510">
        <v>27.2</v>
      </c>
      <c r="H120" s="1132"/>
      <c r="I120" s="1132">
        <v>0.3</v>
      </c>
      <c r="J120" s="1133">
        <v>2</v>
      </c>
      <c r="K120" s="1155">
        <f>+J120*I120*G120</f>
        <v>16.32</v>
      </c>
    </row>
    <row r="121" spans="2:13">
      <c r="B121" s="2002"/>
      <c r="C121" s="2003"/>
      <c r="D121" s="2004"/>
      <c r="E121" s="2009"/>
      <c r="F121" s="2013"/>
      <c r="G121" s="510">
        <v>7</v>
      </c>
      <c r="H121" s="1132">
        <v>2.5</v>
      </c>
      <c r="I121" s="1132">
        <v>0.3</v>
      </c>
      <c r="J121" s="1133">
        <v>2</v>
      </c>
      <c r="K121" s="1155">
        <f t="shared" si="6"/>
        <v>10.5</v>
      </c>
    </row>
    <row r="122" spans="2:13">
      <c r="B122" s="2002"/>
      <c r="C122" s="2003"/>
      <c r="D122" s="2004"/>
      <c r="E122" s="2009"/>
      <c r="F122" s="2013"/>
      <c r="G122" s="510">
        <v>6</v>
      </c>
      <c r="H122" s="1132">
        <v>1.1499999999999999</v>
      </c>
      <c r="I122" s="1132">
        <v>0.3</v>
      </c>
      <c r="J122" s="1133">
        <v>2</v>
      </c>
      <c r="K122" s="1155">
        <f t="shared" si="6"/>
        <v>4.1399999999999997</v>
      </c>
    </row>
    <row r="123" spans="2:13">
      <c r="B123" s="2002"/>
      <c r="C123" s="2003"/>
      <c r="D123" s="2004"/>
      <c r="E123" s="2009"/>
      <c r="F123" s="2013"/>
      <c r="G123" s="510">
        <v>6.6</v>
      </c>
      <c r="H123" s="1132">
        <v>1.2</v>
      </c>
      <c r="I123" s="1132">
        <v>0.3</v>
      </c>
      <c r="J123" s="1133">
        <v>2</v>
      </c>
      <c r="K123" s="1155">
        <f t="shared" si="6"/>
        <v>4.7519999999999998</v>
      </c>
      <c r="M123" s="1154"/>
    </row>
    <row r="124" spans="2:13">
      <c r="B124" s="2002"/>
      <c r="C124" s="2003"/>
      <c r="D124" s="2004"/>
      <c r="E124" s="2009"/>
      <c r="F124" s="2013"/>
      <c r="G124" s="510">
        <v>6</v>
      </c>
      <c r="H124" s="1132">
        <v>1</v>
      </c>
      <c r="I124" s="1132">
        <v>0.3</v>
      </c>
      <c r="J124" s="1133">
        <v>2</v>
      </c>
      <c r="K124" s="1155">
        <f t="shared" si="6"/>
        <v>3.5999999999999996</v>
      </c>
    </row>
    <row r="125" spans="2:13">
      <c r="B125" s="2002"/>
      <c r="C125" s="2003"/>
      <c r="D125" s="2004"/>
      <c r="E125" s="2009"/>
      <c r="F125" s="2013"/>
      <c r="G125" s="510">
        <v>6.6</v>
      </c>
      <c r="H125" s="1132">
        <v>2.2000000000000002</v>
      </c>
      <c r="I125" s="1132">
        <v>0.3</v>
      </c>
      <c r="J125" s="1133">
        <v>2</v>
      </c>
      <c r="K125" s="1155">
        <f t="shared" si="6"/>
        <v>8.7119999999999997</v>
      </c>
    </row>
    <row r="126" spans="2:13">
      <c r="B126" s="2002"/>
      <c r="C126" s="2003"/>
      <c r="D126" s="2004"/>
      <c r="E126" s="2009"/>
      <c r="F126" s="2013"/>
      <c r="G126" s="510">
        <v>6.6</v>
      </c>
      <c r="H126" s="1132">
        <v>1.55</v>
      </c>
      <c r="I126" s="1132">
        <v>0.3</v>
      </c>
      <c r="J126" s="1133">
        <v>2</v>
      </c>
      <c r="K126" s="1155">
        <f t="shared" si="6"/>
        <v>6.137999999999999</v>
      </c>
    </row>
    <row r="127" spans="2:13">
      <c r="B127" s="2002"/>
      <c r="C127" s="2003"/>
      <c r="D127" s="2004"/>
      <c r="E127" s="2009"/>
      <c r="F127" s="2013"/>
      <c r="G127" s="510">
        <v>1.25</v>
      </c>
      <c r="H127" s="1132">
        <v>1.8</v>
      </c>
      <c r="I127" s="1132">
        <v>0.3</v>
      </c>
      <c r="J127" s="1133">
        <v>4</v>
      </c>
      <c r="K127" s="1155">
        <f t="shared" si="6"/>
        <v>2.7</v>
      </c>
    </row>
    <row r="128" spans="2:13">
      <c r="B128" s="2002"/>
      <c r="C128" s="2003"/>
      <c r="D128" s="2004"/>
      <c r="E128" s="2009"/>
      <c r="F128" s="2013"/>
      <c r="G128" s="510">
        <v>6.6</v>
      </c>
      <c r="H128" s="1132">
        <v>1.8</v>
      </c>
      <c r="I128" s="1132">
        <v>0.3</v>
      </c>
      <c r="J128" s="1133">
        <v>2</v>
      </c>
      <c r="K128" s="1155">
        <f t="shared" si="6"/>
        <v>7.1280000000000001</v>
      </c>
    </row>
    <row r="129" spans="2:18">
      <c r="B129" s="2002"/>
      <c r="C129" s="2003"/>
      <c r="D129" s="2004"/>
      <c r="E129" s="2010"/>
      <c r="F129" s="2014"/>
      <c r="G129" s="510" t="s">
        <v>391</v>
      </c>
      <c r="H129" s="1132"/>
      <c r="I129" s="1132"/>
      <c r="J129" s="1133"/>
      <c r="K129" s="1134">
        <f>SUM(K116:K128)</f>
        <v>431.11319999999989</v>
      </c>
    </row>
    <row r="130" spans="2:18" ht="25.5">
      <c r="B130" s="2005"/>
      <c r="C130" s="2006"/>
      <c r="D130" s="2007"/>
      <c r="E130" s="491" t="s">
        <v>199</v>
      </c>
      <c r="F130" s="1131" t="s">
        <v>149</v>
      </c>
      <c r="G130" s="510"/>
      <c r="H130" s="1132"/>
      <c r="I130" s="1132">
        <v>160</v>
      </c>
      <c r="J130" s="1133">
        <v>2</v>
      </c>
      <c r="K130" s="1134">
        <f>+J130*I130</f>
        <v>320</v>
      </c>
    </row>
    <row r="131" spans="2:18">
      <c r="G131" s="511"/>
      <c r="H131" s="512"/>
    </row>
    <row r="132" spans="2:18">
      <c r="B132" s="1991" t="s">
        <v>566</v>
      </c>
      <c r="C132" s="1992"/>
      <c r="D132" s="1993"/>
      <c r="E132" s="1130" t="s">
        <v>568</v>
      </c>
      <c r="F132" s="1128" t="s">
        <v>565</v>
      </c>
      <c r="G132" s="1130" t="s">
        <v>569</v>
      </c>
      <c r="H132" s="1128"/>
      <c r="I132" s="1128"/>
      <c r="J132" s="1128" t="s">
        <v>567</v>
      </c>
      <c r="K132" s="1128" t="s">
        <v>576</v>
      </c>
    </row>
    <row r="133" spans="2:18" ht="38.25">
      <c r="B133" s="1994" t="s">
        <v>4558</v>
      </c>
      <c r="C133" s="1994"/>
      <c r="D133" s="1994"/>
      <c r="E133" s="491" t="s">
        <v>201</v>
      </c>
      <c r="F133" s="1131" t="s">
        <v>5690</v>
      </c>
      <c r="G133" s="510">
        <v>72</v>
      </c>
      <c r="H133" s="1132"/>
      <c r="I133" s="1132"/>
      <c r="J133" s="1133">
        <v>2</v>
      </c>
      <c r="K133" s="1134">
        <f>+J133*G133</f>
        <v>144</v>
      </c>
    </row>
    <row r="134" spans="2:18">
      <c r="G134" s="511"/>
      <c r="H134" s="512"/>
    </row>
    <row r="135" spans="2:18">
      <c r="B135" s="1991" t="s">
        <v>566</v>
      </c>
      <c r="C135" s="1992"/>
      <c r="D135" s="1993"/>
      <c r="E135" s="1130" t="s">
        <v>568</v>
      </c>
      <c r="F135" s="1128" t="s">
        <v>565</v>
      </c>
      <c r="G135" s="1130" t="s">
        <v>570</v>
      </c>
      <c r="H135" s="1128"/>
      <c r="I135" s="1128"/>
      <c r="J135" s="1128" t="s">
        <v>567</v>
      </c>
      <c r="K135" s="1128" t="s">
        <v>561</v>
      </c>
    </row>
    <row r="136" spans="2:18" ht="51" customHeight="1">
      <c r="B136" s="1994" t="s">
        <v>4559</v>
      </c>
      <c r="C136" s="1994"/>
      <c r="D136" s="1994"/>
      <c r="E136" s="491" t="s">
        <v>202</v>
      </c>
      <c r="F136" s="1131" t="s">
        <v>124</v>
      </c>
      <c r="G136" s="510">
        <v>22220</v>
      </c>
      <c r="H136" s="1132" t="s">
        <v>585</v>
      </c>
      <c r="I136" s="1132"/>
      <c r="J136" s="1133">
        <v>2</v>
      </c>
      <c r="K136" s="1134">
        <f>+J136*G136</f>
        <v>44440</v>
      </c>
    </row>
    <row r="137" spans="2:18">
      <c r="G137" s="511"/>
      <c r="H137" s="512"/>
    </row>
    <row r="138" spans="2:18">
      <c r="B138" s="1991" t="s">
        <v>566</v>
      </c>
      <c r="C138" s="1992"/>
      <c r="D138" s="1993"/>
      <c r="E138" s="1130" t="s">
        <v>568</v>
      </c>
      <c r="F138" s="1128" t="s">
        <v>565</v>
      </c>
      <c r="G138" s="1130" t="s">
        <v>5699</v>
      </c>
      <c r="H138" s="1128" t="s">
        <v>5701</v>
      </c>
      <c r="I138" s="1128" t="s">
        <v>5698</v>
      </c>
      <c r="J138" s="1128" t="s">
        <v>567</v>
      </c>
      <c r="K138" s="1128" t="s">
        <v>558</v>
      </c>
      <c r="R138" s="1153">
        <f>+R139-K129</f>
        <v>1803.0068000000006</v>
      </c>
    </row>
    <row r="139" spans="2:18" ht="51" customHeight="1">
      <c r="B139" s="1999" t="s">
        <v>4560</v>
      </c>
      <c r="C139" s="2000"/>
      <c r="D139" s="2001"/>
      <c r="E139" s="2008" t="s">
        <v>205</v>
      </c>
      <c r="F139" s="2028" t="s">
        <v>32</v>
      </c>
      <c r="G139" s="1123">
        <v>11.3529</v>
      </c>
      <c r="H139" s="1132">
        <v>2</v>
      </c>
      <c r="I139" s="1156">
        <v>3</v>
      </c>
      <c r="J139" s="1133">
        <v>2</v>
      </c>
      <c r="K139" s="1157">
        <f>+J139*I139*G139*H139</f>
        <v>136.23480000000001</v>
      </c>
      <c r="N139" s="508">
        <f>3/3.5</f>
        <v>0.8571428571428571</v>
      </c>
      <c r="O139" s="508">
        <v>319.16000000000003</v>
      </c>
      <c r="P139" s="508">
        <v>3.5</v>
      </c>
      <c r="Q139" s="508">
        <f>+O139*P139</f>
        <v>1117.0600000000002</v>
      </c>
      <c r="R139" s="508">
        <f>2*Q139</f>
        <v>2234.1200000000003</v>
      </c>
    </row>
    <row r="140" spans="2:18">
      <c r="B140" s="2002"/>
      <c r="C140" s="2003"/>
      <c r="D140" s="2004"/>
      <c r="E140" s="2009"/>
      <c r="F140" s="2029"/>
      <c r="G140" s="1123">
        <v>7.4375</v>
      </c>
      <c r="H140" s="1132">
        <v>6</v>
      </c>
      <c r="I140" s="1156">
        <v>3</v>
      </c>
      <c r="J140" s="1133">
        <v>2</v>
      </c>
      <c r="K140" s="1157">
        <f t="shared" ref="K140:K146" si="7">+J140*I140*G140*H140</f>
        <v>267.75</v>
      </c>
    </row>
    <row r="141" spans="2:18">
      <c r="B141" s="2002"/>
      <c r="C141" s="2003"/>
      <c r="D141" s="2004"/>
      <c r="E141" s="2009"/>
      <c r="F141" s="2029"/>
      <c r="G141" s="1123">
        <v>13.337999999999999</v>
      </c>
      <c r="H141" s="1132">
        <v>1</v>
      </c>
      <c r="I141" s="1156">
        <v>3</v>
      </c>
      <c r="J141" s="1133">
        <v>2</v>
      </c>
      <c r="K141" s="1157">
        <f t="shared" si="7"/>
        <v>80.027999999999992</v>
      </c>
    </row>
    <row r="142" spans="2:18">
      <c r="B142" s="2002"/>
      <c r="C142" s="2003"/>
      <c r="D142" s="2004"/>
      <c r="E142" s="2009"/>
      <c r="F142" s="2029"/>
      <c r="G142" s="1123">
        <v>14.589</v>
      </c>
      <c r="H142" s="1132">
        <v>1</v>
      </c>
      <c r="I142" s="1156">
        <v>3</v>
      </c>
      <c r="J142" s="1133">
        <v>2</v>
      </c>
      <c r="K142" s="1157">
        <f t="shared" si="7"/>
        <v>87.534000000000006</v>
      </c>
    </row>
    <row r="143" spans="2:18">
      <c r="B143" s="2002"/>
      <c r="C143" s="2003"/>
      <c r="D143" s="2004"/>
      <c r="E143" s="2009"/>
      <c r="F143" s="2029"/>
      <c r="G143" s="1130" t="s">
        <v>5697</v>
      </c>
      <c r="H143" s="1128" t="s">
        <v>5701</v>
      </c>
      <c r="I143" s="1128" t="s">
        <v>5702</v>
      </c>
      <c r="J143" s="1128" t="s">
        <v>567</v>
      </c>
      <c r="K143" s="1157"/>
    </row>
    <row r="144" spans="2:18">
      <c r="B144" s="2002"/>
      <c r="C144" s="2003"/>
      <c r="D144" s="2004"/>
      <c r="E144" s="2009"/>
      <c r="F144" s="2029"/>
      <c r="G144" s="1123">
        <v>13.923</v>
      </c>
      <c r="H144" s="1132">
        <v>1</v>
      </c>
      <c r="I144" s="1156">
        <v>6.6</v>
      </c>
      <c r="J144" s="1133">
        <v>2</v>
      </c>
      <c r="K144" s="1157">
        <f>+J144*I144*G144*H144</f>
        <v>183.78359999999998</v>
      </c>
    </row>
    <row r="145" spans="2:15">
      <c r="B145" s="2002"/>
      <c r="C145" s="2003"/>
      <c r="D145" s="2004"/>
      <c r="E145" s="2009"/>
      <c r="F145" s="2029"/>
      <c r="G145" s="1123">
        <v>4.8629142857142851</v>
      </c>
      <c r="H145" s="1132">
        <v>3</v>
      </c>
      <c r="I145" s="1156">
        <v>6.6</v>
      </c>
      <c r="J145" s="1133">
        <v>2</v>
      </c>
      <c r="K145" s="1138">
        <f t="shared" si="7"/>
        <v>192.57140571428567</v>
      </c>
    </row>
    <row r="146" spans="2:15">
      <c r="B146" s="2002"/>
      <c r="C146" s="2003"/>
      <c r="D146" s="2004"/>
      <c r="E146" s="2009"/>
      <c r="F146" s="2029"/>
      <c r="G146" s="1123">
        <v>5.7455142857142851</v>
      </c>
      <c r="H146" s="1132">
        <v>1</v>
      </c>
      <c r="I146" s="1156">
        <v>6.6</v>
      </c>
      <c r="J146" s="1133">
        <v>2</v>
      </c>
      <c r="K146" s="1138">
        <f t="shared" si="7"/>
        <v>75.840788571428561</v>
      </c>
    </row>
    <row r="147" spans="2:15">
      <c r="B147" s="2002"/>
      <c r="C147" s="2003"/>
      <c r="D147" s="2004"/>
      <c r="E147" s="2010"/>
      <c r="F147" s="2030"/>
      <c r="G147" s="1124" t="s">
        <v>391</v>
      </c>
      <c r="H147" s="1132"/>
      <c r="I147" s="1132"/>
      <c r="J147" s="1133"/>
      <c r="K147" s="1157">
        <f>SUM(K139:K146)</f>
        <v>1023.7425942857142</v>
      </c>
    </row>
    <row r="148" spans="2:15" ht="15" customHeight="1">
      <c r="B148" s="2002"/>
      <c r="C148" s="2003"/>
      <c r="D148" s="2004"/>
      <c r="E148" s="2008" t="s">
        <v>206</v>
      </c>
      <c r="F148" s="2028" t="s">
        <v>133</v>
      </c>
      <c r="G148" s="1130" t="s">
        <v>5699</v>
      </c>
      <c r="H148" s="1128" t="s">
        <v>5701</v>
      </c>
      <c r="I148" s="1128" t="s">
        <v>5698</v>
      </c>
      <c r="J148" s="1128" t="s">
        <v>567</v>
      </c>
      <c r="K148" s="1128" t="s">
        <v>558</v>
      </c>
    </row>
    <row r="149" spans="2:15" ht="38.25" customHeight="1">
      <c r="B149" s="2002"/>
      <c r="C149" s="2003"/>
      <c r="D149" s="2004"/>
      <c r="E149" s="2009"/>
      <c r="F149" s="2029"/>
      <c r="G149" s="1122">
        <v>11.3529</v>
      </c>
      <c r="H149" s="1132">
        <v>2</v>
      </c>
      <c r="I149" s="1132">
        <v>0.5</v>
      </c>
      <c r="J149" s="1133">
        <v>2</v>
      </c>
      <c r="K149" s="1157">
        <f>+J149*I149*H149*G149</f>
        <v>22.7058</v>
      </c>
      <c r="L149" s="1153"/>
      <c r="O149" s="508">
        <v>232.44</v>
      </c>
    </row>
    <row r="150" spans="2:15">
      <c r="B150" s="2002"/>
      <c r="C150" s="2003"/>
      <c r="D150" s="2004"/>
      <c r="E150" s="2009"/>
      <c r="F150" s="2029"/>
      <c r="G150" s="1122">
        <v>7.4375</v>
      </c>
      <c r="H150" s="1132">
        <v>6</v>
      </c>
      <c r="I150" s="1132">
        <v>0.5</v>
      </c>
      <c r="J150" s="1133">
        <v>2</v>
      </c>
      <c r="K150" s="1157">
        <f>+J150*I150*H150*G150</f>
        <v>44.625</v>
      </c>
      <c r="L150" s="1153"/>
    </row>
    <row r="151" spans="2:15">
      <c r="B151" s="2002"/>
      <c r="C151" s="2003"/>
      <c r="D151" s="2004"/>
      <c r="E151" s="2009"/>
      <c r="F151" s="2029"/>
      <c r="G151" s="1122">
        <v>13.337999999999999</v>
      </c>
      <c r="H151" s="1132">
        <v>1</v>
      </c>
      <c r="I151" s="1132">
        <v>0.5</v>
      </c>
      <c r="J151" s="1133">
        <v>2</v>
      </c>
      <c r="K151" s="1157">
        <f>+J151*I151*H151*G151</f>
        <v>13.337999999999999</v>
      </c>
      <c r="L151" s="1153"/>
    </row>
    <row r="152" spans="2:15">
      <c r="B152" s="2002"/>
      <c r="C152" s="2003"/>
      <c r="D152" s="2004"/>
      <c r="E152" s="2009"/>
      <c r="F152" s="2029"/>
      <c r="G152" s="1122">
        <v>14.589</v>
      </c>
      <c r="H152" s="1132">
        <v>1</v>
      </c>
      <c r="I152" s="1132">
        <v>0.5</v>
      </c>
      <c r="J152" s="1133">
        <v>2</v>
      </c>
      <c r="K152" s="1157">
        <f>+J152*I152*H152*G152</f>
        <v>14.589</v>
      </c>
      <c r="L152" s="1153"/>
    </row>
    <row r="153" spans="2:15">
      <c r="B153" s="2002"/>
      <c r="C153" s="2003"/>
      <c r="D153" s="2004"/>
      <c r="E153" s="2009"/>
      <c r="F153" s="2029"/>
      <c r="G153" s="1130" t="s">
        <v>5697</v>
      </c>
      <c r="H153" s="1128" t="s">
        <v>5701</v>
      </c>
      <c r="I153" s="1128" t="s">
        <v>5702</v>
      </c>
      <c r="J153" s="1128" t="s">
        <v>567</v>
      </c>
      <c r="K153" s="1157"/>
      <c r="L153" s="1153"/>
    </row>
    <row r="154" spans="2:15">
      <c r="B154" s="2002"/>
      <c r="C154" s="2003"/>
      <c r="D154" s="2004"/>
      <c r="E154" s="2009"/>
      <c r="F154" s="2029"/>
      <c r="G154" s="1123">
        <v>2.3205</v>
      </c>
      <c r="H154" s="1132">
        <v>1</v>
      </c>
      <c r="I154" s="1156">
        <v>6.6</v>
      </c>
      <c r="J154" s="1133">
        <v>2</v>
      </c>
      <c r="K154" s="1157">
        <f>+J154*I154*G154*H154</f>
        <v>30.630599999999998</v>
      </c>
      <c r="L154" s="1153"/>
    </row>
    <row r="155" spans="2:15">
      <c r="B155" s="2002"/>
      <c r="C155" s="2003"/>
      <c r="D155" s="2004"/>
      <c r="E155" s="2009"/>
      <c r="F155" s="2029"/>
      <c r="G155" s="1123">
        <v>0.81048571428571425</v>
      </c>
      <c r="H155" s="1132">
        <v>3</v>
      </c>
      <c r="I155" s="1156">
        <v>6.6</v>
      </c>
      <c r="J155" s="1133">
        <v>2</v>
      </c>
      <c r="K155" s="1157">
        <f>+J155*I155*G155*H155</f>
        <v>32.095234285714284</v>
      </c>
      <c r="L155" s="1153"/>
    </row>
    <row r="156" spans="2:15">
      <c r="B156" s="2002"/>
      <c r="C156" s="2003"/>
      <c r="D156" s="2004"/>
      <c r="E156" s="2009"/>
      <c r="F156" s="2029"/>
      <c r="G156" s="1123">
        <v>0.95758571428571426</v>
      </c>
      <c r="H156" s="1132">
        <v>1</v>
      </c>
      <c r="I156" s="1156">
        <v>6.6</v>
      </c>
      <c r="J156" s="1133">
        <v>2</v>
      </c>
      <c r="K156" s="1157">
        <f>+J156*I156*G156*H156</f>
        <v>12.640131428571427</v>
      </c>
      <c r="L156" s="1153"/>
    </row>
    <row r="157" spans="2:15">
      <c r="B157" s="2002"/>
      <c r="C157" s="2003"/>
      <c r="D157" s="2004"/>
      <c r="E157" s="2010"/>
      <c r="F157" s="2030"/>
      <c r="G157" s="1124" t="s">
        <v>391</v>
      </c>
      <c r="H157" s="1132"/>
      <c r="I157" s="1132"/>
      <c r="J157" s="1133"/>
      <c r="K157" s="1157">
        <f>SUM(K149:K156)</f>
        <v>170.62376571428572</v>
      </c>
      <c r="L157" s="1153"/>
    </row>
    <row r="158" spans="2:15" ht="36.75" customHeight="1">
      <c r="B158" s="2005"/>
      <c r="C158" s="2006"/>
      <c r="D158" s="2007"/>
      <c r="E158" s="491" t="s">
        <v>207</v>
      </c>
      <c r="F158" s="1131" t="s">
        <v>130</v>
      </c>
      <c r="G158" s="510">
        <v>64</v>
      </c>
      <c r="H158" s="1132"/>
      <c r="I158" s="1132"/>
      <c r="J158" s="1133">
        <v>2</v>
      </c>
      <c r="K158" s="1134">
        <f>+J158*G158</f>
        <v>128</v>
      </c>
      <c r="O158" s="508">
        <f>+O139-O149</f>
        <v>86.720000000000027</v>
      </c>
    </row>
    <row r="159" spans="2:15" ht="36.75" customHeight="1">
      <c r="B159" s="1127"/>
      <c r="C159" s="1127"/>
      <c r="D159" s="1127"/>
      <c r="E159" s="1158"/>
      <c r="F159" s="1159"/>
      <c r="G159" s="1125"/>
      <c r="H159" s="1160"/>
      <c r="I159" s="1160"/>
      <c r="J159" s="1161"/>
      <c r="K159" s="1162"/>
    </row>
    <row r="160" spans="2:15" ht="36.75" customHeight="1">
      <c r="B160" s="1991" t="s">
        <v>566</v>
      </c>
      <c r="C160" s="1992"/>
      <c r="D160" s="1993"/>
      <c r="E160" s="1130" t="s">
        <v>568</v>
      </c>
      <c r="F160" s="1128" t="s">
        <v>565</v>
      </c>
      <c r="G160" s="1130" t="s">
        <v>477</v>
      </c>
      <c r="H160" s="1128"/>
      <c r="I160" s="1128"/>
      <c r="J160" s="1128" t="s">
        <v>567</v>
      </c>
      <c r="K160" s="1128" t="s">
        <v>558</v>
      </c>
    </row>
    <row r="161" spans="2:11">
      <c r="B161" s="1994" t="s">
        <v>5703</v>
      </c>
      <c r="C161" s="1994"/>
      <c r="D161" s="1994"/>
      <c r="E161" s="491" t="s">
        <v>209</v>
      </c>
      <c r="F161" s="1163" t="s">
        <v>5704</v>
      </c>
      <c r="G161" s="1123">
        <v>8</v>
      </c>
      <c r="H161" s="1132"/>
      <c r="I161" s="1156"/>
      <c r="J161" s="1133">
        <v>2</v>
      </c>
      <c r="K161" s="1157">
        <f>+J161*G161</f>
        <v>16</v>
      </c>
    </row>
    <row r="162" spans="2:11">
      <c r="B162" s="1127"/>
      <c r="C162" s="1127"/>
      <c r="D162" s="1127"/>
      <c r="E162" s="1158"/>
      <c r="F162" s="1164"/>
      <c r="G162" s="1126"/>
      <c r="H162" s="1160"/>
      <c r="I162" s="1165"/>
      <c r="J162" s="1161"/>
      <c r="K162" s="1166"/>
    </row>
    <row r="163" spans="2:11">
      <c r="B163" s="1127"/>
      <c r="C163" s="1127"/>
      <c r="D163" s="1127"/>
      <c r="E163" s="1158"/>
      <c r="F163" s="1164"/>
      <c r="G163" s="1126"/>
      <c r="H163" s="1160"/>
      <c r="I163" s="1165"/>
      <c r="J163" s="1161"/>
      <c r="K163" s="1166"/>
    </row>
    <row r="164" spans="2:11" ht="51" customHeight="1">
      <c r="B164" s="1991" t="s">
        <v>566</v>
      </c>
      <c r="C164" s="1992"/>
      <c r="D164" s="1993"/>
      <c r="E164" s="1130" t="s">
        <v>568</v>
      </c>
      <c r="F164" s="1128" t="s">
        <v>565</v>
      </c>
      <c r="G164" s="1130" t="s">
        <v>5708</v>
      </c>
      <c r="H164" s="1128"/>
      <c r="I164" s="1128"/>
      <c r="J164" s="1128" t="s">
        <v>567</v>
      </c>
      <c r="K164" s="1128" t="s">
        <v>558</v>
      </c>
    </row>
    <row r="165" spans="2:11" ht="12.75" customHeight="1">
      <c r="B165" s="2011" t="s">
        <v>5705</v>
      </c>
      <c r="C165" s="2011"/>
      <c r="D165" s="2011"/>
      <c r="E165" s="1167"/>
      <c r="F165" s="1131" t="s">
        <v>4457</v>
      </c>
      <c r="G165" s="1087">
        <v>6</v>
      </c>
      <c r="H165" s="1132"/>
      <c r="I165" s="1156"/>
      <c r="J165" s="1133">
        <v>2</v>
      </c>
      <c r="K165" s="1157">
        <f>+J165*G165</f>
        <v>12</v>
      </c>
    </row>
    <row r="166" spans="2:11">
      <c r="B166" s="2011"/>
      <c r="C166" s="2011"/>
      <c r="D166" s="2011"/>
      <c r="E166" s="1167"/>
      <c r="F166" s="1131" t="s">
        <v>5706</v>
      </c>
      <c r="G166" s="1087">
        <v>20</v>
      </c>
      <c r="H166" s="1132"/>
      <c r="I166" s="1156"/>
      <c r="J166" s="1133">
        <v>2</v>
      </c>
      <c r="K166" s="1157">
        <f>+J166*G166</f>
        <v>40</v>
      </c>
    </row>
    <row r="167" spans="2:11">
      <c r="B167" s="2011"/>
      <c r="C167" s="2011"/>
      <c r="D167" s="2011"/>
      <c r="E167" s="491"/>
      <c r="F167" s="1131" t="s">
        <v>4459</v>
      </c>
      <c r="G167" s="1087">
        <v>40</v>
      </c>
      <c r="H167" s="1132"/>
      <c r="I167" s="1156"/>
      <c r="J167" s="1133">
        <v>2</v>
      </c>
      <c r="K167" s="1157">
        <f>+J167*G167</f>
        <v>80</v>
      </c>
    </row>
    <row r="168" spans="2:11">
      <c r="B168" s="1127"/>
      <c r="C168" s="1127"/>
      <c r="D168" s="1127"/>
      <c r="E168" s="1158"/>
      <c r="F168" s="1164"/>
      <c r="G168" s="1126"/>
      <c r="H168" s="1160"/>
      <c r="I168" s="1165"/>
      <c r="J168" s="1161"/>
      <c r="K168" s="1166"/>
    </row>
    <row r="169" spans="2:11">
      <c r="B169" s="1991" t="s">
        <v>566</v>
      </c>
      <c r="C169" s="1992"/>
      <c r="D169" s="1993"/>
      <c r="E169" s="1130" t="s">
        <v>568</v>
      </c>
      <c r="F169" s="1128" t="s">
        <v>565</v>
      </c>
      <c r="G169" s="1130" t="s">
        <v>5708</v>
      </c>
      <c r="H169" s="1128"/>
      <c r="I169" s="1128"/>
      <c r="J169" s="1128" t="s">
        <v>567</v>
      </c>
      <c r="K169" s="1128" t="s">
        <v>558</v>
      </c>
    </row>
    <row r="170" spans="2:11" ht="12.75" customHeight="1">
      <c r="B170" s="2031" t="s">
        <v>5709</v>
      </c>
      <c r="C170" s="2032"/>
      <c r="D170" s="2033"/>
      <c r="E170" s="1167"/>
      <c r="F170" s="1131" t="s">
        <v>268</v>
      </c>
      <c r="G170" s="1087">
        <v>8</v>
      </c>
      <c r="H170" s="1132"/>
      <c r="I170" s="1156"/>
      <c r="J170" s="1133">
        <v>2</v>
      </c>
      <c r="K170" s="1157">
        <f t="shared" ref="K170:K175" si="8">+J170*G170</f>
        <v>16</v>
      </c>
    </row>
    <row r="171" spans="2:11" ht="25.5">
      <c r="B171" s="2034"/>
      <c r="C171" s="2035"/>
      <c r="D171" s="2036"/>
      <c r="E171" s="1167"/>
      <c r="F171" s="1131" t="s">
        <v>5228</v>
      </c>
      <c r="G171" s="1087">
        <v>11</v>
      </c>
      <c r="H171" s="1132"/>
      <c r="I171" s="1156"/>
      <c r="J171" s="1133">
        <v>2</v>
      </c>
      <c r="K171" s="1157">
        <f t="shared" si="8"/>
        <v>22</v>
      </c>
    </row>
    <row r="172" spans="2:11">
      <c r="B172" s="2034"/>
      <c r="C172" s="2035"/>
      <c r="D172" s="2036"/>
      <c r="E172" s="491"/>
      <c r="F172" s="1131" t="s">
        <v>5227</v>
      </c>
      <c r="G172" s="1087">
        <v>1</v>
      </c>
      <c r="H172" s="1132"/>
      <c r="I172" s="1156"/>
      <c r="J172" s="1133">
        <v>2</v>
      </c>
      <c r="K172" s="1157">
        <f t="shared" si="8"/>
        <v>2</v>
      </c>
    </row>
    <row r="173" spans="2:11">
      <c r="B173" s="2034"/>
      <c r="C173" s="2035"/>
      <c r="D173" s="2036"/>
      <c r="E173" s="491"/>
      <c r="F173" s="1131" t="s">
        <v>5221</v>
      </c>
      <c r="G173" s="1087">
        <v>6</v>
      </c>
      <c r="H173" s="1132"/>
      <c r="I173" s="1156"/>
      <c r="J173" s="1133">
        <v>2</v>
      </c>
      <c r="K173" s="1157">
        <f t="shared" si="8"/>
        <v>12</v>
      </c>
    </row>
    <row r="174" spans="2:11">
      <c r="B174" s="2034"/>
      <c r="C174" s="2035"/>
      <c r="D174" s="2036"/>
      <c r="E174" s="491"/>
      <c r="F174" s="1131" t="s">
        <v>5257</v>
      </c>
      <c r="G174" s="1087">
        <v>5</v>
      </c>
      <c r="H174" s="1132"/>
      <c r="I174" s="1156"/>
      <c r="J174" s="1133">
        <v>2</v>
      </c>
      <c r="K174" s="1157">
        <f t="shared" si="8"/>
        <v>10</v>
      </c>
    </row>
    <row r="175" spans="2:11">
      <c r="B175" s="2037"/>
      <c r="C175" s="2038"/>
      <c r="D175" s="2039"/>
      <c r="E175" s="491"/>
      <c r="F175" s="1131" t="s">
        <v>5229</v>
      </c>
      <c r="G175" s="1087">
        <v>152</v>
      </c>
      <c r="H175" s="1132"/>
      <c r="I175" s="1156"/>
      <c r="J175" s="1133">
        <v>2</v>
      </c>
      <c r="K175" s="1157">
        <f t="shared" si="8"/>
        <v>304</v>
      </c>
    </row>
    <row r="176" spans="2:11">
      <c r="B176" s="1127"/>
      <c r="C176" s="1127"/>
      <c r="D176" s="1127"/>
      <c r="E176" s="1158"/>
      <c r="F176" s="1164"/>
      <c r="G176" s="1126"/>
      <c r="H176" s="1160"/>
      <c r="I176" s="1165"/>
      <c r="J176" s="1161"/>
      <c r="K176" s="1166"/>
    </row>
    <row r="177" spans="1:19">
      <c r="B177" s="1991" t="s">
        <v>566</v>
      </c>
      <c r="C177" s="1992"/>
      <c r="D177" s="1993"/>
      <c r="E177" s="1130" t="s">
        <v>568</v>
      </c>
      <c r="F177" s="1128" t="s">
        <v>565</v>
      </c>
      <c r="G177" s="1130" t="s">
        <v>5708</v>
      </c>
      <c r="H177" s="1128"/>
      <c r="I177" s="1128"/>
      <c r="J177" s="1128" t="s">
        <v>567</v>
      </c>
      <c r="K177" s="1128" t="s">
        <v>558</v>
      </c>
    </row>
    <row r="178" spans="1:19">
      <c r="B178" s="2011" t="s">
        <v>5710</v>
      </c>
      <c r="C178" s="2011"/>
      <c r="D178" s="2011"/>
      <c r="E178" s="1167"/>
      <c r="F178" s="1131" t="s">
        <v>4462</v>
      </c>
      <c r="G178" s="1087">
        <v>6</v>
      </c>
      <c r="H178" s="1132"/>
      <c r="I178" s="1156"/>
      <c r="J178" s="1133">
        <v>2</v>
      </c>
      <c r="K178" s="1157">
        <f>+J178*G178</f>
        <v>12</v>
      </c>
    </row>
    <row r="179" spans="1:19">
      <c r="B179" s="2011"/>
      <c r="C179" s="2011"/>
      <c r="D179" s="2011"/>
      <c r="E179" s="1167"/>
      <c r="F179" s="1131" t="s">
        <v>5707</v>
      </c>
      <c r="G179" s="1087">
        <v>20</v>
      </c>
      <c r="H179" s="1132"/>
      <c r="I179" s="1156"/>
      <c r="J179" s="1133">
        <v>2</v>
      </c>
      <c r="K179" s="1157">
        <f>+J179*G179</f>
        <v>40</v>
      </c>
    </row>
    <row r="180" spans="1:19">
      <c r="B180" s="2011"/>
      <c r="C180" s="2011"/>
      <c r="D180" s="2011"/>
      <c r="E180" s="491"/>
      <c r="F180" s="1131" t="s">
        <v>4461</v>
      </c>
      <c r="G180" s="1087">
        <v>40</v>
      </c>
      <c r="H180" s="1132"/>
      <c r="I180" s="1156"/>
      <c r="J180" s="1133">
        <v>2</v>
      </c>
      <c r="K180" s="1157">
        <f>+J180*G180</f>
        <v>80</v>
      </c>
    </row>
    <row r="181" spans="1:19">
      <c r="B181" s="1127"/>
      <c r="C181" s="1127"/>
      <c r="D181" s="1127"/>
      <c r="E181" s="1158"/>
      <c r="F181" s="1164"/>
      <c r="G181" s="1126"/>
      <c r="H181" s="1160"/>
      <c r="I181" s="1165"/>
      <c r="J181" s="1161"/>
      <c r="K181" s="1166"/>
    </row>
    <row r="182" spans="1:19">
      <c r="G182" s="511"/>
      <c r="H182" s="512"/>
    </row>
    <row r="183" spans="1:19" ht="15.75">
      <c r="A183" s="2025" t="s">
        <v>4547</v>
      </c>
      <c r="B183" s="2026"/>
      <c r="C183" s="2026"/>
      <c r="D183" s="2026"/>
      <c r="E183" s="2026"/>
      <c r="F183" s="2026"/>
      <c r="G183" s="2026"/>
      <c r="H183" s="2026"/>
      <c r="I183" s="2026"/>
      <c r="J183" s="2026"/>
      <c r="K183" s="2027"/>
      <c r="O183" s="508">
        <v>73.753299999999996</v>
      </c>
      <c r="P183" s="508">
        <v>10.1</v>
      </c>
      <c r="Q183" s="508">
        <f>+O183*P183</f>
        <v>744.90832999999998</v>
      </c>
      <c r="R183" s="508">
        <f>2*Q183</f>
        <v>1489.81666</v>
      </c>
    </row>
    <row r="184" spans="1:19">
      <c r="A184" s="1135"/>
      <c r="B184" s="1135"/>
      <c r="C184" s="1135"/>
      <c r="D184" s="1135"/>
      <c r="E184" s="1135"/>
      <c r="F184" s="1135"/>
      <c r="G184" s="1135"/>
      <c r="H184" s="1136"/>
      <c r="I184" s="1129"/>
      <c r="J184" s="1129"/>
      <c r="K184" s="507"/>
      <c r="O184" s="508">
        <v>113.07429999999999</v>
      </c>
      <c r="R184" s="508">
        <f>+R139-R183</f>
        <v>744.30334000000039</v>
      </c>
    </row>
    <row r="185" spans="1:19">
      <c r="A185" s="1135"/>
      <c r="B185" s="1991" t="s">
        <v>566</v>
      </c>
      <c r="C185" s="1992"/>
      <c r="D185" s="1993"/>
      <c r="E185" s="1130" t="s">
        <v>568</v>
      </c>
      <c r="F185" s="1128" t="s">
        <v>565</v>
      </c>
      <c r="G185" s="1130" t="s">
        <v>556</v>
      </c>
      <c r="H185" s="1128" t="s">
        <v>559</v>
      </c>
      <c r="I185" s="1128"/>
      <c r="J185" s="1128" t="s">
        <v>567</v>
      </c>
      <c r="K185" s="1128" t="s">
        <v>610</v>
      </c>
      <c r="O185" s="508">
        <f>+O184-O183</f>
        <v>39.320999999999998</v>
      </c>
      <c r="P185" s="508">
        <v>10.1</v>
      </c>
      <c r="R185" s="1153">
        <f>+P185*O185-K113-K112</f>
        <v>358.47009999999995</v>
      </c>
      <c r="S185" s="508">
        <f>+R185*2</f>
        <v>716.94019999999989</v>
      </c>
    </row>
    <row r="186" spans="1:19" ht="25.5">
      <c r="A186" s="1135"/>
      <c r="B186" s="1991" t="s">
        <v>611</v>
      </c>
      <c r="C186" s="1992"/>
      <c r="D186" s="1993"/>
      <c r="E186" s="491" t="s">
        <v>221</v>
      </c>
      <c r="F186" s="1131" t="s">
        <v>4551</v>
      </c>
      <c r="G186" s="510">
        <v>7.93</v>
      </c>
      <c r="H186" s="1132">
        <v>8.8000000000000007</v>
      </c>
      <c r="I186" s="1132"/>
      <c r="J186" s="1133">
        <v>1</v>
      </c>
      <c r="K186" s="1138">
        <f>J186*H186*G186</f>
        <v>69.784000000000006</v>
      </c>
      <c r="R186" s="508">
        <f>2*R185</f>
        <v>716.94019999999989</v>
      </c>
    </row>
    <row r="187" spans="1:19">
      <c r="A187" s="1135"/>
      <c r="B187" s="1135"/>
      <c r="C187" s="1135"/>
      <c r="D187" s="1135"/>
      <c r="E187" s="1135"/>
      <c r="F187" s="1135"/>
      <c r="G187" s="1135"/>
      <c r="H187" s="1136"/>
      <c r="I187" s="1129"/>
      <c r="J187" s="1129"/>
      <c r="K187" s="507"/>
    </row>
    <row r="188" spans="1:19">
      <c r="A188" s="1136"/>
      <c r="B188" s="1991" t="s">
        <v>566</v>
      </c>
      <c r="C188" s="1992"/>
      <c r="D188" s="1993"/>
      <c r="E188" s="1130" t="s">
        <v>568</v>
      </c>
      <c r="F188" s="1128" t="s">
        <v>565</v>
      </c>
      <c r="G188" s="1130" t="s">
        <v>4552</v>
      </c>
      <c r="H188" s="1128" t="s">
        <v>559</v>
      </c>
      <c r="I188" s="1128" t="s">
        <v>557</v>
      </c>
      <c r="J188" s="1128" t="s">
        <v>567</v>
      </c>
      <c r="K188" s="1128" t="s">
        <v>558</v>
      </c>
    </row>
    <row r="189" spans="1:19">
      <c r="B189" s="1999" t="s">
        <v>612</v>
      </c>
      <c r="C189" s="2000"/>
      <c r="D189" s="2001"/>
      <c r="E189" s="491" t="s">
        <v>98</v>
      </c>
      <c r="F189" s="510" t="s">
        <v>15</v>
      </c>
      <c r="G189" s="510">
        <v>51.04</v>
      </c>
      <c r="H189" s="1132"/>
      <c r="I189" s="1132">
        <v>3.2</v>
      </c>
      <c r="J189" s="1133">
        <v>0.6</v>
      </c>
      <c r="K189" s="1138">
        <f>+J189*I189*G189</f>
        <v>97.996799999999993</v>
      </c>
      <c r="O189" s="508">
        <v>16.36</v>
      </c>
    </row>
    <row r="190" spans="1:19">
      <c r="B190" s="2002"/>
      <c r="C190" s="2003"/>
      <c r="D190" s="2004"/>
      <c r="E190" s="491" t="s">
        <v>99</v>
      </c>
      <c r="F190" s="510" t="s">
        <v>17</v>
      </c>
      <c r="G190" s="510">
        <v>51.04</v>
      </c>
      <c r="H190" s="1132"/>
      <c r="I190" s="1132">
        <v>3.2</v>
      </c>
      <c r="J190" s="1133">
        <v>0.35</v>
      </c>
      <c r="K190" s="1138">
        <f>+J190*I190*G190</f>
        <v>57.164799999999993</v>
      </c>
      <c r="O190" s="508">
        <v>5.6731999999999996</v>
      </c>
    </row>
    <row r="191" spans="1:19" ht="25.5">
      <c r="B191" s="2005"/>
      <c r="C191" s="2006"/>
      <c r="D191" s="2007"/>
      <c r="E191" s="491" t="s">
        <v>100</v>
      </c>
      <c r="F191" s="510" t="s">
        <v>18</v>
      </c>
      <c r="G191" s="510">
        <v>51.04</v>
      </c>
      <c r="H191" s="1132"/>
      <c r="I191" s="1132">
        <v>3.2</v>
      </c>
      <c r="J191" s="1133">
        <v>0.05</v>
      </c>
      <c r="K191" s="1138">
        <f>+J191*I191*G191</f>
        <v>8.1664000000000012</v>
      </c>
      <c r="O191" s="508">
        <f>3*O190</f>
        <v>17.019599999999997</v>
      </c>
    </row>
    <row r="192" spans="1:19">
      <c r="G192" s="511"/>
      <c r="H192" s="512"/>
      <c r="O192" s="508">
        <v>6.7031000000000001</v>
      </c>
    </row>
    <row r="193" spans="2:21">
      <c r="B193" s="1999" t="s">
        <v>566</v>
      </c>
      <c r="C193" s="2000"/>
      <c r="D193" s="2001"/>
      <c r="E193" s="1130" t="s">
        <v>568</v>
      </c>
      <c r="F193" s="1128" t="s">
        <v>565</v>
      </c>
      <c r="G193" s="1130" t="s">
        <v>556</v>
      </c>
      <c r="H193" s="1128" t="s">
        <v>559</v>
      </c>
      <c r="I193" s="1128" t="s">
        <v>557</v>
      </c>
      <c r="J193" s="1128" t="s">
        <v>567</v>
      </c>
      <c r="K193" s="1128" t="s">
        <v>558</v>
      </c>
      <c r="O193" s="508">
        <f>+O192+O191+O189</f>
        <v>40.082699999999996</v>
      </c>
      <c r="P193" s="508">
        <f>10.1*O193</f>
        <v>404.83526999999992</v>
      </c>
    </row>
    <row r="194" spans="2:21" ht="31.5" customHeight="1">
      <c r="B194" s="1994" t="s">
        <v>613</v>
      </c>
      <c r="C194" s="1994"/>
      <c r="D194" s="1994"/>
      <c r="E194" s="491" t="s">
        <v>214</v>
      </c>
      <c r="F194" s="1131" t="s">
        <v>82</v>
      </c>
      <c r="G194" s="510">
        <v>51.04</v>
      </c>
      <c r="H194" s="1132"/>
      <c r="I194" s="1152">
        <v>0.05</v>
      </c>
      <c r="J194" s="1133">
        <v>1</v>
      </c>
      <c r="K194" s="1134">
        <f>+J194*I194*G194</f>
        <v>2.552</v>
      </c>
    </row>
    <row r="195" spans="2:21" ht="24" customHeight="1">
      <c r="G195" s="511"/>
      <c r="H195" s="512"/>
    </row>
    <row r="196" spans="2:21">
      <c r="B196" s="1991" t="s">
        <v>566</v>
      </c>
      <c r="C196" s="1992"/>
      <c r="D196" s="1993"/>
      <c r="E196" s="1130" t="s">
        <v>568</v>
      </c>
      <c r="F196" s="1128" t="s">
        <v>565</v>
      </c>
      <c r="G196" s="1130" t="s">
        <v>4552</v>
      </c>
      <c r="H196" s="1128" t="s">
        <v>559</v>
      </c>
      <c r="I196" s="1128" t="s">
        <v>557</v>
      </c>
      <c r="J196" s="1128" t="s">
        <v>567</v>
      </c>
      <c r="K196" s="1128" t="s">
        <v>558</v>
      </c>
      <c r="Q196" s="1168" t="s">
        <v>5700</v>
      </c>
      <c r="R196" s="1168"/>
      <c r="S196" s="1168"/>
      <c r="T196" s="1168"/>
    </row>
    <row r="197" spans="2:21">
      <c r="B197" s="1999" t="s">
        <v>614</v>
      </c>
      <c r="C197" s="2000"/>
      <c r="D197" s="2001"/>
      <c r="E197" s="2008" t="s">
        <v>216</v>
      </c>
      <c r="F197" s="2012" t="s">
        <v>119</v>
      </c>
      <c r="G197" s="510">
        <v>51.04</v>
      </c>
      <c r="H197" s="1132"/>
      <c r="I197" s="1132">
        <v>0.25</v>
      </c>
      <c r="J197" s="1133">
        <v>1</v>
      </c>
      <c r="K197" s="1134">
        <f>+J197*I197*G197</f>
        <v>12.76</v>
      </c>
      <c r="L197" s="508" t="s">
        <v>5713</v>
      </c>
      <c r="N197" s="1162"/>
      <c r="Q197" s="1168">
        <v>11.3529</v>
      </c>
      <c r="R197" s="1168">
        <v>2</v>
      </c>
      <c r="S197" s="1168">
        <v>3</v>
      </c>
      <c r="T197" s="1168">
        <f>+S197*R197*Q197</f>
        <v>68.117400000000004</v>
      </c>
    </row>
    <row r="198" spans="2:21">
      <c r="B198" s="2002"/>
      <c r="C198" s="2003"/>
      <c r="D198" s="2004"/>
      <c r="E198" s="2009"/>
      <c r="F198" s="2013"/>
      <c r="G198" s="510">
        <v>16.21</v>
      </c>
      <c r="H198" s="1132"/>
      <c r="I198" s="1132">
        <v>0.25</v>
      </c>
      <c r="J198" s="1133">
        <v>1</v>
      </c>
      <c r="K198" s="1134">
        <f>+J198*I198*G198</f>
        <v>4.0525000000000002</v>
      </c>
      <c r="L198" s="508" t="s">
        <v>5714</v>
      </c>
      <c r="N198" s="1162"/>
      <c r="Q198" s="1168">
        <v>7.4375</v>
      </c>
      <c r="R198" s="1168">
        <v>6</v>
      </c>
      <c r="S198" s="1168">
        <v>3</v>
      </c>
      <c r="T198" s="1168">
        <f>+S198*R198*Q198</f>
        <v>133.875</v>
      </c>
    </row>
    <row r="199" spans="2:21">
      <c r="B199" s="2002"/>
      <c r="C199" s="2003"/>
      <c r="D199" s="2004"/>
      <c r="E199" s="2009"/>
      <c r="F199" s="2013"/>
      <c r="G199" s="510">
        <v>4.42</v>
      </c>
      <c r="H199" s="1132"/>
      <c r="I199" s="1132">
        <v>2.65</v>
      </c>
      <c r="J199" s="1133">
        <v>1</v>
      </c>
      <c r="K199" s="1134">
        <f>+J199*I199*G199</f>
        <v>11.712999999999999</v>
      </c>
      <c r="L199" s="508" t="s">
        <v>5715</v>
      </c>
      <c r="N199" s="1162"/>
      <c r="Q199" s="1168">
        <v>13.337999999999999</v>
      </c>
      <c r="R199" s="1168">
        <v>1</v>
      </c>
      <c r="S199" s="1168">
        <v>3</v>
      </c>
      <c r="T199" s="1168">
        <f>+S199*R199*Q199</f>
        <v>40.013999999999996</v>
      </c>
    </row>
    <row r="200" spans="2:21">
      <c r="B200" s="2002"/>
      <c r="C200" s="2003"/>
      <c r="D200" s="2004"/>
      <c r="E200" s="2009"/>
      <c r="F200" s="2013"/>
      <c r="G200" s="510">
        <v>1.63</v>
      </c>
      <c r="H200" s="1132"/>
      <c r="I200" s="1132">
        <v>2.6</v>
      </c>
      <c r="J200" s="1133">
        <v>1</v>
      </c>
      <c r="K200" s="1134">
        <f>+J200*I200*G200</f>
        <v>4.2379999999999995</v>
      </c>
      <c r="L200" s="508" t="s">
        <v>5716</v>
      </c>
      <c r="N200" s="1162"/>
      <c r="Q200" s="1168">
        <v>14.589</v>
      </c>
      <c r="R200" s="1168">
        <v>1</v>
      </c>
      <c r="S200" s="1168">
        <v>3</v>
      </c>
      <c r="T200" s="1168">
        <f>+S200*R200*Q200</f>
        <v>43.767000000000003</v>
      </c>
    </row>
    <row r="201" spans="2:21">
      <c r="B201" s="2002"/>
      <c r="C201" s="2003"/>
      <c r="D201" s="2004"/>
      <c r="E201" s="2009"/>
      <c r="F201" s="2013"/>
      <c r="G201" s="510">
        <v>10</v>
      </c>
      <c r="H201" s="1132"/>
      <c r="I201" s="1132">
        <v>2</v>
      </c>
      <c r="J201" s="1133">
        <v>1</v>
      </c>
      <c r="K201" s="1134">
        <f>+J201*I201*G201</f>
        <v>20</v>
      </c>
      <c r="L201" s="508" t="s">
        <v>5717</v>
      </c>
      <c r="N201" s="1162"/>
      <c r="Q201" s="1168"/>
      <c r="R201" s="1168"/>
      <c r="S201" s="1168"/>
      <c r="T201" s="1168"/>
    </row>
    <row r="202" spans="2:21">
      <c r="B202" s="2002"/>
      <c r="C202" s="2003"/>
      <c r="D202" s="2004"/>
      <c r="E202" s="2010"/>
      <c r="F202" s="2014"/>
      <c r="G202" s="510" t="s">
        <v>391</v>
      </c>
      <c r="H202" s="1132"/>
      <c r="I202" s="1132"/>
      <c r="J202" s="1133"/>
      <c r="K202" s="1134">
        <f>SUM(K197:K201)</f>
        <v>52.763500000000001</v>
      </c>
      <c r="N202" s="1162"/>
      <c r="Q202" s="1168"/>
      <c r="R202" s="1168"/>
      <c r="S202" s="1168"/>
      <c r="T202" s="1168">
        <f>SUM(T197:T200)</f>
        <v>285.77339999999998</v>
      </c>
      <c r="U202" s="508">
        <f>2*T202</f>
        <v>571.54679999999996</v>
      </c>
    </row>
    <row r="203" spans="2:21">
      <c r="B203" s="2002"/>
      <c r="C203" s="2003"/>
      <c r="D203" s="2004"/>
      <c r="E203" s="1181"/>
      <c r="F203" s="1182"/>
      <c r="G203" s="1130" t="s">
        <v>556</v>
      </c>
      <c r="H203" s="1132"/>
      <c r="I203" s="1132"/>
      <c r="J203" s="1133"/>
      <c r="K203" s="1134"/>
      <c r="N203" s="1162"/>
      <c r="Q203" s="1168"/>
      <c r="R203" s="1168"/>
      <c r="S203" s="1168"/>
      <c r="T203" s="1168"/>
    </row>
    <row r="204" spans="2:21" ht="25.5">
      <c r="B204" s="2005"/>
      <c r="C204" s="2006"/>
      <c r="D204" s="2007"/>
      <c r="E204" s="491" t="s">
        <v>217</v>
      </c>
      <c r="F204" s="1131" t="s">
        <v>149</v>
      </c>
      <c r="G204" s="510">
        <v>33</v>
      </c>
      <c r="H204" s="1132"/>
      <c r="I204" s="1132"/>
      <c r="J204" s="1133">
        <v>1</v>
      </c>
      <c r="K204" s="1134">
        <f>+J204*G204</f>
        <v>33</v>
      </c>
      <c r="N204" s="1162"/>
      <c r="Q204" s="1168">
        <v>11.3529</v>
      </c>
      <c r="R204" s="1168">
        <v>2</v>
      </c>
      <c r="S204" s="1168">
        <v>0.5</v>
      </c>
      <c r="T204" s="1168">
        <f>+S204*R204*Q204</f>
        <v>11.3529</v>
      </c>
    </row>
    <row r="205" spans="2:21">
      <c r="G205" s="511"/>
      <c r="H205" s="512"/>
      <c r="N205" s="1162"/>
      <c r="Q205" s="1168">
        <v>7.4375</v>
      </c>
      <c r="R205" s="1168">
        <v>6</v>
      </c>
      <c r="S205" s="1168">
        <v>0.5</v>
      </c>
      <c r="T205" s="1168">
        <f>+S205*R205*Q205</f>
        <v>22.3125</v>
      </c>
    </row>
    <row r="206" spans="2:21">
      <c r="B206" s="1991" t="s">
        <v>566</v>
      </c>
      <c r="C206" s="1992"/>
      <c r="D206" s="1993"/>
      <c r="E206" s="1130" t="s">
        <v>568</v>
      </c>
      <c r="F206" s="1128" t="s">
        <v>565</v>
      </c>
      <c r="G206" s="1130" t="s">
        <v>569</v>
      </c>
      <c r="H206" s="1128"/>
      <c r="I206" s="1128"/>
      <c r="J206" s="1128" t="s">
        <v>567</v>
      </c>
      <c r="K206" s="1128" t="s">
        <v>576</v>
      </c>
      <c r="N206" s="1162"/>
      <c r="Q206" s="1168">
        <v>13.337999999999999</v>
      </c>
      <c r="R206" s="1168">
        <v>1</v>
      </c>
      <c r="S206" s="1168">
        <v>0.5</v>
      </c>
      <c r="T206" s="1168">
        <f>+S206*R206*Q206</f>
        <v>6.6689999999999996</v>
      </c>
    </row>
    <row r="207" spans="2:21" ht="38.25">
      <c r="B207" s="1994" t="s">
        <v>615</v>
      </c>
      <c r="C207" s="1994"/>
      <c r="D207" s="1994"/>
      <c r="E207" s="491" t="s">
        <v>269</v>
      </c>
      <c r="F207" s="1131" t="s">
        <v>5690</v>
      </c>
      <c r="G207" s="510">
        <v>18</v>
      </c>
      <c r="H207" s="1132"/>
      <c r="I207" s="1132"/>
      <c r="J207" s="1133">
        <v>1</v>
      </c>
      <c r="K207" s="1134">
        <f>+J207*G207</f>
        <v>18</v>
      </c>
      <c r="N207" s="1115"/>
      <c r="Q207" s="1168">
        <v>14.589</v>
      </c>
      <c r="R207" s="1168">
        <v>1</v>
      </c>
      <c r="S207" s="1168">
        <v>0.5</v>
      </c>
      <c r="T207" s="1168">
        <f>+S207*R207*Q207</f>
        <v>7.2945000000000002</v>
      </c>
    </row>
    <row r="208" spans="2:21">
      <c r="G208" s="511"/>
      <c r="H208" s="512"/>
      <c r="Q208" s="1168"/>
      <c r="R208" s="1168"/>
      <c r="S208" s="1168"/>
      <c r="T208" s="1168">
        <f>SUM(T204:T207)</f>
        <v>47.628899999999994</v>
      </c>
      <c r="U208" s="508">
        <f>2*T208</f>
        <v>95.257799999999989</v>
      </c>
    </row>
    <row r="209" spans="2:22">
      <c r="B209" s="1991" t="s">
        <v>566</v>
      </c>
      <c r="C209" s="1992"/>
      <c r="D209" s="1993"/>
      <c r="E209" s="1130" t="s">
        <v>568</v>
      </c>
      <c r="F209" s="1128" t="s">
        <v>565</v>
      </c>
      <c r="G209" s="1130" t="s">
        <v>570</v>
      </c>
      <c r="H209" s="1128"/>
      <c r="I209" s="1128"/>
      <c r="J209" s="1128" t="s">
        <v>567</v>
      </c>
      <c r="K209" s="1128" t="s">
        <v>561</v>
      </c>
      <c r="Q209" s="1168"/>
      <c r="R209" s="1168"/>
      <c r="S209" s="1168"/>
      <c r="T209" s="1168"/>
      <c r="U209" s="508">
        <f>2*U210</f>
        <v>452.19579428571421</v>
      </c>
    </row>
    <row r="210" spans="2:22" ht="38.25">
      <c r="B210" s="1994" t="s">
        <v>616</v>
      </c>
      <c r="C210" s="1994"/>
      <c r="D210" s="1994"/>
      <c r="E210" s="491" t="s">
        <v>270</v>
      </c>
      <c r="F210" s="1131" t="s">
        <v>124</v>
      </c>
      <c r="G210" s="510">
        <f>130*K202</f>
        <v>6859.2550000000001</v>
      </c>
      <c r="H210" s="1132" t="s">
        <v>585</v>
      </c>
      <c r="I210" s="1132"/>
      <c r="J210" s="1133">
        <v>1</v>
      </c>
      <c r="K210" s="1134">
        <f>+J210*G210</f>
        <v>6859.2550000000001</v>
      </c>
      <c r="O210" s="508">
        <f>+Q210*V210</f>
        <v>13.923</v>
      </c>
      <c r="P210" s="508">
        <f>+Q210*$V$211</f>
        <v>2.3205</v>
      </c>
      <c r="Q210" s="1168">
        <v>16.243500000000001</v>
      </c>
      <c r="R210" s="1168">
        <v>1</v>
      </c>
      <c r="S210" s="1168">
        <v>6.6</v>
      </c>
      <c r="T210" s="1168">
        <f>+S210*R210*Q210</f>
        <v>107.2071</v>
      </c>
      <c r="U210" s="508">
        <f>+V210*T213</f>
        <v>226.09789714285711</v>
      </c>
      <c r="V210" s="508">
        <f>3/3.5</f>
        <v>0.8571428571428571</v>
      </c>
    </row>
    <row r="211" spans="2:22">
      <c r="G211" s="511"/>
      <c r="H211" s="512"/>
      <c r="O211" s="508">
        <f>+Q211*$V$210</f>
        <v>4.8629142857142851</v>
      </c>
      <c r="P211" s="508">
        <f>+Q211*$V$211</f>
        <v>0.81048571428571425</v>
      </c>
      <c r="Q211" s="1168">
        <v>5.6734</v>
      </c>
      <c r="R211" s="1168">
        <v>3</v>
      </c>
      <c r="S211" s="1168">
        <v>6.6</v>
      </c>
      <c r="T211" s="1168">
        <f>+S211*R211*Q211</f>
        <v>112.33331999999999</v>
      </c>
      <c r="U211" s="508">
        <f>+V211*T213</f>
        <v>37.682982857142854</v>
      </c>
      <c r="V211" s="508">
        <f>0.5/3.5</f>
        <v>0.14285714285714285</v>
      </c>
    </row>
    <row r="212" spans="2:22">
      <c r="B212" s="1991" t="s">
        <v>566</v>
      </c>
      <c r="C212" s="1992"/>
      <c r="D212" s="1993"/>
      <c r="E212" s="1130" t="s">
        <v>568</v>
      </c>
      <c r="F212" s="1128" t="s">
        <v>565</v>
      </c>
      <c r="G212" s="1130" t="s">
        <v>556</v>
      </c>
      <c r="H212" s="1128" t="s">
        <v>559</v>
      </c>
      <c r="I212" s="1128" t="s">
        <v>557</v>
      </c>
      <c r="J212" s="1128" t="s">
        <v>567</v>
      </c>
      <c r="K212" s="1128" t="s">
        <v>558</v>
      </c>
      <c r="O212" s="508">
        <f>+Q212*$V$210</f>
        <v>5.7455142857142851</v>
      </c>
      <c r="P212" s="508">
        <f>+Q212*$V$211</f>
        <v>0.95758571428571426</v>
      </c>
      <c r="Q212" s="1168">
        <v>6.7031000000000001</v>
      </c>
      <c r="R212" s="1168">
        <v>1</v>
      </c>
      <c r="S212" s="1168">
        <v>6.6</v>
      </c>
      <c r="T212" s="1168">
        <f>+S212*R212*Q212</f>
        <v>44.240459999999999</v>
      </c>
    </row>
    <row r="213" spans="2:22" ht="38.25">
      <c r="B213" s="1999" t="s">
        <v>4561</v>
      </c>
      <c r="C213" s="2000"/>
      <c r="D213" s="2001"/>
      <c r="E213" s="491" t="s">
        <v>218</v>
      </c>
      <c r="F213" s="1131" t="s">
        <v>32</v>
      </c>
      <c r="G213" s="510">
        <v>8</v>
      </c>
      <c r="H213" s="1132">
        <v>1.5</v>
      </c>
      <c r="I213" s="1132">
        <v>0.6</v>
      </c>
      <c r="J213" s="1133">
        <v>2</v>
      </c>
      <c r="K213" s="1138">
        <f>+J213*I213*H213*G213</f>
        <v>14.399999999999999</v>
      </c>
      <c r="Q213" s="1168"/>
      <c r="R213" s="1168"/>
      <c r="S213" s="1168"/>
      <c r="T213" s="1168">
        <f>SUM(T210:T212)</f>
        <v>263.78087999999997</v>
      </c>
      <c r="U213" s="508">
        <f>2*U211</f>
        <v>75.365965714285707</v>
      </c>
    </row>
    <row r="214" spans="2:22" ht="38.25">
      <c r="B214" s="2002"/>
      <c r="C214" s="2003"/>
      <c r="D214" s="2004"/>
      <c r="E214" s="491" t="s">
        <v>261</v>
      </c>
      <c r="F214" s="1131" t="s">
        <v>133</v>
      </c>
      <c r="G214" s="510">
        <v>8</v>
      </c>
      <c r="H214" s="1132">
        <v>1.5</v>
      </c>
      <c r="I214" s="1132">
        <v>0.3</v>
      </c>
      <c r="J214" s="1133">
        <v>2</v>
      </c>
      <c r="K214" s="1138">
        <f>+J214*I214*H214*G214</f>
        <v>7.1999999999999993</v>
      </c>
    </row>
    <row r="215" spans="2:22" ht="25.5">
      <c r="B215" s="2005"/>
      <c r="C215" s="2006"/>
      <c r="D215" s="2007"/>
      <c r="E215" s="491" t="s">
        <v>4481</v>
      </c>
      <c r="F215" s="1131" t="s">
        <v>130</v>
      </c>
      <c r="G215" s="510">
        <v>8</v>
      </c>
      <c r="H215" s="1132"/>
      <c r="I215" s="1132"/>
      <c r="J215" s="1133">
        <v>1</v>
      </c>
      <c r="K215" s="1134">
        <v>8</v>
      </c>
    </row>
    <row r="216" spans="2:22">
      <c r="B216" s="1127"/>
      <c r="C216" s="1127"/>
      <c r="D216" s="1127"/>
      <c r="E216" s="1158"/>
      <c r="F216" s="1159"/>
      <c r="G216" s="1125"/>
      <c r="H216" s="1160"/>
      <c r="I216" s="1160"/>
      <c r="J216" s="1161"/>
      <c r="K216" s="1162"/>
    </row>
    <row r="217" spans="2:22">
      <c r="B217" s="1127"/>
      <c r="C217" s="1127"/>
      <c r="D217" s="1127"/>
      <c r="E217" s="1130" t="s">
        <v>568</v>
      </c>
      <c r="F217" s="1128" t="s">
        <v>565</v>
      </c>
      <c r="G217" s="1130" t="s">
        <v>569</v>
      </c>
      <c r="H217" s="1128"/>
      <c r="I217" s="1128"/>
      <c r="J217" s="1128" t="s">
        <v>567</v>
      </c>
      <c r="K217" s="1128" t="s">
        <v>576</v>
      </c>
    </row>
    <row r="218" spans="2:22">
      <c r="B218" s="1127"/>
      <c r="C218" s="1127"/>
      <c r="D218" s="1127"/>
      <c r="E218" s="1995" t="s">
        <v>5224</v>
      </c>
      <c r="F218" s="1131" t="s">
        <v>170</v>
      </c>
      <c r="G218" s="1088" t="s">
        <v>5223</v>
      </c>
      <c r="H218" s="1128"/>
      <c r="I218" s="1128"/>
      <c r="J218" s="1128"/>
      <c r="K218" s="1128"/>
    </row>
    <row r="219" spans="2:22">
      <c r="B219" s="1127"/>
      <c r="C219" s="1127"/>
      <c r="D219" s="1127"/>
      <c r="E219" s="1996"/>
      <c r="F219" s="1183" t="s">
        <v>5718</v>
      </c>
      <c r="G219" s="1130">
        <v>3</v>
      </c>
      <c r="H219" s="1128"/>
      <c r="I219" s="1128"/>
      <c r="J219" s="1133">
        <v>1</v>
      </c>
      <c r="K219" s="1128">
        <f>+J219*G219</f>
        <v>3</v>
      </c>
    </row>
    <row r="220" spans="2:22">
      <c r="B220" s="1127"/>
      <c r="C220" s="1127"/>
      <c r="D220" s="1127"/>
      <c r="E220" s="1996"/>
      <c r="F220" s="1183" t="s">
        <v>5720</v>
      </c>
      <c r="G220" s="1130">
        <v>2</v>
      </c>
      <c r="H220" s="1128"/>
      <c r="I220" s="1128"/>
      <c r="J220" s="1133">
        <v>1</v>
      </c>
      <c r="K220" s="1128">
        <f>+J220*G220</f>
        <v>2</v>
      </c>
    </row>
    <row r="221" spans="2:22" ht="25.5">
      <c r="B221" s="1127"/>
      <c r="C221" s="1127"/>
      <c r="D221" s="1127"/>
      <c r="E221" s="1997"/>
      <c r="F221" s="1183" t="s">
        <v>5719</v>
      </c>
      <c r="G221" s="1130">
        <v>1</v>
      </c>
      <c r="H221" s="1128"/>
      <c r="I221" s="1128"/>
      <c r="J221" s="1133">
        <v>1</v>
      </c>
      <c r="K221" s="1128">
        <f>+J221*G221</f>
        <v>1</v>
      </c>
    </row>
    <row r="222" spans="2:22">
      <c r="B222" s="1127"/>
      <c r="C222" s="1127"/>
      <c r="D222" s="1127"/>
      <c r="E222" s="1158"/>
      <c r="F222" s="1159"/>
      <c r="G222" s="1125"/>
      <c r="H222" s="1160"/>
      <c r="I222" s="1160"/>
      <c r="J222" s="1161"/>
      <c r="K222" s="1162"/>
    </row>
    <row r="223" spans="2:22">
      <c r="B223" s="1127"/>
      <c r="C223" s="1127"/>
      <c r="D223" s="1127"/>
      <c r="E223" s="1130" t="s">
        <v>568</v>
      </c>
      <c r="F223" s="1128" t="s">
        <v>565</v>
      </c>
      <c r="G223" s="1130" t="s">
        <v>569</v>
      </c>
      <c r="H223" s="1128"/>
      <c r="I223" s="1128"/>
      <c r="J223" s="1128" t="s">
        <v>567</v>
      </c>
      <c r="K223" s="1128" t="s">
        <v>576</v>
      </c>
    </row>
    <row r="224" spans="2:22" ht="25.5">
      <c r="B224" s="1127"/>
      <c r="C224" s="1127"/>
      <c r="D224" s="1127"/>
      <c r="E224" s="491" t="s">
        <v>97</v>
      </c>
      <c r="F224" s="1131" t="s">
        <v>5245</v>
      </c>
      <c r="G224" s="510">
        <v>1</v>
      </c>
      <c r="H224" s="1132" t="s">
        <v>617</v>
      </c>
      <c r="I224" s="1132"/>
      <c r="J224" s="1133">
        <v>1</v>
      </c>
      <c r="K224" s="1134">
        <f>+J224*G224</f>
        <v>1</v>
      </c>
    </row>
    <row r="225" spans="1:40">
      <c r="B225" s="1127"/>
      <c r="C225" s="1127"/>
      <c r="D225" s="1127"/>
      <c r="E225" s="1158"/>
      <c r="F225" s="1159"/>
      <c r="G225" s="1125"/>
      <c r="H225" s="1160"/>
      <c r="I225" s="1160"/>
      <c r="J225" s="1161"/>
      <c r="K225" s="1162"/>
    </row>
    <row r="226" spans="1:40">
      <c r="G226" s="511"/>
      <c r="H226" s="512"/>
    </row>
    <row r="227" spans="1:40" ht="15.75">
      <c r="A227" s="2025" t="s">
        <v>4548</v>
      </c>
      <c r="B227" s="2026"/>
      <c r="C227" s="2026"/>
      <c r="D227" s="2026"/>
      <c r="E227" s="2026"/>
      <c r="F227" s="2026"/>
      <c r="G227" s="2026"/>
      <c r="H227" s="2026"/>
      <c r="I227" s="2026"/>
      <c r="J227" s="2026"/>
      <c r="K227" s="2027"/>
    </row>
    <row r="228" spans="1:40">
      <c r="A228" s="1135"/>
      <c r="B228" s="1135"/>
      <c r="C228" s="1135"/>
      <c r="D228" s="1135"/>
      <c r="E228" s="1135"/>
      <c r="F228" s="1135"/>
      <c r="G228" s="1135"/>
      <c r="H228" s="1136"/>
      <c r="I228" s="1129"/>
      <c r="J228" s="1129"/>
      <c r="K228" s="507"/>
    </row>
    <row r="229" spans="1:40">
      <c r="A229" s="1136"/>
      <c r="B229" s="1991" t="s">
        <v>566</v>
      </c>
      <c r="C229" s="1992"/>
      <c r="D229" s="1993"/>
      <c r="E229" s="1130" t="s">
        <v>568</v>
      </c>
      <c r="F229" s="1128" t="s">
        <v>565</v>
      </c>
      <c r="G229" s="1130" t="s">
        <v>556</v>
      </c>
      <c r="H229" s="1128"/>
      <c r="I229" s="1128"/>
      <c r="J229" s="1128" t="s">
        <v>567</v>
      </c>
      <c r="K229" s="1128" t="s">
        <v>562</v>
      </c>
    </row>
    <row r="230" spans="1:40" ht="18" customHeight="1">
      <c r="B230" s="1991" t="s">
        <v>4562</v>
      </c>
      <c r="C230" s="1992"/>
      <c r="D230" s="1993"/>
      <c r="E230" s="491" t="s">
        <v>102</v>
      </c>
      <c r="F230" s="1131" t="s">
        <v>191</v>
      </c>
      <c r="G230" s="510">
        <v>11285</v>
      </c>
      <c r="H230" s="1132"/>
      <c r="I230" s="1132">
        <v>11285</v>
      </c>
      <c r="J230" s="1133">
        <v>1</v>
      </c>
      <c r="K230" s="1134">
        <v>11285</v>
      </c>
    </row>
    <row r="231" spans="1:40">
      <c r="A231" s="1135"/>
      <c r="B231" s="1135"/>
      <c r="C231" s="1135"/>
      <c r="D231" s="1135"/>
      <c r="E231" s="1135"/>
      <c r="F231" s="1135"/>
      <c r="G231" s="1135"/>
      <c r="H231" s="1136"/>
      <c r="I231" s="1129"/>
      <c r="J231" s="1129"/>
      <c r="K231" s="507"/>
    </row>
    <row r="232" spans="1:40">
      <c r="A232" s="1136"/>
      <c r="B232" s="1991" t="s">
        <v>566</v>
      </c>
      <c r="C232" s="1992"/>
      <c r="D232" s="1993"/>
      <c r="E232" s="1130" t="s">
        <v>568</v>
      </c>
      <c r="F232" s="1128" t="s">
        <v>565</v>
      </c>
      <c r="G232" s="1130" t="s">
        <v>556</v>
      </c>
      <c r="H232" s="1128" t="s">
        <v>559</v>
      </c>
      <c r="I232" s="1128" t="s">
        <v>557</v>
      </c>
      <c r="J232" s="1128" t="s">
        <v>567</v>
      </c>
      <c r="K232" s="1128" t="s">
        <v>558</v>
      </c>
    </row>
    <row r="233" spans="1:40" ht="24" customHeight="1">
      <c r="B233" s="1994" t="s">
        <v>4563</v>
      </c>
      <c r="C233" s="1994"/>
      <c r="D233" s="1994"/>
      <c r="E233" s="1169" t="s">
        <v>103</v>
      </c>
      <c r="F233" s="1113" t="s">
        <v>15</v>
      </c>
      <c r="G233" s="510">
        <v>11285</v>
      </c>
      <c r="H233" s="1132">
        <v>1.1000000000000001</v>
      </c>
      <c r="I233" s="1132" t="s">
        <v>5672</v>
      </c>
      <c r="J233" s="1133">
        <v>0.6</v>
      </c>
      <c r="K233" s="1170">
        <f>+J233*$AN$240</f>
        <v>11602.553035259998</v>
      </c>
      <c r="O233" s="1998" t="s">
        <v>5646</v>
      </c>
      <c r="P233" s="1998" t="s">
        <v>5721</v>
      </c>
      <c r="Q233" s="1137"/>
      <c r="R233" s="1137"/>
      <c r="S233" s="1137"/>
      <c r="T233" s="1167"/>
      <c r="U233" s="1167"/>
      <c r="V233" s="1167"/>
      <c r="W233" s="1167"/>
      <c r="X233" s="1167"/>
      <c r="Y233" s="1167"/>
      <c r="Z233" s="1167"/>
      <c r="AA233" s="1167"/>
      <c r="AB233" s="1167"/>
      <c r="AC233" s="1167"/>
      <c r="AD233" s="1167"/>
      <c r="AE233" s="1167"/>
      <c r="AF233" s="1167"/>
      <c r="AG233" s="1167"/>
      <c r="AH233" s="1167"/>
      <c r="AI233" s="1167"/>
      <c r="AJ233" s="1167"/>
      <c r="AK233" s="1167"/>
      <c r="AL233" s="1167"/>
      <c r="AM233" s="1167"/>
      <c r="AN233" s="1167"/>
    </row>
    <row r="234" spans="1:40" ht="25.5" customHeight="1">
      <c r="B234" s="1994"/>
      <c r="C234" s="1994"/>
      <c r="D234" s="1994"/>
      <c r="E234" s="1169" t="s">
        <v>233</v>
      </c>
      <c r="F234" s="1113" t="s">
        <v>17</v>
      </c>
      <c r="G234" s="510">
        <v>11285</v>
      </c>
      <c r="H234" s="1132">
        <v>1.1000000000000001</v>
      </c>
      <c r="I234" s="1132" t="s">
        <v>5672</v>
      </c>
      <c r="J234" s="1133">
        <v>0.35</v>
      </c>
      <c r="K234" s="1170">
        <f>+J234*$AN$240</f>
        <v>6768.1559372349993</v>
      </c>
      <c r="O234" s="1998"/>
      <c r="P234" s="1998"/>
      <c r="Q234" s="1137">
        <v>20</v>
      </c>
      <c r="R234" s="1137">
        <f>+Q234+500</f>
        <v>520</v>
      </c>
      <c r="S234" s="1137">
        <f t="shared" ref="S234:AM234" si="9">+R234+500</f>
        <v>1020</v>
      </c>
      <c r="T234" s="1137">
        <f t="shared" si="9"/>
        <v>1520</v>
      </c>
      <c r="U234" s="1137">
        <f t="shared" si="9"/>
        <v>2020</v>
      </c>
      <c r="V234" s="1137">
        <f t="shared" si="9"/>
        <v>2520</v>
      </c>
      <c r="W234" s="1137">
        <f t="shared" si="9"/>
        <v>3020</v>
      </c>
      <c r="X234" s="1137">
        <f t="shared" si="9"/>
        <v>3520</v>
      </c>
      <c r="Y234" s="1137">
        <f t="shared" si="9"/>
        <v>4020</v>
      </c>
      <c r="Z234" s="1137">
        <f t="shared" si="9"/>
        <v>4520</v>
      </c>
      <c r="AA234" s="1137">
        <f t="shared" si="9"/>
        <v>5020</v>
      </c>
      <c r="AB234" s="1137">
        <f t="shared" si="9"/>
        <v>5520</v>
      </c>
      <c r="AC234" s="1137">
        <f t="shared" si="9"/>
        <v>6020</v>
      </c>
      <c r="AD234" s="1137">
        <f t="shared" si="9"/>
        <v>6520</v>
      </c>
      <c r="AE234" s="1137">
        <f t="shared" si="9"/>
        <v>7020</v>
      </c>
      <c r="AF234" s="1137">
        <f t="shared" si="9"/>
        <v>7520</v>
      </c>
      <c r="AG234" s="1137">
        <f t="shared" si="9"/>
        <v>8020</v>
      </c>
      <c r="AH234" s="1137">
        <f t="shared" si="9"/>
        <v>8520</v>
      </c>
      <c r="AI234" s="1137">
        <f t="shared" si="9"/>
        <v>9020</v>
      </c>
      <c r="AJ234" s="1137">
        <f t="shared" si="9"/>
        <v>9520</v>
      </c>
      <c r="AK234" s="1137">
        <f t="shared" si="9"/>
        <v>10020</v>
      </c>
      <c r="AL234" s="1137">
        <f t="shared" si="9"/>
        <v>10520</v>
      </c>
      <c r="AM234" s="1137">
        <f t="shared" si="9"/>
        <v>11020</v>
      </c>
      <c r="AN234" s="1137">
        <f>+AM234+284.71</f>
        <v>11304.71</v>
      </c>
    </row>
    <row r="235" spans="1:40" ht="25.5" customHeight="1">
      <c r="B235" s="1994"/>
      <c r="C235" s="1994"/>
      <c r="D235" s="1994"/>
      <c r="E235" s="491" t="s">
        <v>234</v>
      </c>
      <c r="F235" s="1083" t="s">
        <v>18</v>
      </c>
      <c r="G235" s="510">
        <v>11285</v>
      </c>
      <c r="H235" s="1132">
        <v>1.1000000000000001</v>
      </c>
      <c r="I235" s="1132" t="s">
        <v>5672</v>
      </c>
      <c r="J235" s="1133">
        <v>0.05</v>
      </c>
      <c r="K235" s="1170">
        <f>+J235*$AN$240</f>
        <v>966.87941960499995</v>
      </c>
      <c r="O235" s="1998"/>
      <c r="P235" s="1143" t="s">
        <v>5644</v>
      </c>
      <c r="Q235" s="1140">
        <v>1383049</v>
      </c>
      <c r="R235" s="1140">
        <v>1375996</v>
      </c>
      <c r="S235" s="1140">
        <v>1367742</v>
      </c>
      <c r="T235" s="1186">
        <v>1361471</v>
      </c>
      <c r="U235" s="1186">
        <v>1368124</v>
      </c>
      <c r="V235" s="1186">
        <v>1363786</v>
      </c>
      <c r="W235" s="1186">
        <v>1358055</v>
      </c>
      <c r="X235" s="1186">
        <v>1347261</v>
      </c>
      <c r="Y235" s="1186">
        <v>1336509</v>
      </c>
      <c r="Z235" s="1186">
        <v>1330966</v>
      </c>
      <c r="AA235" s="1186">
        <v>1324164</v>
      </c>
      <c r="AB235" s="1186">
        <v>1319311</v>
      </c>
      <c r="AC235" s="1186">
        <v>1312043</v>
      </c>
      <c r="AD235" s="1186">
        <v>1307427</v>
      </c>
      <c r="AE235" s="1186">
        <v>1302134</v>
      </c>
      <c r="AF235" s="1186">
        <v>1298376</v>
      </c>
      <c r="AG235" s="1186">
        <v>1293543</v>
      </c>
      <c r="AH235" s="1186">
        <v>1291288</v>
      </c>
      <c r="AI235" s="1186">
        <v>1287491</v>
      </c>
      <c r="AJ235" s="1186">
        <v>1288772</v>
      </c>
      <c r="AK235" s="1186">
        <v>1286499</v>
      </c>
      <c r="AL235" s="1186">
        <v>1284407</v>
      </c>
      <c r="AM235" s="1186">
        <v>1280402</v>
      </c>
      <c r="AN235" s="1186">
        <v>1317683</v>
      </c>
    </row>
    <row r="236" spans="1:40" ht="25.5" customHeight="1">
      <c r="B236" s="1127"/>
      <c r="C236" s="1127"/>
      <c r="D236" s="1127"/>
      <c r="E236" s="1158"/>
      <c r="F236" s="1184"/>
      <c r="G236" s="1125"/>
      <c r="H236" s="1160"/>
      <c r="I236" s="1160"/>
      <c r="J236" s="1161"/>
      <c r="K236" s="1185"/>
      <c r="O236" s="1998"/>
      <c r="P236" s="1143" t="s">
        <v>5645</v>
      </c>
      <c r="Q236" s="1140">
        <v>1381809</v>
      </c>
      <c r="R236" s="1140">
        <v>1374000</v>
      </c>
      <c r="S236" s="1140">
        <v>1366449</v>
      </c>
      <c r="T236" s="1186">
        <v>1360226</v>
      </c>
      <c r="U236" s="1186">
        <v>1366602</v>
      </c>
      <c r="V236" s="1186">
        <v>1362000</v>
      </c>
      <c r="W236" s="1186">
        <v>1356746</v>
      </c>
      <c r="X236" s="1186">
        <v>1345821</v>
      </c>
      <c r="Y236" s="1186">
        <v>1335333</v>
      </c>
      <c r="Z236" s="1186">
        <v>1329798</v>
      </c>
      <c r="AA236" s="1186">
        <v>1322974</v>
      </c>
      <c r="AB236" s="1186">
        <v>1317717</v>
      </c>
      <c r="AC236" s="1186">
        <v>1310820</v>
      </c>
      <c r="AD236" s="1186">
        <v>1306123</v>
      </c>
      <c r="AE236" s="1186">
        <v>1299932</v>
      </c>
      <c r="AF236" s="1186">
        <v>1297159</v>
      </c>
      <c r="AG236" s="1186">
        <v>1292079</v>
      </c>
      <c r="AH236" s="1186">
        <v>1289671</v>
      </c>
      <c r="AI236" s="1186">
        <v>1286191</v>
      </c>
      <c r="AJ236" s="1186">
        <v>1287532</v>
      </c>
      <c r="AK236" s="1186">
        <v>1285027</v>
      </c>
      <c r="AL236" s="1186">
        <v>1283136</v>
      </c>
      <c r="AM236" s="1186">
        <v>1279176</v>
      </c>
      <c r="AN236" s="1186">
        <v>1316447</v>
      </c>
    </row>
    <row r="237" spans="1:40" ht="13.5">
      <c r="G237" s="511"/>
      <c r="H237" s="512"/>
      <c r="O237" s="1998"/>
      <c r="P237" s="1143" t="s">
        <v>5669</v>
      </c>
      <c r="Q237" s="1141">
        <f>(+Q235-Q236)/1000</f>
        <v>1.24</v>
      </c>
      <c r="R237" s="1141">
        <f t="shared" ref="R237:AM237" si="10">(+R235-R236)/1000</f>
        <v>1.996</v>
      </c>
      <c r="S237" s="1141">
        <f t="shared" si="10"/>
        <v>1.2929999999999999</v>
      </c>
      <c r="T237" s="1141">
        <f t="shared" si="10"/>
        <v>1.2450000000000001</v>
      </c>
      <c r="U237" s="1141">
        <f t="shared" si="10"/>
        <v>1.522</v>
      </c>
      <c r="V237" s="1141">
        <f t="shared" si="10"/>
        <v>1.786</v>
      </c>
      <c r="W237" s="1141">
        <f t="shared" si="10"/>
        <v>1.3089999999999999</v>
      </c>
      <c r="X237" s="1141">
        <f t="shared" si="10"/>
        <v>1.44</v>
      </c>
      <c r="Y237" s="1141">
        <f t="shared" si="10"/>
        <v>1.1759999999999999</v>
      </c>
      <c r="Z237" s="1141">
        <f t="shared" si="10"/>
        <v>1.1679999999999999</v>
      </c>
      <c r="AA237" s="1141">
        <f t="shared" si="10"/>
        <v>1.19</v>
      </c>
      <c r="AB237" s="1141">
        <f t="shared" si="10"/>
        <v>1.5940000000000001</v>
      </c>
      <c r="AC237" s="1141">
        <f t="shared" si="10"/>
        <v>1.2230000000000001</v>
      </c>
      <c r="AD237" s="1141">
        <f t="shared" si="10"/>
        <v>1.304</v>
      </c>
      <c r="AE237" s="1141">
        <f t="shared" si="10"/>
        <v>2.202</v>
      </c>
      <c r="AF237" s="1141">
        <f t="shared" si="10"/>
        <v>1.2170000000000001</v>
      </c>
      <c r="AG237" s="1141">
        <f t="shared" si="10"/>
        <v>1.464</v>
      </c>
      <c r="AH237" s="1141">
        <f t="shared" si="10"/>
        <v>1.617</v>
      </c>
      <c r="AI237" s="1141">
        <f t="shared" si="10"/>
        <v>1.3</v>
      </c>
      <c r="AJ237" s="1141">
        <f t="shared" si="10"/>
        <v>1.24</v>
      </c>
      <c r="AK237" s="1141">
        <f t="shared" si="10"/>
        <v>1.472</v>
      </c>
      <c r="AL237" s="1141">
        <f t="shared" si="10"/>
        <v>1.2709999999999999</v>
      </c>
      <c r="AM237" s="1141">
        <f t="shared" si="10"/>
        <v>1.226</v>
      </c>
      <c r="AN237" s="1141">
        <f>(+AN235-AN236)/1000</f>
        <v>1.236</v>
      </c>
    </row>
    <row r="238" spans="1:40" ht="13.5">
      <c r="B238" s="1991" t="s">
        <v>566</v>
      </c>
      <c r="C238" s="1992"/>
      <c r="D238" s="1993"/>
      <c r="E238" s="1130" t="s">
        <v>568</v>
      </c>
      <c r="F238" s="1128" t="s">
        <v>565</v>
      </c>
      <c r="G238" s="1130" t="s">
        <v>556</v>
      </c>
      <c r="H238" s="1128"/>
      <c r="I238" s="1128"/>
      <c r="J238" s="1128" t="s">
        <v>567</v>
      </c>
      <c r="K238" s="1128" t="s">
        <v>562</v>
      </c>
      <c r="O238" s="1998"/>
      <c r="P238" s="1143" t="s">
        <v>5671</v>
      </c>
      <c r="Q238" s="1137">
        <f>+AVERAGE(Q237:R237)*$S$44*(R234-Q234)</f>
        <v>889.9</v>
      </c>
      <c r="R238" s="1137">
        <f t="shared" ref="R238:AL238" si="11">+AVERAGE(R237:S237)*$S$44*(S234-R234)</f>
        <v>904.47500000000002</v>
      </c>
      <c r="S238" s="1137">
        <f t="shared" si="11"/>
        <v>697.95000000000016</v>
      </c>
      <c r="T238" s="1137">
        <f t="shared" si="11"/>
        <v>760.92500000000018</v>
      </c>
      <c r="U238" s="1137">
        <f t="shared" si="11"/>
        <v>909.7</v>
      </c>
      <c r="V238" s="1137">
        <f t="shared" si="11"/>
        <v>851.125</v>
      </c>
      <c r="W238" s="1137">
        <f t="shared" si="11"/>
        <v>755.97499999999991</v>
      </c>
      <c r="X238" s="1137">
        <f t="shared" si="11"/>
        <v>719.4</v>
      </c>
      <c r="Y238" s="1137">
        <f t="shared" si="11"/>
        <v>644.6</v>
      </c>
      <c r="Z238" s="1137">
        <f t="shared" si="11"/>
        <v>648.44999999999993</v>
      </c>
      <c r="AA238" s="1137">
        <f t="shared" si="11"/>
        <v>765.6</v>
      </c>
      <c r="AB238" s="1137">
        <f t="shared" si="11"/>
        <v>774.67500000000007</v>
      </c>
      <c r="AC238" s="1137">
        <f t="shared" si="11"/>
        <v>694.92500000000018</v>
      </c>
      <c r="AD238" s="1137">
        <f t="shared" si="11"/>
        <v>964.1500000000002</v>
      </c>
      <c r="AE238" s="1137">
        <f t="shared" si="11"/>
        <v>940.22500000000014</v>
      </c>
      <c r="AF238" s="1137">
        <f t="shared" si="11"/>
        <v>737.27500000000009</v>
      </c>
      <c r="AG238" s="1137">
        <f t="shared" si="11"/>
        <v>847.27500000000009</v>
      </c>
      <c r="AH238" s="1137">
        <f t="shared" si="11"/>
        <v>802.17499999999995</v>
      </c>
      <c r="AI238" s="1137">
        <f t="shared" si="11"/>
        <v>698.50000000000011</v>
      </c>
      <c r="AJ238" s="1137">
        <f t="shared" si="11"/>
        <v>745.80000000000007</v>
      </c>
      <c r="AK238" s="1137">
        <f t="shared" si="11"/>
        <v>754.32500000000005</v>
      </c>
      <c r="AL238" s="1137">
        <f t="shared" si="11"/>
        <v>686.67500000000007</v>
      </c>
      <c r="AM238" s="1137">
        <f>+AVERAGE(AM237:AN237)*$S$44*(AN234-AM234)</f>
        <v>385.52581099999878</v>
      </c>
      <c r="AN238" s="1167"/>
    </row>
    <row r="239" spans="1:40" ht="33.75" customHeight="1">
      <c r="B239" s="1994" t="s">
        <v>4578</v>
      </c>
      <c r="C239" s="1994"/>
      <c r="D239" s="1994"/>
      <c r="E239" s="1145" t="s">
        <v>104</v>
      </c>
      <c r="F239" s="1131" t="s">
        <v>5199</v>
      </c>
      <c r="G239" s="510">
        <v>11285</v>
      </c>
      <c r="H239" s="1132"/>
      <c r="I239" s="1132">
        <v>11285</v>
      </c>
      <c r="J239" s="1133">
        <v>1</v>
      </c>
      <c r="K239" s="1134">
        <v>11285.6</v>
      </c>
      <c r="O239" s="1998"/>
      <c r="P239" s="1137"/>
      <c r="Q239" s="1137"/>
      <c r="R239" s="1137"/>
      <c r="S239" s="1137"/>
      <c r="T239" s="1167"/>
      <c r="U239" s="1167"/>
      <c r="V239" s="1167"/>
      <c r="W239" s="1167"/>
      <c r="X239" s="1167"/>
      <c r="Y239" s="1167"/>
      <c r="Z239" s="1167"/>
      <c r="AA239" s="1167"/>
      <c r="AB239" s="1167"/>
      <c r="AC239" s="1167"/>
      <c r="AD239" s="1167"/>
      <c r="AE239" s="1167"/>
      <c r="AF239" s="1167"/>
      <c r="AG239" s="1167"/>
      <c r="AH239" s="1167"/>
      <c r="AI239" s="1167"/>
      <c r="AJ239" s="1167"/>
      <c r="AK239" s="1167"/>
      <c r="AL239" s="1167"/>
      <c r="AM239" s="1167"/>
      <c r="AN239" s="1167"/>
    </row>
    <row r="240" spans="1:40" ht="13.5">
      <c r="G240" s="511"/>
      <c r="H240" s="512"/>
      <c r="O240" s="1998"/>
      <c r="P240" s="1143" t="s">
        <v>5670</v>
      </c>
      <c r="Q240" s="1137">
        <v>1.1000000000000001</v>
      </c>
      <c r="R240" s="1137" t="s">
        <v>5722</v>
      </c>
      <c r="S240" s="1143">
        <f>+AN234-Q234</f>
        <v>11284.71</v>
      </c>
      <c r="T240" s="1167" t="s">
        <v>5723</v>
      </c>
      <c r="U240" s="1189">
        <f>+AVERAGE(Q237:AN237)</f>
        <v>1.405458333333333</v>
      </c>
      <c r="V240" s="1167"/>
      <c r="W240" s="1167"/>
      <c r="X240" s="1167"/>
      <c r="Y240" s="1167"/>
      <c r="Z240" s="1167"/>
      <c r="AA240" s="1167"/>
      <c r="AB240" s="1167"/>
      <c r="AC240" s="1167"/>
      <c r="AD240" s="1167"/>
      <c r="AE240" s="1167"/>
      <c r="AF240" s="1167"/>
      <c r="AG240" s="1167"/>
      <c r="AH240" s="1167"/>
      <c r="AI240" s="1167"/>
      <c r="AJ240" s="1167"/>
      <c r="AK240" s="1167"/>
      <c r="AL240" s="1167"/>
      <c r="AM240" s="1187" t="s">
        <v>378</v>
      </c>
      <c r="AN240" s="1188">
        <f>SUM(Q238:AM238)*1.1</f>
        <v>19337.588392099999</v>
      </c>
    </row>
    <row r="241" spans="2:12">
      <c r="B241" s="1991" t="s">
        <v>566</v>
      </c>
      <c r="C241" s="1992"/>
      <c r="D241" s="1993"/>
      <c r="E241" s="1130" t="s">
        <v>568</v>
      </c>
      <c r="F241" s="1128" t="s">
        <v>565</v>
      </c>
      <c r="G241" s="1130" t="s">
        <v>556</v>
      </c>
      <c r="H241" s="1128" t="s">
        <v>559</v>
      </c>
      <c r="I241" s="1128" t="s">
        <v>557</v>
      </c>
      <c r="J241" s="1128" t="s">
        <v>567</v>
      </c>
      <c r="K241" s="1128" t="s">
        <v>558</v>
      </c>
    </row>
    <row r="242" spans="2:12" ht="51" customHeight="1">
      <c r="B242" s="1994" t="s">
        <v>4564</v>
      </c>
      <c r="C242" s="1994"/>
      <c r="D242" s="1994"/>
      <c r="E242" s="1169" t="s">
        <v>106</v>
      </c>
      <c r="F242" s="1146" t="s">
        <v>32</v>
      </c>
      <c r="G242" s="510">
        <v>11285</v>
      </c>
      <c r="H242" s="1132">
        <v>1.1000000000000001</v>
      </c>
      <c r="I242" s="1132">
        <v>0.8</v>
      </c>
      <c r="J242" s="1133">
        <v>1</v>
      </c>
      <c r="K242" s="1155">
        <f>+J242*I242*H242*G242</f>
        <v>9930.8000000000011</v>
      </c>
    </row>
    <row r="243" spans="2:12" ht="73.5" customHeight="1">
      <c r="B243" s="1994"/>
      <c r="C243" s="1994"/>
      <c r="D243" s="1994"/>
      <c r="E243" s="1145" t="s">
        <v>107</v>
      </c>
      <c r="F243" s="1146" t="s">
        <v>135</v>
      </c>
      <c r="G243" s="510">
        <v>11285</v>
      </c>
      <c r="H243" s="1132">
        <v>1.1000000000000001</v>
      </c>
      <c r="I243" s="1132">
        <v>0.9</v>
      </c>
      <c r="J243" s="1133">
        <v>1</v>
      </c>
      <c r="K243" s="1155">
        <f>+J243*I243*H243*G243</f>
        <v>11172.150000000001</v>
      </c>
    </row>
    <row r="244" spans="2:12" ht="64.5" customHeight="1">
      <c r="B244" s="1994"/>
      <c r="C244" s="1994"/>
      <c r="D244" s="1994"/>
      <c r="E244" s="1145" t="s">
        <v>1085</v>
      </c>
      <c r="F244" s="1148" t="s">
        <v>4553</v>
      </c>
      <c r="G244" s="510">
        <v>11285</v>
      </c>
      <c r="H244" s="1132">
        <v>1.1000000000000001</v>
      </c>
      <c r="I244" s="1132">
        <v>0.15</v>
      </c>
      <c r="J244" s="1133">
        <v>1</v>
      </c>
      <c r="K244" s="1155">
        <f>+J244*I244*H244*G244</f>
        <v>1862.0250000000001</v>
      </c>
    </row>
    <row r="246" spans="2:12">
      <c r="B246" s="1991" t="s">
        <v>566</v>
      </c>
      <c r="C246" s="1992"/>
      <c r="D246" s="1993"/>
      <c r="E246" s="1130" t="s">
        <v>568</v>
      </c>
      <c r="F246" s="1128" t="s">
        <v>565</v>
      </c>
      <c r="G246" s="1130" t="s">
        <v>605</v>
      </c>
      <c r="H246" s="1128"/>
      <c r="I246" s="1128"/>
      <c r="J246" s="1128" t="s">
        <v>567</v>
      </c>
      <c r="K246" s="1128" t="s">
        <v>576</v>
      </c>
    </row>
    <row r="247" spans="2:12" ht="12.75" customHeight="1">
      <c r="B247" s="1994" t="s">
        <v>4565</v>
      </c>
      <c r="C247" s="1994"/>
      <c r="D247" s="1994"/>
      <c r="E247" s="1171" t="s">
        <v>623</v>
      </c>
      <c r="F247" s="1131" t="s">
        <v>204</v>
      </c>
      <c r="G247" s="1132">
        <v>9</v>
      </c>
      <c r="H247" s="1132"/>
      <c r="I247" s="1132">
        <v>9</v>
      </c>
      <c r="J247" s="1133">
        <v>1</v>
      </c>
      <c r="K247" s="1134">
        <v>9</v>
      </c>
    </row>
    <row r="248" spans="2:12" ht="38.25">
      <c r="B248" s="1994"/>
      <c r="C248" s="1994"/>
      <c r="D248" s="1994"/>
      <c r="E248" s="1172" t="s">
        <v>1086</v>
      </c>
      <c r="F248" s="1131" t="s">
        <v>122</v>
      </c>
      <c r="G248" s="510">
        <v>1.97</v>
      </c>
      <c r="H248" s="1132"/>
      <c r="I248" s="1132">
        <v>9</v>
      </c>
      <c r="J248" s="1133">
        <v>1</v>
      </c>
      <c r="K248" s="1134">
        <v>17.73</v>
      </c>
      <c r="L248" s="1154"/>
    </row>
    <row r="249" spans="2:12" ht="25.5">
      <c r="B249" s="1994"/>
      <c r="C249" s="1994"/>
      <c r="D249" s="1994"/>
      <c r="E249" s="1172" t="s">
        <v>1087</v>
      </c>
      <c r="F249" s="1131" t="s">
        <v>149</v>
      </c>
      <c r="G249" s="510">
        <v>7.5</v>
      </c>
      <c r="H249" s="1132"/>
      <c r="I249" s="1132">
        <v>9</v>
      </c>
      <c r="J249" s="1133">
        <v>1</v>
      </c>
      <c r="K249" s="1134">
        <v>67.5</v>
      </c>
    </row>
    <row r="250" spans="2:12" ht="51">
      <c r="B250" s="1994"/>
      <c r="C250" s="1994"/>
      <c r="D250" s="1994"/>
      <c r="E250" s="1172" t="s">
        <v>1088</v>
      </c>
      <c r="F250" s="1131" t="s">
        <v>134</v>
      </c>
      <c r="G250" s="510">
        <v>79.5</v>
      </c>
      <c r="H250" s="1132"/>
      <c r="I250" s="1132">
        <v>9</v>
      </c>
      <c r="J250" s="1133">
        <v>1</v>
      </c>
      <c r="K250" s="1134">
        <v>715.5</v>
      </c>
    </row>
    <row r="252" spans="2:12">
      <c r="B252" s="1991" t="s">
        <v>566</v>
      </c>
      <c r="C252" s="1992"/>
      <c r="D252" s="1993"/>
      <c r="E252" s="1130" t="s">
        <v>568</v>
      </c>
      <c r="F252" s="1128" t="s">
        <v>565</v>
      </c>
      <c r="G252" s="1130" t="s">
        <v>605</v>
      </c>
      <c r="H252" s="1128"/>
      <c r="I252" s="1128"/>
      <c r="J252" s="1128" t="s">
        <v>567</v>
      </c>
      <c r="K252" s="1128" t="s">
        <v>576</v>
      </c>
    </row>
    <row r="253" spans="2:12" ht="12.75" customHeight="1">
      <c r="B253" s="1994" t="s">
        <v>4566</v>
      </c>
      <c r="C253" s="1994"/>
      <c r="D253" s="1994"/>
      <c r="E253" s="1172" t="s">
        <v>624</v>
      </c>
      <c r="F253" s="1131" t="s">
        <v>210</v>
      </c>
      <c r="G253" s="1132">
        <v>9</v>
      </c>
      <c r="H253" s="1132"/>
      <c r="I253" s="1132">
        <v>9</v>
      </c>
      <c r="J253" s="1133">
        <v>1</v>
      </c>
      <c r="K253" s="1134">
        <v>9</v>
      </c>
    </row>
    <row r="254" spans="2:12" ht="38.25">
      <c r="B254" s="1994"/>
      <c r="C254" s="1994"/>
      <c r="D254" s="1994"/>
      <c r="E254" s="1172" t="s">
        <v>1089</v>
      </c>
      <c r="F254" s="1131" t="s">
        <v>122</v>
      </c>
      <c r="G254" s="510">
        <v>2.39</v>
      </c>
      <c r="H254" s="1132"/>
      <c r="I254" s="1132">
        <v>9</v>
      </c>
      <c r="J254" s="1133">
        <v>1</v>
      </c>
      <c r="K254" s="1134">
        <v>21.51</v>
      </c>
    </row>
    <row r="255" spans="2:12" ht="25.5">
      <c r="B255" s="1994"/>
      <c r="C255" s="1994"/>
      <c r="D255" s="1994"/>
      <c r="E255" s="1172" t="s">
        <v>1090</v>
      </c>
      <c r="F255" s="1131" t="s">
        <v>149</v>
      </c>
      <c r="G255" s="510">
        <v>6</v>
      </c>
      <c r="H255" s="1132"/>
      <c r="I255" s="1132">
        <v>9</v>
      </c>
      <c r="J255" s="1133">
        <v>1</v>
      </c>
      <c r="K255" s="1134">
        <v>54</v>
      </c>
    </row>
    <row r="256" spans="2:12" ht="51">
      <c r="B256" s="1994"/>
      <c r="C256" s="1994"/>
      <c r="D256" s="1994"/>
      <c r="E256" s="1172" t="s">
        <v>1091</v>
      </c>
      <c r="F256" s="1131" t="s">
        <v>134</v>
      </c>
      <c r="G256" s="510">
        <v>170.8</v>
      </c>
      <c r="H256" s="1132"/>
      <c r="I256" s="1132">
        <v>9</v>
      </c>
      <c r="J256" s="1133">
        <v>1</v>
      </c>
      <c r="K256" s="1134">
        <v>1537.2</v>
      </c>
    </row>
    <row r="258" spans="1:11">
      <c r="B258" s="1991" t="s">
        <v>566</v>
      </c>
      <c r="C258" s="1992"/>
      <c r="D258" s="1993"/>
      <c r="E258" s="1467" t="s">
        <v>568</v>
      </c>
      <c r="F258" s="1468" t="s">
        <v>565</v>
      </c>
      <c r="G258" s="1467" t="s">
        <v>607</v>
      </c>
      <c r="H258" s="1468"/>
      <c r="I258" s="1468" t="s">
        <v>606</v>
      </c>
      <c r="J258" s="1468" t="s">
        <v>567</v>
      </c>
      <c r="K258" s="1468" t="s">
        <v>558</v>
      </c>
    </row>
    <row r="259" spans="1:11" ht="38.25">
      <c r="B259" s="1994"/>
      <c r="C259" s="1994"/>
      <c r="D259" s="1994"/>
      <c r="E259" s="1172" t="s">
        <v>1093</v>
      </c>
      <c r="F259" s="1131" t="s">
        <v>122</v>
      </c>
      <c r="G259" s="510">
        <v>17</v>
      </c>
      <c r="H259" s="1132"/>
      <c r="I259" s="1132">
        <v>1</v>
      </c>
      <c r="J259" s="1133">
        <v>1.05</v>
      </c>
      <c r="K259" s="1134">
        <f>+J259*I259*G259</f>
        <v>17.850000000000001</v>
      </c>
    </row>
    <row r="260" spans="1:11">
      <c r="B260" s="1994"/>
      <c r="C260" s="1994"/>
      <c r="D260" s="1994"/>
      <c r="E260" s="1130" t="s">
        <v>568</v>
      </c>
      <c r="F260" s="1128" t="s">
        <v>565</v>
      </c>
      <c r="G260" s="1130" t="s">
        <v>556</v>
      </c>
      <c r="H260" s="1128"/>
      <c r="I260" s="1128" t="s">
        <v>606</v>
      </c>
      <c r="J260" s="1128" t="s">
        <v>567</v>
      </c>
      <c r="K260" s="1128" t="s">
        <v>561</v>
      </c>
    </row>
    <row r="261" spans="1:11" ht="25.5">
      <c r="B261" s="1994"/>
      <c r="C261" s="1994"/>
      <c r="D261" s="1994"/>
      <c r="E261" s="1172" t="s">
        <v>1097</v>
      </c>
      <c r="F261" s="1131" t="s">
        <v>149</v>
      </c>
      <c r="G261" s="510">
        <v>13.76</v>
      </c>
      <c r="H261" s="1132"/>
      <c r="I261" s="1132">
        <v>1</v>
      </c>
      <c r="J261" s="1133">
        <v>1.05</v>
      </c>
      <c r="K261" s="1134">
        <f>+J261*I261*G261</f>
        <v>14.448</v>
      </c>
    </row>
    <row r="262" spans="1:11">
      <c r="B262" s="1994"/>
      <c r="C262" s="1994"/>
      <c r="D262" s="1994"/>
      <c r="E262" s="1130" t="s">
        <v>568</v>
      </c>
      <c r="F262" s="1128" t="s">
        <v>565</v>
      </c>
      <c r="G262" s="1130" t="s">
        <v>570</v>
      </c>
      <c r="H262" s="1128"/>
      <c r="I262" s="1128" t="s">
        <v>606</v>
      </c>
      <c r="J262" s="1128" t="s">
        <v>567</v>
      </c>
      <c r="K262" s="1128" t="s">
        <v>561</v>
      </c>
    </row>
    <row r="263" spans="1:11" ht="51">
      <c r="B263" s="1994"/>
      <c r="C263" s="1994"/>
      <c r="D263" s="1994"/>
      <c r="E263" s="1172" t="s">
        <v>1098</v>
      </c>
      <c r="F263" s="1131" t="s">
        <v>134</v>
      </c>
      <c r="G263" s="510">
        <f>130*K259</f>
        <v>2320.5</v>
      </c>
      <c r="H263" s="1132"/>
      <c r="I263" s="1132">
        <v>1</v>
      </c>
      <c r="J263" s="1133">
        <v>1</v>
      </c>
      <c r="K263" s="1134">
        <f>+J263*I263*G263</f>
        <v>2320.5</v>
      </c>
    </row>
    <row r="265" spans="1:11" ht="15.75">
      <c r="A265" s="2025" t="s">
        <v>4549</v>
      </c>
      <c r="B265" s="2026"/>
      <c r="C265" s="2026"/>
      <c r="D265" s="2026"/>
      <c r="E265" s="2026"/>
      <c r="F265" s="2026"/>
      <c r="G265" s="2026"/>
      <c r="H265" s="2026"/>
      <c r="I265" s="2026"/>
      <c r="J265" s="2026"/>
      <c r="K265" s="2027"/>
    </row>
    <row r="266" spans="1:11">
      <c r="A266" s="1135"/>
      <c r="B266" s="1135"/>
      <c r="C266" s="1135"/>
      <c r="D266" s="1135"/>
      <c r="E266" s="1135"/>
      <c r="F266" s="1135"/>
      <c r="G266" s="1135"/>
      <c r="H266" s="1136"/>
      <c r="I266" s="1129"/>
      <c r="J266" s="1129"/>
      <c r="K266" s="507"/>
    </row>
    <row r="267" spans="1:11">
      <c r="A267" s="1135"/>
      <c r="B267" s="1991" t="s">
        <v>566</v>
      </c>
      <c r="C267" s="1992"/>
      <c r="D267" s="1993"/>
      <c r="E267" s="1130" t="s">
        <v>568</v>
      </c>
      <c r="F267" s="1128" t="s">
        <v>565</v>
      </c>
      <c r="G267" s="1130" t="s">
        <v>609</v>
      </c>
      <c r="H267" s="1128"/>
      <c r="I267" s="1128"/>
      <c r="J267" s="1128" t="s">
        <v>567</v>
      </c>
      <c r="K267" s="1128" t="s">
        <v>576</v>
      </c>
    </row>
    <row r="268" spans="1:11">
      <c r="A268" s="1135"/>
      <c r="B268" s="1991" t="s">
        <v>625</v>
      </c>
      <c r="C268" s="1992"/>
      <c r="D268" s="1993"/>
      <c r="E268" s="491" t="s">
        <v>222</v>
      </c>
      <c r="F268" s="1131" t="s">
        <v>4537</v>
      </c>
      <c r="G268" s="510">
        <v>1</v>
      </c>
      <c r="H268" s="1132"/>
      <c r="I268" s="1132">
        <v>1</v>
      </c>
      <c r="J268" s="1133">
        <v>1</v>
      </c>
      <c r="K268" s="1138">
        <v>1</v>
      </c>
    </row>
    <row r="269" spans="1:11">
      <c r="A269" s="1135"/>
      <c r="B269" s="1135"/>
      <c r="C269" s="1135"/>
      <c r="D269" s="1135"/>
      <c r="E269" s="1135"/>
      <c r="F269" s="1135"/>
      <c r="G269" s="1135"/>
      <c r="H269" s="1136"/>
      <c r="I269" s="1129"/>
      <c r="J269" s="1129"/>
      <c r="K269" s="507"/>
    </row>
    <row r="270" spans="1:11">
      <c r="A270" s="1136"/>
      <c r="B270" s="1991" t="s">
        <v>566</v>
      </c>
      <c r="C270" s="1992"/>
      <c r="D270" s="1993"/>
      <c r="E270" s="1130" t="s">
        <v>568</v>
      </c>
      <c r="F270" s="1128" t="s">
        <v>565</v>
      </c>
      <c r="G270" s="1130" t="s">
        <v>556</v>
      </c>
      <c r="H270" s="1128" t="s">
        <v>559</v>
      </c>
      <c r="I270" s="1128" t="s">
        <v>557</v>
      </c>
      <c r="J270" s="1128" t="s">
        <v>567</v>
      </c>
      <c r="K270" s="1128" t="s">
        <v>558</v>
      </c>
    </row>
    <row r="271" spans="1:11">
      <c r="B271" s="1999" t="s">
        <v>626</v>
      </c>
      <c r="C271" s="2000"/>
      <c r="D271" s="2001"/>
      <c r="E271" s="491" t="s">
        <v>223</v>
      </c>
      <c r="F271" s="510" t="s">
        <v>15</v>
      </c>
      <c r="G271" s="510">
        <v>35</v>
      </c>
      <c r="H271" s="1132">
        <v>12</v>
      </c>
      <c r="I271" s="1132">
        <v>1</v>
      </c>
      <c r="J271" s="1133">
        <v>1.2</v>
      </c>
      <c r="K271" s="1138">
        <v>504</v>
      </c>
    </row>
    <row r="272" spans="1:11">
      <c r="B272" s="2002"/>
      <c r="C272" s="2003"/>
      <c r="D272" s="2004"/>
      <c r="E272" s="491" t="s">
        <v>224</v>
      </c>
      <c r="F272" s="510" t="s">
        <v>17</v>
      </c>
      <c r="G272" s="510">
        <v>35</v>
      </c>
      <c r="H272" s="1132">
        <v>12</v>
      </c>
      <c r="I272" s="1132">
        <v>0.8</v>
      </c>
      <c r="J272" s="1133">
        <v>0.6</v>
      </c>
      <c r="K272" s="1138">
        <v>201.6</v>
      </c>
    </row>
    <row r="273" spans="2:11" ht="25.5">
      <c r="B273" s="2005"/>
      <c r="C273" s="2006"/>
      <c r="D273" s="2007"/>
      <c r="E273" s="491" t="s">
        <v>225</v>
      </c>
      <c r="F273" s="510" t="s">
        <v>18</v>
      </c>
      <c r="G273" s="510">
        <v>35</v>
      </c>
      <c r="H273" s="1132">
        <v>12</v>
      </c>
      <c r="I273" s="1132">
        <v>0.8</v>
      </c>
      <c r="J273" s="1133">
        <v>0.2</v>
      </c>
      <c r="K273" s="1138">
        <v>67.2</v>
      </c>
    </row>
    <row r="274" spans="2:11">
      <c r="G274" s="511"/>
      <c r="H274" s="512"/>
    </row>
    <row r="275" spans="2:11">
      <c r="B275" s="1999" t="s">
        <v>566</v>
      </c>
      <c r="C275" s="2000"/>
      <c r="D275" s="2001"/>
      <c r="E275" s="1130" t="s">
        <v>568</v>
      </c>
      <c r="F275" s="1128" t="s">
        <v>565</v>
      </c>
      <c r="G275" s="1130" t="s">
        <v>556</v>
      </c>
      <c r="H275" s="1128" t="s">
        <v>559</v>
      </c>
      <c r="I275" s="1128" t="s">
        <v>557</v>
      </c>
      <c r="J275" s="1128" t="s">
        <v>567</v>
      </c>
      <c r="K275" s="1128" t="s">
        <v>558</v>
      </c>
    </row>
    <row r="276" spans="2:11">
      <c r="B276" s="1994" t="s">
        <v>4567</v>
      </c>
      <c r="C276" s="1994"/>
      <c r="D276" s="1994"/>
      <c r="E276" s="491" t="s">
        <v>226</v>
      </c>
      <c r="F276" s="1131" t="s">
        <v>82</v>
      </c>
      <c r="G276" s="510">
        <v>35</v>
      </c>
      <c r="H276" s="1132">
        <v>10</v>
      </c>
      <c r="I276" s="1152">
        <v>0.1</v>
      </c>
      <c r="J276" s="1133">
        <v>2</v>
      </c>
      <c r="K276" s="1134">
        <v>70</v>
      </c>
    </row>
    <row r="277" spans="2:11" ht="25.5">
      <c r="B277" s="1994"/>
      <c r="C277" s="1994"/>
      <c r="D277" s="1994"/>
      <c r="E277" s="491" t="s">
        <v>227</v>
      </c>
      <c r="F277" s="1131" t="s">
        <v>219</v>
      </c>
      <c r="G277" s="510">
        <v>10</v>
      </c>
      <c r="H277" s="1132">
        <v>5</v>
      </c>
      <c r="I277" s="1132">
        <v>1.5</v>
      </c>
      <c r="J277" s="1133">
        <v>2</v>
      </c>
      <c r="K277" s="1134">
        <v>150</v>
      </c>
    </row>
    <row r="278" spans="2:11">
      <c r="G278" s="511"/>
      <c r="H278" s="512"/>
    </row>
    <row r="279" spans="2:11">
      <c r="B279" s="1991" t="s">
        <v>566</v>
      </c>
      <c r="C279" s="1992"/>
      <c r="D279" s="1993"/>
      <c r="E279" s="1130" t="s">
        <v>568</v>
      </c>
      <c r="F279" s="1128" t="s">
        <v>565</v>
      </c>
      <c r="G279" s="1130" t="s">
        <v>607</v>
      </c>
      <c r="H279" s="1128" t="s">
        <v>559</v>
      </c>
      <c r="I279" s="1128" t="s">
        <v>557</v>
      </c>
      <c r="J279" s="1128" t="s">
        <v>567</v>
      </c>
      <c r="K279" s="1128" t="s">
        <v>558</v>
      </c>
    </row>
    <row r="280" spans="2:11" ht="43.5" customHeight="1">
      <c r="B280" s="1994" t="s">
        <v>4568</v>
      </c>
      <c r="C280" s="1994"/>
      <c r="D280" s="1994"/>
      <c r="E280" s="1169" t="s">
        <v>228</v>
      </c>
      <c r="F280" s="1146" t="s">
        <v>119</v>
      </c>
      <c r="G280" s="510">
        <v>800</v>
      </c>
      <c r="H280" s="1132" t="s">
        <v>617</v>
      </c>
      <c r="I280" s="1132"/>
      <c r="J280" s="1133">
        <v>2</v>
      </c>
      <c r="K280" s="1134">
        <v>1600</v>
      </c>
    </row>
    <row r="281" spans="2:11" ht="25.5">
      <c r="B281" s="1994"/>
      <c r="C281" s="1994"/>
      <c r="D281" s="1994"/>
      <c r="E281" s="491" t="s">
        <v>229</v>
      </c>
      <c r="F281" s="1131" t="s">
        <v>149</v>
      </c>
      <c r="G281" s="510">
        <v>240</v>
      </c>
      <c r="H281" s="1132"/>
      <c r="I281" s="1132"/>
      <c r="J281" s="1133">
        <v>2</v>
      </c>
      <c r="K281" s="1134">
        <v>480</v>
      </c>
    </row>
    <row r="282" spans="2:11">
      <c r="G282" s="511"/>
      <c r="H282" s="512"/>
    </row>
    <row r="283" spans="2:11">
      <c r="B283" s="1991" t="s">
        <v>566</v>
      </c>
      <c r="C283" s="1992"/>
      <c r="D283" s="1993"/>
      <c r="E283" s="1130" t="s">
        <v>568</v>
      </c>
      <c r="F283" s="1128" t="s">
        <v>565</v>
      </c>
      <c r="G283" s="1130" t="s">
        <v>569</v>
      </c>
      <c r="H283" s="1128"/>
      <c r="I283" s="1128"/>
      <c r="J283" s="1128" t="s">
        <v>567</v>
      </c>
      <c r="K283" s="1128" t="s">
        <v>576</v>
      </c>
    </row>
    <row r="284" spans="2:11" ht="45.75" customHeight="1">
      <c r="B284" s="1994" t="s">
        <v>4569</v>
      </c>
      <c r="C284" s="1994"/>
      <c r="D284" s="1994"/>
      <c r="E284" s="491" t="s">
        <v>239</v>
      </c>
      <c r="F284" s="1131" t="s">
        <v>4554</v>
      </c>
      <c r="G284" s="510">
        <v>50</v>
      </c>
      <c r="H284" s="1132"/>
      <c r="I284" s="1132"/>
      <c r="J284" s="1133">
        <v>2</v>
      </c>
      <c r="K284" s="1134">
        <v>100</v>
      </c>
    </row>
    <row r="285" spans="2:11">
      <c r="G285" s="511"/>
      <c r="H285" s="512"/>
    </row>
    <row r="286" spans="2:11">
      <c r="B286" s="1991" t="s">
        <v>566</v>
      </c>
      <c r="C286" s="1992"/>
      <c r="D286" s="1993"/>
      <c r="E286" s="1130" t="s">
        <v>568</v>
      </c>
      <c r="F286" s="1128" t="s">
        <v>565</v>
      </c>
      <c r="G286" s="1130" t="s">
        <v>570</v>
      </c>
      <c r="H286" s="1128"/>
      <c r="I286" s="1128"/>
      <c r="J286" s="1128" t="s">
        <v>567</v>
      </c>
      <c r="K286" s="1128" t="s">
        <v>561</v>
      </c>
    </row>
    <row r="287" spans="2:11" ht="48.75" customHeight="1">
      <c r="B287" s="1994" t="s">
        <v>4570</v>
      </c>
      <c r="C287" s="1994"/>
      <c r="D287" s="1994"/>
      <c r="E287" s="491" t="s">
        <v>243</v>
      </c>
      <c r="F287" s="1131" t="s">
        <v>124</v>
      </c>
      <c r="G287" s="510">
        <v>120000</v>
      </c>
      <c r="H287" s="1132" t="s">
        <v>585</v>
      </c>
      <c r="I287" s="1132"/>
      <c r="J287" s="1133">
        <v>2</v>
      </c>
      <c r="K287" s="1134">
        <v>240000</v>
      </c>
    </row>
    <row r="288" spans="2:11">
      <c r="G288" s="511"/>
      <c r="H288" s="512"/>
    </row>
    <row r="289" spans="1:11">
      <c r="B289" s="1991" t="s">
        <v>566</v>
      </c>
      <c r="C289" s="1992"/>
      <c r="D289" s="1993"/>
      <c r="E289" s="1130" t="s">
        <v>568</v>
      </c>
      <c r="F289" s="1128" t="s">
        <v>565</v>
      </c>
      <c r="G289" s="1130" t="s">
        <v>556</v>
      </c>
      <c r="H289" s="1128"/>
      <c r="I289" s="1128" t="s">
        <v>622</v>
      </c>
      <c r="J289" s="1128" t="s">
        <v>567</v>
      </c>
      <c r="K289" s="1128" t="s">
        <v>562</v>
      </c>
    </row>
    <row r="290" spans="1:11">
      <c r="B290" s="1994" t="s">
        <v>4579</v>
      </c>
      <c r="C290" s="1994"/>
      <c r="D290" s="1994"/>
      <c r="E290" s="491" t="s">
        <v>231</v>
      </c>
      <c r="F290" s="1131"/>
      <c r="G290" s="510">
        <v>6</v>
      </c>
      <c r="H290" s="1132"/>
      <c r="I290" s="1132">
        <v>1</v>
      </c>
      <c r="J290" s="1133">
        <v>1</v>
      </c>
      <c r="K290" s="1138">
        <v>6</v>
      </c>
    </row>
    <row r="291" spans="1:11">
      <c r="B291" s="1994"/>
      <c r="C291" s="1994"/>
      <c r="D291" s="1994"/>
      <c r="E291" s="491" t="s">
        <v>4486</v>
      </c>
      <c r="F291" s="1131"/>
      <c r="G291" s="510">
        <v>6</v>
      </c>
      <c r="H291" s="1132"/>
      <c r="I291" s="1132">
        <v>1</v>
      </c>
      <c r="J291" s="1133">
        <v>1</v>
      </c>
      <c r="K291" s="1138">
        <v>6</v>
      </c>
    </row>
    <row r="292" spans="1:11">
      <c r="G292" s="511"/>
      <c r="H292" s="512"/>
    </row>
    <row r="293" spans="1:11">
      <c r="B293" s="1991" t="s">
        <v>566</v>
      </c>
      <c r="C293" s="1992"/>
      <c r="D293" s="1993"/>
      <c r="E293" s="1130" t="s">
        <v>568</v>
      </c>
      <c r="F293" s="1128" t="s">
        <v>565</v>
      </c>
      <c r="G293" s="1130" t="s">
        <v>556</v>
      </c>
      <c r="H293" s="1128"/>
      <c r="I293" s="1128" t="s">
        <v>622</v>
      </c>
      <c r="J293" s="1128" t="s">
        <v>567</v>
      </c>
      <c r="K293" s="1128" t="s">
        <v>562</v>
      </c>
    </row>
    <row r="294" spans="1:11" ht="31.5" customHeight="1">
      <c r="B294" s="1994" t="s">
        <v>4571</v>
      </c>
      <c r="C294" s="1994"/>
      <c r="D294" s="1994"/>
      <c r="E294" s="491" t="s">
        <v>232</v>
      </c>
      <c r="F294" s="1131" t="s">
        <v>164</v>
      </c>
      <c r="G294" s="510">
        <v>6</v>
      </c>
      <c r="H294" s="1132"/>
      <c r="I294" s="1132">
        <v>4</v>
      </c>
      <c r="J294" s="1133">
        <v>1</v>
      </c>
      <c r="K294" s="1138">
        <v>24</v>
      </c>
    </row>
    <row r="296" spans="1:11">
      <c r="B296" s="1991" t="s">
        <v>566</v>
      </c>
      <c r="C296" s="1992"/>
      <c r="D296" s="1993"/>
      <c r="E296" s="1130" t="s">
        <v>568</v>
      </c>
      <c r="F296" s="1128" t="s">
        <v>565</v>
      </c>
      <c r="G296" s="1130" t="s">
        <v>556</v>
      </c>
      <c r="H296" s="1128"/>
      <c r="I296" s="1128"/>
      <c r="J296" s="1128" t="s">
        <v>567</v>
      </c>
      <c r="K296" s="1128" t="s">
        <v>562</v>
      </c>
    </row>
    <row r="297" spans="1:11" ht="27.75" customHeight="1">
      <c r="B297" s="1991" t="s">
        <v>4580</v>
      </c>
      <c r="C297" s="1992"/>
      <c r="D297" s="1993"/>
      <c r="E297" s="491" t="s">
        <v>244</v>
      </c>
      <c r="F297" s="1131"/>
      <c r="G297" s="510">
        <v>96</v>
      </c>
      <c r="H297" s="1132"/>
      <c r="I297" s="1132"/>
      <c r="J297" s="1133">
        <v>2</v>
      </c>
      <c r="K297" s="1134">
        <v>192</v>
      </c>
    </row>
    <row r="299" spans="1:11">
      <c r="B299" s="1991" t="s">
        <v>566</v>
      </c>
      <c r="C299" s="1992"/>
      <c r="D299" s="1993"/>
      <c r="E299" s="1130" t="s">
        <v>568</v>
      </c>
      <c r="F299" s="1128" t="s">
        <v>565</v>
      </c>
      <c r="G299" s="1130" t="s">
        <v>556</v>
      </c>
      <c r="H299" s="1128"/>
      <c r="I299" s="1128"/>
      <c r="J299" s="1128" t="s">
        <v>567</v>
      </c>
      <c r="K299" s="1128" t="s">
        <v>562</v>
      </c>
    </row>
    <row r="300" spans="1:11" ht="30" customHeight="1">
      <c r="B300" s="1991" t="s">
        <v>4581</v>
      </c>
      <c r="C300" s="1992"/>
      <c r="D300" s="1993"/>
      <c r="E300" s="491" t="s">
        <v>247</v>
      </c>
      <c r="F300" s="1131"/>
      <c r="G300" s="510">
        <v>96</v>
      </c>
      <c r="H300" s="1132"/>
      <c r="I300" s="1132"/>
      <c r="J300" s="1133">
        <v>2</v>
      </c>
      <c r="K300" s="1134">
        <v>192</v>
      </c>
    </row>
    <row r="302" spans="1:11" ht="15.75">
      <c r="A302" s="2025" t="s">
        <v>4550</v>
      </c>
      <c r="B302" s="2026"/>
      <c r="C302" s="2026"/>
      <c r="D302" s="2026"/>
      <c r="E302" s="2026"/>
      <c r="F302" s="2026"/>
      <c r="G302" s="2026"/>
      <c r="H302" s="2026"/>
      <c r="I302" s="2026"/>
      <c r="J302" s="2026"/>
      <c r="K302" s="2027"/>
    </row>
    <row r="303" spans="1:11">
      <c r="A303" s="1135"/>
      <c r="B303" s="1135"/>
      <c r="C303" s="1135"/>
      <c r="D303" s="1135"/>
      <c r="E303" s="1135"/>
      <c r="F303" s="1135"/>
      <c r="G303" s="1135"/>
      <c r="H303" s="1136"/>
      <c r="I303" s="1129"/>
      <c r="J303" s="1129"/>
      <c r="K303" s="507"/>
    </row>
    <row r="304" spans="1:11" ht="15.75">
      <c r="A304" s="2025" t="s">
        <v>4599</v>
      </c>
      <c r="B304" s="2026"/>
      <c r="C304" s="2026"/>
      <c r="D304" s="2026"/>
      <c r="E304" s="2026"/>
      <c r="F304" s="2026"/>
      <c r="G304" s="2026"/>
      <c r="H304" s="2026"/>
      <c r="I304" s="2026"/>
      <c r="J304" s="2026"/>
      <c r="K304" s="2027"/>
    </row>
    <row r="305" spans="1:11">
      <c r="A305" s="1135"/>
      <c r="B305" s="1135"/>
      <c r="C305" s="1135"/>
      <c r="D305" s="1135"/>
      <c r="E305" s="1135"/>
      <c r="F305" s="1135"/>
      <c r="G305" s="1135"/>
      <c r="H305" s="1136"/>
      <c r="I305" s="1129"/>
      <c r="J305" s="1129"/>
      <c r="K305" s="507"/>
    </row>
    <row r="306" spans="1:11">
      <c r="A306" s="1136"/>
      <c r="B306" s="1991" t="s">
        <v>566</v>
      </c>
      <c r="C306" s="1992"/>
      <c r="D306" s="1993"/>
      <c r="E306" s="1130" t="s">
        <v>568</v>
      </c>
      <c r="F306" s="1128" t="s">
        <v>565</v>
      </c>
      <c r="G306" s="1130" t="s">
        <v>556</v>
      </c>
      <c r="H306" s="1128"/>
      <c r="I306" s="1128"/>
      <c r="J306" s="1128" t="s">
        <v>567</v>
      </c>
      <c r="K306" s="1128" t="s">
        <v>562</v>
      </c>
    </row>
    <row r="307" spans="1:11" ht="25.5">
      <c r="B307" s="1991" t="s">
        <v>4600</v>
      </c>
      <c r="C307" s="1992"/>
      <c r="D307" s="1993"/>
      <c r="E307" s="491" t="s">
        <v>4609</v>
      </c>
      <c r="F307" s="1131" t="s">
        <v>571</v>
      </c>
      <c r="G307" s="510">
        <v>9011.84</v>
      </c>
      <c r="H307" s="1132"/>
      <c r="I307" s="1132">
        <v>9011.84</v>
      </c>
      <c r="J307" s="1133">
        <v>1</v>
      </c>
      <c r="K307" s="1134">
        <v>9011.84</v>
      </c>
    </row>
    <row r="308" spans="1:11">
      <c r="A308" s="1135"/>
      <c r="B308" s="1135"/>
      <c r="C308" s="1135"/>
      <c r="D308" s="1135"/>
      <c r="E308" s="1135"/>
      <c r="F308" s="1135"/>
      <c r="G308" s="1135"/>
      <c r="H308" s="1136"/>
      <c r="I308" s="1129"/>
      <c r="J308" s="1129"/>
      <c r="K308" s="507"/>
    </row>
    <row r="309" spans="1:11">
      <c r="A309" s="1136"/>
      <c r="B309" s="1991" t="s">
        <v>566</v>
      </c>
      <c r="C309" s="1992"/>
      <c r="D309" s="1993"/>
      <c r="E309" s="1130" t="s">
        <v>568</v>
      </c>
      <c r="F309" s="1128" t="s">
        <v>565</v>
      </c>
      <c r="G309" s="1130" t="s">
        <v>556</v>
      </c>
      <c r="H309" s="1128" t="s">
        <v>559</v>
      </c>
      <c r="I309" s="1128" t="s">
        <v>557</v>
      </c>
      <c r="J309" s="1128" t="s">
        <v>567</v>
      </c>
      <c r="K309" s="1128" t="s">
        <v>558</v>
      </c>
    </row>
    <row r="310" spans="1:11" ht="12.75" customHeight="1">
      <c r="B310" s="1994" t="s">
        <v>4601</v>
      </c>
      <c r="C310" s="1994"/>
      <c r="D310" s="1994"/>
      <c r="E310" s="2008" t="s">
        <v>4610</v>
      </c>
      <c r="F310" s="2019" t="s">
        <v>15</v>
      </c>
      <c r="G310" s="510">
        <v>17.46</v>
      </c>
      <c r="H310" s="1132">
        <v>0.55000000000000004</v>
      </c>
      <c r="I310" s="1132">
        <v>1.25</v>
      </c>
      <c r="J310" s="1133">
        <v>0.6</v>
      </c>
      <c r="K310" s="1170">
        <v>7.2</v>
      </c>
    </row>
    <row r="311" spans="1:11">
      <c r="B311" s="1994"/>
      <c r="C311" s="1994"/>
      <c r="D311" s="1994"/>
      <c r="E311" s="2009"/>
      <c r="F311" s="2020"/>
      <c r="G311" s="510">
        <v>10.32</v>
      </c>
      <c r="H311" s="1132">
        <v>0.85</v>
      </c>
      <c r="I311" s="1132">
        <v>1.35</v>
      </c>
      <c r="J311" s="1133">
        <v>0.6</v>
      </c>
      <c r="K311" s="1170">
        <v>7.1</v>
      </c>
    </row>
    <row r="312" spans="1:11">
      <c r="B312" s="1994"/>
      <c r="C312" s="1994"/>
      <c r="D312" s="1994"/>
      <c r="E312" s="2009"/>
      <c r="F312" s="2020"/>
      <c r="G312" s="510">
        <v>980.57</v>
      </c>
      <c r="H312" s="1132">
        <v>0.9</v>
      </c>
      <c r="I312" s="1132">
        <v>1.4</v>
      </c>
      <c r="J312" s="1133">
        <v>0.6</v>
      </c>
      <c r="K312" s="1170">
        <v>741.3</v>
      </c>
    </row>
    <row r="313" spans="1:11">
      <c r="B313" s="1994"/>
      <c r="C313" s="1994"/>
      <c r="D313" s="1994"/>
      <c r="E313" s="2009"/>
      <c r="F313" s="2020"/>
      <c r="G313" s="510">
        <v>7234.4000000000005</v>
      </c>
      <c r="H313" s="1132">
        <v>1</v>
      </c>
      <c r="I313" s="1132">
        <v>1.5</v>
      </c>
      <c r="J313" s="1133">
        <v>0.6</v>
      </c>
      <c r="K313" s="1170">
        <v>6511</v>
      </c>
    </row>
    <row r="314" spans="1:11">
      <c r="B314" s="1994"/>
      <c r="C314" s="1994"/>
      <c r="D314" s="1994"/>
      <c r="E314" s="2009"/>
      <c r="F314" s="2020"/>
      <c r="G314" s="510">
        <v>769.09</v>
      </c>
      <c r="H314" s="1132">
        <v>1.1499999999999999</v>
      </c>
      <c r="I314" s="1132">
        <v>1.75</v>
      </c>
      <c r="J314" s="1133">
        <v>0.6</v>
      </c>
      <c r="K314" s="1170">
        <v>928.7</v>
      </c>
    </row>
    <row r="315" spans="1:11">
      <c r="B315" s="1994"/>
      <c r="C315" s="1994"/>
      <c r="D315" s="1994"/>
      <c r="E315" s="2010"/>
      <c r="F315" s="2021"/>
      <c r="G315" s="510" t="s">
        <v>391</v>
      </c>
      <c r="H315" s="1132"/>
      <c r="I315" s="1132"/>
      <c r="J315" s="1133"/>
      <c r="K315" s="1138">
        <v>8195.3000000000011</v>
      </c>
    </row>
    <row r="316" spans="1:11">
      <c r="B316" s="1994"/>
      <c r="C316" s="1994"/>
      <c r="D316" s="1994"/>
      <c r="E316" s="2008" t="s">
        <v>4611</v>
      </c>
      <c r="F316" s="2019" t="s">
        <v>17</v>
      </c>
      <c r="G316" s="510">
        <v>17.46</v>
      </c>
      <c r="H316" s="1132">
        <v>0.55000000000000004</v>
      </c>
      <c r="I316" s="1132">
        <v>1.25</v>
      </c>
      <c r="J316" s="1133">
        <v>0.35</v>
      </c>
      <c r="K316" s="1170">
        <v>4.2</v>
      </c>
    </row>
    <row r="317" spans="1:11">
      <c r="B317" s="1994"/>
      <c r="C317" s="1994"/>
      <c r="D317" s="1994"/>
      <c r="E317" s="2009"/>
      <c r="F317" s="2020"/>
      <c r="G317" s="510">
        <v>10.32</v>
      </c>
      <c r="H317" s="1132">
        <v>0.85</v>
      </c>
      <c r="I317" s="1132">
        <v>1.35</v>
      </c>
      <c r="J317" s="1133">
        <v>0.35</v>
      </c>
      <c r="K317" s="1170">
        <v>4.0999999999999996</v>
      </c>
    </row>
    <row r="318" spans="1:11">
      <c r="B318" s="1994"/>
      <c r="C318" s="1994"/>
      <c r="D318" s="1994"/>
      <c r="E318" s="2009"/>
      <c r="F318" s="2020"/>
      <c r="G318" s="510">
        <v>980.57</v>
      </c>
      <c r="H318" s="1132">
        <v>0.9</v>
      </c>
      <c r="I318" s="1132">
        <v>1.4</v>
      </c>
      <c r="J318" s="1133">
        <v>0.35</v>
      </c>
      <c r="K318" s="1170">
        <v>432.4</v>
      </c>
    </row>
    <row r="319" spans="1:11">
      <c r="B319" s="1994"/>
      <c r="C319" s="1994"/>
      <c r="D319" s="1994"/>
      <c r="E319" s="2009"/>
      <c r="F319" s="2020"/>
      <c r="G319" s="510">
        <v>7234.4000000000005</v>
      </c>
      <c r="H319" s="1132">
        <v>1</v>
      </c>
      <c r="I319" s="1132">
        <v>1.5</v>
      </c>
      <c r="J319" s="1133">
        <v>0.35</v>
      </c>
      <c r="K319" s="1170">
        <v>3798.1</v>
      </c>
    </row>
    <row r="320" spans="1:11">
      <c r="B320" s="1994"/>
      <c r="C320" s="1994"/>
      <c r="D320" s="1994"/>
      <c r="E320" s="2009"/>
      <c r="F320" s="2020"/>
      <c r="G320" s="510">
        <v>769.09</v>
      </c>
      <c r="H320" s="1132">
        <v>1.1499999999999999</v>
      </c>
      <c r="I320" s="1132">
        <v>1.75</v>
      </c>
      <c r="J320" s="1133">
        <v>0.35</v>
      </c>
      <c r="K320" s="1170">
        <v>541.70000000000005</v>
      </c>
    </row>
    <row r="321" spans="2:11">
      <c r="B321" s="1994"/>
      <c r="C321" s="1994"/>
      <c r="D321" s="1994"/>
      <c r="E321" s="2010"/>
      <c r="F321" s="2021"/>
      <c r="G321" s="510" t="s">
        <v>391</v>
      </c>
      <c r="H321" s="1132"/>
      <c r="I321" s="1132"/>
      <c r="J321" s="1133"/>
      <c r="K321" s="1138">
        <v>4780.5</v>
      </c>
    </row>
    <row r="322" spans="2:11">
      <c r="B322" s="1994"/>
      <c r="C322" s="1994"/>
      <c r="D322" s="1994"/>
      <c r="E322" s="2008" t="s">
        <v>4612</v>
      </c>
      <c r="F322" s="2022" t="s">
        <v>18</v>
      </c>
      <c r="G322" s="510">
        <v>17.46</v>
      </c>
      <c r="H322" s="1132">
        <v>0.55000000000000004</v>
      </c>
      <c r="I322" s="1132">
        <v>1.25</v>
      </c>
      <c r="J322" s="1133">
        <v>0.05</v>
      </c>
      <c r="K322" s="1170">
        <v>0.6</v>
      </c>
    </row>
    <row r="323" spans="2:11">
      <c r="B323" s="1994"/>
      <c r="C323" s="1994"/>
      <c r="D323" s="1994"/>
      <c r="E323" s="2009"/>
      <c r="F323" s="2023"/>
      <c r="G323" s="510">
        <v>10.32</v>
      </c>
      <c r="H323" s="1132">
        <v>0.85</v>
      </c>
      <c r="I323" s="1132">
        <v>1.35</v>
      </c>
      <c r="J323" s="1133">
        <v>0.05</v>
      </c>
      <c r="K323" s="1170">
        <v>0.6</v>
      </c>
    </row>
    <row r="324" spans="2:11">
      <c r="B324" s="1994"/>
      <c r="C324" s="1994"/>
      <c r="D324" s="1994"/>
      <c r="E324" s="2009"/>
      <c r="F324" s="2023"/>
      <c r="G324" s="510">
        <v>980.57</v>
      </c>
      <c r="H324" s="1132">
        <v>0.9</v>
      </c>
      <c r="I324" s="1132">
        <v>1.4</v>
      </c>
      <c r="J324" s="1133">
        <v>0.05</v>
      </c>
      <c r="K324" s="1170">
        <v>61.8</v>
      </c>
    </row>
    <row r="325" spans="2:11">
      <c r="B325" s="1994"/>
      <c r="C325" s="1994"/>
      <c r="D325" s="1994"/>
      <c r="E325" s="2009"/>
      <c r="F325" s="2023"/>
      <c r="G325" s="510">
        <v>7234.4000000000005</v>
      </c>
      <c r="H325" s="1132">
        <v>1</v>
      </c>
      <c r="I325" s="1132">
        <v>1.5</v>
      </c>
      <c r="J325" s="1133">
        <v>0.05</v>
      </c>
      <c r="K325" s="1170">
        <v>542.6</v>
      </c>
    </row>
    <row r="326" spans="2:11">
      <c r="B326" s="1994"/>
      <c r="C326" s="1994"/>
      <c r="D326" s="1994"/>
      <c r="E326" s="2009"/>
      <c r="F326" s="2023"/>
      <c r="G326" s="510">
        <v>769.09</v>
      </c>
      <c r="H326" s="1132">
        <v>1.1499999999999999</v>
      </c>
      <c r="I326" s="1132">
        <v>1.75</v>
      </c>
      <c r="J326" s="1133">
        <v>0.05</v>
      </c>
      <c r="K326" s="1170">
        <v>77.400000000000006</v>
      </c>
    </row>
    <row r="327" spans="2:11">
      <c r="B327" s="1994"/>
      <c r="C327" s="1994"/>
      <c r="D327" s="1994"/>
      <c r="E327" s="2010"/>
      <c r="F327" s="2024"/>
      <c r="G327" s="510" t="s">
        <v>391</v>
      </c>
      <c r="H327" s="1132"/>
      <c r="I327" s="1132"/>
      <c r="J327" s="1133"/>
      <c r="K327" s="1138">
        <v>683</v>
      </c>
    </row>
    <row r="328" spans="2:11">
      <c r="G328" s="511"/>
      <c r="H328" s="512"/>
    </row>
    <row r="329" spans="2:11">
      <c r="B329" s="1991" t="s">
        <v>566</v>
      </c>
      <c r="C329" s="1992"/>
      <c r="D329" s="1993"/>
      <c r="E329" s="1130" t="s">
        <v>568</v>
      </c>
      <c r="F329" s="1128" t="s">
        <v>565</v>
      </c>
      <c r="G329" s="1130" t="s">
        <v>556</v>
      </c>
      <c r="H329" s="1128"/>
      <c r="I329" s="1128"/>
      <c r="J329" s="1128" t="s">
        <v>567</v>
      </c>
      <c r="K329" s="1128" t="s">
        <v>562</v>
      </c>
    </row>
    <row r="330" spans="2:11">
      <c r="B330" s="1994" t="s">
        <v>4602</v>
      </c>
      <c r="C330" s="1994"/>
      <c r="D330" s="1994"/>
      <c r="E330" s="1145" t="s">
        <v>4613</v>
      </c>
      <c r="F330" s="1131" t="s">
        <v>852</v>
      </c>
      <c r="G330" s="510">
        <v>17.46</v>
      </c>
      <c r="H330" s="1132"/>
      <c r="I330" s="510">
        <v>17.46</v>
      </c>
      <c r="J330" s="1133">
        <v>1</v>
      </c>
      <c r="K330" s="1134">
        <v>17.46</v>
      </c>
    </row>
    <row r="331" spans="2:11">
      <c r="B331" s="1994"/>
      <c r="C331" s="1994"/>
      <c r="D331" s="1994"/>
      <c r="E331" s="1145" t="s">
        <v>4614</v>
      </c>
      <c r="F331" s="1131" t="s">
        <v>854</v>
      </c>
      <c r="G331" s="510">
        <v>10.32</v>
      </c>
      <c r="H331" s="1132"/>
      <c r="I331" s="510">
        <v>10.32</v>
      </c>
      <c r="J331" s="1133">
        <v>1</v>
      </c>
      <c r="K331" s="1134">
        <v>10.32</v>
      </c>
    </row>
    <row r="332" spans="2:11">
      <c r="B332" s="1994"/>
      <c r="C332" s="1994"/>
      <c r="D332" s="1994"/>
      <c r="E332" s="1145" t="s">
        <v>4615</v>
      </c>
      <c r="F332" s="1131" t="s">
        <v>856</v>
      </c>
      <c r="G332" s="510">
        <v>980.57</v>
      </c>
      <c r="H332" s="1132"/>
      <c r="I332" s="510">
        <v>980.57</v>
      </c>
      <c r="J332" s="1133">
        <v>1</v>
      </c>
      <c r="K332" s="1134">
        <v>980.57</v>
      </c>
    </row>
    <row r="333" spans="2:11">
      <c r="B333" s="1994"/>
      <c r="C333" s="1994"/>
      <c r="D333" s="1994"/>
      <c r="E333" s="1145" t="s">
        <v>4616</v>
      </c>
      <c r="F333" s="1131" t="s">
        <v>858</v>
      </c>
      <c r="G333" s="510">
        <v>597.41999999999996</v>
      </c>
      <c r="H333" s="1132"/>
      <c r="I333" s="510">
        <v>597.41999999999996</v>
      </c>
      <c r="J333" s="1133">
        <v>1</v>
      </c>
      <c r="K333" s="1134">
        <v>597.41999999999996</v>
      </c>
    </row>
    <row r="334" spans="2:11">
      <c r="G334" s="511"/>
      <c r="H334" s="512"/>
    </row>
    <row r="335" spans="2:11">
      <c r="B335" s="1991" t="s">
        <v>566</v>
      </c>
      <c r="C335" s="1992"/>
      <c r="D335" s="1993"/>
      <c r="E335" s="1130" t="s">
        <v>568</v>
      </c>
      <c r="F335" s="1128" t="s">
        <v>565</v>
      </c>
      <c r="G335" s="1130" t="s">
        <v>556</v>
      </c>
      <c r="H335" s="1128"/>
      <c r="I335" s="1128"/>
      <c r="J335" s="1128" t="s">
        <v>567</v>
      </c>
      <c r="K335" s="1128" t="s">
        <v>562</v>
      </c>
    </row>
    <row r="336" spans="2:11">
      <c r="B336" s="1994" t="s">
        <v>4603</v>
      </c>
      <c r="C336" s="1994"/>
      <c r="D336" s="1994"/>
      <c r="E336" s="1145" t="s">
        <v>4617</v>
      </c>
      <c r="F336" s="1131" t="s">
        <v>860</v>
      </c>
      <c r="G336" s="510">
        <v>1163.04</v>
      </c>
      <c r="H336" s="1132"/>
      <c r="I336" s="510">
        <v>1163.04</v>
      </c>
      <c r="J336" s="1133">
        <v>1</v>
      </c>
      <c r="K336" s="1134">
        <v>1163.04</v>
      </c>
    </row>
    <row r="337" spans="2:11">
      <c r="B337" s="1994"/>
      <c r="C337" s="1994"/>
      <c r="D337" s="1994"/>
      <c r="E337" s="1145" t="s">
        <v>4618</v>
      </c>
      <c r="F337" s="1131" t="s">
        <v>861</v>
      </c>
      <c r="G337" s="510">
        <v>1335.13</v>
      </c>
      <c r="H337" s="1132"/>
      <c r="I337" s="510">
        <v>1335.13</v>
      </c>
      <c r="J337" s="1133">
        <v>1</v>
      </c>
      <c r="K337" s="1134">
        <v>1335.13</v>
      </c>
    </row>
    <row r="338" spans="2:11">
      <c r="B338" s="1994"/>
      <c r="C338" s="1994"/>
      <c r="D338" s="1994"/>
      <c r="E338" s="1145" t="s">
        <v>4619</v>
      </c>
      <c r="F338" s="1131" t="s">
        <v>863</v>
      </c>
      <c r="G338" s="510">
        <v>4138.8100000000004</v>
      </c>
      <c r="H338" s="1132"/>
      <c r="I338" s="510">
        <v>4138.8100000000004</v>
      </c>
      <c r="J338" s="1133">
        <v>1</v>
      </c>
      <c r="K338" s="1134">
        <v>4138.8100000000004</v>
      </c>
    </row>
    <row r="339" spans="2:11">
      <c r="B339" s="1994"/>
      <c r="C339" s="1994"/>
      <c r="D339" s="1994"/>
      <c r="E339" s="1145" t="s">
        <v>4620</v>
      </c>
      <c r="F339" s="1131" t="s">
        <v>865</v>
      </c>
      <c r="G339" s="510">
        <v>769.09</v>
      </c>
      <c r="H339" s="1132"/>
      <c r="I339" s="510">
        <v>769.09</v>
      </c>
      <c r="J339" s="1133">
        <v>1</v>
      </c>
      <c r="K339" s="1134">
        <v>769.09</v>
      </c>
    </row>
    <row r="340" spans="2:11">
      <c r="G340" s="511"/>
      <c r="H340" s="512"/>
    </row>
    <row r="341" spans="2:11">
      <c r="B341" s="1991" t="s">
        <v>566</v>
      </c>
      <c r="C341" s="1992"/>
      <c r="D341" s="1993"/>
      <c r="E341" s="1130" t="s">
        <v>568</v>
      </c>
      <c r="F341" s="1128" t="s">
        <v>565</v>
      </c>
      <c r="G341" s="1130" t="s">
        <v>569</v>
      </c>
      <c r="H341" s="1128"/>
      <c r="I341" s="1128"/>
      <c r="J341" s="1128" t="s">
        <v>567</v>
      </c>
      <c r="K341" s="1128" t="s">
        <v>576</v>
      </c>
    </row>
    <row r="342" spans="2:11">
      <c r="B342" s="1994" t="s">
        <v>5069</v>
      </c>
      <c r="C342" s="1994"/>
      <c r="D342" s="1994"/>
      <c r="E342" s="1145"/>
      <c r="F342" s="1131" t="s">
        <v>867</v>
      </c>
      <c r="G342" s="510"/>
      <c r="H342" s="1132"/>
      <c r="I342" s="510"/>
      <c r="J342" s="1133"/>
      <c r="K342" s="1134"/>
    </row>
    <row r="343" spans="2:11">
      <c r="B343" s="1994"/>
      <c r="C343" s="1994"/>
      <c r="D343" s="1994"/>
      <c r="E343" s="1145" t="s">
        <v>4621</v>
      </c>
      <c r="F343" s="1131" t="s">
        <v>868</v>
      </c>
      <c r="G343" s="510">
        <v>2</v>
      </c>
      <c r="H343" s="1132"/>
      <c r="I343" s="510">
        <v>2</v>
      </c>
      <c r="J343" s="1133">
        <v>1</v>
      </c>
      <c r="K343" s="1134">
        <v>2</v>
      </c>
    </row>
    <row r="344" spans="2:11">
      <c r="B344" s="1994"/>
      <c r="C344" s="1994"/>
      <c r="D344" s="1994"/>
      <c r="E344" s="1145" t="s">
        <v>4622</v>
      </c>
      <c r="F344" s="1131" t="s">
        <v>871</v>
      </c>
      <c r="G344" s="510">
        <v>4</v>
      </c>
      <c r="H344" s="1132"/>
      <c r="I344" s="510">
        <v>4</v>
      </c>
      <c r="J344" s="1133">
        <v>1</v>
      </c>
      <c r="K344" s="1134">
        <v>4</v>
      </c>
    </row>
    <row r="345" spans="2:11" ht="25.5">
      <c r="B345" s="1994"/>
      <c r="C345" s="1994"/>
      <c r="D345" s="1994"/>
      <c r="E345" s="1145" t="s">
        <v>4623</v>
      </c>
      <c r="F345" s="1131" t="s">
        <v>873</v>
      </c>
      <c r="G345" s="510">
        <v>6</v>
      </c>
      <c r="H345" s="1132"/>
      <c r="I345" s="510">
        <v>6</v>
      </c>
      <c r="J345" s="1133">
        <v>1</v>
      </c>
      <c r="K345" s="1134">
        <v>6</v>
      </c>
    </row>
    <row r="346" spans="2:11" ht="25.5">
      <c r="B346" s="1994"/>
      <c r="C346" s="1994"/>
      <c r="D346" s="1994"/>
      <c r="E346" s="1145" t="s">
        <v>4624</v>
      </c>
      <c r="F346" s="1131" t="s">
        <v>875</v>
      </c>
      <c r="G346" s="510">
        <v>14</v>
      </c>
      <c r="H346" s="1132"/>
      <c r="I346" s="510">
        <v>14</v>
      </c>
      <c r="J346" s="1133">
        <v>1</v>
      </c>
      <c r="K346" s="1134">
        <v>14</v>
      </c>
    </row>
    <row r="347" spans="2:11" ht="25.5">
      <c r="B347" s="1994"/>
      <c r="C347" s="1994"/>
      <c r="D347" s="1994"/>
      <c r="E347" s="1145" t="s">
        <v>4625</v>
      </c>
      <c r="F347" s="1131" t="s">
        <v>877</v>
      </c>
      <c r="G347" s="510">
        <v>8</v>
      </c>
      <c r="H347" s="1132"/>
      <c r="I347" s="510">
        <v>8</v>
      </c>
      <c r="J347" s="1133">
        <v>1</v>
      </c>
      <c r="K347" s="1134">
        <v>8</v>
      </c>
    </row>
    <row r="348" spans="2:11">
      <c r="B348" s="1994"/>
      <c r="C348" s="1994"/>
      <c r="D348" s="1994"/>
      <c r="E348" s="1145" t="s">
        <v>4626</v>
      </c>
      <c r="F348" s="1131" t="s">
        <v>879</v>
      </c>
      <c r="G348" s="510">
        <v>1</v>
      </c>
      <c r="H348" s="1132"/>
      <c r="I348" s="510">
        <v>1</v>
      </c>
      <c r="J348" s="1133">
        <v>1</v>
      </c>
      <c r="K348" s="1134">
        <v>1</v>
      </c>
    </row>
    <row r="349" spans="2:11">
      <c r="B349" s="1994"/>
      <c r="C349" s="1994"/>
      <c r="D349" s="1994"/>
      <c r="E349" s="1145" t="s">
        <v>4627</v>
      </c>
      <c r="F349" s="1131" t="s">
        <v>881</v>
      </c>
      <c r="G349" s="510">
        <v>4</v>
      </c>
      <c r="H349" s="1132"/>
      <c r="I349" s="510">
        <v>4</v>
      </c>
      <c r="J349" s="1133">
        <v>1</v>
      </c>
      <c r="K349" s="1134">
        <v>4</v>
      </c>
    </row>
    <row r="350" spans="2:11">
      <c r="B350" s="1994"/>
      <c r="C350" s="1994"/>
      <c r="D350" s="1994"/>
      <c r="E350" s="1145" t="s">
        <v>4628</v>
      </c>
      <c r="F350" s="1131" t="s">
        <v>883</v>
      </c>
      <c r="G350" s="510">
        <v>10</v>
      </c>
      <c r="H350" s="1132"/>
      <c r="I350" s="510">
        <v>10</v>
      </c>
      <c r="J350" s="1133">
        <v>1</v>
      </c>
      <c r="K350" s="1134">
        <v>10</v>
      </c>
    </row>
    <row r="351" spans="2:11">
      <c r="B351" s="1994"/>
      <c r="C351" s="1994"/>
      <c r="D351" s="1994"/>
      <c r="E351" s="1145" t="s">
        <v>4629</v>
      </c>
      <c r="F351" s="1131" t="s">
        <v>885</v>
      </c>
      <c r="G351" s="510">
        <v>1</v>
      </c>
      <c r="H351" s="1132"/>
      <c r="I351" s="510">
        <v>1</v>
      </c>
      <c r="J351" s="1133">
        <v>1</v>
      </c>
      <c r="K351" s="1134">
        <v>1</v>
      </c>
    </row>
    <row r="352" spans="2:11">
      <c r="B352" s="1994"/>
      <c r="C352" s="1994"/>
      <c r="D352" s="1994"/>
      <c r="E352" s="1145"/>
      <c r="F352" s="1131" t="s">
        <v>886</v>
      </c>
      <c r="G352" s="510"/>
      <c r="H352" s="1132"/>
      <c r="I352" s="510"/>
      <c r="J352" s="1133"/>
      <c r="K352" s="1134"/>
    </row>
    <row r="353" spans="2:25">
      <c r="B353" s="1994"/>
      <c r="C353" s="1994"/>
      <c r="D353" s="1994"/>
      <c r="E353" s="1145" t="s">
        <v>4630</v>
      </c>
      <c r="F353" s="1131" t="s">
        <v>888</v>
      </c>
      <c r="G353" s="510">
        <v>1</v>
      </c>
      <c r="H353" s="1132"/>
      <c r="I353" s="510">
        <v>1</v>
      </c>
      <c r="J353" s="1133">
        <v>1</v>
      </c>
      <c r="K353" s="1134">
        <v>1</v>
      </c>
    </row>
    <row r="354" spans="2:25">
      <c r="B354" s="1994"/>
      <c r="C354" s="1994"/>
      <c r="D354" s="1994"/>
      <c r="E354" s="1145" t="s">
        <v>4631</v>
      </c>
      <c r="F354" s="1131" t="s">
        <v>868</v>
      </c>
      <c r="G354" s="510">
        <v>26</v>
      </c>
      <c r="H354" s="1132"/>
      <c r="I354" s="510">
        <v>26</v>
      </c>
      <c r="J354" s="1133">
        <v>1</v>
      </c>
      <c r="K354" s="1134">
        <v>26</v>
      </c>
    </row>
    <row r="355" spans="2:25">
      <c r="B355" s="1994"/>
      <c r="C355" s="1994"/>
      <c r="D355" s="1994"/>
      <c r="E355" s="1145" t="s">
        <v>4632</v>
      </c>
      <c r="F355" s="1131" t="s">
        <v>889</v>
      </c>
      <c r="G355" s="510">
        <v>5</v>
      </c>
      <c r="H355" s="1132"/>
      <c r="I355" s="510">
        <v>5</v>
      </c>
      <c r="J355" s="1133">
        <v>1</v>
      </c>
      <c r="K355" s="1134">
        <v>5</v>
      </c>
    </row>
    <row r="356" spans="2:25">
      <c r="B356" s="1994"/>
      <c r="C356" s="1994"/>
      <c r="D356" s="1994"/>
      <c r="E356" s="1145" t="s">
        <v>4633</v>
      </c>
      <c r="F356" s="1131" t="s">
        <v>891</v>
      </c>
      <c r="G356" s="510">
        <v>8</v>
      </c>
      <c r="H356" s="1132"/>
      <c r="I356" s="510">
        <v>8</v>
      </c>
      <c r="J356" s="1133">
        <v>1</v>
      </c>
      <c r="K356" s="1134">
        <v>8</v>
      </c>
    </row>
    <row r="357" spans="2:25">
      <c r="B357" s="1994"/>
      <c r="C357" s="1994"/>
      <c r="D357" s="1994"/>
      <c r="E357" s="1145" t="s">
        <v>4634</v>
      </c>
      <c r="F357" s="1131" t="s">
        <v>871</v>
      </c>
      <c r="G357" s="510">
        <v>2</v>
      </c>
      <c r="H357" s="1132"/>
      <c r="I357" s="510">
        <v>2</v>
      </c>
      <c r="J357" s="1133">
        <v>1</v>
      </c>
      <c r="K357" s="1134">
        <v>2</v>
      </c>
    </row>
    <row r="358" spans="2:25" ht="25.5">
      <c r="B358" s="1994"/>
      <c r="C358" s="1994"/>
      <c r="D358" s="1994"/>
      <c r="E358" s="1145" t="s">
        <v>4635</v>
      </c>
      <c r="F358" s="1131" t="s">
        <v>873</v>
      </c>
      <c r="G358" s="510">
        <v>1</v>
      </c>
      <c r="H358" s="1132"/>
      <c r="I358" s="510">
        <v>1</v>
      </c>
      <c r="J358" s="1133">
        <v>1</v>
      </c>
      <c r="K358" s="1134">
        <v>1</v>
      </c>
    </row>
    <row r="359" spans="2:25" ht="25.5">
      <c r="B359" s="1994"/>
      <c r="C359" s="1994"/>
      <c r="D359" s="1994"/>
      <c r="E359" s="1145" t="s">
        <v>4636</v>
      </c>
      <c r="F359" s="1131" t="s">
        <v>875</v>
      </c>
      <c r="G359" s="510">
        <v>3</v>
      </c>
      <c r="H359" s="1132"/>
      <c r="I359" s="510">
        <v>3</v>
      </c>
      <c r="J359" s="1133">
        <v>1</v>
      </c>
      <c r="K359" s="1134">
        <v>3</v>
      </c>
    </row>
    <row r="360" spans="2:25" ht="25.5">
      <c r="B360" s="1994"/>
      <c r="C360" s="1994"/>
      <c r="D360" s="1994"/>
      <c r="E360" s="1145" t="s">
        <v>4637</v>
      </c>
      <c r="F360" s="1131" t="s">
        <v>877</v>
      </c>
      <c r="G360" s="510">
        <v>3</v>
      </c>
      <c r="H360" s="1132"/>
      <c r="I360" s="510">
        <v>3</v>
      </c>
      <c r="J360" s="1133">
        <v>1</v>
      </c>
      <c r="K360" s="1134">
        <v>3</v>
      </c>
    </row>
    <row r="361" spans="2:25">
      <c r="G361" s="511"/>
      <c r="H361" s="512"/>
      <c r="O361" s="1173" t="s">
        <v>5084</v>
      </c>
      <c r="P361" s="1173">
        <v>1</v>
      </c>
      <c r="Q361" s="1173">
        <v>2</v>
      </c>
      <c r="R361" s="1173">
        <v>3</v>
      </c>
      <c r="S361" s="1173">
        <v>4</v>
      </c>
      <c r="T361" s="1173">
        <v>5</v>
      </c>
      <c r="U361" s="1173">
        <v>6</v>
      </c>
      <c r="V361" s="1173">
        <v>7</v>
      </c>
      <c r="W361" s="1173">
        <v>8</v>
      </c>
      <c r="X361" s="1173">
        <v>9</v>
      </c>
    </row>
    <row r="362" spans="2:25" ht="15">
      <c r="B362" s="1991" t="s">
        <v>566</v>
      </c>
      <c r="C362" s="1992"/>
      <c r="D362" s="1993"/>
      <c r="E362" s="1130" t="s">
        <v>568</v>
      </c>
      <c r="F362" s="1128" t="s">
        <v>565</v>
      </c>
      <c r="G362" s="1130" t="s">
        <v>569</v>
      </c>
      <c r="H362" s="1128"/>
      <c r="I362" s="1128"/>
      <c r="J362" s="1128" t="s">
        <v>567</v>
      </c>
      <c r="K362" s="1128" t="s">
        <v>576</v>
      </c>
      <c r="M362" s="1174">
        <v>57</v>
      </c>
      <c r="N362" s="1174" t="s">
        <v>5070</v>
      </c>
      <c r="P362" s="508">
        <v>7</v>
      </c>
      <c r="Q362" s="508">
        <v>7</v>
      </c>
      <c r="R362" s="508">
        <v>8</v>
      </c>
      <c r="S362" s="508">
        <v>2</v>
      </c>
      <c r="T362" s="508">
        <v>3</v>
      </c>
      <c r="U362" s="508">
        <v>6</v>
      </c>
      <c r="V362" s="508">
        <v>5</v>
      </c>
      <c r="W362" s="508">
        <v>12</v>
      </c>
      <c r="X362" s="508">
        <v>11</v>
      </c>
      <c r="Y362" s="508">
        <v>61</v>
      </c>
    </row>
    <row r="363" spans="2:25" ht="25.5">
      <c r="B363" s="1994" t="s">
        <v>5048</v>
      </c>
      <c r="C363" s="1994"/>
      <c r="D363" s="1994"/>
      <c r="E363" s="1145" t="s">
        <v>4638</v>
      </c>
      <c r="F363" s="1131" t="s">
        <v>5081</v>
      </c>
      <c r="G363" s="510">
        <v>4</v>
      </c>
      <c r="H363" s="1132"/>
      <c r="I363" s="510">
        <v>4</v>
      </c>
      <c r="J363" s="1133">
        <v>1</v>
      </c>
      <c r="K363" s="1134">
        <v>4</v>
      </c>
      <c r="M363" s="1174">
        <v>12</v>
      </c>
      <c r="N363" s="1174" t="s">
        <v>5071</v>
      </c>
      <c r="P363" s="508">
        <v>3</v>
      </c>
      <c r="Q363" s="508">
        <v>2</v>
      </c>
      <c r="R363" s="508">
        <v>3</v>
      </c>
      <c r="S363" s="508">
        <v>1</v>
      </c>
      <c r="T363" s="508">
        <v>1</v>
      </c>
      <c r="U363" s="508">
        <v>1</v>
      </c>
      <c r="V363" s="508">
        <v>1</v>
      </c>
      <c r="Y363" s="508">
        <v>12</v>
      </c>
    </row>
    <row r="364" spans="2:25" ht="25.5">
      <c r="B364" s="1994"/>
      <c r="C364" s="1994"/>
      <c r="D364" s="1994"/>
      <c r="E364" s="1145" t="s">
        <v>4639</v>
      </c>
      <c r="F364" s="1131" t="s">
        <v>5082</v>
      </c>
      <c r="G364" s="510">
        <v>2</v>
      </c>
      <c r="H364" s="1132"/>
      <c r="I364" s="510">
        <v>2</v>
      </c>
      <c r="J364" s="1133">
        <v>1</v>
      </c>
      <c r="K364" s="1134">
        <v>2</v>
      </c>
      <c r="M364" s="1174">
        <v>14</v>
      </c>
      <c r="N364" s="1174" t="s">
        <v>5072</v>
      </c>
      <c r="P364" s="508">
        <v>2</v>
      </c>
      <c r="Q364" s="508">
        <v>2</v>
      </c>
      <c r="R364" s="508">
        <v>2</v>
      </c>
      <c r="S364" s="508">
        <v>1</v>
      </c>
      <c r="T364" s="508">
        <v>1</v>
      </c>
      <c r="U364" s="508">
        <v>2</v>
      </c>
      <c r="V364" s="508">
        <v>1</v>
      </c>
      <c r="W364" s="508">
        <v>2</v>
      </c>
      <c r="X364" s="508">
        <v>1</v>
      </c>
      <c r="Y364" s="508">
        <v>14</v>
      </c>
    </row>
    <row r="365" spans="2:25" ht="25.5">
      <c r="B365" s="1994"/>
      <c r="C365" s="1994"/>
      <c r="D365" s="1994"/>
      <c r="E365" s="1145" t="s">
        <v>4640</v>
      </c>
      <c r="F365" s="1131" t="s">
        <v>5083</v>
      </c>
      <c r="G365" s="510">
        <v>1</v>
      </c>
      <c r="H365" s="1132"/>
      <c r="I365" s="510">
        <v>1</v>
      </c>
      <c r="J365" s="1133">
        <v>1</v>
      </c>
      <c r="K365" s="1134">
        <v>1</v>
      </c>
      <c r="M365" s="1174">
        <v>11</v>
      </c>
      <c r="N365" s="1174" t="s">
        <v>5073</v>
      </c>
      <c r="Q365" s="508">
        <v>1</v>
      </c>
      <c r="R365" s="508">
        <v>2</v>
      </c>
      <c r="S365" s="508">
        <v>1</v>
      </c>
      <c r="T365" s="508">
        <v>1</v>
      </c>
      <c r="U365" s="508">
        <v>2</v>
      </c>
      <c r="V365" s="508">
        <v>1</v>
      </c>
      <c r="W365" s="508">
        <v>2</v>
      </c>
      <c r="X365" s="508">
        <v>1</v>
      </c>
      <c r="Y365" s="508">
        <v>11</v>
      </c>
    </row>
    <row r="366" spans="2:25" ht="15">
      <c r="G366" s="511"/>
      <c r="H366" s="512"/>
      <c r="M366" s="1174">
        <v>8</v>
      </c>
      <c r="N366" s="1174" t="s">
        <v>2433</v>
      </c>
      <c r="O366" s="508">
        <v>4</v>
      </c>
      <c r="Y366" s="508">
        <v>4</v>
      </c>
    </row>
    <row r="367" spans="2:25" ht="15">
      <c r="B367" s="1991" t="s">
        <v>566</v>
      </c>
      <c r="C367" s="1992"/>
      <c r="D367" s="1993"/>
      <c r="E367" s="1130" t="s">
        <v>568</v>
      </c>
      <c r="F367" s="1128" t="s">
        <v>565</v>
      </c>
      <c r="G367" s="1130" t="s">
        <v>569</v>
      </c>
      <c r="H367" s="1128"/>
      <c r="I367" s="1128"/>
      <c r="J367" s="1128" t="s">
        <v>567</v>
      </c>
      <c r="K367" s="1128" t="s">
        <v>576</v>
      </c>
      <c r="M367" s="1174">
        <v>2</v>
      </c>
      <c r="N367" s="1174" t="s">
        <v>2435</v>
      </c>
      <c r="O367" s="508">
        <v>2</v>
      </c>
      <c r="Y367" s="508">
        <v>2</v>
      </c>
    </row>
    <row r="368" spans="2:25" ht="15">
      <c r="B368" s="1994" t="s">
        <v>5049</v>
      </c>
      <c r="C368" s="1994"/>
      <c r="D368" s="1994"/>
      <c r="E368" s="1145" t="s">
        <v>4641</v>
      </c>
      <c r="F368" s="1131" t="s">
        <v>900</v>
      </c>
      <c r="G368" s="510">
        <v>3</v>
      </c>
      <c r="H368" s="1132"/>
      <c r="I368" s="510">
        <v>3</v>
      </c>
      <c r="J368" s="1133">
        <v>1</v>
      </c>
      <c r="K368" s="1134">
        <v>3</v>
      </c>
      <c r="M368" s="1174">
        <v>1</v>
      </c>
      <c r="N368" s="1174" t="s">
        <v>2437</v>
      </c>
      <c r="O368" s="508">
        <v>1</v>
      </c>
      <c r="Y368" s="508">
        <v>1</v>
      </c>
    </row>
    <row r="369" spans="2:25">
      <c r="B369" s="1994"/>
      <c r="C369" s="1994"/>
      <c r="D369" s="1994"/>
      <c r="E369" s="1145" t="s">
        <v>4642</v>
      </c>
      <c r="F369" s="1131" t="s">
        <v>902</v>
      </c>
      <c r="G369" s="510">
        <v>2</v>
      </c>
      <c r="H369" s="1132"/>
      <c r="I369" s="510">
        <v>2</v>
      </c>
      <c r="J369" s="1133">
        <v>1</v>
      </c>
      <c r="K369" s="1134">
        <v>2</v>
      </c>
    </row>
    <row r="370" spans="2:25">
      <c r="B370" s="1994"/>
      <c r="C370" s="1994"/>
      <c r="D370" s="1994"/>
      <c r="E370" s="1145" t="s">
        <v>4643</v>
      </c>
      <c r="F370" s="1131" t="s">
        <v>904</v>
      </c>
      <c r="G370" s="510">
        <v>5</v>
      </c>
      <c r="H370" s="1132"/>
      <c r="I370" s="510">
        <v>5</v>
      </c>
      <c r="J370" s="1133">
        <v>1</v>
      </c>
      <c r="K370" s="1134">
        <v>5</v>
      </c>
      <c r="O370" s="508">
        <v>7</v>
      </c>
      <c r="P370" s="508">
        <v>12</v>
      </c>
      <c r="Q370" s="508">
        <v>12</v>
      </c>
      <c r="R370" s="508">
        <v>15</v>
      </c>
      <c r="S370" s="508">
        <v>5</v>
      </c>
      <c r="T370" s="508">
        <v>6</v>
      </c>
      <c r="U370" s="508">
        <v>11</v>
      </c>
      <c r="V370" s="508">
        <v>8</v>
      </c>
      <c r="W370" s="508">
        <v>16</v>
      </c>
      <c r="X370" s="508">
        <v>13</v>
      </c>
      <c r="Y370" s="508">
        <v>105</v>
      </c>
    </row>
    <row r="371" spans="2:25">
      <c r="B371" s="1994"/>
      <c r="C371" s="1994"/>
      <c r="D371" s="1994"/>
      <c r="E371" s="1145" t="s">
        <v>4644</v>
      </c>
      <c r="F371" s="1131" t="s">
        <v>906</v>
      </c>
      <c r="G371" s="510">
        <v>1</v>
      </c>
      <c r="H371" s="1132"/>
      <c r="I371" s="510">
        <v>1</v>
      </c>
      <c r="J371" s="1133">
        <v>1</v>
      </c>
      <c r="K371" s="1134">
        <v>1</v>
      </c>
    </row>
    <row r="372" spans="2:25">
      <c r="B372" s="1994"/>
      <c r="C372" s="1994"/>
      <c r="D372" s="1994"/>
      <c r="E372" s="1145" t="s">
        <v>4645</v>
      </c>
      <c r="F372" s="1131" t="s">
        <v>908</v>
      </c>
      <c r="G372" s="510">
        <v>1</v>
      </c>
      <c r="H372" s="1132"/>
      <c r="I372" s="510">
        <v>1</v>
      </c>
      <c r="J372" s="1133">
        <v>1</v>
      </c>
      <c r="K372" s="1134">
        <v>1</v>
      </c>
      <c r="O372" s="508">
        <v>7</v>
      </c>
      <c r="P372" s="508">
        <v>12</v>
      </c>
      <c r="Q372" s="508">
        <v>13</v>
      </c>
      <c r="R372" s="508">
        <v>16</v>
      </c>
      <c r="S372" s="508">
        <v>6</v>
      </c>
      <c r="T372" s="508">
        <v>6</v>
      </c>
      <c r="U372" s="508">
        <v>11</v>
      </c>
      <c r="V372" s="508">
        <v>8</v>
      </c>
      <c r="W372" s="508">
        <v>16</v>
      </c>
      <c r="X372" s="508">
        <v>13</v>
      </c>
      <c r="Y372" s="508">
        <v>108</v>
      </c>
    </row>
    <row r="373" spans="2:25">
      <c r="G373" s="511"/>
      <c r="H373" s="512"/>
    </row>
    <row r="374" spans="2:25">
      <c r="B374" s="1991" t="s">
        <v>566</v>
      </c>
      <c r="C374" s="1992"/>
      <c r="D374" s="1993"/>
      <c r="E374" s="1130" t="s">
        <v>568</v>
      </c>
      <c r="F374" s="1128" t="s">
        <v>565</v>
      </c>
      <c r="G374" s="1130" t="s">
        <v>607</v>
      </c>
      <c r="H374" s="1128"/>
      <c r="I374" s="1128"/>
      <c r="J374" s="1128" t="s">
        <v>567</v>
      </c>
      <c r="K374" s="1128" t="s">
        <v>558</v>
      </c>
    </row>
    <row r="375" spans="2:25" ht="25.5">
      <c r="B375" s="1999" t="s">
        <v>4604</v>
      </c>
      <c r="C375" s="2000"/>
      <c r="D375" s="2001"/>
      <c r="E375" s="491" t="s">
        <v>4646</v>
      </c>
      <c r="F375" s="1131" t="s">
        <v>119</v>
      </c>
      <c r="G375" s="510">
        <v>0</v>
      </c>
      <c r="H375" s="1132" t="s">
        <v>617</v>
      </c>
      <c r="I375" s="1132">
        <v>0</v>
      </c>
      <c r="J375" s="1133">
        <v>1</v>
      </c>
      <c r="K375" s="1134">
        <v>0</v>
      </c>
    </row>
    <row r="376" spans="2:25">
      <c r="B376" s="2002"/>
      <c r="C376" s="2003"/>
      <c r="D376" s="2004"/>
      <c r="E376" s="491" t="s">
        <v>4647</v>
      </c>
      <c r="F376" s="1131"/>
      <c r="G376" s="510"/>
      <c r="H376" s="1132"/>
      <c r="I376" s="1132"/>
      <c r="J376" s="1133"/>
      <c r="K376" s="1134"/>
    </row>
    <row r="377" spans="2:25" ht="25.5">
      <c r="B377" s="2005"/>
      <c r="C377" s="2006"/>
      <c r="D377" s="2007"/>
      <c r="E377" s="491" t="s">
        <v>4647</v>
      </c>
      <c r="F377" s="1131" t="s">
        <v>149</v>
      </c>
      <c r="G377" s="510">
        <v>0</v>
      </c>
      <c r="H377" s="1132" t="s">
        <v>617</v>
      </c>
      <c r="I377" s="1132">
        <v>0</v>
      </c>
      <c r="J377" s="1133">
        <v>1</v>
      </c>
      <c r="K377" s="1134">
        <v>0</v>
      </c>
    </row>
    <row r="378" spans="2:25">
      <c r="G378" s="511"/>
      <c r="H378" s="512"/>
    </row>
    <row r="379" spans="2:25">
      <c r="B379" s="1991" t="s">
        <v>566</v>
      </c>
      <c r="C379" s="1992"/>
      <c r="D379" s="1993"/>
      <c r="E379" s="1130" t="s">
        <v>568</v>
      </c>
      <c r="F379" s="1128" t="s">
        <v>565</v>
      </c>
      <c r="G379" s="1130" t="s">
        <v>556</v>
      </c>
      <c r="H379" s="1128" t="s">
        <v>559</v>
      </c>
      <c r="I379" s="1128" t="s">
        <v>557</v>
      </c>
      <c r="J379" s="1128" t="s">
        <v>567</v>
      </c>
      <c r="K379" s="1128" t="s">
        <v>558</v>
      </c>
    </row>
    <row r="380" spans="2:25">
      <c r="B380" s="1994" t="s">
        <v>4605</v>
      </c>
      <c r="C380" s="1994"/>
      <c r="D380" s="1994"/>
      <c r="E380" s="2008" t="s">
        <v>4648</v>
      </c>
      <c r="F380" s="2012" t="s">
        <v>32</v>
      </c>
      <c r="G380" s="510">
        <v>17.46</v>
      </c>
      <c r="H380" s="1132">
        <v>0.55000000000000004</v>
      </c>
      <c r="I380" s="1132">
        <v>0.6</v>
      </c>
      <c r="J380" s="1133">
        <v>1</v>
      </c>
      <c r="K380" s="1170">
        <v>5.8</v>
      </c>
    </row>
    <row r="381" spans="2:25">
      <c r="B381" s="1994"/>
      <c r="C381" s="1994"/>
      <c r="D381" s="1994"/>
      <c r="E381" s="2009"/>
      <c r="F381" s="2013"/>
      <c r="G381" s="510">
        <v>10.32</v>
      </c>
      <c r="H381" s="1132">
        <v>0.85</v>
      </c>
      <c r="I381" s="1132">
        <v>0.6</v>
      </c>
      <c r="J381" s="1133">
        <v>1</v>
      </c>
      <c r="K381" s="1170">
        <v>5.3</v>
      </c>
    </row>
    <row r="382" spans="2:25">
      <c r="B382" s="1994"/>
      <c r="C382" s="1994"/>
      <c r="D382" s="1994"/>
      <c r="E382" s="2009"/>
      <c r="F382" s="2013"/>
      <c r="G382" s="510">
        <v>980.57</v>
      </c>
      <c r="H382" s="1132">
        <v>0.9</v>
      </c>
      <c r="I382" s="1132">
        <v>0.6</v>
      </c>
      <c r="J382" s="1133">
        <v>1</v>
      </c>
      <c r="K382" s="1170">
        <v>529.5</v>
      </c>
    </row>
    <row r="383" spans="2:25">
      <c r="B383" s="1994"/>
      <c r="C383" s="1994"/>
      <c r="D383" s="1994"/>
      <c r="E383" s="2009"/>
      <c r="F383" s="2013"/>
      <c r="G383" s="510">
        <v>7234.4000000000005</v>
      </c>
      <c r="H383" s="1132">
        <v>1</v>
      </c>
      <c r="I383" s="1132">
        <v>0.6</v>
      </c>
      <c r="J383" s="1133">
        <v>1</v>
      </c>
      <c r="K383" s="1170">
        <v>4340.6000000000004</v>
      </c>
    </row>
    <row r="384" spans="2:25">
      <c r="B384" s="1994"/>
      <c r="C384" s="1994"/>
      <c r="D384" s="1994"/>
      <c r="E384" s="2009"/>
      <c r="F384" s="2013"/>
      <c r="G384" s="510">
        <v>769.09</v>
      </c>
      <c r="H384" s="1132">
        <v>1.1499999999999999</v>
      </c>
      <c r="I384" s="1132">
        <v>0.6</v>
      </c>
      <c r="J384" s="1133">
        <v>1</v>
      </c>
      <c r="K384" s="1170">
        <v>530.70000000000005</v>
      </c>
    </row>
    <row r="385" spans="2:11">
      <c r="B385" s="1994"/>
      <c r="C385" s="1994"/>
      <c r="D385" s="1994"/>
      <c r="E385" s="2010"/>
      <c r="F385" s="2014"/>
      <c r="G385" s="510" t="s">
        <v>391</v>
      </c>
      <c r="H385" s="1132"/>
      <c r="I385" s="1132"/>
      <c r="J385" s="1133"/>
      <c r="K385" s="1134">
        <v>5411.9000000000005</v>
      </c>
    </row>
    <row r="386" spans="2:11">
      <c r="B386" s="1994"/>
      <c r="C386" s="1994"/>
      <c r="D386" s="1994"/>
      <c r="E386" s="2015" t="s">
        <v>4649</v>
      </c>
      <c r="F386" s="2012" t="s">
        <v>133</v>
      </c>
      <c r="G386" s="510">
        <v>17.46</v>
      </c>
      <c r="H386" s="1132">
        <v>0.55000000000000004</v>
      </c>
      <c r="I386" s="1132">
        <v>0.43</v>
      </c>
      <c r="J386" s="1133">
        <v>1</v>
      </c>
      <c r="K386" s="1155">
        <v>4.0999999999999996</v>
      </c>
    </row>
    <row r="387" spans="2:11">
      <c r="B387" s="1994"/>
      <c r="C387" s="1994"/>
      <c r="D387" s="1994"/>
      <c r="E387" s="2015"/>
      <c r="F387" s="2013"/>
      <c r="G387" s="510">
        <v>17.46</v>
      </c>
      <c r="H387" s="1132">
        <v>-3.1415999999999999</v>
      </c>
      <c r="I387" s="1132">
        <v>0.25</v>
      </c>
      <c r="J387" s="1133">
        <v>1</v>
      </c>
      <c r="K387" s="1155">
        <v>-0.42853387500000001</v>
      </c>
    </row>
    <row r="388" spans="2:11">
      <c r="B388" s="1994"/>
      <c r="C388" s="1994"/>
      <c r="D388" s="1994"/>
      <c r="E388" s="2015"/>
      <c r="F388" s="2013"/>
      <c r="G388" s="510">
        <v>10.32</v>
      </c>
      <c r="H388" s="1132">
        <v>0.85</v>
      </c>
      <c r="I388" s="1132">
        <v>0.48</v>
      </c>
      <c r="J388" s="1133">
        <v>1</v>
      </c>
      <c r="K388" s="1155">
        <v>4.2</v>
      </c>
    </row>
    <row r="389" spans="2:11">
      <c r="B389" s="1994"/>
      <c r="C389" s="1994"/>
      <c r="D389" s="1994"/>
      <c r="E389" s="2015"/>
      <c r="F389" s="2013"/>
      <c r="G389" s="510">
        <v>10.32</v>
      </c>
      <c r="H389" s="1132">
        <v>-3.1415999999999999</v>
      </c>
      <c r="I389" s="1132">
        <v>0.35</v>
      </c>
      <c r="J389" s="1133">
        <v>1</v>
      </c>
      <c r="K389" s="1155">
        <v>-0.49645133999999996</v>
      </c>
    </row>
    <row r="390" spans="2:11">
      <c r="B390" s="1994"/>
      <c r="C390" s="1994"/>
      <c r="D390" s="1994"/>
      <c r="E390" s="2015"/>
      <c r="F390" s="2013"/>
      <c r="G390" s="510">
        <v>980.57</v>
      </c>
      <c r="H390" s="1132">
        <v>0.9</v>
      </c>
      <c r="I390" s="1132">
        <v>0.5</v>
      </c>
      <c r="J390" s="1133">
        <v>1</v>
      </c>
      <c r="K390" s="1155">
        <v>441.3</v>
      </c>
    </row>
    <row r="391" spans="2:11">
      <c r="B391" s="1994"/>
      <c r="C391" s="1994"/>
      <c r="D391" s="1994"/>
      <c r="E391" s="2015"/>
      <c r="F391" s="2013"/>
      <c r="G391" s="510">
        <v>980.57</v>
      </c>
      <c r="H391" s="1132">
        <v>-3.1415999999999999</v>
      </c>
      <c r="I391" s="1132">
        <v>0.4</v>
      </c>
      <c r="J391" s="1133">
        <v>1</v>
      </c>
      <c r="K391" s="1155">
        <v>-61.611174240000011</v>
      </c>
    </row>
    <row r="392" spans="2:11">
      <c r="B392" s="1994"/>
      <c r="C392" s="1994"/>
      <c r="D392" s="1994"/>
      <c r="E392" s="2015"/>
      <c r="F392" s="2013"/>
      <c r="G392" s="510">
        <v>7234.4000000000005</v>
      </c>
      <c r="H392" s="1132">
        <v>1</v>
      </c>
      <c r="I392" s="1132">
        <v>0.55000000000000004</v>
      </c>
      <c r="J392" s="1133">
        <v>1</v>
      </c>
      <c r="K392" s="1155">
        <v>3978.9</v>
      </c>
    </row>
    <row r="393" spans="2:11">
      <c r="B393" s="1994"/>
      <c r="C393" s="1994"/>
      <c r="D393" s="1994"/>
      <c r="E393" s="2015"/>
      <c r="F393" s="2013"/>
      <c r="G393" s="510">
        <v>7234.4000000000005</v>
      </c>
      <c r="H393" s="1132">
        <v>-3.1415999999999999</v>
      </c>
      <c r="I393" s="1132">
        <v>0.5</v>
      </c>
      <c r="J393" s="1133">
        <v>1</v>
      </c>
      <c r="K393" s="1155">
        <v>-710.23722000000009</v>
      </c>
    </row>
    <row r="394" spans="2:11">
      <c r="B394" s="1994"/>
      <c r="C394" s="1994"/>
      <c r="D394" s="1994"/>
      <c r="E394" s="2015"/>
      <c r="F394" s="2013"/>
      <c r="G394" s="510">
        <v>769.09</v>
      </c>
      <c r="H394" s="1132">
        <v>1.1499999999999999</v>
      </c>
      <c r="I394" s="1132">
        <v>0.68</v>
      </c>
      <c r="J394" s="1133">
        <v>1</v>
      </c>
      <c r="K394" s="1170">
        <v>601.4</v>
      </c>
    </row>
    <row r="395" spans="2:11">
      <c r="B395" s="1994"/>
      <c r="C395" s="1994"/>
      <c r="D395" s="1994"/>
      <c r="E395" s="2015"/>
      <c r="F395" s="2013"/>
      <c r="G395" s="510">
        <v>769.09</v>
      </c>
      <c r="H395" s="1132">
        <v>-3.1415999999999999</v>
      </c>
      <c r="I395" s="1132">
        <v>0.75</v>
      </c>
      <c r="J395" s="1133">
        <v>1</v>
      </c>
      <c r="K395" s="1155">
        <v>-169.88717418749999</v>
      </c>
    </row>
    <row r="396" spans="2:11">
      <c r="B396" s="1994"/>
      <c r="C396" s="1994"/>
      <c r="D396" s="1994"/>
      <c r="E396" s="2015"/>
      <c r="F396" s="2014"/>
      <c r="G396" s="510" t="s">
        <v>391</v>
      </c>
      <c r="H396" s="1132"/>
      <c r="I396" s="1132"/>
      <c r="J396" s="1133"/>
      <c r="K396" s="1134">
        <v>4087.2394463575001</v>
      </c>
    </row>
    <row r="397" spans="2:11">
      <c r="B397" s="1994"/>
      <c r="C397" s="1994"/>
      <c r="D397" s="1994"/>
      <c r="E397" s="2015" t="s">
        <v>4650</v>
      </c>
      <c r="F397" s="2012" t="s">
        <v>153</v>
      </c>
      <c r="G397" s="510">
        <v>17.46</v>
      </c>
      <c r="H397" s="1132">
        <v>0.55000000000000004</v>
      </c>
      <c r="I397" s="1132">
        <v>0.23</v>
      </c>
      <c r="J397" s="1133">
        <v>1</v>
      </c>
      <c r="K397" s="1155">
        <v>2.2000000000000002</v>
      </c>
    </row>
    <row r="398" spans="2:11">
      <c r="B398" s="1994"/>
      <c r="C398" s="1994"/>
      <c r="D398" s="1994"/>
      <c r="E398" s="2015"/>
      <c r="F398" s="2013"/>
      <c r="G398" s="510">
        <v>17.46</v>
      </c>
      <c r="H398" s="1132">
        <v>-3.1415999999999999</v>
      </c>
      <c r="I398" s="1132">
        <v>0.25</v>
      </c>
      <c r="J398" s="1133">
        <v>1</v>
      </c>
      <c r="K398" s="1155">
        <v>-0.42853387500000001</v>
      </c>
    </row>
    <row r="399" spans="2:11">
      <c r="B399" s="1994"/>
      <c r="C399" s="1994"/>
      <c r="D399" s="1994"/>
      <c r="E399" s="2015"/>
      <c r="F399" s="2013"/>
      <c r="G399" s="510">
        <v>10.32</v>
      </c>
      <c r="H399" s="1132">
        <v>0.85</v>
      </c>
      <c r="I399" s="1132">
        <v>0.28000000000000003</v>
      </c>
      <c r="J399" s="1133">
        <v>1</v>
      </c>
      <c r="K399" s="1155">
        <v>2.5</v>
      </c>
    </row>
    <row r="400" spans="2:11">
      <c r="B400" s="1994"/>
      <c r="C400" s="1994"/>
      <c r="D400" s="1994"/>
      <c r="E400" s="2015"/>
      <c r="F400" s="2013"/>
      <c r="G400" s="510">
        <v>10.32</v>
      </c>
      <c r="H400" s="1132">
        <v>-3.1415999999999999</v>
      </c>
      <c r="I400" s="1132">
        <v>0.35</v>
      </c>
      <c r="J400" s="1133">
        <v>1</v>
      </c>
      <c r="K400" s="1155">
        <v>-0.49645133999999996</v>
      </c>
    </row>
    <row r="401" spans="2:11">
      <c r="B401" s="1994"/>
      <c r="C401" s="1994"/>
      <c r="D401" s="1994"/>
      <c r="E401" s="2015"/>
      <c r="F401" s="2013"/>
      <c r="G401" s="510">
        <v>980.57</v>
      </c>
      <c r="H401" s="1132">
        <v>0.9</v>
      </c>
      <c r="I401" s="1132">
        <v>0.3</v>
      </c>
      <c r="J401" s="1133">
        <v>1</v>
      </c>
      <c r="K401" s="1155">
        <v>264.8</v>
      </c>
    </row>
    <row r="402" spans="2:11">
      <c r="B402" s="1994"/>
      <c r="C402" s="1994"/>
      <c r="D402" s="1994"/>
      <c r="E402" s="2015"/>
      <c r="F402" s="2013"/>
      <c r="G402" s="510">
        <v>980.57</v>
      </c>
      <c r="H402" s="1132">
        <v>-3.1415999999999999</v>
      </c>
      <c r="I402" s="1132">
        <v>0.4</v>
      </c>
      <c r="J402" s="1133">
        <v>1</v>
      </c>
      <c r="K402" s="1155">
        <v>-61.611174240000011</v>
      </c>
    </row>
    <row r="403" spans="2:11">
      <c r="B403" s="1994"/>
      <c r="C403" s="1994"/>
      <c r="D403" s="1994"/>
      <c r="E403" s="2015"/>
      <c r="F403" s="2013"/>
      <c r="G403" s="510">
        <v>7234.4000000000005</v>
      </c>
      <c r="H403" s="1132">
        <v>1</v>
      </c>
      <c r="I403" s="1132">
        <v>0.35</v>
      </c>
      <c r="J403" s="1133">
        <v>1</v>
      </c>
      <c r="K403" s="1155">
        <v>2532</v>
      </c>
    </row>
    <row r="404" spans="2:11">
      <c r="B404" s="1994"/>
      <c r="C404" s="1994"/>
      <c r="D404" s="1994"/>
      <c r="E404" s="2015"/>
      <c r="F404" s="2013"/>
      <c r="G404" s="510">
        <v>7234.4000000000005</v>
      </c>
      <c r="H404" s="1132">
        <v>-3.1415999999999999</v>
      </c>
      <c r="I404" s="1132">
        <v>0.5</v>
      </c>
      <c r="J404" s="1133">
        <v>1</v>
      </c>
      <c r="K404" s="1155">
        <v>-710.23722000000009</v>
      </c>
    </row>
    <row r="405" spans="2:11">
      <c r="B405" s="1994"/>
      <c r="C405" s="1994"/>
      <c r="D405" s="1994"/>
      <c r="E405" s="2015"/>
      <c r="F405" s="2013"/>
      <c r="G405" s="510">
        <v>769.09</v>
      </c>
      <c r="H405" s="1132">
        <v>1.1499999999999999</v>
      </c>
      <c r="I405" s="1132">
        <v>0.48</v>
      </c>
      <c r="J405" s="1133">
        <v>1</v>
      </c>
      <c r="K405" s="1170">
        <v>424.5</v>
      </c>
    </row>
    <row r="406" spans="2:11">
      <c r="B406" s="1994"/>
      <c r="C406" s="1994"/>
      <c r="D406" s="1994"/>
      <c r="E406" s="2015"/>
      <c r="F406" s="2013"/>
      <c r="G406" s="510">
        <v>769.09</v>
      </c>
      <c r="H406" s="1132">
        <v>-3.1415999999999999</v>
      </c>
      <c r="I406" s="1132">
        <v>0.75</v>
      </c>
      <c r="J406" s="1133">
        <v>1</v>
      </c>
      <c r="K406" s="1155">
        <v>-169.88717418749999</v>
      </c>
    </row>
    <row r="407" spans="2:11">
      <c r="B407" s="1994"/>
      <c r="C407" s="1994"/>
      <c r="D407" s="1994"/>
      <c r="E407" s="2015"/>
      <c r="F407" s="2014"/>
      <c r="G407" s="510" t="s">
        <v>391</v>
      </c>
      <c r="H407" s="1132"/>
      <c r="I407" s="1132"/>
      <c r="J407" s="1133"/>
      <c r="K407" s="1134">
        <v>2283.3394463575</v>
      </c>
    </row>
    <row r="409" spans="2:11">
      <c r="B409" s="1991" t="s">
        <v>566</v>
      </c>
      <c r="C409" s="1992"/>
      <c r="D409" s="1993"/>
      <c r="E409" s="1130" t="s">
        <v>568</v>
      </c>
      <c r="F409" s="1128" t="s">
        <v>565</v>
      </c>
      <c r="G409" s="1130" t="s">
        <v>556</v>
      </c>
      <c r="H409" s="1128" t="s">
        <v>559</v>
      </c>
      <c r="I409" s="1128" t="s">
        <v>557</v>
      </c>
      <c r="J409" s="1128" t="s">
        <v>567</v>
      </c>
      <c r="K409" s="1128" t="s">
        <v>391</v>
      </c>
    </row>
    <row r="410" spans="2:11" ht="12.75" customHeight="1">
      <c r="B410" s="1994" t="s">
        <v>4606</v>
      </c>
      <c r="C410" s="1994"/>
      <c r="D410" s="1994"/>
      <c r="E410" s="2016" t="s">
        <v>4651</v>
      </c>
      <c r="F410" s="2012" t="s">
        <v>250</v>
      </c>
      <c r="G410" s="510">
        <v>17.46</v>
      </c>
      <c r="H410" s="1132">
        <v>0.55000000000000004</v>
      </c>
      <c r="I410" s="1132">
        <v>0.15</v>
      </c>
      <c r="J410" s="1133">
        <v>0.3</v>
      </c>
      <c r="K410" s="1155">
        <v>0.4</v>
      </c>
    </row>
    <row r="411" spans="2:11">
      <c r="B411" s="1994"/>
      <c r="C411" s="1994"/>
      <c r="D411" s="1994"/>
      <c r="E411" s="2017"/>
      <c r="F411" s="2013"/>
      <c r="G411" s="510">
        <v>10.32</v>
      </c>
      <c r="H411" s="1132">
        <v>0.85</v>
      </c>
      <c r="I411" s="1132">
        <v>0.15</v>
      </c>
      <c r="J411" s="1133">
        <v>0.3</v>
      </c>
      <c r="K411" s="1155">
        <v>0.4</v>
      </c>
    </row>
    <row r="412" spans="2:11">
      <c r="B412" s="1994"/>
      <c r="C412" s="1994"/>
      <c r="D412" s="1994"/>
      <c r="E412" s="2017"/>
      <c r="F412" s="2013"/>
      <c r="G412" s="510">
        <v>980.57</v>
      </c>
      <c r="H412" s="1132">
        <v>0.9</v>
      </c>
      <c r="I412" s="1132">
        <v>0.15</v>
      </c>
      <c r="J412" s="1133">
        <v>0.3</v>
      </c>
      <c r="K412" s="1155">
        <v>39.700000000000003</v>
      </c>
    </row>
    <row r="413" spans="2:11">
      <c r="B413" s="1994"/>
      <c r="C413" s="1994"/>
      <c r="D413" s="1994"/>
      <c r="E413" s="2017"/>
      <c r="F413" s="2013"/>
      <c r="G413" s="510">
        <v>7234.4000000000005</v>
      </c>
      <c r="H413" s="1132">
        <v>1</v>
      </c>
      <c r="I413" s="1132">
        <v>0.15</v>
      </c>
      <c r="J413" s="1133">
        <v>0.3</v>
      </c>
      <c r="K413" s="1155">
        <v>325.5</v>
      </c>
    </row>
    <row r="414" spans="2:11">
      <c r="B414" s="1994"/>
      <c r="C414" s="1994"/>
      <c r="D414" s="1994"/>
      <c r="E414" s="2017"/>
      <c r="F414" s="2013"/>
      <c r="G414" s="510">
        <v>769.09</v>
      </c>
      <c r="H414" s="1132">
        <v>1.1499999999999999</v>
      </c>
      <c r="I414" s="1132">
        <v>0.15</v>
      </c>
      <c r="J414" s="1133">
        <v>0.3</v>
      </c>
      <c r="K414" s="1155">
        <v>39.799999999999997</v>
      </c>
    </row>
    <row r="415" spans="2:11">
      <c r="B415" s="1994"/>
      <c r="C415" s="1994"/>
      <c r="D415" s="1994"/>
      <c r="E415" s="2018"/>
      <c r="F415" s="2014"/>
      <c r="G415" s="510" t="s">
        <v>391</v>
      </c>
      <c r="H415" s="1132"/>
      <c r="I415" s="1132"/>
      <c r="J415" s="1133"/>
      <c r="K415" s="1134">
        <v>405.8</v>
      </c>
    </row>
    <row r="416" spans="2:11">
      <c r="B416" s="1994"/>
      <c r="C416" s="1994"/>
      <c r="D416" s="1994"/>
      <c r="E416" s="2016" t="s">
        <v>4652</v>
      </c>
      <c r="F416" s="2012" t="s">
        <v>133</v>
      </c>
      <c r="G416" s="510">
        <v>17.46</v>
      </c>
      <c r="H416" s="1132">
        <v>0.55000000000000004</v>
      </c>
      <c r="I416" s="1132">
        <v>0.1</v>
      </c>
      <c r="J416" s="1133">
        <v>0.5</v>
      </c>
      <c r="K416" s="1155">
        <v>0.5</v>
      </c>
    </row>
    <row r="417" spans="2:11">
      <c r="B417" s="1994"/>
      <c r="C417" s="1994"/>
      <c r="D417" s="1994"/>
      <c r="E417" s="2017"/>
      <c r="F417" s="2013"/>
      <c r="G417" s="510">
        <v>10.32</v>
      </c>
      <c r="H417" s="1132">
        <v>0.85</v>
      </c>
      <c r="I417" s="1132">
        <v>0.1</v>
      </c>
      <c r="J417" s="1133">
        <v>0.5</v>
      </c>
      <c r="K417" s="1155">
        <v>0.4</v>
      </c>
    </row>
    <row r="418" spans="2:11">
      <c r="B418" s="1994"/>
      <c r="C418" s="1994"/>
      <c r="D418" s="1994"/>
      <c r="E418" s="2017"/>
      <c r="F418" s="2013"/>
      <c r="G418" s="510">
        <v>980.57</v>
      </c>
      <c r="H418" s="1132">
        <v>0.9</v>
      </c>
      <c r="I418" s="1132">
        <v>0.1</v>
      </c>
      <c r="J418" s="1133">
        <v>0.5</v>
      </c>
      <c r="K418" s="1155">
        <v>44.1</v>
      </c>
    </row>
    <row r="419" spans="2:11">
      <c r="B419" s="1994"/>
      <c r="C419" s="1994"/>
      <c r="D419" s="1994"/>
      <c r="E419" s="2017"/>
      <c r="F419" s="2013"/>
      <c r="G419" s="510">
        <v>7234.4000000000005</v>
      </c>
      <c r="H419" s="1132">
        <v>1</v>
      </c>
      <c r="I419" s="1132">
        <v>0.1</v>
      </c>
      <c r="J419" s="1133">
        <v>0.5</v>
      </c>
      <c r="K419" s="1155">
        <v>361.7</v>
      </c>
    </row>
    <row r="420" spans="2:11">
      <c r="B420" s="1994"/>
      <c r="C420" s="1994"/>
      <c r="D420" s="1994"/>
      <c r="E420" s="2017"/>
      <c r="F420" s="2013"/>
      <c r="G420" s="510">
        <v>769.09</v>
      </c>
      <c r="H420" s="1132">
        <v>1.1499999999999999</v>
      </c>
      <c r="I420" s="1132">
        <v>0.1</v>
      </c>
      <c r="J420" s="1133">
        <v>0.5</v>
      </c>
      <c r="K420" s="1155">
        <v>44.2</v>
      </c>
    </row>
    <row r="421" spans="2:11">
      <c r="B421" s="1994"/>
      <c r="C421" s="1994"/>
      <c r="D421" s="1994"/>
      <c r="E421" s="2018"/>
      <c r="F421" s="2014"/>
      <c r="G421" s="510" t="s">
        <v>391</v>
      </c>
      <c r="H421" s="1132"/>
      <c r="I421" s="1132"/>
      <c r="J421" s="1133"/>
      <c r="K421" s="1134">
        <v>450.9</v>
      </c>
    </row>
    <row r="422" spans="2:11">
      <c r="B422" s="1994"/>
      <c r="C422" s="1994"/>
      <c r="D422" s="1994"/>
      <c r="E422" s="2016" t="s">
        <v>4653</v>
      </c>
      <c r="F422" s="2012" t="s">
        <v>251</v>
      </c>
      <c r="G422" s="510">
        <v>17.46</v>
      </c>
      <c r="H422" s="1132">
        <v>0.55000000000000004</v>
      </c>
      <c r="I422" s="1132">
        <v>0.1</v>
      </c>
      <c r="J422" s="1133">
        <v>0.7</v>
      </c>
      <c r="K422" s="1155">
        <v>0.7</v>
      </c>
    </row>
    <row r="423" spans="2:11">
      <c r="B423" s="1994"/>
      <c r="C423" s="1994"/>
      <c r="D423" s="1994"/>
      <c r="E423" s="2017"/>
      <c r="F423" s="2013"/>
      <c r="G423" s="510">
        <v>10.32</v>
      </c>
      <c r="H423" s="1132">
        <v>0.85</v>
      </c>
      <c r="I423" s="1132">
        <v>0.1</v>
      </c>
      <c r="J423" s="1133">
        <v>0.7</v>
      </c>
      <c r="K423" s="1155">
        <v>0.6</v>
      </c>
    </row>
    <row r="424" spans="2:11">
      <c r="B424" s="1994"/>
      <c r="C424" s="1994"/>
      <c r="D424" s="1994"/>
      <c r="E424" s="2017"/>
      <c r="F424" s="2013"/>
      <c r="G424" s="510">
        <v>980.57</v>
      </c>
      <c r="H424" s="1132">
        <v>0.9</v>
      </c>
      <c r="I424" s="1132">
        <v>0.1</v>
      </c>
      <c r="J424" s="1133">
        <v>0.7</v>
      </c>
      <c r="K424" s="1155">
        <v>61.8</v>
      </c>
    </row>
    <row r="425" spans="2:11">
      <c r="B425" s="1994"/>
      <c r="C425" s="1994"/>
      <c r="D425" s="1994"/>
      <c r="E425" s="2017"/>
      <c r="F425" s="2013"/>
      <c r="G425" s="510">
        <v>7234.4000000000005</v>
      </c>
      <c r="H425" s="1132">
        <v>1</v>
      </c>
      <c r="I425" s="1132">
        <v>0.1</v>
      </c>
      <c r="J425" s="1133">
        <v>0.7</v>
      </c>
      <c r="K425" s="1155">
        <v>506.4</v>
      </c>
    </row>
    <row r="426" spans="2:11">
      <c r="B426" s="1994"/>
      <c r="C426" s="1994"/>
      <c r="D426" s="1994"/>
      <c r="E426" s="2017"/>
      <c r="F426" s="2013"/>
      <c r="G426" s="510">
        <v>769.09</v>
      </c>
      <c r="H426" s="1132">
        <v>1.1499999999999999</v>
      </c>
      <c r="I426" s="1132">
        <v>0.1</v>
      </c>
      <c r="J426" s="1133">
        <v>0.7</v>
      </c>
      <c r="K426" s="1155">
        <v>61.9</v>
      </c>
    </row>
    <row r="427" spans="2:11">
      <c r="B427" s="1994"/>
      <c r="C427" s="1994"/>
      <c r="D427" s="1994"/>
      <c r="E427" s="2018"/>
      <c r="F427" s="2014"/>
      <c r="G427" s="510" t="s">
        <v>391</v>
      </c>
      <c r="H427" s="1132"/>
      <c r="I427" s="1132"/>
      <c r="J427" s="1133"/>
      <c r="K427" s="1134">
        <v>631.4</v>
      </c>
    </row>
    <row r="428" spans="2:11">
      <c r="B428" s="1994"/>
      <c r="C428" s="1994"/>
      <c r="D428" s="1994"/>
      <c r="E428" s="2016" t="s">
        <v>4654</v>
      </c>
      <c r="F428" s="2012" t="s">
        <v>252</v>
      </c>
      <c r="G428" s="510">
        <v>17.46</v>
      </c>
      <c r="H428" s="1132">
        <v>0.55000000000000004</v>
      </c>
      <c r="I428" s="1132">
        <v>0.15</v>
      </c>
      <c r="J428" s="1133">
        <v>0.3</v>
      </c>
      <c r="K428" s="1155">
        <v>0.4</v>
      </c>
    </row>
    <row r="429" spans="2:11">
      <c r="B429" s="1994"/>
      <c r="C429" s="1994"/>
      <c r="D429" s="1994"/>
      <c r="E429" s="2017"/>
      <c r="F429" s="2013"/>
      <c r="G429" s="510">
        <v>10.32</v>
      </c>
      <c r="H429" s="1132">
        <v>0.85</v>
      </c>
      <c r="I429" s="1132">
        <v>0.15</v>
      </c>
      <c r="J429" s="1133">
        <v>0.3</v>
      </c>
      <c r="K429" s="1155">
        <v>0.4</v>
      </c>
    </row>
    <row r="430" spans="2:11">
      <c r="B430" s="1994"/>
      <c r="C430" s="1994"/>
      <c r="D430" s="1994"/>
      <c r="E430" s="2017"/>
      <c r="F430" s="2013"/>
      <c r="G430" s="510">
        <v>980.57</v>
      </c>
      <c r="H430" s="1132">
        <v>0.9</v>
      </c>
      <c r="I430" s="1132">
        <v>0.15</v>
      </c>
      <c r="J430" s="1133">
        <v>0.3</v>
      </c>
      <c r="K430" s="1155">
        <v>39.700000000000003</v>
      </c>
    </row>
    <row r="431" spans="2:11">
      <c r="B431" s="1994"/>
      <c r="C431" s="1994"/>
      <c r="D431" s="1994"/>
      <c r="E431" s="2017"/>
      <c r="F431" s="2013"/>
      <c r="G431" s="510">
        <v>7234.4000000000005</v>
      </c>
      <c r="H431" s="1132">
        <v>1</v>
      </c>
      <c r="I431" s="1132">
        <v>0.15</v>
      </c>
      <c r="J431" s="1133">
        <v>0.3</v>
      </c>
      <c r="K431" s="1155">
        <v>325.5</v>
      </c>
    </row>
    <row r="432" spans="2:11">
      <c r="B432" s="1994"/>
      <c r="C432" s="1994"/>
      <c r="D432" s="1994"/>
      <c r="E432" s="2017"/>
      <c r="F432" s="2013"/>
      <c r="G432" s="510">
        <v>769.09</v>
      </c>
      <c r="H432" s="1132">
        <v>1.1499999999999999</v>
      </c>
      <c r="I432" s="1132">
        <v>0.15</v>
      </c>
      <c r="J432" s="1133">
        <v>0.3</v>
      </c>
      <c r="K432" s="1155">
        <v>39.799999999999997</v>
      </c>
    </row>
    <row r="433" spans="2:11">
      <c r="B433" s="1994"/>
      <c r="C433" s="1994"/>
      <c r="D433" s="1994"/>
      <c r="E433" s="2018"/>
      <c r="F433" s="2014"/>
      <c r="G433" s="510" t="s">
        <v>391</v>
      </c>
      <c r="H433" s="1132"/>
      <c r="I433" s="1132"/>
      <c r="J433" s="1133"/>
      <c r="K433" s="1138">
        <v>405.8</v>
      </c>
    </row>
    <row r="434" spans="2:11">
      <c r="B434" s="1994"/>
      <c r="C434" s="1994"/>
      <c r="D434" s="1994"/>
      <c r="E434" s="2016" t="s">
        <v>4655</v>
      </c>
      <c r="F434" s="2012" t="s">
        <v>253</v>
      </c>
      <c r="G434" s="510">
        <v>17.46</v>
      </c>
      <c r="H434" s="1132">
        <v>0.55000000000000004</v>
      </c>
      <c r="I434" s="1132">
        <v>1</v>
      </c>
      <c r="J434" s="1133">
        <v>0.7</v>
      </c>
      <c r="K434" s="1155">
        <v>6.7</v>
      </c>
    </row>
    <row r="435" spans="2:11">
      <c r="B435" s="1994"/>
      <c r="C435" s="1994"/>
      <c r="D435" s="1994"/>
      <c r="E435" s="2017"/>
      <c r="F435" s="2013"/>
      <c r="G435" s="510">
        <v>10.32</v>
      </c>
      <c r="H435" s="1132">
        <v>0.85</v>
      </c>
      <c r="I435" s="1132">
        <v>1</v>
      </c>
      <c r="J435" s="1133">
        <v>0.7</v>
      </c>
      <c r="K435" s="1155">
        <v>6.1</v>
      </c>
    </row>
    <row r="436" spans="2:11">
      <c r="B436" s="1994"/>
      <c r="C436" s="1994"/>
      <c r="D436" s="1994"/>
      <c r="E436" s="2017"/>
      <c r="F436" s="2013"/>
      <c r="G436" s="510">
        <v>980.57</v>
      </c>
      <c r="H436" s="1132">
        <v>0.9</v>
      </c>
      <c r="I436" s="1132">
        <v>1</v>
      </c>
      <c r="J436" s="1133">
        <v>0.7</v>
      </c>
      <c r="K436" s="1155">
        <v>617.79999999999995</v>
      </c>
    </row>
    <row r="437" spans="2:11">
      <c r="B437" s="1994"/>
      <c r="C437" s="1994"/>
      <c r="D437" s="1994"/>
      <c r="E437" s="2017"/>
      <c r="F437" s="2013"/>
      <c r="G437" s="510">
        <v>7234.4000000000005</v>
      </c>
      <c r="H437" s="1132">
        <v>1</v>
      </c>
      <c r="I437" s="1132">
        <v>1</v>
      </c>
      <c r="J437" s="1133">
        <v>0.7</v>
      </c>
      <c r="K437" s="1155">
        <v>5064.1000000000004</v>
      </c>
    </row>
    <row r="438" spans="2:11">
      <c r="B438" s="1994"/>
      <c r="C438" s="1994"/>
      <c r="D438" s="1994"/>
      <c r="E438" s="2017"/>
      <c r="F438" s="2013"/>
      <c r="G438" s="510">
        <v>769.09</v>
      </c>
      <c r="H438" s="1132">
        <v>1.1499999999999999</v>
      </c>
      <c r="I438" s="1132">
        <v>1</v>
      </c>
      <c r="J438" s="1133">
        <v>0.7</v>
      </c>
      <c r="K438" s="1155">
        <v>619.1</v>
      </c>
    </row>
    <row r="439" spans="2:11">
      <c r="B439" s="1994"/>
      <c r="C439" s="1994"/>
      <c r="D439" s="1994"/>
      <c r="E439" s="2018"/>
      <c r="F439" s="2014"/>
      <c r="G439" s="510" t="s">
        <v>391</v>
      </c>
      <c r="H439" s="1132"/>
      <c r="I439" s="1132"/>
      <c r="J439" s="1133"/>
      <c r="K439" s="1138">
        <v>6313.8000000000011</v>
      </c>
    </row>
    <row r="441" spans="2:11">
      <c r="B441" s="1991" t="s">
        <v>566</v>
      </c>
      <c r="C441" s="1992"/>
      <c r="D441" s="1993"/>
      <c r="E441" s="1130" t="s">
        <v>568</v>
      </c>
      <c r="F441" s="1128" t="s">
        <v>565</v>
      </c>
      <c r="G441" s="1130" t="s">
        <v>556</v>
      </c>
      <c r="H441" s="1128"/>
      <c r="I441" s="1128" t="s">
        <v>629</v>
      </c>
      <c r="J441" s="1128" t="s">
        <v>567</v>
      </c>
      <c r="K441" s="1128" t="s">
        <v>630</v>
      </c>
    </row>
    <row r="442" spans="2:11" ht="25.5">
      <c r="B442" s="1994" t="s">
        <v>4607</v>
      </c>
      <c r="C442" s="1994"/>
      <c r="D442" s="1994"/>
      <c r="E442" s="1145" t="s">
        <v>4656</v>
      </c>
      <c r="F442" s="1131" t="s">
        <v>5106</v>
      </c>
      <c r="G442" s="510">
        <v>17.46</v>
      </c>
      <c r="H442" s="1132"/>
      <c r="I442" s="510">
        <v>6</v>
      </c>
      <c r="J442" s="1133">
        <v>1</v>
      </c>
      <c r="K442" s="1134">
        <v>3</v>
      </c>
    </row>
    <row r="443" spans="2:11" ht="25.5">
      <c r="B443" s="1994"/>
      <c r="C443" s="1994"/>
      <c r="D443" s="1994"/>
      <c r="E443" s="1145" t="s">
        <v>4657</v>
      </c>
      <c r="F443" s="1131" t="s">
        <v>5107</v>
      </c>
      <c r="G443" s="510">
        <v>10.32</v>
      </c>
      <c r="H443" s="1132"/>
      <c r="I443" s="510">
        <v>6</v>
      </c>
      <c r="J443" s="1133">
        <v>1</v>
      </c>
      <c r="K443" s="1134">
        <v>2</v>
      </c>
    </row>
    <row r="444" spans="2:11" ht="25.5">
      <c r="B444" s="1994"/>
      <c r="C444" s="1994"/>
      <c r="D444" s="1994"/>
      <c r="E444" s="1145" t="s">
        <v>4658</v>
      </c>
      <c r="F444" s="1131" t="s">
        <v>5108</v>
      </c>
      <c r="G444" s="510">
        <v>980.57</v>
      </c>
      <c r="H444" s="1132"/>
      <c r="I444" s="510">
        <v>6</v>
      </c>
      <c r="J444" s="1133">
        <v>1</v>
      </c>
      <c r="K444" s="1134">
        <v>164</v>
      </c>
    </row>
    <row r="445" spans="2:11" ht="25.5">
      <c r="B445" s="1994"/>
      <c r="C445" s="1994"/>
      <c r="D445" s="1994"/>
      <c r="E445" s="1145" t="s">
        <v>4659</v>
      </c>
      <c r="F445" s="1131" t="s">
        <v>5109</v>
      </c>
      <c r="G445" s="510">
        <v>597.41999999999996</v>
      </c>
      <c r="H445" s="1132"/>
      <c r="I445" s="510">
        <v>6</v>
      </c>
      <c r="J445" s="1133">
        <v>1</v>
      </c>
      <c r="K445" s="1134">
        <v>100</v>
      </c>
    </row>
    <row r="447" spans="2:11">
      <c r="B447" s="1991" t="s">
        <v>566</v>
      </c>
      <c r="C447" s="1992"/>
      <c r="D447" s="1993"/>
      <c r="E447" s="1130" t="s">
        <v>568</v>
      </c>
      <c r="F447" s="1128" t="s">
        <v>565</v>
      </c>
      <c r="G447" s="1130" t="s">
        <v>556</v>
      </c>
      <c r="H447" s="1128"/>
      <c r="I447" s="1128" t="s">
        <v>629</v>
      </c>
      <c r="J447" s="1128" t="s">
        <v>567</v>
      </c>
      <c r="K447" s="1130" t="s">
        <v>556</v>
      </c>
    </row>
    <row r="448" spans="2:11">
      <c r="B448" s="1994" t="s">
        <v>4608</v>
      </c>
      <c r="C448" s="1994"/>
      <c r="D448" s="1994"/>
      <c r="E448" s="1145" t="s">
        <v>4660</v>
      </c>
      <c r="F448" s="1131" t="s">
        <v>87</v>
      </c>
      <c r="G448" s="510">
        <v>325.60000000000002</v>
      </c>
      <c r="H448" s="1132"/>
      <c r="I448" s="510"/>
      <c r="J448" s="1133">
        <v>1</v>
      </c>
      <c r="K448" s="1134">
        <v>325.60000000000002</v>
      </c>
    </row>
    <row r="449" spans="1:11">
      <c r="B449" s="1994"/>
      <c r="C449" s="1994"/>
      <c r="D449" s="1994"/>
      <c r="E449" s="1145" t="s">
        <v>4661</v>
      </c>
      <c r="F449" s="1131" t="s">
        <v>86</v>
      </c>
      <c r="G449" s="510">
        <v>869.6</v>
      </c>
      <c r="H449" s="1132"/>
      <c r="I449" s="510"/>
      <c r="J449" s="1133">
        <v>1</v>
      </c>
      <c r="K449" s="1134">
        <v>869.6</v>
      </c>
    </row>
    <row r="450" spans="1:11">
      <c r="B450" s="1994"/>
      <c r="C450" s="1994"/>
      <c r="D450" s="1994"/>
      <c r="E450" s="1145" t="s">
        <v>4662</v>
      </c>
      <c r="F450" s="1131" t="s">
        <v>85</v>
      </c>
      <c r="G450" s="510">
        <v>859.1</v>
      </c>
      <c r="H450" s="1132"/>
      <c r="I450" s="510"/>
      <c r="J450" s="1133">
        <v>1</v>
      </c>
      <c r="K450" s="1134">
        <v>859.1</v>
      </c>
    </row>
    <row r="451" spans="1:11">
      <c r="B451" s="1994"/>
      <c r="C451" s="1994"/>
      <c r="D451" s="1994"/>
      <c r="E451" s="1145" t="s">
        <v>4663</v>
      </c>
      <c r="F451" s="1131" t="s">
        <v>84</v>
      </c>
      <c r="G451" s="510">
        <v>472.6</v>
      </c>
      <c r="H451" s="1132"/>
      <c r="I451" s="510"/>
      <c r="J451" s="1133">
        <v>1</v>
      </c>
      <c r="K451" s="1134">
        <v>472.6</v>
      </c>
    </row>
    <row r="453" spans="1:11" ht="15.75">
      <c r="A453" s="2025" t="s">
        <v>4664</v>
      </c>
      <c r="B453" s="2026"/>
      <c r="C453" s="2026"/>
      <c r="D453" s="2026"/>
      <c r="E453" s="2026"/>
      <c r="F453" s="2026"/>
      <c r="G453" s="2026"/>
      <c r="H453" s="2026"/>
      <c r="I453" s="2026"/>
      <c r="J453" s="2026"/>
      <c r="K453" s="2027"/>
    </row>
    <row r="454" spans="1:11">
      <c r="A454" s="1135"/>
      <c r="B454" s="1135"/>
      <c r="C454" s="1135"/>
      <c r="D454" s="1135"/>
      <c r="E454" s="1135"/>
      <c r="F454" s="1135"/>
      <c r="G454" s="1135"/>
      <c r="H454" s="1136"/>
      <c r="I454" s="1129"/>
      <c r="J454" s="1129"/>
      <c r="K454" s="507"/>
    </row>
    <row r="455" spans="1:11">
      <c r="A455" s="1136"/>
      <c r="B455" s="1991" t="s">
        <v>566</v>
      </c>
      <c r="C455" s="1992"/>
      <c r="D455" s="1993"/>
      <c r="E455" s="1130" t="s">
        <v>568</v>
      </c>
      <c r="F455" s="1128" t="s">
        <v>565</v>
      </c>
      <c r="G455" s="1130" t="s">
        <v>556</v>
      </c>
      <c r="H455" s="1128"/>
      <c r="I455" s="1128"/>
      <c r="J455" s="1128" t="s">
        <v>567</v>
      </c>
      <c r="K455" s="1128" t="s">
        <v>562</v>
      </c>
    </row>
    <row r="456" spans="1:11" ht="25.5">
      <c r="B456" s="1991" t="s">
        <v>5085</v>
      </c>
      <c r="C456" s="1992"/>
      <c r="D456" s="1993"/>
      <c r="E456" s="491" t="s">
        <v>4665</v>
      </c>
      <c r="F456" s="1131" t="s">
        <v>571</v>
      </c>
      <c r="G456" s="510">
        <v>873.97</v>
      </c>
      <c r="H456" s="1132"/>
      <c r="I456" s="1132">
        <v>873.97</v>
      </c>
      <c r="J456" s="1133">
        <v>1</v>
      </c>
      <c r="K456" s="1134">
        <v>873.97</v>
      </c>
    </row>
    <row r="457" spans="1:11">
      <c r="A457" s="1135"/>
      <c r="B457" s="1135"/>
      <c r="C457" s="1135"/>
      <c r="D457" s="1135"/>
      <c r="E457" s="1135"/>
      <c r="F457" s="1135"/>
      <c r="G457" s="1135"/>
      <c r="H457" s="1136"/>
      <c r="I457" s="1129"/>
      <c r="J457" s="1129"/>
      <c r="K457" s="507"/>
    </row>
    <row r="458" spans="1:11">
      <c r="A458" s="1136"/>
      <c r="B458" s="1991" t="s">
        <v>566</v>
      </c>
      <c r="C458" s="1992"/>
      <c r="D458" s="1993"/>
      <c r="E458" s="1130" t="s">
        <v>568</v>
      </c>
      <c r="F458" s="1128" t="s">
        <v>565</v>
      </c>
      <c r="G458" s="1130" t="s">
        <v>556</v>
      </c>
      <c r="H458" s="1128" t="s">
        <v>559</v>
      </c>
      <c r="I458" s="1128" t="s">
        <v>557</v>
      </c>
      <c r="J458" s="1128" t="s">
        <v>567</v>
      </c>
      <c r="K458" s="1128" t="s">
        <v>558</v>
      </c>
    </row>
    <row r="459" spans="1:11">
      <c r="B459" s="1994" t="s">
        <v>4666</v>
      </c>
      <c r="C459" s="1994"/>
      <c r="D459" s="1994"/>
      <c r="E459" s="2008" t="s">
        <v>4667</v>
      </c>
      <c r="F459" s="2019" t="s">
        <v>15</v>
      </c>
      <c r="G459" s="510">
        <v>79.099999999999994</v>
      </c>
      <c r="H459" s="1132">
        <v>0.55000000000000004</v>
      </c>
      <c r="I459" s="1132">
        <v>1.25</v>
      </c>
      <c r="J459" s="1133">
        <v>0.6</v>
      </c>
      <c r="K459" s="1170">
        <v>32.6</v>
      </c>
    </row>
    <row r="460" spans="1:11">
      <c r="B460" s="1994"/>
      <c r="C460" s="1994"/>
      <c r="D460" s="1994"/>
      <c r="E460" s="2009"/>
      <c r="F460" s="2020"/>
      <c r="G460" s="510">
        <v>71.47</v>
      </c>
      <c r="H460" s="1132">
        <v>0.85</v>
      </c>
      <c r="I460" s="1132">
        <v>1.35</v>
      </c>
      <c r="J460" s="1133">
        <v>0.6</v>
      </c>
      <c r="K460" s="1170">
        <v>49.2</v>
      </c>
    </row>
    <row r="461" spans="1:11">
      <c r="B461" s="1994"/>
      <c r="C461" s="1994"/>
      <c r="D461" s="1994"/>
      <c r="E461" s="2009"/>
      <c r="F461" s="2020"/>
      <c r="G461" s="510">
        <v>813.62</v>
      </c>
      <c r="H461" s="1132">
        <v>0.9</v>
      </c>
      <c r="I461" s="1132">
        <v>1.4</v>
      </c>
      <c r="J461" s="1133">
        <v>0.6</v>
      </c>
      <c r="K461" s="1170">
        <v>615.1</v>
      </c>
    </row>
    <row r="462" spans="1:11">
      <c r="B462" s="1994"/>
      <c r="C462" s="1994"/>
      <c r="D462" s="1994"/>
      <c r="E462" s="2009"/>
      <c r="F462" s="2020"/>
      <c r="G462" s="510">
        <v>19.98</v>
      </c>
      <c r="H462" s="1132">
        <v>1</v>
      </c>
      <c r="I462" s="1132">
        <v>1.6</v>
      </c>
      <c r="J462" s="1133">
        <v>0.6</v>
      </c>
      <c r="K462" s="1170">
        <v>19.2</v>
      </c>
    </row>
    <row r="463" spans="1:11">
      <c r="B463" s="1994"/>
      <c r="C463" s="1994"/>
      <c r="D463" s="1994"/>
      <c r="E463" s="2009"/>
      <c r="F463" s="2020"/>
      <c r="G463" s="510"/>
      <c r="H463" s="1132"/>
      <c r="I463" s="1132"/>
      <c r="J463" s="1133"/>
      <c r="K463" s="1170"/>
    </row>
    <row r="464" spans="1:11">
      <c r="B464" s="1994"/>
      <c r="C464" s="1994"/>
      <c r="D464" s="1994"/>
      <c r="E464" s="2010"/>
      <c r="F464" s="2021"/>
      <c r="G464" s="510" t="s">
        <v>391</v>
      </c>
      <c r="H464" s="1132"/>
      <c r="I464" s="1132"/>
      <c r="J464" s="1133"/>
      <c r="K464" s="1138">
        <v>716.10000000000014</v>
      </c>
    </row>
    <row r="465" spans="2:11">
      <c r="B465" s="1994"/>
      <c r="C465" s="1994"/>
      <c r="D465" s="1994"/>
      <c r="E465" s="2008" t="s">
        <v>4668</v>
      </c>
      <c r="F465" s="2019" t="s">
        <v>17</v>
      </c>
      <c r="G465" s="510">
        <v>79.099999999999994</v>
      </c>
      <c r="H465" s="1132">
        <v>0.55000000000000004</v>
      </c>
      <c r="I465" s="1132">
        <v>1.25</v>
      </c>
      <c r="J465" s="1133">
        <v>0.35</v>
      </c>
      <c r="K465" s="1170">
        <v>19</v>
      </c>
    </row>
    <row r="466" spans="2:11">
      <c r="B466" s="1994"/>
      <c r="C466" s="1994"/>
      <c r="D466" s="1994"/>
      <c r="E466" s="2009"/>
      <c r="F466" s="2020"/>
      <c r="G466" s="510">
        <v>71.47</v>
      </c>
      <c r="H466" s="1132">
        <v>0.85</v>
      </c>
      <c r="I466" s="1132">
        <v>1.35</v>
      </c>
      <c r="J466" s="1133">
        <v>0.35</v>
      </c>
      <c r="K466" s="1170">
        <v>28.7</v>
      </c>
    </row>
    <row r="467" spans="2:11">
      <c r="B467" s="1994"/>
      <c r="C467" s="1994"/>
      <c r="D467" s="1994"/>
      <c r="E467" s="2009"/>
      <c r="F467" s="2020"/>
      <c r="G467" s="510">
        <v>813.62</v>
      </c>
      <c r="H467" s="1132">
        <v>0.9</v>
      </c>
      <c r="I467" s="1132">
        <v>1.4</v>
      </c>
      <c r="J467" s="1133">
        <v>0.35</v>
      </c>
      <c r="K467" s="1170">
        <v>358.8</v>
      </c>
    </row>
    <row r="468" spans="2:11">
      <c r="B468" s="1994"/>
      <c r="C468" s="1994"/>
      <c r="D468" s="1994"/>
      <c r="E468" s="2009"/>
      <c r="F468" s="2020"/>
      <c r="G468" s="510">
        <v>19.98</v>
      </c>
      <c r="H468" s="1132">
        <v>1</v>
      </c>
      <c r="I468" s="1132">
        <v>1.6</v>
      </c>
      <c r="J468" s="1133">
        <v>0.35</v>
      </c>
      <c r="K468" s="1170">
        <v>11.2</v>
      </c>
    </row>
    <row r="469" spans="2:11">
      <c r="B469" s="1994"/>
      <c r="C469" s="1994"/>
      <c r="D469" s="1994"/>
      <c r="E469" s="2009"/>
      <c r="F469" s="2020"/>
      <c r="G469" s="510"/>
      <c r="H469" s="1132"/>
      <c r="I469" s="1132"/>
      <c r="J469" s="1133"/>
      <c r="K469" s="1170">
        <v>0</v>
      </c>
    </row>
    <row r="470" spans="2:11">
      <c r="B470" s="1994"/>
      <c r="C470" s="1994"/>
      <c r="D470" s="1994"/>
      <c r="E470" s="2010"/>
      <c r="F470" s="2021"/>
      <c r="G470" s="510" t="s">
        <v>391</v>
      </c>
      <c r="H470" s="1132"/>
      <c r="I470" s="1132"/>
      <c r="J470" s="1133"/>
      <c r="K470" s="1138">
        <v>417.7</v>
      </c>
    </row>
    <row r="471" spans="2:11">
      <c r="B471" s="1994"/>
      <c r="C471" s="1994"/>
      <c r="D471" s="1994"/>
      <c r="E471" s="2008" t="s">
        <v>4669</v>
      </c>
      <c r="F471" s="2022" t="s">
        <v>18</v>
      </c>
      <c r="G471" s="510">
        <v>79.099999999999994</v>
      </c>
      <c r="H471" s="1132">
        <v>0.55000000000000004</v>
      </c>
      <c r="I471" s="1132">
        <v>1.25</v>
      </c>
      <c r="J471" s="1133">
        <v>0.05</v>
      </c>
      <c r="K471" s="1170">
        <v>2.7</v>
      </c>
    </row>
    <row r="472" spans="2:11">
      <c r="B472" s="1994"/>
      <c r="C472" s="1994"/>
      <c r="D472" s="1994"/>
      <c r="E472" s="2009"/>
      <c r="F472" s="2023"/>
      <c r="G472" s="510">
        <v>71.47</v>
      </c>
      <c r="H472" s="1132">
        <v>0.85</v>
      </c>
      <c r="I472" s="1132">
        <v>1.35</v>
      </c>
      <c r="J472" s="1133">
        <v>0.05</v>
      </c>
      <c r="K472" s="1170">
        <v>4.0999999999999996</v>
      </c>
    </row>
    <row r="473" spans="2:11">
      <c r="B473" s="1994"/>
      <c r="C473" s="1994"/>
      <c r="D473" s="1994"/>
      <c r="E473" s="2009"/>
      <c r="F473" s="2023"/>
      <c r="G473" s="510">
        <v>813.62</v>
      </c>
      <c r="H473" s="1132">
        <v>0.9</v>
      </c>
      <c r="I473" s="1132">
        <v>1.4</v>
      </c>
      <c r="J473" s="1133">
        <v>0.05</v>
      </c>
      <c r="K473" s="1170">
        <v>51.3</v>
      </c>
    </row>
    <row r="474" spans="2:11">
      <c r="B474" s="1994"/>
      <c r="C474" s="1994"/>
      <c r="D474" s="1994"/>
      <c r="E474" s="2009"/>
      <c r="F474" s="2023"/>
      <c r="G474" s="510">
        <v>19.98</v>
      </c>
      <c r="H474" s="1132">
        <v>1</v>
      </c>
      <c r="I474" s="1132">
        <v>1.6</v>
      </c>
      <c r="J474" s="1133">
        <v>0.05</v>
      </c>
      <c r="K474" s="1170">
        <v>1.6</v>
      </c>
    </row>
    <row r="475" spans="2:11">
      <c r="B475" s="1994"/>
      <c r="C475" s="1994"/>
      <c r="D475" s="1994"/>
      <c r="E475" s="2009"/>
      <c r="F475" s="2023"/>
      <c r="G475" s="510"/>
      <c r="H475" s="1132"/>
      <c r="I475" s="1132"/>
      <c r="J475" s="1133"/>
      <c r="K475" s="1170">
        <v>0</v>
      </c>
    </row>
    <row r="476" spans="2:11">
      <c r="B476" s="1994"/>
      <c r="C476" s="1994"/>
      <c r="D476" s="1994"/>
      <c r="E476" s="2010"/>
      <c r="F476" s="2024"/>
      <c r="G476" s="510" t="s">
        <v>391</v>
      </c>
      <c r="H476" s="1132"/>
      <c r="I476" s="1132"/>
      <c r="J476" s="1133"/>
      <c r="K476" s="1138">
        <v>59.699999999999996</v>
      </c>
    </row>
    <row r="477" spans="2:11">
      <c r="G477" s="511"/>
      <c r="H477" s="512"/>
    </row>
    <row r="478" spans="2:11">
      <c r="B478" s="1991" t="s">
        <v>566</v>
      </c>
      <c r="C478" s="1992"/>
      <c r="D478" s="1993"/>
      <c r="E478" s="1130" t="s">
        <v>568</v>
      </c>
      <c r="F478" s="1128" t="s">
        <v>565</v>
      </c>
      <c r="G478" s="1130" t="s">
        <v>556</v>
      </c>
      <c r="H478" s="1128"/>
      <c r="I478" s="1128"/>
      <c r="J478" s="1128" t="s">
        <v>567</v>
      </c>
      <c r="K478" s="1128" t="s">
        <v>562</v>
      </c>
    </row>
    <row r="479" spans="2:11">
      <c r="B479" s="1994" t="s">
        <v>4670</v>
      </c>
      <c r="C479" s="1994"/>
      <c r="D479" s="1994"/>
      <c r="E479" s="1145" t="s">
        <v>4671</v>
      </c>
      <c r="F479" s="1131" t="s">
        <v>909</v>
      </c>
      <c r="G479" s="510">
        <v>79.099999999999994</v>
      </c>
      <c r="H479" s="1132"/>
      <c r="I479" s="510">
        <v>79.099999999999994</v>
      </c>
      <c r="J479" s="1133">
        <v>1</v>
      </c>
      <c r="K479" s="1134">
        <v>79.099999999999994</v>
      </c>
    </row>
    <row r="480" spans="2:11">
      <c r="B480" s="1994"/>
      <c r="C480" s="1994"/>
      <c r="D480" s="1994"/>
      <c r="E480" s="1145" t="s">
        <v>4672</v>
      </c>
      <c r="F480" s="1131" t="s">
        <v>910</v>
      </c>
      <c r="G480" s="510">
        <v>71.47</v>
      </c>
      <c r="H480" s="1132"/>
      <c r="I480" s="510">
        <v>71.47</v>
      </c>
      <c r="J480" s="1133">
        <v>1</v>
      </c>
      <c r="K480" s="1134">
        <v>71.47</v>
      </c>
    </row>
    <row r="481" spans="2:25">
      <c r="B481" s="1994"/>
      <c r="C481" s="1994"/>
      <c r="D481" s="1994"/>
      <c r="E481" s="1145" t="s">
        <v>4673</v>
      </c>
      <c r="F481" s="1131" t="s">
        <v>911</v>
      </c>
      <c r="G481" s="510">
        <v>813.62</v>
      </c>
      <c r="H481" s="1132"/>
      <c r="I481" s="510">
        <v>813.62</v>
      </c>
      <c r="J481" s="1133">
        <v>1</v>
      </c>
      <c r="K481" s="1134">
        <v>813.62</v>
      </c>
    </row>
    <row r="482" spans="2:25">
      <c r="B482" s="1994"/>
      <c r="C482" s="1994"/>
      <c r="D482" s="1994"/>
      <c r="E482" s="1145" t="s">
        <v>4674</v>
      </c>
      <c r="F482" s="1131" t="s">
        <v>854</v>
      </c>
      <c r="G482" s="510">
        <v>19.98</v>
      </c>
      <c r="H482" s="1132"/>
      <c r="I482" s="510">
        <v>19.98</v>
      </c>
      <c r="J482" s="1133">
        <v>1</v>
      </c>
      <c r="K482" s="1134">
        <v>19.98</v>
      </c>
    </row>
    <row r="483" spans="2:25">
      <c r="G483" s="511"/>
      <c r="H483" s="512"/>
    </row>
    <row r="484" spans="2:25">
      <c r="B484" s="1991" t="s">
        <v>566</v>
      </c>
      <c r="C484" s="1992"/>
      <c r="D484" s="1993"/>
      <c r="E484" s="1130" t="s">
        <v>568</v>
      </c>
      <c r="F484" s="1128" t="s">
        <v>565</v>
      </c>
      <c r="G484" s="1130" t="s">
        <v>569</v>
      </c>
      <c r="H484" s="1128"/>
      <c r="I484" s="1128"/>
      <c r="J484" s="1128" t="s">
        <v>567</v>
      </c>
      <c r="K484" s="1128" t="s">
        <v>576</v>
      </c>
    </row>
    <row r="485" spans="2:25">
      <c r="B485" s="1994" t="s">
        <v>5068</v>
      </c>
      <c r="C485" s="1994"/>
      <c r="D485" s="1994"/>
      <c r="E485" s="1145"/>
      <c r="F485" s="1131" t="s">
        <v>867</v>
      </c>
      <c r="G485" s="510"/>
      <c r="H485" s="1132"/>
      <c r="I485" s="510"/>
      <c r="J485" s="1133"/>
      <c r="K485" s="1134"/>
    </row>
    <row r="486" spans="2:25">
      <c r="B486" s="1994"/>
      <c r="C486" s="1994"/>
      <c r="D486" s="1994"/>
      <c r="E486" s="1145" t="s">
        <v>4675</v>
      </c>
      <c r="F486" s="1131" t="s">
        <v>868</v>
      </c>
      <c r="G486" s="510">
        <v>8</v>
      </c>
      <c r="H486" s="1132"/>
      <c r="I486" s="510">
        <v>8</v>
      </c>
      <c r="J486" s="1133">
        <v>1</v>
      </c>
      <c r="K486" s="1134">
        <v>8</v>
      </c>
    </row>
    <row r="487" spans="2:25">
      <c r="B487" s="1994"/>
      <c r="C487" s="1994"/>
      <c r="D487" s="1994"/>
      <c r="E487" s="1145" t="s">
        <v>4676</v>
      </c>
      <c r="F487" s="1131" t="s">
        <v>891</v>
      </c>
      <c r="G487" s="510">
        <v>6</v>
      </c>
      <c r="H487" s="1132"/>
      <c r="I487" s="510">
        <v>6</v>
      </c>
      <c r="J487" s="1133">
        <v>1</v>
      </c>
      <c r="K487" s="1134">
        <v>6</v>
      </c>
    </row>
    <row r="488" spans="2:25" ht="25.5">
      <c r="B488" s="1994"/>
      <c r="C488" s="1994"/>
      <c r="D488" s="1994"/>
      <c r="E488" s="1145" t="s">
        <v>4677</v>
      </c>
      <c r="F488" s="1131" t="s">
        <v>875</v>
      </c>
      <c r="G488" s="510">
        <v>3</v>
      </c>
      <c r="H488" s="1132"/>
      <c r="I488" s="510">
        <v>3</v>
      </c>
      <c r="J488" s="1133">
        <v>1</v>
      </c>
      <c r="K488" s="1134">
        <v>3</v>
      </c>
    </row>
    <row r="489" spans="2:25">
      <c r="G489" s="511"/>
      <c r="H489" s="512"/>
      <c r="O489" s="1173" t="s">
        <v>5084</v>
      </c>
      <c r="P489" s="1173">
        <v>1</v>
      </c>
      <c r="Q489" s="1173">
        <v>2</v>
      </c>
      <c r="R489" s="1173">
        <v>3</v>
      </c>
      <c r="S489" s="1173">
        <v>4</v>
      </c>
      <c r="T489" s="1173">
        <v>5</v>
      </c>
      <c r="U489" s="1173">
        <v>6</v>
      </c>
      <c r="V489" s="1173">
        <v>7</v>
      </c>
      <c r="W489" s="1173">
        <v>8</v>
      </c>
      <c r="X489" s="1173">
        <v>9</v>
      </c>
    </row>
    <row r="490" spans="2:25" ht="15">
      <c r="B490" s="1991" t="s">
        <v>566</v>
      </c>
      <c r="C490" s="1992"/>
      <c r="D490" s="1993"/>
      <c r="E490" s="1130" t="s">
        <v>568</v>
      </c>
      <c r="F490" s="1128" t="s">
        <v>565</v>
      </c>
      <c r="G490" s="1130" t="s">
        <v>569</v>
      </c>
      <c r="H490" s="1128"/>
      <c r="I490" s="1128"/>
      <c r="J490" s="1128" t="s">
        <v>567</v>
      </c>
      <c r="K490" s="1128" t="s">
        <v>576</v>
      </c>
      <c r="M490" s="1174">
        <v>57</v>
      </c>
      <c r="N490" s="1174" t="s">
        <v>5070</v>
      </c>
      <c r="P490" s="508">
        <v>7</v>
      </c>
      <c r="Q490" s="508">
        <v>7</v>
      </c>
      <c r="R490" s="508">
        <v>8</v>
      </c>
      <c r="S490" s="508">
        <v>2</v>
      </c>
      <c r="T490" s="508">
        <v>3</v>
      </c>
      <c r="U490" s="508">
        <v>6</v>
      </c>
      <c r="V490" s="508">
        <v>5</v>
      </c>
      <c r="W490" s="508">
        <v>12</v>
      </c>
      <c r="X490" s="508">
        <v>11</v>
      </c>
      <c r="Y490" s="508">
        <v>61</v>
      </c>
    </row>
    <row r="491" spans="2:25" ht="25.5">
      <c r="B491" s="1994" t="s">
        <v>5050</v>
      </c>
      <c r="C491" s="1994"/>
      <c r="D491" s="1994"/>
      <c r="E491" s="1145" t="s">
        <v>4678</v>
      </c>
      <c r="F491" s="1131" t="s">
        <v>279</v>
      </c>
      <c r="G491" s="510">
        <v>7</v>
      </c>
      <c r="H491" s="1132"/>
      <c r="I491" s="510">
        <v>7</v>
      </c>
      <c r="J491" s="1133">
        <v>1</v>
      </c>
      <c r="K491" s="1134">
        <v>7</v>
      </c>
      <c r="M491" s="1174">
        <v>12</v>
      </c>
      <c r="N491" s="1174" t="s">
        <v>5071</v>
      </c>
      <c r="P491" s="508">
        <v>3</v>
      </c>
      <c r="Q491" s="508">
        <v>2</v>
      </c>
      <c r="R491" s="508">
        <v>3</v>
      </c>
      <c r="S491" s="508">
        <v>1</v>
      </c>
      <c r="T491" s="508">
        <v>1</v>
      </c>
      <c r="U491" s="508">
        <v>1</v>
      </c>
      <c r="V491" s="508">
        <v>1</v>
      </c>
      <c r="Y491" s="508">
        <v>12</v>
      </c>
    </row>
    <row r="492" spans="2:25" ht="25.5">
      <c r="B492" s="1994"/>
      <c r="C492" s="1994"/>
      <c r="D492" s="1994"/>
      <c r="E492" s="1145" t="s">
        <v>4679</v>
      </c>
      <c r="F492" s="1131" t="s">
        <v>5078</v>
      </c>
      <c r="G492" s="510">
        <v>3</v>
      </c>
      <c r="H492" s="1132"/>
      <c r="I492" s="510">
        <v>3</v>
      </c>
      <c r="J492" s="1133">
        <v>1</v>
      </c>
      <c r="K492" s="1134">
        <v>3</v>
      </c>
      <c r="M492" s="1174">
        <v>14</v>
      </c>
      <c r="N492" s="1174" t="s">
        <v>5072</v>
      </c>
      <c r="P492" s="508">
        <v>2</v>
      </c>
      <c r="Q492" s="508">
        <v>2</v>
      </c>
      <c r="R492" s="508">
        <v>2</v>
      </c>
      <c r="S492" s="508">
        <v>1</v>
      </c>
      <c r="T492" s="508">
        <v>1</v>
      </c>
      <c r="U492" s="508">
        <v>2</v>
      </c>
      <c r="V492" s="508">
        <v>1</v>
      </c>
      <c r="W492" s="508">
        <v>2</v>
      </c>
      <c r="X492" s="508">
        <v>1</v>
      </c>
      <c r="Y492" s="508">
        <v>14</v>
      </c>
    </row>
    <row r="493" spans="2:25" ht="25.5">
      <c r="B493" s="1994"/>
      <c r="C493" s="1994"/>
      <c r="D493" s="1994"/>
      <c r="E493" s="1145" t="s">
        <v>4680</v>
      </c>
      <c r="F493" s="1131" t="s">
        <v>5079</v>
      </c>
      <c r="G493" s="510">
        <v>2</v>
      </c>
      <c r="H493" s="1132"/>
      <c r="I493" s="510">
        <v>2</v>
      </c>
      <c r="J493" s="1133">
        <v>1</v>
      </c>
      <c r="K493" s="1134">
        <v>2</v>
      </c>
      <c r="M493" s="1174">
        <v>11</v>
      </c>
      <c r="N493" s="1174" t="s">
        <v>5073</v>
      </c>
      <c r="Q493" s="508">
        <v>1</v>
      </c>
      <c r="R493" s="508">
        <v>2</v>
      </c>
      <c r="S493" s="508">
        <v>1</v>
      </c>
      <c r="T493" s="508">
        <v>1</v>
      </c>
      <c r="U493" s="508">
        <v>2</v>
      </c>
      <c r="V493" s="508">
        <v>1</v>
      </c>
      <c r="W493" s="508">
        <v>2</v>
      </c>
      <c r="X493" s="508">
        <v>1</v>
      </c>
      <c r="Y493" s="508">
        <v>11</v>
      </c>
    </row>
    <row r="494" spans="2:25" ht="15">
      <c r="G494" s="511"/>
      <c r="H494" s="512"/>
      <c r="M494" s="1174">
        <v>2</v>
      </c>
      <c r="N494" s="1174" t="s">
        <v>2435</v>
      </c>
      <c r="O494" s="508">
        <v>2</v>
      </c>
      <c r="Y494" s="508">
        <v>2</v>
      </c>
    </row>
    <row r="495" spans="2:25" ht="15">
      <c r="B495" s="1991" t="s">
        <v>566</v>
      </c>
      <c r="C495" s="1992"/>
      <c r="D495" s="1993"/>
      <c r="E495" s="1130" t="s">
        <v>568</v>
      </c>
      <c r="F495" s="1128" t="s">
        <v>565</v>
      </c>
      <c r="G495" s="1130" t="s">
        <v>556</v>
      </c>
      <c r="H495" s="1128" t="s">
        <v>559</v>
      </c>
      <c r="I495" s="1128" t="s">
        <v>557</v>
      </c>
      <c r="J495" s="1128" t="s">
        <v>567</v>
      </c>
      <c r="K495" s="1128" t="s">
        <v>558</v>
      </c>
      <c r="M495" s="1174">
        <v>1</v>
      </c>
      <c r="N495" s="1174" t="s">
        <v>2437</v>
      </c>
      <c r="O495" s="508">
        <v>1</v>
      </c>
      <c r="Y495" s="508">
        <v>1</v>
      </c>
    </row>
    <row r="496" spans="2:25">
      <c r="B496" s="1994" t="s">
        <v>4684</v>
      </c>
      <c r="C496" s="1994"/>
      <c r="D496" s="1994"/>
      <c r="E496" s="2008" t="s">
        <v>4681</v>
      </c>
      <c r="F496" s="2012" t="s">
        <v>32</v>
      </c>
      <c r="G496" s="510">
        <v>79.099999999999994</v>
      </c>
      <c r="H496" s="1132">
        <v>0.55000000000000004</v>
      </c>
      <c r="I496" s="1132">
        <v>0.6</v>
      </c>
      <c r="J496" s="1133">
        <v>1</v>
      </c>
      <c r="K496" s="1170">
        <v>26.1</v>
      </c>
    </row>
    <row r="497" spans="2:25">
      <c r="B497" s="1994"/>
      <c r="C497" s="1994"/>
      <c r="D497" s="1994"/>
      <c r="E497" s="2009"/>
      <c r="F497" s="2013"/>
      <c r="G497" s="510">
        <v>71.47</v>
      </c>
      <c r="H497" s="1132">
        <v>0.85</v>
      </c>
      <c r="I497" s="1132">
        <v>0.6</v>
      </c>
      <c r="J497" s="1133">
        <v>1</v>
      </c>
      <c r="K497" s="1170">
        <v>36.4</v>
      </c>
      <c r="O497" s="508">
        <v>3</v>
      </c>
      <c r="P497" s="508">
        <v>12</v>
      </c>
      <c r="Q497" s="508">
        <v>12</v>
      </c>
      <c r="R497" s="508">
        <v>15</v>
      </c>
      <c r="S497" s="508">
        <v>5</v>
      </c>
      <c r="T497" s="508">
        <v>6</v>
      </c>
      <c r="U497" s="508">
        <v>11</v>
      </c>
      <c r="V497" s="508">
        <v>8</v>
      </c>
      <c r="W497" s="508">
        <v>16</v>
      </c>
      <c r="X497" s="508">
        <v>13</v>
      </c>
      <c r="Y497" s="508">
        <v>101</v>
      </c>
    </row>
    <row r="498" spans="2:25">
      <c r="B498" s="1994"/>
      <c r="C498" s="1994"/>
      <c r="D498" s="1994"/>
      <c r="E498" s="2009"/>
      <c r="F498" s="2013"/>
      <c r="G498" s="510">
        <v>813.62</v>
      </c>
      <c r="H498" s="1132">
        <v>0.9</v>
      </c>
      <c r="I498" s="1132">
        <v>0.6</v>
      </c>
      <c r="J498" s="1133">
        <v>1</v>
      </c>
      <c r="K498" s="1170">
        <v>439.4</v>
      </c>
    </row>
    <row r="499" spans="2:25">
      <c r="B499" s="1994"/>
      <c r="C499" s="1994"/>
      <c r="D499" s="1994"/>
      <c r="E499" s="2009"/>
      <c r="F499" s="2013"/>
      <c r="G499" s="510">
        <v>19.98</v>
      </c>
      <c r="H499" s="1132">
        <v>1</v>
      </c>
      <c r="I499" s="1132">
        <v>0.6</v>
      </c>
      <c r="J499" s="1133">
        <v>1</v>
      </c>
      <c r="K499" s="1170">
        <v>12</v>
      </c>
      <c r="O499" s="508">
        <v>7</v>
      </c>
      <c r="P499" s="508">
        <v>12</v>
      </c>
      <c r="Q499" s="508">
        <v>13</v>
      </c>
      <c r="R499" s="508">
        <v>16</v>
      </c>
      <c r="S499" s="508">
        <v>6</v>
      </c>
      <c r="T499" s="508">
        <v>6</v>
      </c>
      <c r="U499" s="508">
        <v>11</v>
      </c>
      <c r="V499" s="508">
        <v>8</v>
      </c>
      <c r="W499" s="508">
        <v>16</v>
      </c>
      <c r="X499" s="508">
        <v>13</v>
      </c>
      <c r="Y499" s="508">
        <v>108</v>
      </c>
    </row>
    <row r="500" spans="2:25">
      <c r="B500" s="1994"/>
      <c r="C500" s="1994"/>
      <c r="D500" s="1994"/>
      <c r="E500" s="2009"/>
      <c r="F500" s="2013"/>
      <c r="G500" s="510"/>
      <c r="H500" s="1132"/>
      <c r="I500" s="1132">
        <v>0.6</v>
      </c>
      <c r="J500" s="1133">
        <v>1</v>
      </c>
      <c r="K500" s="1170">
        <v>0</v>
      </c>
    </row>
    <row r="501" spans="2:25">
      <c r="B501" s="1994"/>
      <c r="C501" s="1994"/>
      <c r="D501" s="1994"/>
      <c r="E501" s="2010"/>
      <c r="F501" s="2014"/>
      <c r="G501" s="510" t="s">
        <v>391</v>
      </c>
      <c r="H501" s="1132"/>
      <c r="I501" s="1132"/>
      <c r="J501" s="1133"/>
      <c r="K501" s="1134">
        <v>513.9</v>
      </c>
    </row>
    <row r="502" spans="2:25">
      <c r="B502" s="1994"/>
      <c r="C502" s="1994"/>
      <c r="D502" s="1994"/>
      <c r="E502" s="2015" t="s">
        <v>4682</v>
      </c>
      <c r="F502" s="2012" t="s">
        <v>133</v>
      </c>
      <c r="G502" s="510">
        <v>79.099999999999994</v>
      </c>
      <c r="H502" s="1132">
        <v>0.55000000000000004</v>
      </c>
      <c r="I502" s="1132">
        <v>0.43</v>
      </c>
      <c r="J502" s="1133">
        <v>1</v>
      </c>
      <c r="K502" s="1155">
        <v>18.7</v>
      </c>
    </row>
    <row r="503" spans="2:25">
      <c r="B503" s="1994"/>
      <c r="C503" s="1994"/>
      <c r="D503" s="1994"/>
      <c r="E503" s="2015"/>
      <c r="F503" s="2013"/>
      <c r="G503" s="510">
        <v>79.099999999999994</v>
      </c>
      <c r="H503" s="1132">
        <v>-3.1415999999999999</v>
      </c>
      <c r="I503" s="1132">
        <v>0.25</v>
      </c>
      <c r="J503" s="1133">
        <v>1</v>
      </c>
      <c r="K503" s="1155">
        <v>-1.9414106249999998</v>
      </c>
    </row>
    <row r="504" spans="2:25">
      <c r="B504" s="1994"/>
      <c r="C504" s="1994"/>
      <c r="D504" s="1994"/>
      <c r="E504" s="2015"/>
      <c r="F504" s="2013"/>
      <c r="G504" s="510">
        <v>71.47</v>
      </c>
      <c r="H504" s="1132">
        <v>0.85</v>
      </c>
      <c r="I504" s="1132">
        <v>0.48</v>
      </c>
      <c r="J504" s="1133">
        <v>1</v>
      </c>
      <c r="K504" s="1155">
        <v>29.2</v>
      </c>
    </row>
    <row r="505" spans="2:25">
      <c r="B505" s="1994"/>
      <c r="C505" s="1994"/>
      <c r="D505" s="1994"/>
      <c r="E505" s="2015"/>
      <c r="F505" s="2013"/>
      <c r="G505" s="510">
        <v>71.47</v>
      </c>
      <c r="H505" s="1132">
        <v>-3.1415999999999999</v>
      </c>
      <c r="I505" s="1132">
        <v>0.35</v>
      </c>
      <c r="J505" s="1133">
        <v>1</v>
      </c>
      <c r="K505" s="1155">
        <v>-3.4381179524999994</v>
      </c>
    </row>
    <row r="506" spans="2:25">
      <c r="B506" s="1994"/>
      <c r="C506" s="1994"/>
      <c r="D506" s="1994"/>
      <c r="E506" s="2015"/>
      <c r="F506" s="2013"/>
      <c r="G506" s="510">
        <v>813.62</v>
      </c>
      <c r="H506" s="1132">
        <v>0.9</v>
      </c>
      <c r="I506" s="1132">
        <v>0.5</v>
      </c>
      <c r="J506" s="1133">
        <v>1</v>
      </c>
      <c r="K506" s="1155">
        <v>366.1</v>
      </c>
    </row>
    <row r="507" spans="2:25">
      <c r="B507" s="1994"/>
      <c r="C507" s="1994"/>
      <c r="D507" s="1994"/>
      <c r="E507" s="2015"/>
      <c r="F507" s="2013"/>
      <c r="G507" s="510">
        <v>813.62</v>
      </c>
      <c r="H507" s="1132">
        <v>-3.1415999999999999</v>
      </c>
      <c r="I507" s="1132">
        <v>0.4</v>
      </c>
      <c r="J507" s="1133">
        <v>1</v>
      </c>
      <c r="K507" s="1155">
        <v>-51.121371840000009</v>
      </c>
    </row>
    <row r="508" spans="2:25">
      <c r="B508" s="1994"/>
      <c r="C508" s="1994"/>
      <c r="D508" s="1994"/>
      <c r="E508" s="2015"/>
      <c r="F508" s="2013"/>
      <c r="G508" s="510">
        <v>19.98</v>
      </c>
      <c r="H508" s="1132">
        <v>1</v>
      </c>
      <c r="I508" s="1132">
        <v>0.55000000000000004</v>
      </c>
      <c r="J508" s="1133">
        <v>1</v>
      </c>
      <c r="K508" s="1155">
        <v>11</v>
      </c>
    </row>
    <row r="509" spans="2:25">
      <c r="B509" s="1994"/>
      <c r="C509" s="1994"/>
      <c r="D509" s="1994"/>
      <c r="E509" s="2015"/>
      <c r="F509" s="2013"/>
      <c r="G509" s="510">
        <v>19.98</v>
      </c>
      <c r="H509" s="1132">
        <v>-3.1415999999999999</v>
      </c>
      <c r="I509" s="1132">
        <v>0.5</v>
      </c>
      <c r="J509" s="1133">
        <v>1</v>
      </c>
      <c r="K509" s="1155">
        <v>-1.9615365</v>
      </c>
    </row>
    <row r="510" spans="2:25">
      <c r="B510" s="1994"/>
      <c r="C510" s="1994"/>
      <c r="D510" s="1994"/>
      <c r="E510" s="2015"/>
      <c r="F510" s="2013"/>
      <c r="G510" s="510"/>
      <c r="H510" s="1132">
        <v>1.1499999999999999</v>
      </c>
      <c r="I510" s="1132">
        <v>0.68</v>
      </c>
      <c r="J510" s="1133">
        <v>1</v>
      </c>
      <c r="K510" s="1170">
        <v>0</v>
      </c>
    </row>
    <row r="511" spans="2:25">
      <c r="B511" s="1994"/>
      <c r="C511" s="1994"/>
      <c r="D511" s="1994"/>
      <c r="E511" s="2015"/>
      <c r="F511" s="2013"/>
      <c r="G511" s="510"/>
      <c r="H511" s="1132">
        <v>-3.1415999999999999</v>
      </c>
      <c r="I511" s="1132">
        <v>0.75</v>
      </c>
      <c r="J511" s="1133">
        <v>1</v>
      </c>
      <c r="K511" s="1155">
        <v>0</v>
      </c>
    </row>
    <row r="512" spans="2:25">
      <c r="B512" s="1994"/>
      <c r="C512" s="1994"/>
      <c r="D512" s="1994"/>
      <c r="E512" s="2015"/>
      <c r="F512" s="2014"/>
      <c r="G512" s="510" t="s">
        <v>391</v>
      </c>
      <c r="H512" s="1132"/>
      <c r="I512" s="1132"/>
      <c r="J512" s="1133"/>
      <c r="K512" s="1134">
        <v>366.53756308250001</v>
      </c>
    </row>
    <row r="513" spans="2:11">
      <c r="B513" s="1994"/>
      <c r="C513" s="1994"/>
      <c r="D513" s="1994"/>
      <c r="E513" s="2015" t="s">
        <v>4683</v>
      </c>
      <c r="F513" s="2012" t="s">
        <v>153</v>
      </c>
      <c r="G513" s="510">
        <v>79.099999999999994</v>
      </c>
      <c r="H513" s="1132">
        <v>0.55000000000000004</v>
      </c>
      <c r="I513" s="1132">
        <v>0.23</v>
      </c>
      <c r="J513" s="1133">
        <v>1</v>
      </c>
      <c r="K513" s="1155">
        <v>10</v>
      </c>
    </row>
    <row r="514" spans="2:11">
      <c r="B514" s="1994"/>
      <c r="C514" s="1994"/>
      <c r="D514" s="1994"/>
      <c r="E514" s="2015"/>
      <c r="F514" s="2013"/>
      <c r="G514" s="510">
        <v>79.099999999999994</v>
      </c>
      <c r="H514" s="1132">
        <v>-3.1415999999999999</v>
      </c>
      <c r="I514" s="1132">
        <v>0.25</v>
      </c>
      <c r="J514" s="1133">
        <v>1</v>
      </c>
      <c r="K514" s="1155">
        <v>-1.9414106249999998</v>
      </c>
    </row>
    <row r="515" spans="2:11">
      <c r="B515" s="1994"/>
      <c r="C515" s="1994"/>
      <c r="D515" s="1994"/>
      <c r="E515" s="2015"/>
      <c r="F515" s="2013"/>
      <c r="G515" s="510">
        <v>71.47</v>
      </c>
      <c r="H515" s="1132">
        <v>0.85</v>
      </c>
      <c r="I515" s="1132">
        <v>0.28000000000000003</v>
      </c>
      <c r="J515" s="1133">
        <v>1</v>
      </c>
      <c r="K515" s="1155">
        <v>17</v>
      </c>
    </row>
    <row r="516" spans="2:11">
      <c r="B516" s="1994"/>
      <c r="C516" s="1994"/>
      <c r="D516" s="1994"/>
      <c r="E516" s="2015"/>
      <c r="F516" s="2013"/>
      <c r="G516" s="510">
        <v>71.47</v>
      </c>
      <c r="H516" s="1132">
        <v>-3.1415999999999999</v>
      </c>
      <c r="I516" s="1132">
        <v>0.35</v>
      </c>
      <c r="J516" s="1133">
        <v>1</v>
      </c>
      <c r="K516" s="1155">
        <v>-3.4381179524999994</v>
      </c>
    </row>
    <row r="517" spans="2:11">
      <c r="B517" s="1994"/>
      <c r="C517" s="1994"/>
      <c r="D517" s="1994"/>
      <c r="E517" s="2015"/>
      <c r="F517" s="2013"/>
      <c r="G517" s="510">
        <v>813.62</v>
      </c>
      <c r="H517" s="1132">
        <v>0.9</v>
      </c>
      <c r="I517" s="1132">
        <v>0.3</v>
      </c>
      <c r="J517" s="1133">
        <v>1</v>
      </c>
      <c r="K517" s="1155">
        <v>219.7</v>
      </c>
    </row>
    <row r="518" spans="2:11">
      <c r="B518" s="1994"/>
      <c r="C518" s="1994"/>
      <c r="D518" s="1994"/>
      <c r="E518" s="2015"/>
      <c r="F518" s="2013"/>
      <c r="G518" s="510">
        <v>813.62</v>
      </c>
      <c r="H518" s="1132">
        <v>-3.1415999999999999</v>
      </c>
      <c r="I518" s="1132">
        <v>0.4</v>
      </c>
      <c r="J518" s="1133">
        <v>1</v>
      </c>
      <c r="K518" s="1155">
        <v>-51.121371840000009</v>
      </c>
    </row>
    <row r="519" spans="2:11">
      <c r="B519" s="1994"/>
      <c r="C519" s="1994"/>
      <c r="D519" s="1994"/>
      <c r="E519" s="2015"/>
      <c r="F519" s="2013"/>
      <c r="G519" s="510">
        <v>19.98</v>
      </c>
      <c r="H519" s="1132">
        <v>1</v>
      </c>
      <c r="I519" s="1132">
        <v>0.35</v>
      </c>
      <c r="J519" s="1133">
        <v>1</v>
      </c>
      <c r="K519" s="1155">
        <v>7</v>
      </c>
    </row>
    <row r="520" spans="2:11">
      <c r="B520" s="1994"/>
      <c r="C520" s="1994"/>
      <c r="D520" s="1994"/>
      <c r="E520" s="2015"/>
      <c r="F520" s="2013"/>
      <c r="G520" s="510">
        <v>19.98</v>
      </c>
      <c r="H520" s="1132">
        <v>-3.1415999999999999</v>
      </c>
      <c r="I520" s="1132">
        <v>0.5</v>
      </c>
      <c r="J520" s="1133">
        <v>1</v>
      </c>
      <c r="K520" s="1155">
        <v>-1.9615365</v>
      </c>
    </row>
    <row r="521" spans="2:11">
      <c r="B521" s="1994"/>
      <c r="C521" s="1994"/>
      <c r="D521" s="1994"/>
      <c r="E521" s="2015"/>
      <c r="F521" s="2013"/>
      <c r="G521" s="510"/>
      <c r="H521" s="1132">
        <v>1.1499999999999999</v>
      </c>
      <c r="I521" s="1132">
        <v>0.48</v>
      </c>
      <c r="J521" s="1133">
        <v>1</v>
      </c>
      <c r="K521" s="1170">
        <v>0</v>
      </c>
    </row>
    <row r="522" spans="2:11">
      <c r="B522" s="1994"/>
      <c r="C522" s="1994"/>
      <c r="D522" s="1994"/>
      <c r="E522" s="2015"/>
      <c r="F522" s="2013"/>
      <c r="G522" s="510"/>
      <c r="H522" s="1132">
        <v>-3.1415999999999999</v>
      </c>
      <c r="I522" s="1132">
        <v>0.75</v>
      </c>
      <c r="J522" s="1133">
        <v>1</v>
      </c>
      <c r="K522" s="1155">
        <v>0</v>
      </c>
    </row>
    <row r="523" spans="2:11">
      <c r="B523" s="1994"/>
      <c r="C523" s="1994"/>
      <c r="D523" s="1994"/>
      <c r="E523" s="2015"/>
      <c r="F523" s="2014"/>
      <c r="G523" s="510" t="s">
        <v>391</v>
      </c>
      <c r="H523" s="1132"/>
      <c r="I523" s="1132"/>
      <c r="J523" s="1133"/>
      <c r="K523" s="1134">
        <v>195.23756308249997</v>
      </c>
    </row>
    <row r="525" spans="2:11">
      <c r="B525" s="1991" t="s">
        <v>566</v>
      </c>
      <c r="C525" s="1992"/>
      <c r="D525" s="1993"/>
      <c r="E525" s="1130" t="s">
        <v>568</v>
      </c>
      <c r="F525" s="1128" t="s">
        <v>565</v>
      </c>
      <c r="G525" s="1130" t="s">
        <v>556</v>
      </c>
      <c r="H525" s="1128" t="s">
        <v>559</v>
      </c>
      <c r="I525" s="1128" t="s">
        <v>557</v>
      </c>
      <c r="J525" s="1128" t="s">
        <v>567</v>
      </c>
      <c r="K525" s="1128" t="s">
        <v>391</v>
      </c>
    </row>
    <row r="526" spans="2:11">
      <c r="B526" s="1994" t="s">
        <v>4685</v>
      </c>
      <c r="C526" s="1994"/>
      <c r="D526" s="1994"/>
      <c r="E526" s="2016" t="s">
        <v>4686</v>
      </c>
      <c r="F526" s="2012" t="s">
        <v>250</v>
      </c>
      <c r="G526" s="510">
        <v>79.099999999999994</v>
      </c>
      <c r="H526" s="1132">
        <v>0.55000000000000004</v>
      </c>
      <c r="I526" s="1132">
        <v>0.15</v>
      </c>
      <c r="J526" s="1133">
        <v>0.3</v>
      </c>
      <c r="K526" s="1155">
        <v>2</v>
      </c>
    </row>
    <row r="527" spans="2:11">
      <c r="B527" s="1994"/>
      <c r="C527" s="1994"/>
      <c r="D527" s="1994"/>
      <c r="E527" s="2017"/>
      <c r="F527" s="2013"/>
      <c r="G527" s="510">
        <v>71.47</v>
      </c>
      <c r="H527" s="1132">
        <v>0.85</v>
      </c>
      <c r="I527" s="1132">
        <v>0.15</v>
      </c>
      <c r="J527" s="1133">
        <v>0.3</v>
      </c>
      <c r="K527" s="1155">
        <v>2.7</v>
      </c>
    </row>
    <row r="528" spans="2:11">
      <c r="B528" s="1994"/>
      <c r="C528" s="1994"/>
      <c r="D528" s="1994"/>
      <c r="E528" s="2017"/>
      <c r="F528" s="2013"/>
      <c r="G528" s="510">
        <v>813.62</v>
      </c>
      <c r="H528" s="1132">
        <v>0.9</v>
      </c>
      <c r="I528" s="1132">
        <v>0.15</v>
      </c>
      <c r="J528" s="1133">
        <v>0.3</v>
      </c>
      <c r="K528" s="1155">
        <v>33</v>
      </c>
    </row>
    <row r="529" spans="2:11">
      <c r="B529" s="1994"/>
      <c r="C529" s="1994"/>
      <c r="D529" s="1994"/>
      <c r="E529" s="2017"/>
      <c r="F529" s="2013"/>
      <c r="G529" s="510">
        <v>19.98</v>
      </c>
      <c r="H529" s="1132">
        <v>1</v>
      </c>
      <c r="I529" s="1132">
        <v>0.15</v>
      </c>
      <c r="J529" s="1133">
        <v>0.3</v>
      </c>
      <c r="K529" s="1155">
        <v>0.9</v>
      </c>
    </row>
    <row r="530" spans="2:11">
      <c r="B530" s="1994"/>
      <c r="C530" s="1994"/>
      <c r="D530" s="1994"/>
      <c r="E530" s="2017"/>
      <c r="F530" s="2013"/>
      <c r="G530" s="510"/>
      <c r="H530" s="1132"/>
      <c r="I530" s="1132">
        <v>0.15</v>
      </c>
      <c r="J530" s="1133">
        <v>0.3</v>
      </c>
      <c r="K530" s="1155">
        <v>0</v>
      </c>
    </row>
    <row r="531" spans="2:11">
      <c r="B531" s="1994"/>
      <c r="C531" s="1994"/>
      <c r="D531" s="1994"/>
      <c r="E531" s="2018"/>
      <c r="F531" s="2014"/>
      <c r="G531" s="510" t="s">
        <v>391</v>
      </c>
      <c r="H531" s="1132"/>
      <c r="I531" s="1132"/>
      <c r="J531" s="1133"/>
      <c r="K531" s="1134">
        <v>38.6</v>
      </c>
    </row>
    <row r="532" spans="2:11">
      <c r="B532" s="1994"/>
      <c r="C532" s="1994"/>
      <c r="D532" s="1994"/>
      <c r="E532" s="2015" t="s">
        <v>4687</v>
      </c>
      <c r="F532" s="2012" t="s">
        <v>133</v>
      </c>
      <c r="G532" s="510">
        <v>79.099999999999994</v>
      </c>
      <c r="H532" s="1132">
        <v>0.55000000000000004</v>
      </c>
      <c r="I532" s="1132">
        <v>0.1</v>
      </c>
      <c r="J532" s="1133">
        <v>0.5</v>
      </c>
      <c r="K532" s="1155">
        <v>2.2000000000000002</v>
      </c>
    </row>
    <row r="533" spans="2:11">
      <c r="B533" s="1994"/>
      <c r="C533" s="1994"/>
      <c r="D533" s="1994"/>
      <c r="E533" s="2015"/>
      <c r="F533" s="2013"/>
      <c r="G533" s="510">
        <v>71.47</v>
      </c>
      <c r="H533" s="1132">
        <v>0.85</v>
      </c>
      <c r="I533" s="1132">
        <v>0.1</v>
      </c>
      <c r="J533" s="1133">
        <v>0.5</v>
      </c>
      <c r="K533" s="1155">
        <v>3</v>
      </c>
    </row>
    <row r="534" spans="2:11">
      <c r="B534" s="1994"/>
      <c r="C534" s="1994"/>
      <c r="D534" s="1994"/>
      <c r="E534" s="2015"/>
      <c r="F534" s="2013"/>
      <c r="G534" s="510">
        <v>813.62</v>
      </c>
      <c r="H534" s="1132">
        <v>0.9</v>
      </c>
      <c r="I534" s="1132">
        <v>0.1</v>
      </c>
      <c r="J534" s="1133">
        <v>0.5</v>
      </c>
      <c r="K534" s="1155">
        <v>36.6</v>
      </c>
    </row>
    <row r="535" spans="2:11">
      <c r="B535" s="1994"/>
      <c r="C535" s="1994"/>
      <c r="D535" s="1994"/>
      <c r="E535" s="2015"/>
      <c r="F535" s="2013"/>
      <c r="G535" s="510">
        <v>19.98</v>
      </c>
      <c r="H535" s="1132">
        <v>1</v>
      </c>
      <c r="I535" s="1132">
        <v>0.1</v>
      </c>
      <c r="J535" s="1133">
        <v>0.5</v>
      </c>
      <c r="K535" s="1155">
        <v>1</v>
      </c>
    </row>
    <row r="536" spans="2:11">
      <c r="B536" s="1994"/>
      <c r="C536" s="1994"/>
      <c r="D536" s="1994"/>
      <c r="E536" s="2015"/>
      <c r="F536" s="2013"/>
      <c r="G536" s="510"/>
      <c r="H536" s="1132"/>
      <c r="I536" s="1132">
        <v>0.1</v>
      </c>
      <c r="J536" s="1133">
        <v>0.5</v>
      </c>
      <c r="K536" s="1155">
        <v>0</v>
      </c>
    </row>
    <row r="537" spans="2:11">
      <c r="B537" s="1994"/>
      <c r="C537" s="1994"/>
      <c r="D537" s="1994"/>
      <c r="E537" s="2015"/>
      <c r="F537" s="2014"/>
      <c r="G537" s="510" t="s">
        <v>391</v>
      </c>
      <c r="H537" s="1132"/>
      <c r="I537" s="1132"/>
      <c r="J537" s="1133"/>
      <c r="K537" s="1134">
        <v>42.800000000000004</v>
      </c>
    </row>
    <row r="538" spans="2:11">
      <c r="B538" s="1994"/>
      <c r="C538" s="1994"/>
      <c r="D538" s="1994"/>
      <c r="E538" s="2016" t="s">
        <v>4688</v>
      </c>
      <c r="F538" s="2012" t="s">
        <v>5158</v>
      </c>
      <c r="G538" s="510">
        <v>79.099999999999994</v>
      </c>
      <c r="H538" s="1132">
        <v>0.55000000000000004</v>
      </c>
      <c r="I538" s="1132">
        <v>0.1</v>
      </c>
      <c r="J538" s="1133">
        <v>0.7</v>
      </c>
      <c r="K538" s="1155">
        <v>3</v>
      </c>
    </row>
    <row r="539" spans="2:11">
      <c r="B539" s="1994"/>
      <c r="C539" s="1994"/>
      <c r="D539" s="1994"/>
      <c r="E539" s="2017"/>
      <c r="F539" s="2013"/>
      <c r="G539" s="510">
        <v>71.47</v>
      </c>
      <c r="H539" s="1132">
        <v>0.85</v>
      </c>
      <c r="I539" s="1132">
        <v>0.1</v>
      </c>
      <c r="J539" s="1133">
        <v>0.7</v>
      </c>
      <c r="K539" s="1155">
        <v>4.3</v>
      </c>
    </row>
    <row r="540" spans="2:11">
      <c r="B540" s="1994"/>
      <c r="C540" s="1994"/>
      <c r="D540" s="1994"/>
      <c r="E540" s="2017"/>
      <c r="F540" s="2013"/>
      <c r="G540" s="510">
        <v>813.62</v>
      </c>
      <c r="H540" s="1132">
        <v>0.9</v>
      </c>
      <c r="I540" s="1132">
        <v>0.1</v>
      </c>
      <c r="J540" s="1133">
        <v>0.7</v>
      </c>
      <c r="K540" s="1155">
        <v>51.3</v>
      </c>
    </row>
    <row r="541" spans="2:11">
      <c r="B541" s="1994"/>
      <c r="C541" s="1994"/>
      <c r="D541" s="1994"/>
      <c r="E541" s="2017"/>
      <c r="F541" s="2013"/>
      <c r="G541" s="510">
        <v>19.98</v>
      </c>
      <c r="H541" s="1132">
        <v>1</v>
      </c>
      <c r="I541" s="1132">
        <v>0.1</v>
      </c>
      <c r="J541" s="1133">
        <v>0.7</v>
      </c>
      <c r="K541" s="1155">
        <v>1.4</v>
      </c>
    </row>
    <row r="542" spans="2:11">
      <c r="B542" s="1994"/>
      <c r="C542" s="1994"/>
      <c r="D542" s="1994"/>
      <c r="E542" s="2017"/>
      <c r="F542" s="2013"/>
      <c r="G542" s="510"/>
      <c r="H542" s="1132"/>
      <c r="I542" s="1132">
        <v>0.1</v>
      </c>
      <c r="J542" s="1133">
        <v>0.7</v>
      </c>
      <c r="K542" s="1155">
        <v>0</v>
      </c>
    </row>
    <row r="543" spans="2:11">
      <c r="B543" s="1994"/>
      <c r="C543" s="1994"/>
      <c r="D543" s="1994"/>
      <c r="E543" s="2018"/>
      <c r="F543" s="2014"/>
      <c r="G543" s="510" t="s">
        <v>391</v>
      </c>
      <c r="H543" s="1132"/>
      <c r="I543" s="1132"/>
      <c r="J543" s="1133"/>
      <c r="K543" s="1134">
        <v>59.999999999999993</v>
      </c>
    </row>
    <row r="544" spans="2:11">
      <c r="B544" s="1994"/>
      <c r="C544" s="1994"/>
      <c r="D544" s="1994"/>
      <c r="E544" s="2015" t="s">
        <v>4689</v>
      </c>
      <c r="F544" s="2012" t="s">
        <v>252</v>
      </c>
      <c r="G544" s="510">
        <v>79.099999999999994</v>
      </c>
      <c r="H544" s="1132">
        <v>0.55000000000000004</v>
      </c>
      <c r="I544" s="1132">
        <v>0.15</v>
      </c>
      <c r="J544" s="1133">
        <v>0.3</v>
      </c>
      <c r="K544" s="1155">
        <v>2</v>
      </c>
    </row>
    <row r="545" spans="2:11">
      <c r="B545" s="1994"/>
      <c r="C545" s="1994"/>
      <c r="D545" s="1994"/>
      <c r="E545" s="2015"/>
      <c r="F545" s="2013"/>
      <c r="G545" s="510">
        <v>71.47</v>
      </c>
      <c r="H545" s="1132">
        <v>0.85</v>
      </c>
      <c r="I545" s="1132">
        <v>0.15</v>
      </c>
      <c r="J545" s="1133">
        <v>0.3</v>
      </c>
      <c r="K545" s="1155">
        <v>2.7</v>
      </c>
    </row>
    <row r="546" spans="2:11">
      <c r="B546" s="1994"/>
      <c r="C546" s="1994"/>
      <c r="D546" s="1994"/>
      <c r="E546" s="2015"/>
      <c r="F546" s="2013"/>
      <c r="G546" s="510">
        <v>813.62</v>
      </c>
      <c r="H546" s="1132">
        <v>0.9</v>
      </c>
      <c r="I546" s="1132">
        <v>0.15</v>
      </c>
      <c r="J546" s="1133">
        <v>0.3</v>
      </c>
      <c r="K546" s="1155">
        <v>33</v>
      </c>
    </row>
    <row r="547" spans="2:11">
      <c r="B547" s="1994"/>
      <c r="C547" s="1994"/>
      <c r="D547" s="1994"/>
      <c r="E547" s="2015"/>
      <c r="F547" s="2013"/>
      <c r="G547" s="510">
        <v>19.98</v>
      </c>
      <c r="H547" s="1132">
        <v>1</v>
      </c>
      <c r="I547" s="1132">
        <v>0.15</v>
      </c>
      <c r="J547" s="1133">
        <v>0.3</v>
      </c>
      <c r="K547" s="1155">
        <v>0.9</v>
      </c>
    </row>
    <row r="548" spans="2:11">
      <c r="B548" s="1994"/>
      <c r="C548" s="1994"/>
      <c r="D548" s="1994"/>
      <c r="E548" s="2015"/>
      <c r="F548" s="2013"/>
      <c r="G548" s="510"/>
      <c r="H548" s="1132"/>
      <c r="I548" s="1132">
        <v>0.15</v>
      </c>
      <c r="J548" s="1133">
        <v>0.3</v>
      </c>
      <c r="K548" s="1155">
        <v>0</v>
      </c>
    </row>
    <row r="549" spans="2:11">
      <c r="B549" s="1994"/>
      <c r="C549" s="1994"/>
      <c r="D549" s="1994"/>
      <c r="E549" s="2015"/>
      <c r="F549" s="2014"/>
      <c r="G549" s="510" t="s">
        <v>391</v>
      </c>
      <c r="H549" s="1132"/>
      <c r="I549" s="1132"/>
      <c r="J549" s="1133"/>
      <c r="K549" s="1138">
        <v>38.6</v>
      </c>
    </row>
    <row r="550" spans="2:11">
      <c r="B550" s="1994"/>
      <c r="C550" s="1994"/>
      <c r="D550" s="1994"/>
      <c r="E550" s="2015" t="s">
        <v>4690</v>
      </c>
      <c r="F550" s="2012" t="s">
        <v>253</v>
      </c>
      <c r="G550" s="510">
        <v>79.099999999999994</v>
      </c>
      <c r="H550" s="1132">
        <v>0.55000000000000004</v>
      </c>
      <c r="I550" s="1132">
        <v>1</v>
      </c>
      <c r="J550" s="1133">
        <v>0.7</v>
      </c>
      <c r="K550" s="1155">
        <v>30.5</v>
      </c>
    </row>
    <row r="551" spans="2:11">
      <c r="B551" s="1994"/>
      <c r="C551" s="1994"/>
      <c r="D551" s="1994"/>
      <c r="E551" s="2015"/>
      <c r="F551" s="2013"/>
      <c r="G551" s="510">
        <v>71.47</v>
      </c>
      <c r="H551" s="1132">
        <v>0.85</v>
      </c>
      <c r="I551" s="1132">
        <v>1</v>
      </c>
      <c r="J551" s="1133">
        <v>0.7</v>
      </c>
      <c r="K551" s="1155">
        <v>42.5</v>
      </c>
    </row>
    <row r="552" spans="2:11">
      <c r="B552" s="1994"/>
      <c r="C552" s="1994"/>
      <c r="D552" s="1994"/>
      <c r="E552" s="2015"/>
      <c r="F552" s="2013"/>
      <c r="G552" s="510">
        <v>813.62</v>
      </c>
      <c r="H552" s="1132">
        <v>0.9</v>
      </c>
      <c r="I552" s="1132">
        <v>1</v>
      </c>
      <c r="J552" s="1133">
        <v>0.7</v>
      </c>
      <c r="K552" s="1155">
        <v>512.6</v>
      </c>
    </row>
    <row r="553" spans="2:11">
      <c r="B553" s="1994"/>
      <c r="C553" s="1994"/>
      <c r="D553" s="1994"/>
      <c r="E553" s="2015"/>
      <c r="F553" s="2013"/>
      <c r="G553" s="510">
        <v>19.98</v>
      </c>
      <c r="H553" s="1132">
        <v>1</v>
      </c>
      <c r="I553" s="1132">
        <v>1</v>
      </c>
      <c r="J553" s="1133">
        <v>0.7</v>
      </c>
      <c r="K553" s="1155">
        <v>14</v>
      </c>
    </row>
    <row r="554" spans="2:11">
      <c r="B554" s="1994"/>
      <c r="C554" s="1994"/>
      <c r="D554" s="1994"/>
      <c r="E554" s="2015"/>
      <c r="F554" s="2013"/>
      <c r="G554" s="510"/>
      <c r="H554" s="1132"/>
      <c r="I554" s="1132">
        <v>1</v>
      </c>
      <c r="J554" s="1133">
        <v>0.7</v>
      </c>
      <c r="K554" s="1155">
        <v>0</v>
      </c>
    </row>
    <row r="555" spans="2:11">
      <c r="B555" s="1994"/>
      <c r="C555" s="1994"/>
      <c r="D555" s="1994"/>
      <c r="E555" s="2015"/>
      <c r="F555" s="2014"/>
      <c r="G555" s="510" t="s">
        <v>391</v>
      </c>
      <c r="H555" s="1132"/>
      <c r="I555" s="1132"/>
      <c r="J555" s="1133"/>
      <c r="K555" s="1138">
        <v>599.6</v>
      </c>
    </row>
    <row r="557" spans="2:11">
      <c r="B557" s="1991" t="s">
        <v>566</v>
      </c>
      <c r="C557" s="1992"/>
      <c r="D557" s="1993"/>
      <c r="E557" s="1130" t="s">
        <v>568</v>
      </c>
      <c r="F557" s="1128" t="s">
        <v>565</v>
      </c>
      <c r="G557" s="1130" t="s">
        <v>556</v>
      </c>
      <c r="H557" s="1128" t="s">
        <v>627</v>
      </c>
      <c r="I557" s="1128" t="s">
        <v>628</v>
      </c>
      <c r="J557" s="1128" t="s">
        <v>567</v>
      </c>
      <c r="K557" s="1128" t="s">
        <v>569</v>
      </c>
    </row>
    <row r="558" spans="2:11" ht="63.75">
      <c r="B558" s="1994" t="s">
        <v>4691</v>
      </c>
      <c r="C558" s="1994"/>
      <c r="D558" s="1994"/>
      <c r="E558" s="1145" t="s">
        <v>4692</v>
      </c>
      <c r="F558" s="1131" t="s">
        <v>255</v>
      </c>
      <c r="G558" s="510">
        <v>79.099999999999994</v>
      </c>
      <c r="H558" s="1132">
        <v>8</v>
      </c>
      <c r="I558" s="510">
        <v>2</v>
      </c>
      <c r="J558" s="1133">
        <v>0.5</v>
      </c>
      <c r="K558" s="1134">
        <v>10</v>
      </c>
    </row>
    <row r="559" spans="2:11" ht="63.75">
      <c r="B559" s="1994"/>
      <c r="C559" s="1994"/>
      <c r="D559" s="1994"/>
      <c r="E559" s="1145" t="s">
        <v>4693</v>
      </c>
      <c r="F559" s="1131" t="s">
        <v>256</v>
      </c>
      <c r="G559" s="510">
        <v>71.47</v>
      </c>
      <c r="H559" s="1132">
        <v>8</v>
      </c>
      <c r="I559" s="510">
        <v>2</v>
      </c>
      <c r="J559" s="1133">
        <v>0.5</v>
      </c>
      <c r="K559" s="1134">
        <v>9</v>
      </c>
    </row>
    <row r="560" spans="2:11" ht="63.75">
      <c r="B560" s="1994"/>
      <c r="C560" s="1994"/>
      <c r="D560" s="1994"/>
      <c r="E560" s="1145" t="s">
        <v>4694</v>
      </c>
      <c r="F560" s="1131" t="s">
        <v>257</v>
      </c>
      <c r="G560" s="510">
        <v>813.62</v>
      </c>
      <c r="H560" s="1132">
        <v>8</v>
      </c>
      <c r="I560" s="510">
        <v>2</v>
      </c>
      <c r="J560" s="1133">
        <v>0.5</v>
      </c>
      <c r="K560" s="1134">
        <v>102</v>
      </c>
    </row>
    <row r="562" spans="1:11">
      <c r="B562" s="1991" t="s">
        <v>566</v>
      </c>
      <c r="C562" s="1992"/>
      <c r="D562" s="1993"/>
      <c r="E562" s="1130" t="s">
        <v>568</v>
      </c>
      <c r="F562" s="1128" t="s">
        <v>565</v>
      </c>
      <c r="G562" s="1130" t="s">
        <v>556</v>
      </c>
      <c r="H562" s="1128"/>
      <c r="I562" s="1128" t="s">
        <v>629</v>
      </c>
      <c r="J562" s="1128" t="s">
        <v>567</v>
      </c>
      <c r="K562" s="1128" t="s">
        <v>630</v>
      </c>
    </row>
    <row r="563" spans="1:11">
      <c r="B563" s="1994" t="s">
        <v>4695</v>
      </c>
      <c r="C563" s="1994"/>
      <c r="D563" s="1994"/>
      <c r="E563" s="1145" t="s">
        <v>4696</v>
      </c>
      <c r="F563" s="1131" t="s">
        <v>909</v>
      </c>
      <c r="G563" s="510">
        <v>79.099999999999994</v>
      </c>
      <c r="H563" s="1132"/>
      <c r="I563" s="510">
        <v>6</v>
      </c>
      <c r="J563" s="1133">
        <v>1</v>
      </c>
      <c r="K563" s="1134">
        <v>14</v>
      </c>
    </row>
    <row r="564" spans="1:11">
      <c r="B564" s="1994"/>
      <c r="C564" s="1994"/>
      <c r="D564" s="1994"/>
      <c r="E564" s="1145" t="s">
        <v>4697</v>
      </c>
      <c r="F564" s="1131" t="s">
        <v>910</v>
      </c>
      <c r="G564" s="510">
        <v>71.47</v>
      </c>
      <c r="H564" s="1132"/>
      <c r="I564" s="510">
        <v>6</v>
      </c>
      <c r="J564" s="1133">
        <v>1</v>
      </c>
      <c r="K564" s="1134">
        <v>12</v>
      </c>
    </row>
    <row r="565" spans="1:11">
      <c r="B565" s="1994"/>
      <c r="C565" s="1994"/>
      <c r="D565" s="1994"/>
      <c r="E565" s="1145" t="s">
        <v>4698</v>
      </c>
      <c r="F565" s="1131" t="s">
        <v>911</v>
      </c>
      <c r="G565" s="510">
        <v>813.62</v>
      </c>
      <c r="H565" s="1132"/>
      <c r="I565" s="510">
        <v>6</v>
      </c>
      <c r="J565" s="1133">
        <v>1</v>
      </c>
      <c r="K565" s="1134">
        <v>136</v>
      </c>
    </row>
    <row r="566" spans="1:11">
      <c r="B566" s="1994"/>
      <c r="C566" s="1994"/>
      <c r="D566" s="1994"/>
      <c r="E566" s="1145" t="s">
        <v>4699</v>
      </c>
      <c r="F566" s="1131" t="s">
        <v>854</v>
      </c>
      <c r="G566" s="510">
        <v>19.98</v>
      </c>
      <c r="H566" s="1132"/>
      <c r="I566" s="510">
        <v>6</v>
      </c>
      <c r="J566" s="1133">
        <v>1</v>
      </c>
      <c r="K566" s="1134">
        <v>4</v>
      </c>
    </row>
    <row r="568" spans="1:11" ht="15.75">
      <c r="A568" s="2025" t="s">
        <v>4700</v>
      </c>
      <c r="B568" s="2026"/>
      <c r="C568" s="2026"/>
      <c r="D568" s="2026"/>
      <c r="E568" s="2026"/>
      <c r="F568" s="2026"/>
      <c r="G568" s="2026"/>
      <c r="H568" s="2026"/>
      <c r="I568" s="2026"/>
      <c r="J568" s="2026"/>
      <c r="K568" s="2027"/>
    </row>
    <row r="569" spans="1:11">
      <c r="A569" s="1135"/>
      <c r="B569" s="1135"/>
      <c r="C569" s="1135"/>
      <c r="D569" s="1135"/>
      <c r="E569" s="1135"/>
      <c r="F569" s="1135"/>
      <c r="G569" s="1135"/>
      <c r="H569" s="1136"/>
      <c r="I569" s="1129"/>
      <c r="J569" s="1129"/>
      <c r="K569" s="507"/>
    </row>
    <row r="570" spans="1:11">
      <c r="A570" s="1136"/>
      <c r="B570" s="1991" t="s">
        <v>566</v>
      </c>
      <c r="C570" s="1992"/>
      <c r="D570" s="1993"/>
      <c r="E570" s="1130" t="s">
        <v>568</v>
      </c>
      <c r="F570" s="1128" t="s">
        <v>565</v>
      </c>
      <c r="G570" s="1130" t="s">
        <v>556</v>
      </c>
      <c r="H570" s="1128"/>
      <c r="I570" s="1128"/>
      <c r="J570" s="1128" t="s">
        <v>567</v>
      </c>
      <c r="K570" s="1128" t="s">
        <v>562</v>
      </c>
    </row>
    <row r="571" spans="1:11" ht="25.5">
      <c r="B571" s="1991" t="s">
        <v>5086</v>
      </c>
      <c r="C571" s="1992"/>
      <c r="D571" s="1993"/>
      <c r="E571" s="491" t="s">
        <v>4701</v>
      </c>
      <c r="F571" s="1131" t="s">
        <v>571</v>
      </c>
      <c r="G571" s="510">
        <v>873.97</v>
      </c>
      <c r="H571" s="1132"/>
      <c r="I571" s="1132">
        <v>873.97</v>
      </c>
      <c r="J571" s="1133">
        <v>1</v>
      </c>
      <c r="K571" s="1134">
        <v>873.97</v>
      </c>
    </row>
    <row r="572" spans="1:11">
      <c r="A572" s="1135"/>
      <c r="B572" s="1135"/>
      <c r="C572" s="1135"/>
      <c r="D572" s="1135"/>
      <c r="E572" s="1135"/>
      <c r="F572" s="1135"/>
      <c r="G572" s="1135"/>
      <c r="H572" s="1136"/>
      <c r="I572" s="1129"/>
      <c r="J572" s="1129"/>
      <c r="K572" s="507"/>
    </row>
    <row r="573" spans="1:11">
      <c r="A573" s="1136"/>
      <c r="B573" s="1991" t="s">
        <v>566</v>
      </c>
      <c r="C573" s="1992"/>
      <c r="D573" s="1993"/>
      <c r="E573" s="1130" t="s">
        <v>568</v>
      </c>
      <c r="F573" s="1128" t="s">
        <v>565</v>
      </c>
      <c r="G573" s="1130" t="s">
        <v>556</v>
      </c>
      <c r="H573" s="1128" t="s">
        <v>559</v>
      </c>
      <c r="I573" s="1128" t="s">
        <v>557</v>
      </c>
      <c r="J573" s="1128" t="s">
        <v>567</v>
      </c>
      <c r="K573" s="1128" t="s">
        <v>558</v>
      </c>
    </row>
    <row r="574" spans="1:11">
      <c r="B574" s="1994" t="s">
        <v>4702</v>
      </c>
      <c r="C574" s="1994"/>
      <c r="D574" s="1994"/>
      <c r="E574" s="2008" t="s">
        <v>4703</v>
      </c>
      <c r="F574" s="2019" t="s">
        <v>15</v>
      </c>
      <c r="G574" s="510">
        <v>127.75</v>
      </c>
      <c r="H574" s="1132">
        <v>0.55000000000000004</v>
      </c>
      <c r="I574" s="1132">
        <v>1.25</v>
      </c>
      <c r="J574" s="1133">
        <v>0.6</v>
      </c>
      <c r="K574" s="1170">
        <v>52.7</v>
      </c>
    </row>
    <row r="575" spans="1:11">
      <c r="B575" s="1994"/>
      <c r="C575" s="1994"/>
      <c r="D575" s="1994"/>
      <c r="E575" s="2009"/>
      <c r="F575" s="2020"/>
      <c r="G575" s="510">
        <v>721.35</v>
      </c>
      <c r="H575" s="1132">
        <v>0.85</v>
      </c>
      <c r="I575" s="1132">
        <v>1.35</v>
      </c>
      <c r="J575" s="1133">
        <v>0.6</v>
      </c>
      <c r="K575" s="1170">
        <v>496.6</v>
      </c>
    </row>
    <row r="576" spans="1:11">
      <c r="B576" s="1994"/>
      <c r="C576" s="1994"/>
      <c r="D576" s="1994"/>
      <c r="E576" s="2009"/>
      <c r="F576" s="2020"/>
      <c r="G576" s="510">
        <v>6.4</v>
      </c>
      <c r="H576" s="1132">
        <v>0.9</v>
      </c>
      <c r="I576" s="1132">
        <v>1.4</v>
      </c>
      <c r="J576" s="1133">
        <v>0.6</v>
      </c>
      <c r="K576" s="1170">
        <v>4.8</v>
      </c>
    </row>
    <row r="577" spans="2:11">
      <c r="B577" s="1994"/>
      <c r="C577" s="1994"/>
      <c r="D577" s="1994"/>
      <c r="E577" s="2009"/>
      <c r="F577" s="2020"/>
      <c r="G577" s="510">
        <v>18.47</v>
      </c>
      <c r="H577" s="1132">
        <v>1</v>
      </c>
      <c r="I577" s="1132">
        <v>1.6</v>
      </c>
      <c r="J577" s="1133">
        <v>0.6</v>
      </c>
      <c r="K577" s="1170">
        <v>17.7</v>
      </c>
    </row>
    <row r="578" spans="2:11">
      <c r="B578" s="1994"/>
      <c r="C578" s="1994"/>
      <c r="D578" s="1994"/>
      <c r="E578" s="2009"/>
      <c r="F578" s="2020"/>
      <c r="G578" s="510"/>
      <c r="H578" s="1132"/>
      <c r="I578" s="1132"/>
      <c r="J578" s="1133"/>
      <c r="K578" s="1170"/>
    </row>
    <row r="579" spans="2:11">
      <c r="B579" s="1994"/>
      <c r="C579" s="1994"/>
      <c r="D579" s="1994"/>
      <c r="E579" s="2010"/>
      <c r="F579" s="2021"/>
      <c r="G579" s="510" t="s">
        <v>391</v>
      </c>
      <c r="H579" s="1132"/>
      <c r="I579" s="1132"/>
      <c r="J579" s="1133"/>
      <c r="K579" s="1138">
        <v>571.80000000000007</v>
      </c>
    </row>
    <row r="580" spans="2:11">
      <c r="B580" s="1994"/>
      <c r="C580" s="1994"/>
      <c r="D580" s="1994"/>
      <c r="E580" s="2008" t="s">
        <v>4704</v>
      </c>
      <c r="F580" s="2019" t="s">
        <v>17</v>
      </c>
      <c r="G580" s="510">
        <v>127.75</v>
      </c>
      <c r="H580" s="1132">
        <v>0.55000000000000004</v>
      </c>
      <c r="I580" s="1132">
        <v>1.25</v>
      </c>
      <c r="J580" s="1133">
        <v>0.35</v>
      </c>
      <c r="K580" s="1170">
        <v>30.7</v>
      </c>
    </row>
    <row r="581" spans="2:11">
      <c r="B581" s="1994"/>
      <c r="C581" s="1994"/>
      <c r="D581" s="1994"/>
      <c r="E581" s="2009"/>
      <c r="F581" s="2020"/>
      <c r="G581" s="510">
        <v>721.35</v>
      </c>
      <c r="H581" s="1132">
        <v>0.85</v>
      </c>
      <c r="I581" s="1132">
        <v>1.35</v>
      </c>
      <c r="J581" s="1133">
        <v>0.35</v>
      </c>
      <c r="K581" s="1170">
        <v>289.7</v>
      </c>
    </row>
    <row r="582" spans="2:11">
      <c r="B582" s="1994"/>
      <c r="C582" s="1994"/>
      <c r="D582" s="1994"/>
      <c r="E582" s="2009"/>
      <c r="F582" s="2020"/>
      <c r="G582" s="510">
        <v>6.4</v>
      </c>
      <c r="H582" s="1132">
        <v>0.9</v>
      </c>
      <c r="I582" s="1132">
        <v>1.4</v>
      </c>
      <c r="J582" s="1133">
        <v>0.35</v>
      </c>
      <c r="K582" s="1170">
        <v>2.8</v>
      </c>
    </row>
    <row r="583" spans="2:11">
      <c r="B583" s="1994"/>
      <c r="C583" s="1994"/>
      <c r="D583" s="1994"/>
      <c r="E583" s="2009"/>
      <c r="F583" s="2020"/>
      <c r="G583" s="510">
        <v>18.47</v>
      </c>
      <c r="H583" s="1132">
        <v>1</v>
      </c>
      <c r="I583" s="1132">
        <v>1.6</v>
      </c>
      <c r="J583" s="1133">
        <v>0.35</v>
      </c>
      <c r="K583" s="1170">
        <v>10.3</v>
      </c>
    </row>
    <row r="584" spans="2:11">
      <c r="B584" s="1994"/>
      <c r="C584" s="1994"/>
      <c r="D584" s="1994"/>
      <c r="E584" s="2009"/>
      <c r="F584" s="2020"/>
      <c r="G584" s="510"/>
      <c r="H584" s="1132"/>
      <c r="I584" s="1132"/>
      <c r="J584" s="1133"/>
      <c r="K584" s="1170">
        <v>0</v>
      </c>
    </row>
    <row r="585" spans="2:11">
      <c r="B585" s="1994"/>
      <c r="C585" s="1994"/>
      <c r="D585" s="1994"/>
      <c r="E585" s="2010"/>
      <c r="F585" s="2021"/>
      <c r="G585" s="510" t="s">
        <v>391</v>
      </c>
      <c r="H585" s="1132"/>
      <c r="I585" s="1132"/>
      <c r="J585" s="1133"/>
      <c r="K585" s="1138">
        <v>333.5</v>
      </c>
    </row>
    <row r="586" spans="2:11">
      <c r="B586" s="1994"/>
      <c r="C586" s="1994"/>
      <c r="D586" s="1994"/>
      <c r="E586" s="2008" t="s">
        <v>4705</v>
      </c>
      <c r="F586" s="2022" t="s">
        <v>18</v>
      </c>
      <c r="G586" s="510">
        <v>127.75</v>
      </c>
      <c r="H586" s="1132">
        <v>0.55000000000000004</v>
      </c>
      <c r="I586" s="1132">
        <v>1.25</v>
      </c>
      <c r="J586" s="1133">
        <v>0.05</v>
      </c>
      <c r="K586" s="1170">
        <v>4.4000000000000004</v>
      </c>
    </row>
    <row r="587" spans="2:11">
      <c r="B587" s="1994"/>
      <c r="C587" s="1994"/>
      <c r="D587" s="1994"/>
      <c r="E587" s="2009"/>
      <c r="F587" s="2023"/>
      <c r="G587" s="510">
        <v>721.35</v>
      </c>
      <c r="H587" s="1132">
        <v>0.85</v>
      </c>
      <c r="I587" s="1132">
        <v>1.35</v>
      </c>
      <c r="J587" s="1133">
        <v>0.05</v>
      </c>
      <c r="K587" s="1170">
        <v>41.4</v>
      </c>
    </row>
    <row r="588" spans="2:11">
      <c r="B588" s="1994"/>
      <c r="C588" s="1994"/>
      <c r="D588" s="1994"/>
      <c r="E588" s="2009"/>
      <c r="F588" s="2023"/>
      <c r="G588" s="510">
        <v>6.4</v>
      </c>
      <c r="H588" s="1132">
        <v>0.9</v>
      </c>
      <c r="I588" s="1132">
        <v>1.4</v>
      </c>
      <c r="J588" s="1133">
        <v>0.05</v>
      </c>
      <c r="K588" s="1170">
        <v>0.4</v>
      </c>
    </row>
    <row r="589" spans="2:11">
      <c r="B589" s="1994"/>
      <c r="C589" s="1994"/>
      <c r="D589" s="1994"/>
      <c r="E589" s="2009"/>
      <c r="F589" s="2023"/>
      <c r="G589" s="510">
        <v>18.47</v>
      </c>
      <c r="H589" s="1132">
        <v>1</v>
      </c>
      <c r="I589" s="1132">
        <v>1.6</v>
      </c>
      <c r="J589" s="1133">
        <v>0.05</v>
      </c>
      <c r="K589" s="1170">
        <v>1.5</v>
      </c>
    </row>
    <row r="590" spans="2:11">
      <c r="B590" s="1994"/>
      <c r="C590" s="1994"/>
      <c r="D590" s="1994"/>
      <c r="E590" s="2009"/>
      <c r="F590" s="2023"/>
      <c r="G590" s="510"/>
      <c r="H590" s="1132"/>
      <c r="I590" s="1132"/>
      <c r="J590" s="1133"/>
      <c r="K590" s="1170">
        <v>0</v>
      </c>
    </row>
    <row r="591" spans="2:11">
      <c r="B591" s="1994"/>
      <c r="C591" s="1994"/>
      <c r="D591" s="1994"/>
      <c r="E591" s="2010"/>
      <c r="F591" s="2024"/>
      <c r="G591" s="510" t="s">
        <v>391</v>
      </c>
      <c r="H591" s="1132"/>
      <c r="I591" s="1132"/>
      <c r="J591" s="1133"/>
      <c r="K591" s="1138">
        <v>47.699999999999996</v>
      </c>
    </row>
    <row r="592" spans="2:11">
      <c r="G592" s="511"/>
      <c r="H592" s="512"/>
    </row>
    <row r="593" spans="2:24">
      <c r="B593" s="1991" t="s">
        <v>566</v>
      </c>
      <c r="C593" s="1992"/>
      <c r="D593" s="1993"/>
      <c r="E593" s="1130" t="s">
        <v>568</v>
      </c>
      <c r="F593" s="1128" t="s">
        <v>565</v>
      </c>
      <c r="G593" s="1130" t="s">
        <v>556</v>
      </c>
      <c r="H593" s="1128"/>
      <c r="I593" s="1128"/>
      <c r="J593" s="1128" t="s">
        <v>567</v>
      </c>
      <c r="K593" s="1128" t="s">
        <v>562</v>
      </c>
    </row>
    <row r="594" spans="2:24">
      <c r="B594" s="1994" t="s">
        <v>4706</v>
      </c>
      <c r="C594" s="1994"/>
      <c r="D594" s="1994"/>
      <c r="E594" s="1145" t="s">
        <v>4707</v>
      </c>
      <c r="F594" s="1131" t="s">
        <v>909</v>
      </c>
      <c r="G594" s="510">
        <v>127.75</v>
      </c>
      <c r="H594" s="1132"/>
      <c r="I594" s="510">
        <v>127.75</v>
      </c>
      <c r="J594" s="1133">
        <v>1</v>
      </c>
      <c r="K594" s="1134">
        <v>127.75</v>
      </c>
    </row>
    <row r="595" spans="2:24">
      <c r="B595" s="1994"/>
      <c r="C595" s="1994"/>
      <c r="D595" s="1994"/>
      <c r="E595" s="1145" t="s">
        <v>4708</v>
      </c>
      <c r="F595" s="1131" t="s">
        <v>910</v>
      </c>
      <c r="G595" s="510">
        <v>721.35</v>
      </c>
      <c r="H595" s="1132"/>
      <c r="I595" s="510">
        <v>721.35</v>
      </c>
      <c r="J595" s="1133">
        <v>1</v>
      </c>
      <c r="K595" s="1134">
        <v>721.35</v>
      </c>
    </row>
    <row r="596" spans="2:24">
      <c r="B596" s="1994"/>
      <c r="C596" s="1994"/>
      <c r="D596" s="1994"/>
      <c r="E596" s="1145" t="s">
        <v>4709</v>
      </c>
      <c r="F596" s="1131" t="s">
        <v>912</v>
      </c>
      <c r="G596" s="510">
        <v>6.4</v>
      </c>
      <c r="H596" s="1132"/>
      <c r="I596" s="510">
        <v>6.4</v>
      </c>
      <c r="J596" s="1133">
        <v>1</v>
      </c>
      <c r="K596" s="1134">
        <v>6.4</v>
      </c>
    </row>
    <row r="597" spans="2:24">
      <c r="B597" s="1994"/>
      <c r="C597" s="1994"/>
      <c r="D597" s="1994"/>
      <c r="E597" s="1145" t="s">
        <v>4710</v>
      </c>
      <c r="F597" s="1131" t="s">
        <v>856</v>
      </c>
      <c r="G597" s="510">
        <v>18.47</v>
      </c>
      <c r="H597" s="1132"/>
      <c r="I597" s="510">
        <v>18.47</v>
      </c>
      <c r="J597" s="1133">
        <v>1</v>
      </c>
      <c r="K597" s="1134">
        <v>18.47</v>
      </c>
    </row>
    <row r="598" spans="2:24">
      <c r="G598" s="511"/>
      <c r="H598" s="512"/>
    </row>
    <row r="599" spans="2:24">
      <c r="B599" s="1991" t="s">
        <v>566</v>
      </c>
      <c r="C599" s="1992"/>
      <c r="D599" s="1993"/>
      <c r="E599" s="1130" t="s">
        <v>568</v>
      </c>
      <c r="F599" s="1128" t="s">
        <v>565</v>
      </c>
      <c r="G599" s="1130" t="s">
        <v>569</v>
      </c>
      <c r="H599" s="1128"/>
      <c r="I599" s="1128"/>
      <c r="J599" s="1128" t="s">
        <v>567</v>
      </c>
      <c r="K599" s="1128" t="s">
        <v>576</v>
      </c>
    </row>
    <row r="600" spans="2:24">
      <c r="B600" s="1994" t="s">
        <v>5067</v>
      </c>
      <c r="C600" s="1994"/>
      <c r="D600" s="1994"/>
      <c r="E600" s="1145"/>
      <c r="F600" s="1131" t="s">
        <v>867</v>
      </c>
      <c r="G600" s="510"/>
      <c r="H600" s="1132"/>
      <c r="I600" s="510"/>
      <c r="J600" s="1133"/>
      <c r="K600" s="1134"/>
    </row>
    <row r="601" spans="2:24">
      <c r="B601" s="1994"/>
      <c r="C601" s="1994"/>
      <c r="D601" s="1994"/>
      <c r="E601" s="1145" t="s">
        <v>4711</v>
      </c>
      <c r="F601" s="1131" t="s">
        <v>888</v>
      </c>
      <c r="G601" s="510">
        <v>4</v>
      </c>
      <c r="H601" s="1132"/>
      <c r="I601" s="510">
        <v>4</v>
      </c>
      <c r="J601" s="1133">
        <v>1</v>
      </c>
      <c r="K601" s="1134">
        <v>4</v>
      </c>
    </row>
    <row r="602" spans="2:24">
      <c r="B602" s="1994"/>
      <c r="C602" s="1994"/>
      <c r="D602" s="1994"/>
      <c r="E602" s="1145" t="s">
        <v>4712</v>
      </c>
      <c r="F602" s="1131" t="s">
        <v>868</v>
      </c>
      <c r="G602" s="510">
        <v>18</v>
      </c>
      <c r="H602" s="1132"/>
      <c r="I602" s="510">
        <v>18</v>
      </c>
      <c r="J602" s="1133">
        <v>1</v>
      </c>
      <c r="K602" s="1134">
        <v>18</v>
      </c>
    </row>
    <row r="603" spans="2:24">
      <c r="B603" s="1994"/>
      <c r="C603" s="1994"/>
      <c r="D603" s="1994"/>
      <c r="E603" s="1145" t="s">
        <v>4713</v>
      </c>
      <c r="F603" s="1131" t="s">
        <v>889</v>
      </c>
      <c r="G603" s="510">
        <v>4</v>
      </c>
      <c r="H603" s="1132"/>
      <c r="I603" s="510">
        <v>4</v>
      </c>
      <c r="J603" s="1133">
        <v>1</v>
      </c>
      <c r="K603" s="1134">
        <v>4</v>
      </c>
    </row>
    <row r="604" spans="2:24">
      <c r="B604" s="1994"/>
      <c r="C604" s="1994"/>
      <c r="D604" s="1994"/>
      <c r="E604" s="1145" t="s">
        <v>4738</v>
      </c>
      <c r="F604" s="1131" t="s">
        <v>891</v>
      </c>
      <c r="G604" s="510">
        <v>1</v>
      </c>
      <c r="H604" s="1132"/>
      <c r="I604" s="510">
        <v>1</v>
      </c>
      <c r="J604" s="1133">
        <v>1</v>
      </c>
      <c r="K604" s="1134">
        <v>1</v>
      </c>
    </row>
    <row r="605" spans="2:24">
      <c r="B605" s="1994"/>
      <c r="C605" s="1994"/>
      <c r="D605" s="1994"/>
      <c r="E605" s="1145" t="s">
        <v>4739</v>
      </c>
      <c r="F605" s="1131" t="s">
        <v>871</v>
      </c>
      <c r="G605" s="510">
        <v>1</v>
      </c>
      <c r="H605" s="1132"/>
      <c r="I605" s="510">
        <v>1</v>
      </c>
      <c r="J605" s="1133">
        <v>1</v>
      </c>
      <c r="K605" s="1134">
        <v>1</v>
      </c>
    </row>
    <row r="606" spans="2:24" ht="25.5">
      <c r="B606" s="1994"/>
      <c r="C606" s="1994"/>
      <c r="D606" s="1994"/>
      <c r="E606" s="1145" t="s">
        <v>4740</v>
      </c>
      <c r="F606" s="1131" t="s">
        <v>873</v>
      </c>
      <c r="G606" s="510">
        <v>1</v>
      </c>
      <c r="H606" s="1132"/>
      <c r="I606" s="510">
        <v>1</v>
      </c>
      <c r="J606" s="1133">
        <v>1</v>
      </c>
      <c r="K606" s="1134">
        <v>1</v>
      </c>
    </row>
    <row r="607" spans="2:24" ht="25.5">
      <c r="B607" s="1994"/>
      <c r="C607" s="1994"/>
      <c r="D607" s="1994"/>
      <c r="E607" s="1145" t="s">
        <v>4741</v>
      </c>
      <c r="F607" s="1131" t="s">
        <v>877</v>
      </c>
      <c r="G607" s="510">
        <v>1</v>
      </c>
      <c r="H607" s="1132"/>
      <c r="I607" s="510">
        <v>1</v>
      </c>
      <c r="J607" s="1133">
        <v>1</v>
      </c>
      <c r="K607" s="1134">
        <v>1</v>
      </c>
    </row>
    <row r="608" spans="2:24">
      <c r="G608" s="511"/>
      <c r="H608" s="512"/>
      <c r="O608" s="1173" t="s">
        <v>5084</v>
      </c>
      <c r="P608" s="1173">
        <v>1</v>
      </c>
      <c r="Q608" s="1173">
        <v>2</v>
      </c>
      <c r="R608" s="1173">
        <v>3</v>
      </c>
      <c r="S608" s="1173">
        <v>4</v>
      </c>
      <c r="T608" s="1173">
        <v>5</v>
      </c>
      <c r="U608" s="1173">
        <v>6</v>
      </c>
      <c r="V608" s="1173">
        <v>7</v>
      </c>
      <c r="W608" s="1173">
        <v>8</v>
      </c>
      <c r="X608" s="1173">
        <v>9</v>
      </c>
    </row>
    <row r="609" spans="2:25" ht="15">
      <c r="B609" s="1991" t="s">
        <v>566</v>
      </c>
      <c r="C609" s="1992"/>
      <c r="D609" s="1993"/>
      <c r="E609" s="1130" t="s">
        <v>568</v>
      </c>
      <c r="F609" s="1128" t="s">
        <v>565</v>
      </c>
      <c r="G609" s="1130" t="s">
        <v>569</v>
      </c>
      <c r="H609" s="1128"/>
      <c r="I609" s="1128"/>
      <c r="J609" s="1128" t="s">
        <v>567</v>
      </c>
      <c r="K609" s="1128" t="s">
        <v>576</v>
      </c>
      <c r="M609" s="1174">
        <v>57</v>
      </c>
      <c r="N609" s="1174" t="s">
        <v>5070</v>
      </c>
      <c r="P609" s="508">
        <v>7</v>
      </c>
      <c r="Q609" s="508">
        <v>7</v>
      </c>
      <c r="R609" s="508">
        <v>8</v>
      </c>
      <c r="S609" s="508">
        <v>2</v>
      </c>
      <c r="T609" s="508">
        <v>3</v>
      </c>
      <c r="U609" s="508">
        <v>6</v>
      </c>
      <c r="V609" s="508">
        <v>5</v>
      </c>
      <c r="W609" s="508">
        <v>12</v>
      </c>
      <c r="X609" s="508">
        <v>11</v>
      </c>
      <c r="Y609" s="508">
        <v>61</v>
      </c>
    </row>
    <row r="610" spans="2:25" ht="25.5">
      <c r="B610" s="1994" t="s">
        <v>5051</v>
      </c>
      <c r="C610" s="1994"/>
      <c r="D610" s="1994"/>
      <c r="E610" s="1145" t="s">
        <v>4714</v>
      </c>
      <c r="F610" s="1131" t="s">
        <v>279</v>
      </c>
      <c r="G610" s="510">
        <v>7</v>
      </c>
      <c r="H610" s="1132"/>
      <c r="I610" s="510">
        <v>7</v>
      </c>
      <c r="J610" s="1133">
        <v>1</v>
      </c>
      <c r="K610" s="1134">
        <v>7</v>
      </c>
      <c r="M610" s="1174">
        <v>12</v>
      </c>
      <c r="N610" s="1174" t="s">
        <v>5071</v>
      </c>
      <c r="P610" s="508">
        <v>3</v>
      </c>
      <c r="Q610" s="508">
        <v>2</v>
      </c>
      <c r="R610" s="508">
        <v>3</v>
      </c>
      <c r="S610" s="508">
        <v>1</v>
      </c>
      <c r="T610" s="508">
        <v>1</v>
      </c>
      <c r="U610" s="508">
        <v>1</v>
      </c>
      <c r="V610" s="508">
        <v>1</v>
      </c>
      <c r="Y610" s="508">
        <v>12</v>
      </c>
    </row>
    <row r="611" spans="2:25" ht="25.5">
      <c r="B611" s="1994"/>
      <c r="C611" s="1994"/>
      <c r="D611" s="1994"/>
      <c r="E611" s="1145" t="s">
        <v>4715</v>
      </c>
      <c r="F611" s="1131" t="s">
        <v>5078</v>
      </c>
      <c r="G611" s="510">
        <v>2</v>
      </c>
      <c r="H611" s="1132"/>
      <c r="I611" s="510">
        <v>2</v>
      </c>
      <c r="J611" s="1133">
        <v>1</v>
      </c>
      <c r="K611" s="1134">
        <v>2</v>
      </c>
      <c r="M611" s="1174">
        <v>14</v>
      </c>
      <c r="N611" s="1174" t="s">
        <v>5072</v>
      </c>
      <c r="P611" s="508">
        <v>2</v>
      </c>
      <c r="Q611" s="508">
        <v>2</v>
      </c>
      <c r="R611" s="508">
        <v>2</v>
      </c>
      <c r="S611" s="508">
        <v>1</v>
      </c>
      <c r="T611" s="508">
        <v>1</v>
      </c>
      <c r="U611" s="508">
        <v>2</v>
      </c>
      <c r="V611" s="508">
        <v>1</v>
      </c>
      <c r="W611" s="508">
        <v>2</v>
      </c>
      <c r="X611" s="508">
        <v>1</v>
      </c>
      <c r="Y611" s="508">
        <v>14</v>
      </c>
    </row>
    <row r="612" spans="2:25" ht="25.5">
      <c r="B612" s="1994"/>
      <c r="C612" s="1994"/>
      <c r="D612" s="1994"/>
      <c r="E612" s="1145" t="s">
        <v>4716</v>
      </c>
      <c r="F612" s="1131" t="s">
        <v>5079</v>
      </c>
      <c r="G612" s="510">
        <v>2</v>
      </c>
      <c r="H612" s="1132"/>
      <c r="I612" s="510">
        <v>2</v>
      </c>
      <c r="J612" s="1133">
        <v>1</v>
      </c>
      <c r="K612" s="1134">
        <v>2</v>
      </c>
      <c r="M612" s="1174">
        <v>11</v>
      </c>
      <c r="N612" s="1174" t="s">
        <v>5073</v>
      </c>
      <c r="Q612" s="508">
        <v>1</v>
      </c>
      <c r="R612" s="508">
        <v>2</v>
      </c>
      <c r="S612" s="508">
        <v>1</v>
      </c>
      <c r="T612" s="508">
        <v>1</v>
      </c>
      <c r="U612" s="508">
        <v>2</v>
      </c>
      <c r="V612" s="508">
        <v>1</v>
      </c>
      <c r="W612" s="508">
        <v>2</v>
      </c>
      <c r="X612" s="508">
        <v>1</v>
      </c>
      <c r="Y612" s="508">
        <v>11</v>
      </c>
    </row>
    <row r="613" spans="2:25" ht="25.5">
      <c r="B613" s="1994"/>
      <c r="C613" s="1994"/>
      <c r="D613" s="1994"/>
      <c r="E613" s="1145" t="s">
        <v>4717</v>
      </c>
      <c r="F613" s="1131" t="s">
        <v>5080</v>
      </c>
      <c r="G613" s="510">
        <v>1</v>
      </c>
      <c r="H613" s="1132"/>
      <c r="I613" s="510">
        <v>1</v>
      </c>
      <c r="J613" s="1133">
        <v>1</v>
      </c>
      <c r="K613" s="1134">
        <v>1</v>
      </c>
      <c r="M613" s="1174">
        <v>8</v>
      </c>
      <c r="N613" s="1174" t="s">
        <v>2433</v>
      </c>
      <c r="O613" s="508">
        <v>4</v>
      </c>
      <c r="Y613" s="508">
        <v>4</v>
      </c>
    </row>
    <row r="614" spans="2:25" ht="15">
      <c r="G614" s="511"/>
      <c r="H614" s="512"/>
      <c r="M614" s="1174">
        <v>2</v>
      </c>
      <c r="N614" s="1174" t="s">
        <v>2435</v>
      </c>
      <c r="O614" s="508">
        <v>2</v>
      </c>
      <c r="Y614" s="508">
        <v>2</v>
      </c>
    </row>
    <row r="615" spans="2:25" ht="15">
      <c r="B615" s="1991" t="s">
        <v>566</v>
      </c>
      <c r="C615" s="1992"/>
      <c r="D615" s="1993"/>
      <c r="E615" s="1130" t="s">
        <v>568</v>
      </c>
      <c r="F615" s="1128" t="s">
        <v>565</v>
      </c>
      <c r="G615" s="1130" t="s">
        <v>556</v>
      </c>
      <c r="H615" s="1128" t="s">
        <v>559</v>
      </c>
      <c r="I615" s="1128" t="s">
        <v>557</v>
      </c>
      <c r="J615" s="1128" t="s">
        <v>567</v>
      </c>
      <c r="K615" s="1128" t="s">
        <v>558</v>
      </c>
      <c r="M615" s="1174">
        <v>1</v>
      </c>
      <c r="N615" s="1174" t="s">
        <v>2437</v>
      </c>
      <c r="O615" s="508">
        <v>1</v>
      </c>
      <c r="Y615" s="508">
        <v>1</v>
      </c>
    </row>
    <row r="616" spans="2:25">
      <c r="B616" s="1994" t="s">
        <v>4718</v>
      </c>
      <c r="C616" s="1994"/>
      <c r="D616" s="1994"/>
      <c r="E616" s="2008" t="s">
        <v>4719</v>
      </c>
      <c r="F616" s="2012" t="s">
        <v>32</v>
      </c>
      <c r="G616" s="510">
        <v>127.75</v>
      </c>
      <c r="H616" s="1132">
        <v>0.55000000000000004</v>
      </c>
      <c r="I616" s="1132">
        <v>0.6</v>
      </c>
      <c r="J616" s="1133">
        <v>1</v>
      </c>
      <c r="K616" s="1170">
        <v>42.2</v>
      </c>
    </row>
    <row r="617" spans="2:25">
      <c r="B617" s="1994"/>
      <c r="C617" s="1994"/>
      <c r="D617" s="1994"/>
      <c r="E617" s="2009"/>
      <c r="F617" s="2013"/>
      <c r="G617" s="510">
        <v>721.35</v>
      </c>
      <c r="H617" s="1132">
        <v>0.85</v>
      </c>
      <c r="I617" s="1132">
        <v>0.6</v>
      </c>
      <c r="J617" s="1133">
        <v>1</v>
      </c>
      <c r="K617" s="1170">
        <v>367.9</v>
      </c>
      <c r="O617" s="508">
        <v>7</v>
      </c>
      <c r="P617" s="508">
        <v>12</v>
      </c>
      <c r="Q617" s="508">
        <v>12</v>
      </c>
      <c r="R617" s="508">
        <v>15</v>
      </c>
      <c r="S617" s="508">
        <v>5</v>
      </c>
      <c r="T617" s="508">
        <v>6</v>
      </c>
      <c r="U617" s="508">
        <v>11</v>
      </c>
      <c r="V617" s="508">
        <v>8</v>
      </c>
      <c r="W617" s="508">
        <v>16</v>
      </c>
      <c r="X617" s="508">
        <v>13</v>
      </c>
      <c r="Y617" s="508">
        <v>105</v>
      </c>
    </row>
    <row r="618" spans="2:25">
      <c r="B618" s="1994"/>
      <c r="C618" s="1994"/>
      <c r="D618" s="1994"/>
      <c r="E618" s="2009"/>
      <c r="F618" s="2013"/>
      <c r="G618" s="510">
        <v>6.4</v>
      </c>
      <c r="H618" s="1132">
        <v>0.9</v>
      </c>
      <c r="I618" s="1132">
        <v>0.6</v>
      </c>
      <c r="J618" s="1133">
        <v>1</v>
      </c>
      <c r="K618" s="1170">
        <v>3.5</v>
      </c>
    </row>
    <row r="619" spans="2:25">
      <c r="B619" s="1994"/>
      <c r="C619" s="1994"/>
      <c r="D619" s="1994"/>
      <c r="E619" s="2009"/>
      <c r="F619" s="2013"/>
      <c r="G619" s="510">
        <v>18.47</v>
      </c>
      <c r="H619" s="1132">
        <v>1</v>
      </c>
      <c r="I619" s="1132">
        <v>0.6</v>
      </c>
      <c r="J619" s="1133">
        <v>1</v>
      </c>
      <c r="K619" s="1170">
        <v>11.1</v>
      </c>
      <c r="O619" s="508">
        <v>7</v>
      </c>
      <c r="P619" s="508">
        <v>12</v>
      </c>
      <c r="Q619" s="508">
        <v>13</v>
      </c>
      <c r="R619" s="508">
        <v>16</v>
      </c>
      <c r="S619" s="508">
        <v>6</v>
      </c>
      <c r="T619" s="508">
        <v>6</v>
      </c>
      <c r="U619" s="508">
        <v>11</v>
      </c>
      <c r="V619" s="508">
        <v>8</v>
      </c>
      <c r="W619" s="508">
        <v>16</v>
      </c>
      <c r="X619" s="508">
        <v>13</v>
      </c>
      <c r="Y619" s="508">
        <v>108</v>
      </c>
    </row>
    <row r="620" spans="2:25">
      <c r="B620" s="1994"/>
      <c r="C620" s="1994"/>
      <c r="D620" s="1994"/>
      <c r="E620" s="2009"/>
      <c r="F620" s="2013"/>
      <c r="G620" s="510"/>
      <c r="H620" s="1132"/>
      <c r="I620" s="1132">
        <v>0.6</v>
      </c>
      <c r="J620" s="1133">
        <v>1</v>
      </c>
      <c r="K620" s="1170">
        <v>0</v>
      </c>
    </row>
    <row r="621" spans="2:25">
      <c r="B621" s="1994"/>
      <c r="C621" s="1994"/>
      <c r="D621" s="1994"/>
      <c r="E621" s="2010"/>
      <c r="F621" s="2014"/>
      <c r="G621" s="510" t="s">
        <v>391</v>
      </c>
      <c r="H621" s="1132"/>
      <c r="I621" s="1132"/>
      <c r="J621" s="1133"/>
      <c r="K621" s="1134">
        <v>424.7</v>
      </c>
    </row>
    <row r="622" spans="2:25">
      <c r="B622" s="1994"/>
      <c r="C622" s="1994"/>
      <c r="D622" s="1994"/>
      <c r="E622" s="2015" t="s">
        <v>4720</v>
      </c>
      <c r="F622" s="2012" t="s">
        <v>133</v>
      </c>
      <c r="G622" s="510">
        <v>127.75</v>
      </c>
      <c r="H622" s="1132">
        <v>0.55000000000000004</v>
      </c>
      <c r="I622" s="1132">
        <v>0.43</v>
      </c>
      <c r="J622" s="1133">
        <v>1</v>
      </c>
      <c r="K622" s="1155">
        <v>30.2</v>
      </c>
    </row>
    <row r="623" spans="2:25">
      <c r="B623" s="1994"/>
      <c r="C623" s="1994"/>
      <c r="D623" s="1994"/>
      <c r="E623" s="2015"/>
      <c r="F623" s="2013"/>
      <c r="G623" s="510">
        <v>127.75</v>
      </c>
      <c r="H623" s="1132">
        <v>-3.1415999999999999</v>
      </c>
      <c r="I623" s="1132">
        <v>0.25</v>
      </c>
      <c r="J623" s="1133">
        <v>1</v>
      </c>
      <c r="K623" s="1155">
        <v>-3.1354640625000001</v>
      </c>
    </row>
    <row r="624" spans="2:25">
      <c r="B624" s="1994"/>
      <c r="C624" s="1994"/>
      <c r="D624" s="1994"/>
      <c r="E624" s="2015"/>
      <c r="F624" s="2013"/>
      <c r="G624" s="510">
        <v>721.35</v>
      </c>
      <c r="H624" s="1132">
        <v>0.85</v>
      </c>
      <c r="I624" s="1132">
        <v>0.48</v>
      </c>
      <c r="J624" s="1133">
        <v>1</v>
      </c>
      <c r="K624" s="1155">
        <v>294.3</v>
      </c>
    </row>
    <row r="625" spans="2:11">
      <c r="B625" s="1994"/>
      <c r="C625" s="1994"/>
      <c r="D625" s="1994"/>
      <c r="E625" s="2015"/>
      <c r="F625" s="2013"/>
      <c r="G625" s="510">
        <v>721.35</v>
      </c>
      <c r="H625" s="1132">
        <v>-3.1415999999999999</v>
      </c>
      <c r="I625" s="1132">
        <v>0.35</v>
      </c>
      <c r="J625" s="1133">
        <v>1</v>
      </c>
      <c r="K625" s="1155">
        <v>-34.701082762499993</v>
      </c>
    </row>
    <row r="626" spans="2:11">
      <c r="B626" s="1994"/>
      <c r="C626" s="1994"/>
      <c r="D626" s="1994"/>
      <c r="E626" s="2015"/>
      <c r="F626" s="2013"/>
      <c r="G626" s="510">
        <v>6.4</v>
      </c>
      <c r="H626" s="1132">
        <v>0.9</v>
      </c>
      <c r="I626" s="1132">
        <v>0.5</v>
      </c>
      <c r="J626" s="1133">
        <v>1</v>
      </c>
      <c r="K626" s="1155">
        <v>2.9</v>
      </c>
    </row>
    <row r="627" spans="2:11">
      <c r="B627" s="1994"/>
      <c r="C627" s="1994"/>
      <c r="D627" s="1994"/>
      <c r="E627" s="2015"/>
      <c r="F627" s="2013"/>
      <c r="G627" s="510">
        <v>6.4</v>
      </c>
      <c r="H627" s="1132">
        <v>-3.1415999999999999</v>
      </c>
      <c r="I627" s="1132">
        <v>0.4</v>
      </c>
      <c r="J627" s="1133">
        <v>1</v>
      </c>
      <c r="K627" s="1155">
        <v>-0.40212480000000006</v>
      </c>
    </row>
    <row r="628" spans="2:11">
      <c r="B628" s="1994"/>
      <c r="C628" s="1994"/>
      <c r="D628" s="1994"/>
      <c r="E628" s="2015"/>
      <c r="F628" s="2013"/>
      <c r="G628" s="510">
        <v>18.47</v>
      </c>
      <c r="H628" s="1132">
        <v>1</v>
      </c>
      <c r="I628" s="1132">
        <v>0.55000000000000004</v>
      </c>
      <c r="J628" s="1133">
        <v>1</v>
      </c>
      <c r="K628" s="1155">
        <v>10.199999999999999</v>
      </c>
    </row>
    <row r="629" spans="2:11">
      <c r="B629" s="1994"/>
      <c r="C629" s="1994"/>
      <c r="D629" s="1994"/>
      <c r="E629" s="2015"/>
      <c r="F629" s="2013"/>
      <c r="G629" s="510">
        <v>18.47</v>
      </c>
      <c r="H629" s="1132">
        <v>-3.1415999999999999</v>
      </c>
      <c r="I629" s="1132">
        <v>0.5</v>
      </c>
      <c r="J629" s="1133">
        <v>1</v>
      </c>
      <c r="K629" s="1155">
        <v>-1.8132922499999999</v>
      </c>
    </row>
    <row r="630" spans="2:11">
      <c r="B630" s="1994"/>
      <c r="C630" s="1994"/>
      <c r="D630" s="1994"/>
      <c r="E630" s="2015"/>
      <c r="F630" s="2013"/>
      <c r="G630" s="510"/>
      <c r="H630" s="1132">
        <v>1.1499999999999999</v>
      </c>
      <c r="I630" s="1132">
        <v>0.68</v>
      </c>
      <c r="J630" s="1133">
        <v>1</v>
      </c>
      <c r="K630" s="1170">
        <v>0</v>
      </c>
    </row>
    <row r="631" spans="2:11">
      <c r="B631" s="1994"/>
      <c r="C631" s="1994"/>
      <c r="D631" s="1994"/>
      <c r="E631" s="2015"/>
      <c r="F631" s="2013"/>
      <c r="G631" s="510"/>
      <c r="H631" s="1132">
        <v>-3.1415999999999999</v>
      </c>
      <c r="I631" s="1132">
        <v>0.75</v>
      </c>
      <c r="J631" s="1133">
        <v>1</v>
      </c>
      <c r="K631" s="1155">
        <v>0</v>
      </c>
    </row>
    <row r="632" spans="2:11">
      <c r="B632" s="1994"/>
      <c r="C632" s="1994"/>
      <c r="D632" s="1994"/>
      <c r="E632" s="2015"/>
      <c r="F632" s="2014"/>
      <c r="G632" s="510" t="s">
        <v>391</v>
      </c>
      <c r="H632" s="1132"/>
      <c r="I632" s="1132"/>
      <c r="J632" s="1133"/>
      <c r="K632" s="1134">
        <v>297.54803612499995</v>
      </c>
    </row>
    <row r="633" spans="2:11">
      <c r="B633" s="1994"/>
      <c r="C633" s="1994"/>
      <c r="D633" s="1994"/>
      <c r="E633" s="2015" t="s">
        <v>4721</v>
      </c>
      <c r="F633" s="2012" t="s">
        <v>153</v>
      </c>
      <c r="G633" s="510">
        <v>127.75</v>
      </c>
      <c r="H633" s="1132">
        <v>0.55000000000000004</v>
      </c>
      <c r="I633" s="1132">
        <v>0.23</v>
      </c>
      <c r="J633" s="1133">
        <v>1</v>
      </c>
      <c r="K633" s="1155">
        <v>16.2</v>
      </c>
    </row>
    <row r="634" spans="2:11">
      <c r="B634" s="1994"/>
      <c r="C634" s="1994"/>
      <c r="D634" s="1994"/>
      <c r="E634" s="2015"/>
      <c r="F634" s="2013"/>
      <c r="G634" s="510">
        <v>127.75</v>
      </c>
      <c r="H634" s="1132">
        <v>-3.1415999999999999</v>
      </c>
      <c r="I634" s="1132">
        <v>0.25</v>
      </c>
      <c r="J634" s="1133">
        <v>1</v>
      </c>
      <c r="K634" s="1155">
        <v>-3.1354640625000001</v>
      </c>
    </row>
    <row r="635" spans="2:11">
      <c r="B635" s="1994"/>
      <c r="C635" s="1994"/>
      <c r="D635" s="1994"/>
      <c r="E635" s="2015"/>
      <c r="F635" s="2013"/>
      <c r="G635" s="510">
        <v>721.35</v>
      </c>
      <c r="H635" s="1132">
        <v>0.85</v>
      </c>
      <c r="I635" s="1132">
        <v>0.28000000000000003</v>
      </c>
      <c r="J635" s="1133">
        <v>1</v>
      </c>
      <c r="K635" s="1155">
        <v>171.7</v>
      </c>
    </row>
    <row r="636" spans="2:11">
      <c r="B636" s="1994"/>
      <c r="C636" s="1994"/>
      <c r="D636" s="1994"/>
      <c r="E636" s="2015"/>
      <c r="F636" s="2013"/>
      <c r="G636" s="510">
        <v>721.35</v>
      </c>
      <c r="H636" s="1132">
        <v>-3.1415999999999999</v>
      </c>
      <c r="I636" s="1132">
        <v>0.35</v>
      </c>
      <c r="J636" s="1133">
        <v>1</v>
      </c>
      <c r="K636" s="1155">
        <v>-34.701082762499993</v>
      </c>
    </row>
    <row r="637" spans="2:11">
      <c r="B637" s="1994"/>
      <c r="C637" s="1994"/>
      <c r="D637" s="1994"/>
      <c r="E637" s="2015"/>
      <c r="F637" s="2013"/>
      <c r="G637" s="510">
        <v>6.4</v>
      </c>
      <c r="H637" s="1132">
        <v>0.9</v>
      </c>
      <c r="I637" s="1132">
        <v>0.3</v>
      </c>
      <c r="J637" s="1133">
        <v>1</v>
      </c>
      <c r="K637" s="1155">
        <v>1.7</v>
      </c>
    </row>
    <row r="638" spans="2:11">
      <c r="B638" s="1994"/>
      <c r="C638" s="1994"/>
      <c r="D638" s="1994"/>
      <c r="E638" s="2015"/>
      <c r="F638" s="2013"/>
      <c r="G638" s="510">
        <v>6.4</v>
      </c>
      <c r="H638" s="1132">
        <v>-3.1415999999999999</v>
      </c>
      <c r="I638" s="1132">
        <v>0.4</v>
      </c>
      <c r="J638" s="1133">
        <v>1</v>
      </c>
      <c r="K638" s="1155">
        <v>-0.40212480000000006</v>
      </c>
    </row>
    <row r="639" spans="2:11">
      <c r="B639" s="1994"/>
      <c r="C639" s="1994"/>
      <c r="D639" s="1994"/>
      <c r="E639" s="2015"/>
      <c r="F639" s="2013"/>
      <c r="G639" s="510">
        <v>18.47</v>
      </c>
      <c r="H639" s="1132">
        <v>1</v>
      </c>
      <c r="I639" s="1132">
        <v>0.35</v>
      </c>
      <c r="J639" s="1133">
        <v>1</v>
      </c>
      <c r="K639" s="1155">
        <v>6.5</v>
      </c>
    </row>
    <row r="640" spans="2:11">
      <c r="B640" s="1994"/>
      <c r="C640" s="1994"/>
      <c r="D640" s="1994"/>
      <c r="E640" s="2015"/>
      <c r="F640" s="2013"/>
      <c r="G640" s="510">
        <v>18.47</v>
      </c>
      <c r="H640" s="1132">
        <v>-3.1415999999999999</v>
      </c>
      <c r="I640" s="1132">
        <v>0.5</v>
      </c>
      <c r="J640" s="1133">
        <v>1</v>
      </c>
      <c r="K640" s="1155">
        <v>-1.8132922499999999</v>
      </c>
    </row>
    <row r="641" spans="2:11">
      <c r="B641" s="1994"/>
      <c r="C641" s="1994"/>
      <c r="D641" s="1994"/>
      <c r="E641" s="2015"/>
      <c r="F641" s="2013"/>
      <c r="G641" s="510"/>
      <c r="H641" s="1132">
        <v>1.1499999999999999</v>
      </c>
      <c r="I641" s="1132">
        <v>0.48</v>
      </c>
      <c r="J641" s="1133">
        <v>1</v>
      </c>
      <c r="K641" s="1170">
        <v>0</v>
      </c>
    </row>
    <row r="642" spans="2:11">
      <c r="B642" s="1994"/>
      <c r="C642" s="1994"/>
      <c r="D642" s="1994"/>
      <c r="E642" s="2015"/>
      <c r="F642" s="2013"/>
      <c r="G642" s="510"/>
      <c r="H642" s="1132">
        <v>-3.1415999999999999</v>
      </c>
      <c r="I642" s="1132">
        <v>0.75</v>
      </c>
      <c r="J642" s="1133">
        <v>1</v>
      </c>
      <c r="K642" s="1155">
        <v>0</v>
      </c>
    </row>
    <row r="643" spans="2:11">
      <c r="B643" s="1994"/>
      <c r="C643" s="1994"/>
      <c r="D643" s="1994"/>
      <c r="E643" s="2015"/>
      <c r="F643" s="2014"/>
      <c r="G643" s="510" t="s">
        <v>391</v>
      </c>
      <c r="H643" s="1132"/>
      <c r="I643" s="1132"/>
      <c r="J643" s="1133"/>
      <c r="K643" s="1134">
        <v>156.04803612500001</v>
      </c>
    </row>
    <row r="645" spans="2:11">
      <c r="B645" s="1991" t="s">
        <v>566</v>
      </c>
      <c r="C645" s="1992"/>
      <c r="D645" s="1993"/>
      <c r="E645" s="1130" t="s">
        <v>568</v>
      </c>
      <c r="F645" s="1128" t="s">
        <v>565</v>
      </c>
      <c r="G645" s="1130" t="s">
        <v>556</v>
      </c>
      <c r="H645" s="1128" t="s">
        <v>559</v>
      </c>
      <c r="I645" s="1128" t="s">
        <v>557</v>
      </c>
      <c r="J645" s="1128" t="s">
        <v>567</v>
      </c>
      <c r="K645" s="1128" t="s">
        <v>391</v>
      </c>
    </row>
    <row r="646" spans="2:11">
      <c r="B646" s="1994" t="s">
        <v>4722</v>
      </c>
      <c r="C646" s="1994"/>
      <c r="D646" s="1994"/>
      <c r="E646" s="2016" t="s">
        <v>4723</v>
      </c>
      <c r="F646" s="2012" t="s">
        <v>250</v>
      </c>
      <c r="G646" s="510">
        <v>127.75</v>
      </c>
      <c r="H646" s="1132">
        <v>0.55000000000000004</v>
      </c>
      <c r="I646" s="1132">
        <v>0.15</v>
      </c>
      <c r="J646" s="1133">
        <v>0.3</v>
      </c>
      <c r="K646" s="1155">
        <v>3.2</v>
      </c>
    </row>
    <row r="647" spans="2:11">
      <c r="B647" s="1994"/>
      <c r="C647" s="1994"/>
      <c r="D647" s="1994"/>
      <c r="E647" s="2017"/>
      <c r="F647" s="2013"/>
      <c r="G647" s="510">
        <v>721.35</v>
      </c>
      <c r="H647" s="1132">
        <v>0.85</v>
      </c>
      <c r="I647" s="1132">
        <v>0.15</v>
      </c>
      <c r="J647" s="1133">
        <v>0.3</v>
      </c>
      <c r="K647" s="1155">
        <v>27.6</v>
      </c>
    </row>
    <row r="648" spans="2:11">
      <c r="B648" s="1994"/>
      <c r="C648" s="1994"/>
      <c r="D648" s="1994"/>
      <c r="E648" s="2017"/>
      <c r="F648" s="2013"/>
      <c r="G648" s="510">
        <v>6.4</v>
      </c>
      <c r="H648" s="1132">
        <v>0.9</v>
      </c>
      <c r="I648" s="1132">
        <v>0.15</v>
      </c>
      <c r="J648" s="1133">
        <v>0.3</v>
      </c>
      <c r="K648" s="1155">
        <v>0.3</v>
      </c>
    </row>
    <row r="649" spans="2:11">
      <c r="B649" s="1994"/>
      <c r="C649" s="1994"/>
      <c r="D649" s="1994"/>
      <c r="E649" s="2017"/>
      <c r="F649" s="2013"/>
      <c r="G649" s="510">
        <v>18.47</v>
      </c>
      <c r="H649" s="1132">
        <v>1</v>
      </c>
      <c r="I649" s="1132">
        <v>0.15</v>
      </c>
      <c r="J649" s="1133">
        <v>0.3</v>
      </c>
      <c r="K649" s="1155">
        <v>0.8</v>
      </c>
    </row>
    <row r="650" spans="2:11">
      <c r="B650" s="1994"/>
      <c r="C650" s="1994"/>
      <c r="D650" s="1994"/>
      <c r="E650" s="2017"/>
      <c r="F650" s="2013"/>
      <c r="G650" s="510"/>
      <c r="H650" s="1132"/>
      <c r="I650" s="1132">
        <v>0.15</v>
      </c>
      <c r="J650" s="1133">
        <v>0.3</v>
      </c>
      <c r="K650" s="1155">
        <v>0</v>
      </c>
    </row>
    <row r="651" spans="2:11">
      <c r="B651" s="1994"/>
      <c r="C651" s="1994"/>
      <c r="D651" s="1994"/>
      <c r="E651" s="2018"/>
      <c r="F651" s="2014"/>
      <c r="G651" s="510" t="s">
        <v>391</v>
      </c>
      <c r="H651" s="1132"/>
      <c r="I651" s="1132"/>
      <c r="J651" s="1133"/>
      <c r="K651" s="1134">
        <v>31.900000000000002</v>
      </c>
    </row>
    <row r="652" spans="2:11">
      <c r="B652" s="1994"/>
      <c r="C652" s="1994"/>
      <c r="D652" s="1994"/>
      <c r="E652" s="2015" t="s">
        <v>4724</v>
      </c>
      <c r="F652" s="2012" t="s">
        <v>133</v>
      </c>
      <c r="G652" s="510">
        <v>127.75</v>
      </c>
      <c r="H652" s="1132">
        <v>0.55000000000000004</v>
      </c>
      <c r="I652" s="1132">
        <v>0.1</v>
      </c>
      <c r="J652" s="1133">
        <v>0.5</v>
      </c>
      <c r="K652" s="1155">
        <v>3.5</v>
      </c>
    </row>
    <row r="653" spans="2:11">
      <c r="B653" s="1994"/>
      <c r="C653" s="1994"/>
      <c r="D653" s="1994"/>
      <c r="E653" s="2015"/>
      <c r="F653" s="2013"/>
      <c r="G653" s="510">
        <v>721.35</v>
      </c>
      <c r="H653" s="1132">
        <v>0.85</v>
      </c>
      <c r="I653" s="1132">
        <v>0.1</v>
      </c>
      <c r="J653" s="1133">
        <v>0.5</v>
      </c>
      <c r="K653" s="1155">
        <v>30.7</v>
      </c>
    </row>
    <row r="654" spans="2:11">
      <c r="B654" s="1994"/>
      <c r="C654" s="1994"/>
      <c r="D654" s="1994"/>
      <c r="E654" s="2015"/>
      <c r="F654" s="2013"/>
      <c r="G654" s="510">
        <v>6.4</v>
      </c>
      <c r="H654" s="1132">
        <v>0.9</v>
      </c>
      <c r="I654" s="1132">
        <v>0.1</v>
      </c>
      <c r="J654" s="1133">
        <v>0.5</v>
      </c>
      <c r="K654" s="1155">
        <v>0.3</v>
      </c>
    </row>
    <row r="655" spans="2:11">
      <c r="B655" s="1994"/>
      <c r="C655" s="1994"/>
      <c r="D655" s="1994"/>
      <c r="E655" s="2015"/>
      <c r="F655" s="2013"/>
      <c r="G655" s="510">
        <v>18.47</v>
      </c>
      <c r="H655" s="1132">
        <v>1</v>
      </c>
      <c r="I655" s="1132">
        <v>0.1</v>
      </c>
      <c r="J655" s="1133">
        <v>0.5</v>
      </c>
      <c r="K655" s="1155">
        <v>0.9</v>
      </c>
    </row>
    <row r="656" spans="2:11">
      <c r="B656" s="1994"/>
      <c r="C656" s="1994"/>
      <c r="D656" s="1994"/>
      <c r="E656" s="2015"/>
      <c r="F656" s="2013"/>
      <c r="G656" s="510"/>
      <c r="H656" s="1132"/>
      <c r="I656" s="1132">
        <v>0.1</v>
      </c>
      <c r="J656" s="1133">
        <v>0.5</v>
      </c>
      <c r="K656" s="1155">
        <v>0</v>
      </c>
    </row>
    <row r="657" spans="2:11">
      <c r="B657" s="1994"/>
      <c r="C657" s="1994"/>
      <c r="D657" s="1994"/>
      <c r="E657" s="2015"/>
      <c r="F657" s="2014"/>
      <c r="G657" s="510" t="s">
        <v>391</v>
      </c>
      <c r="H657" s="1132"/>
      <c r="I657" s="1132"/>
      <c r="J657" s="1133"/>
      <c r="K657" s="1134">
        <v>35.4</v>
      </c>
    </row>
    <row r="658" spans="2:11">
      <c r="B658" s="1994"/>
      <c r="C658" s="1994"/>
      <c r="D658" s="1994"/>
      <c r="E658" s="2016" t="s">
        <v>4725</v>
      </c>
      <c r="F658" s="2012" t="s">
        <v>252</v>
      </c>
      <c r="G658" s="510">
        <v>127.75</v>
      </c>
      <c r="H658" s="1132">
        <v>0.55000000000000004</v>
      </c>
      <c r="I658" s="1132">
        <v>0.1</v>
      </c>
      <c r="J658" s="1133">
        <v>0.7</v>
      </c>
      <c r="K658" s="1155">
        <v>4.9000000000000004</v>
      </c>
    </row>
    <row r="659" spans="2:11">
      <c r="B659" s="1994"/>
      <c r="C659" s="1994"/>
      <c r="D659" s="1994"/>
      <c r="E659" s="2017"/>
      <c r="F659" s="2013"/>
      <c r="G659" s="510">
        <v>721.35</v>
      </c>
      <c r="H659" s="1132">
        <v>0.85</v>
      </c>
      <c r="I659" s="1132">
        <v>0.1</v>
      </c>
      <c r="J659" s="1133">
        <v>0.7</v>
      </c>
      <c r="K659" s="1155">
        <v>42.9</v>
      </c>
    </row>
    <row r="660" spans="2:11">
      <c r="B660" s="1994"/>
      <c r="C660" s="1994"/>
      <c r="D660" s="1994"/>
      <c r="E660" s="2017"/>
      <c r="F660" s="2013"/>
      <c r="G660" s="510">
        <v>6.4</v>
      </c>
      <c r="H660" s="1132">
        <v>0.9</v>
      </c>
      <c r="I660" s="1132">
        <v>0.1</v>
      </c>
      <c r="J660" s="1133">
        <v>0.7</v>
      </c>
      <c r="K660" s="1155">
        <v>0.4</v>
      </c>
    </row>
    <row r="661" spans="2:11">
      <c r="B661" s="1994"/>
      <c r="C661" s="1994"/>
      <c r="D661" s="1994"/>
      <c r="E661" s="2017"/>
      <c r="F661" s="2013"/>
      <c r="G661" s="510">
        <v>18.47</v>
      </c>
      <c r="H661" s="1132">
        <v>1</v>
      </c>
      <c r="I661" s="1132">
        <v>0.1</v>
      </c>
      <c r="J661" s="1133">
        <v>0.7</v>
      </c>
      <c r="K661" s="1155">
        <v>1.3</v>
      </c>
    </row>
    <row r="662" spans="2:11">
      <c r="B662" s="1994"/>
      <c r="C662" s="1994"/>
      <c r="D662" s="1994"/>
      <c r="E662" s="2017"/>
      <c r="F662" s="2013"/>
      <c r="G662" s="510"/>
      <c r="H662" s="1132"/>
      <c r="I662" s="1132">
        <v>0.1</v>
      </c>
      <c r="J662" s="1133">
        <v>0.7</v>
      </c>
      <c r="K662" s="1155">
        <v>0</v>
      </c>
    </row>
    <row r="663" spans="2:11">
      <c r="B663" s="1994"/>
      <c r="C663" s="1994"/>
      <c r="D663" s="1994"/>
      <c r="E663" s="2018"/>
      <c r="F663" s="2014"/>
      <c r="G663" s="510" t="s">
        <v>391</v>
      </c>
      <c r="H663" s="1132"/>
      <c r="I663" s="1132"/>
      <c r="J663" s="1133"/>
      <c r="K663" s="1134">
        <v>49.499999999999993</v>
      </c>
    </row>
    <row r="664" spans="2:11">
      <c r="B664" s="1994"/>
      <c r="C664" s="1994"/>
      <c r="D664" s="1994"/>
      <c r="E664" s="2015" t="s">
        <v>4726</v>
      </c>
      <c r="F664" s="2012" t="s">
        <v>4590</v>
      </c>
      <c r="G664" s="510">
        <v>127.75</v>
      </c>
      <c r="H664" s="1132">
        <v>0.55000000000000004</v>
      </c>
      <c r="I664" s="1132">
        <v>0.15</v>
      </c>
      <c r="J664" s="1133">
        <v>0.3</v>
      </c>
      <c r="K664" s="1155">
        <v>3.2</v>
      </c>
    </row>
    <row r="665" spans="2:11">
      <c r="B665" s="1994"/>
      <c r="C665" s="1994"/>
      <c r="D665" s="1994"/>
      <c r="E665" s="2015"/>
      <c r="F665" s="2013"/>
      <c r="G665" s="510">
        <v>721.35</v>
      </c>
      <c r="H665" s="1132">
        <v>0.85</v>
      </c>
      <c r="I665" s="1132">
        <v>0.15</v>
      </c>
      <c r="J665" s="1133">
        <v>0.3</v>
      </c>
      <c r="K665" s="1155">
        <v>27.6</v>
      </c>
    </row>
    <row r="666" spans="2:11">
      <c r="B666" s="1994"/>
      <c r="C666" s="1994"/>
      <c r="D666" s="1994"/>
      <c r="E666" s="2015"/>
      <c r="F666" s="2013"/>
      <c r="G666" s="510">
        <v>6.4</v>
      </c>
      <c r="H666" s="1132">
        <v>0.9</v>
      </c>
      <c r="I666" s="1132">
        <v>0.15</v>
      </c>
      <c r="J666" s="1133">
        <v>0.3</v>
      </c>
      <c r="K666" s="1155">
        <v>0.3</v>
      </c>
    </row>
    <row r="667" spans="2:11">
      <c r="B667" s="1994"/>
      <c r="C667" s="1994"/>
      <c r="D667" s="1994"/>
      <c r="E667" s="2015"/>
      <c r="F667" s="2013"/>
      <c r="G667" s="510">
        <v>18.47</v>
      </c>
      <c r="H667" s="1132">
        <v>1</v>
      </c>
      <c r="I667" s="1132">
        <v>0.15</v>
      </c>
      <c r="J667" s="1133">
        <v>0.3</v>
      </c>
      <c r="K667" s="1155">
        <v>0.8</v>
      </c>
    </row>
    <row r="668" spans="2:11">
      <c r="B668" s="1994"/>
      <c r="C668" s="1994"/>
      <c r="D668" s="1994"/>
      <c r="E668" s="2015"/>
      <c r="F668" s="2013"/>
      <c r="G668" s="510"/>
      <c r="H668" s="1132"/>
      <c r="I668" s="1132">
        <v>0.15</v>
      </c>
      <c r="J668" s="1133">
        <v>0.3</v>
      </c>
      <c r="K668" s="1155">
        <v>0</v>
      </c>
    </row>
    <row r="669" spans="2:11">
      <c r="B669" s="1994"/>
      <c r="C669" s="1994"/>
      <c r="D669" s="1994"/>
      <c r="E669" s="2015"/>
      <c r="F669" s="2014"/>
      <c r="G669" s="510" t="s">
        <v>391</v>
      </c>
      <c r="H669" s="1132"/>
      <c r="I669" s="1132"/>
      <c r="J669" s="1133"/>
      <c r="K669" s="1138">
        <v>31.900000000000002</v>
      </c>
    </row>
    <row r="670" spans="2:11">
      <c r="B670" s="1994"/>
      <c r="C670" s="1994"/>
      <c r="D670" s="1994"/>
      <c r="E670" s="2015" t="s">
        <v>4727</v>
      </c>
      <c r="F670" s="2012" t="s">
        <v>253</v>
      </c>
      <c r="G670" s="510">
        <v>127.75</v>
      </c>
      <c r="H670" s="1132">
        <v>0.55000000000000004</v>
      </c>
      <c r="I670" s="1132">
        <v>1</v>
      </c>
      <c r="J670" s="1133">
        <v>0.7</v>
      </c>
      <c r="K670" s="1155">
        <v>49.2</v>
      </c>
    </row>
    <row r="671" spans="2:11">
      <c r="B671" s="1994"/>
      <c r="C671" s="1994"/>
      <c r="D671" s="1994"/>
      <c r="E671" s="2015"/>
      <c r="F671" s="2013"/>
      <c r="G671" s="510">
        <v>721.35</v>
      </c>
      <c r="H671" s="1132">
        <v>0.85</v>
      </c>
      <c r="I671" s="1132">
        <v>1</v>
      </c>
      <c r="J671" s="1133">
        <v>0.7</v>
      </c>
      <c r="K671" s="1155">
        <v>429.2</v>
      </c>
    </row>
    <row r="672" spans="2:11">
      <c r="B672" s="1994"/>
      <c r="C672" s="1994"/>
      <c r="D672" s="1994"/>
      <c r="E672" s="2015"/>
      <c r="F672" s="2013"/>
      <c r="G672" s="510">
        <v>6.4</v>
      </c>
      <c r="H672" s="1132">
        <v>0.9</v>
      </c>
      <c r="I672" s="1132">
        <v>1</v>
      </c>
      <c r="J672" s="1133">
        <v>0.7</v>
      </c>
      <c r="K672" s="1155">
        <v>4</v>
      </c>
    </row>
    <row r="673" spans="1:11">
      <c r="B673" s="1994"/>
      <c r="C673" s="1994"/>
      <c r="D673" s="1994"/>
      <c r="E673" s="2015"/>
      <c r="F673" s="2013"/>
      <c r="G673" s="510">
        <v>18.47</v>
      </c>
      <c r="H673" s="1132">
        <v>1</v>
      </c>
      <c r="I673" s="1132">
        <v>1</v>
      </c>
      <c r="J673" s="1133">
        <v>0.7</v>
      </c>
      <c r="K673" s="1155">
        <v>12.9</v>
      </c>
    </row>
    <row r="674" spans="1:11">
      <c r="B674" s="1994"/>
      <c r="C674" s="1994"/>
      <c r="D674" s="1994"/>
      <c r="E674" s="2015"/>
      <c r="F674" s="2013"/>
      <c r="G674" s="510"/>
      <c r="H674" s="1132"/>
      <c r="I674" s="1132">
        <v>1</v>
      </c>
      <c r="J674" s="1133">
        <v>0.7</v>
      </c>
      <c r="K674" s="1155">
        <v>0</v>
      </c>
    </row>
    <row r="675" spans="1:11">
      <c r="B675" s="1994"/>
      <c r="C675" s="1994"/>
      <c r="D675" s="1994"/>
      <c r="E675" s="2015"/>
      <c r="F675" s="2014"/>
      <c r="G675" s="510" t="s">
        <v>391</v>
      </c>
      <c r="H675" s="1132"/>
      <c r="I675" s="1132"/>
      <c r="J675" s="1133"/>
      <c r="K675" s="1138">
        <v>495.29999999999995</v>
      </c>
    </row>
    <row r="677" spans="1:11">
      <c r="B677" s="1991" t="s">
        <v>566</v>
      </c>
      <c r="C677" s="1992"/>
      <c r="D677" s="1993"/>
      <c r="E677" s="1130" t="s">
        <v>568</v>
      </c>
      <c r="F677" s="1128" t="s">
        <v>565</v>
      </c>
      <c r="G677" s="1130" t="s">
        <v>556</v>
      </c>
      <c r="H677" s="1128" t="s">
        <v>627</v>
      </c>
      <c r="I677" s="1128" t="s">
        <v>628</v>
      </c>
      <c r="J677" s="1128" t="s">
        <v>567</v>
      </c>
      <c r="K677" s="1128" t="s">
        <v>562</v>
      </c>
    </row>
    <row r="678" spans="1:11" ht="63.75">
      <c r="B678" s="1994" t="s">
        <v>4728</v>
      </c>
      <c r="C678" s="1994"/>
      <c r="D678" s="1994"/>
      <c r="E678" s="1145" t="s">
        <v>4729</v>
      </c>
      <c r="F678" s="1131" t="s">
        <v>255</v>
      </c>
      <c r="G678" s="510">
        <v>127.75</v>
      </c>
      <c r="H678" s="1132">
        <v>8</v>
      </c>
      <c r="I678" s="510">
        <v>2</v>
      </c>
      <c r="J678" s="1133">
        <v>0.5</v>
      </c>
      <c r="K678" s="1134">
        <v>16</v>
      </c>
    </row>
    <row r="679" spans="1:11" ht="63.75">
      <c r="B679" s="1994"/>
      <c r="C679" s="1994"/>
      <c r="D679" s="1994"/>
      <c r="E679" s="1145" t="s">
        <v>5141</v>
      </c>
      <c r="F679" s="1131" t="s">
        <v>256</v>
      </c>
      <c r="G679" s="510">
        <v>721.35</v>
      </c>
      <c r="H679" s="1132">
        <v>8</v>
      </c>
      <c r="I679" s="510">
        <v>2</v>
      </c>
      <c r="J679" s="1133">
        <v>0.5</v>
      </c>
      <c r="K679" s="1134">
        <v>91</v>
      </c>
    </row>
    <row r="681" spans="1:11">
      <c r="B681" s="1991" t="s">
        <v>566</v>
      </c>
      <c r="C681" s="1992"/>
      <c r="D681" s="1993"/>
      <c r="E681" s="1130" t="s">
        <v>568</v>
      </c>
      <c r="F681" s="1128" t="s">
        <v>565</v>
      </c>
      <c r="G681" s="1130" t="s">
        <v>556</v>
      </c>
      <c r="H681" s="1128"/>
      <c r="I681" s="1128" t="s">
        <v>629</v>
      </c>
      <c r="J681" s="1128" t="s">
        <v>567</v>
      </c>
      <c r="K681" s="1128" t="s">
        <v>630</v>
      </c>
    </row>
    <row r="682" spans="1:11">
      <c r="B682" s="1994" t="s">
        <v>4730</v>
      </c>
      <c r="C682" s="1994"/>
      <c r="D682" s="1994"/>
      <c r="E682" s="1145" t="s">
        <v>4731</v>
      </c>
      <c r="F682" s="1131" t="s">
        <v>909</v>
      </c>
      <c r="G682" s="510">
        <v>127.75</v>
      </c>
      <c r="H682" s="1132"/>
      <c r="I682" s="510">
        <v>6</v>
      </c>
      <c r="J682" s="1133">
        <v>1</v>
      </c>
      <c r="K682" s="1134">
        <v>22</v>
      </c>
    </row>
    <row r="683" spans="1:11">
      <c r="B683" s="1994"/>
      <c r="C683" s="1994"/>
      <c r="D683" s="1994"/>
      <c r="E683" s="1145" t="s">
        <v>4732</v>
      </c>
      <c r="F683" s="1131" t="s">
        <v>910</v>
      </c>
      <c r="G683" s="510">
        <v>721.35</v>
      </c>
      <c r="H683" s="1132"/>
      <c r="I683" s="510">
        <v>6</v>
      </c>
      <c r="J683" s="1133">
        <v>1</v>
      </c>
      <c r="K683" s="1134">
        <v>121</v>
      </c>
    </row>
    <row r="684" spans="1:11">
      <c r="B684" s="1994"/>
      <c r="C684" s="1994"/>
      <c r="D684" s="1994"/>
      <c r="E684" s="1145" t="s">
        <v>4733</v>
      </c>
      <c r="F684" s="1131" t="s">
        <v>912</v>
      </c>
      <c r="G684" s="510">
        <v>6.4</v>
      </c>
      <c r="H684" s="1132"/>
      <c r="I684" s="510">
        <v>6</v>
      </c>
      <c r="J684" s="1133">
        <v>1</v>
      </c>
      <c r="K684" s="1134">
        <v>2</v>
      </c>
    </row>
    <row r="685" spans="1:11">
      <c r="B685" s="1994"/>
      <c r="C685" s="1994"/>
      <c r="D685" s="1994"/>
      <c r="E685" s="1145" t="s">
        <v>4734</v>
      </c>
      <c r="F685" s="1131" t="s">
        <v>856</v>
      </c>
      <c r="G685" s="510">
        <v>18.47</v>
      </c>
      <c r="H685" s="1132"/>
      <c r="I685" s="510">
        <v>6</v>
      </c>
      <c r="J685" s="1133">
        <v>1</v>
      </c>
      <c r="K685" s="1134">
        <v>4</v>
      </c>
    </row>
    <row r="687" spans="1:11" ht="15.75">
      <c r="A687" s="2025" t="s">
        <v>4742</v>
      </c>
      <c r="B687" s="2026"/>
      <c r="C687" s="2026"/>
      <c r="D687" s="2026"/>
      <c r="E687" s="2026"/>
      <c r="F687" s="2026"/>
      <c r="G687" s="2026"/>
      <c r="H687" s="2026"/>
      <c r="I687" s="2026"/>
      <c r="J687" s="2026"/>
      <c r="K687" s="2027"/>
    </row>
    <row r="688" spans="1:11">
      <c r="A688" s="1135"/>
      <c r="B688" s="1135"/>
      <c r="C688" s="1135"/>
      <c r="D688" s="1135"/>
      <c r="E688" s="1135"/>
      <c r="F688" s="1135"/>
      <c r="G688" s="1135"/>
      <c r="H688" s="1136"/>
      <c r="I688" s="1129"/>
      <c r="J688" s="1129"/>
      <c r="K688" s="507"/>
    </row>
    <row r="689" spans="1:11">
      <c r="A689" s="1136"/>
      <c r="B689" s="1991" t="s">
        <v>566</v>
      </c>
      <c r="C689" s="1992"/>
      <c r="D689" s="1993"/>
      <c r="E689" s="1130" t="s">
        <v>568</v>
      </c>
      <c r="F689" s="1128" t="s">
        <v>565</v>
      </c>
      <c r="G689" s="1130" t="s">
        <v>556</v>
      </c>
      <c r="H689" s="1128"/>
      <c r="I689" s="1128"/>
      <c r="J689" s="1128" t="s">
        <v>567</v>
      </c>
      <c r="K689" s="1128" t="s">
        <v>562</v>
      </c>
    </row>
    <row r="690" spans="1:11" ht="25.5">
      <c r="B690" s="1991" t="s">
        <v>5087</v>
      </c>
      <c r="C690" s="1992"/>
      <c r="D690" s="1993"/>
      <c r="E690" s="491" t="s">
        <v>4743</v>
      </c>
      <c r="F690" s="1131" t="s">
        <v>571</v>
      </c>
      <c r="G690" s="510">
        <v>1014.55</v>
      </c>
      <c r="H690" s="1132"/>
      <c r="I690" s="1132">
        <v>1014.55</v>
      </c>
      <c r="J690" s="1133">
        <v>1</v>
      </c>
      <c r="K690" s="1134">
        <v>1014.55</v>
      </c>
    </row>
    <row r="691" spans="1:11">
      <c r="A691" s="1135"/>
      <c r="B691" s="1135"/>
      <c r="C691" s="1135"/>
      <c r="D691" s="1135"/>
      <c r="E691" s="1135"/>
      <c r="F691" s="1135"/>
      <c r="G691" s="1135"/>
      <c r="H691" s="1136"/>
      <c r="I691" s="1129"/>
      <c r="J691" s="1129"/>
      <c r="K691" s="507"/>
    </row>
    <row r="692" spans="1:11">
      <c r="A692" s="1136"/>
      <c r="B692" s="1991" t="s">
        <v>566</v>
      </c>
      <c r="C692" s="1992"/>
      <c r="D692" s="1993"/>
      <c r="E692" s="1130" t="s">
        <v>568</v>
      </c>
      <c r="F692" s="1128" t="s">
        <v>565</v>
      </c>
      <c r="G692" s="1130" t="s">
        <v>556</v>
      </c>
      <c r="H692" s="1128" t="s">
        <v>559</v>
      </c>
      <c r="I692" s="1128" t="s">
        <v>557</v>
      </c>
      <c r="J692" s="1128" t="s">
        <v>567</v>
      </c>
      <c r="K692" s="1128" t="s">
        <v>558</v>
      </c>
    </row>
    <row r="693" spans="1:11">
      <c r="B693" s="1994" t="s">
        <v>4744</v>
      </c>
      <c r="C693" s="1994"/>
      <c r="D693" s="1994"/>
      <c r="E693" s="2008" t="s">
        <v>4745</v>
      </c>
      <c r="F693" s="2019" t="s">
        <v>15</v>
      </c>
      <c r="G693" s="510">
        <v>24.31</v>
      </c>
      <c r="H693" s="1132">
        <v>0.55000000000000004</v>
      </c>
      <c r="I693" s="1132">
        <v>1.25</v>
      </c>
      <c r="J693" s="1133">
        <v>0.6</v>
      </c>
      <c r="K693" s="1170">
        <v>10</v>
      </c>
    </row>
    <row r="694" spans="1:11">
      <c r="B694" s="1994"/>
      <c r="C694" s="1994"/>
      <c r="D694" s="1994"/>
      <c r="E694" s="2009"/>
      <c r="F694" s="2020"/>
      <c r="G694" s="510">
        <v>15.55</v>
      </c>
      <c r="H694" s="1132">
        <v>0.85</v>
      </c>
      <c r="I694" s="1132">
        <v>1.35</v>
      </c>
      <c r="J694" s="1133">
        <v>0.6</v>
      </c>
      <c r="K694" s="1170">
        <v>10.7</v>
      </c>
    </row>
    <row r="695" spans="1:11">
      <c r="B695" s="1994"/>
      <c r="C695" s="1994"/>
      <c r="D695" s="1994"/>
      <c r="E695" s="2009"/>
      <c r="F695" s="2020"/>
      <c r="G695" s="510">
        <v>470.69</v>
      </c>
      <c r="H695" s="1132">
        <v>0.9</v>
      </c>
      <c r="I695" s="1132">
        <v>1.4</v>
      </c>
      <c r="J695" s="1133">
        <v>0.6</v>
      </c>
      <c r="K695" s="1170">
        <v>355.8</v>
      </c>
    </row>
    <row r="696" spans="1:11">
      <c r="B696" s="1994"/>
      <c r="C696" s="1994"/>
      <c r="D696" s="1994"/>
      <c r="E696" s="2009"/>
      <c r="F696" s="2020"/>
      <c r="G696" s="510">
        <v>59.46</v>
      </c>
      <c r="H696" s="1132">
        <v>1</v>
      </c>
      <c r="I696" s="1132">
        <v>1.6</v>
      </c>
      <c r="J696" s="1133">
        <v>0.6</v>
      </c>
      <c r="K696" s="1170">
        <v>57.1</v>
      </c>
    </row>
    <row r="697" spans="1:11">
      <c r="B697" s="1994"/>
      <c r="C697" s="1994"/>
      <c r="D697" s="1994"/>
      <c r="E697" s="2009"/>
      <c r="F697" s="2020"/>
      <c r="G697" s="510">
        <v>444.54</v>
      </c>
      <c r="H697" s="1132">
        <v>1</v>
      </c>
      <c r="I697" s="1132">
        <v>1.6</v>
      </c>
      <c r="J697" s="1133">
        <v>0.6</v>
      </c>
      <c r="K697" s="1170">
        <v>426.8</v>
      </c>
    </row>
    <row r="698" spans="1:11">
      <c r="B698" s="1994"/>
      <c r="C698" s="1994"/>
      <c r="D698" s="1994"/>
      <c r="E698" s="2010"/>
      <c r="F698" s="2021"/>
      <c r="G698" s="510" t="s">
        <v>391</v>
      </c>
      <c r="H698" s="1132"/>
      <c r="I698" s="1132"/>
      <c r="J698" s="1133"/>
      <c r="K698" s="1138">
        <v>860.40000000000009</v>
      </c>
    </row>
    <row r="699" spans="1:11">
      <c r="B699" s="1994"/>
      <c r="C699" s="1994"/>
      <c r="D699" s="1994"/>
      <c r="E699" s="2008" t="s">
        <v>4746</v>
      </c>
      <c r="F699" s="2019" t="s">
        <v>17</v>
      </c>
      <c r="G699" s="510">
        <v>24.31</v>
      </c>
      <c r="H699" s="1132">
        <v>0.55000000000000004</v>
      </c>
      <c r="I699" s="1132">
        <v>1.25</v>
      </c>
      <c r="J699" s="1133">
        <v>0.35</v>
      </c>
      <c r="K699" s="1170">
        <v>5.8</v>
      </c>
    </row>
    <row r="700" spans="1:11">
      <c r="B700" s="1994"/>
      <c r="C700" s="1994"/>
      <c r="D700" s="1994"/>
      <c r="E700" s="2009"/>
      <c r="F700" s="2020"/>
      <c r="G700" s="510">
        <v>15.55</v>
      </c>
      <c r="H700" s="1132">
        <v>0.85</v>
      </c>
      <c r="I700" s="1132">
        <v>1.35</v>
      </c>
      <c r="J700" s="1133">
        <v>0.35</v>
      </c>
      <c r="K700" s="1170">
        <v>6.2</v>
      </c>
    </row>
    <row r="701" spans="1:11">
      <c r="B701" s="1994"/>
      <c r="C701" s="1994"/>
      <c r="D701" s="1994"/>
      <c r="E701" s="2009"/>
      <c r="F701" s="2020"/>
      <c r="G701" s="510">
        <v>470.69</v>
      </c>
      <c r="H701" s="1132">
        <v>0.9</v>
      </c>
      <c r="I701" s="1132">
        <v>1.4</v>
      </c>
      <c r="J701" s="1133">
        <v>0.35</v>
      </c>
      <c r="K701" s="1170">
        <v>207.6</v>
      </c>
    </row>
    <row r="702" spans="1:11">
      <c r="B702" s="1994"/>
      <c r="C702" s="1994"/>
      <c r="D702" s="1994"/>
      <c r="E702" s="2009"/>
      <c r="F702" s="2020"/>
      <c r="G702" s="510">
        <v>59.46</v>
      </c>
      <c r="H702" s="1132">
        <v>1</v>
      </c>
      <c r="I702" s="1132">
        <v>1.6</v>
      </c>
      <c r="J702" s="1133">
        <v>0.35</v>
      </c>
      <c r="K702" s="1170">
        <v>33.299999999999997</v>
      </c>
    </row>
    <row r="703" spans="1:11">
      <c r="B703" s="1994"/>
      <c r="C703" s="1994"/>
      <c r="D703" s="1994"/>
      <c r="E703" s="2009"/>
      <c r="F703" s="2020"/>
      <c r="G703" s="510">
        <v>444.54</v>
      </c>
      <c r="H703" s="1132">
        <v>1</v>
      </c>
      <c r="I703" s="1132">
        <v>1.6</v>
      </c>
      <c r="J703" s="1133">
        <v>0.35</v>
      </c>
      <c r="K703" s="1170">
        <v>248.9</v>
      </c>
    </row>
    <row r="704" spans="1:11">
      <c r="B704" s="1994"/>
      <c r="C704" s="1994"/>
      <c r="D704" s="1994"/>
      <c r="E704" s="2010"/>
      <c r="F704" s="2021"/>
      <c r="G704" s="510" t="s">
        <v>391</v>
      </c>
      <c r="H704" s="1132"/>
      <c r="I704" s="1132"/>
      <c r="J704" s="1133"/>
      <c r="K704" s="1138">
        <v>501.79999999999995</v>
      </c>
    </row>
    <row r="705" spans="2:11">
      <c r="B705" s="1994"/>
      <c r="C705" s="1994"/>
      <c r="D705" s="1994"/>
      <c r="E705" s="2008" t="s">
        <v>4747</v>
      </c>
      <c r="F705" s="2022" t="s">
        <v>18</v>
      </c>
      <c r="G705" s="510">
        <v>24.31</v>
      </c>
      <c r="H705" s="1132">
        <v>0.55000000000000004</v>
      </c>
      <c r="I705" s="1132">
        <v>1.25</v>
      </c>
      <c r="J705" s="1133">
        <v>0.05</v>
      </c>
      <c r="K705" s="1170">
        <v>0.8</v>
      </c>
    </row>
    <row r="706" spans="2:11">
      <c r="B706" s="1994"/>
      <c r="C706" s="1994"/>
      <c r="D706" s="1994"/>
      <c r="E706" s="2009"/>
      <c r="F706" s="2023"/>
      <c r="G706" s="510">
        <v>15.55</v>
      </c>
      <c r="H706" s="1132">
        <v>0.85</v>
      </c>
      <c r="I706" s="1132">
        <v>1.35</v>
      </c>
      <c r="J706" s="1133">
        <v>0.05</v>
      </c>
      <c r="K706" s="1170">
        <v>0.9</v>
      </c>
    </row>
    <row r="707" spans="2:11">
      <c r="B707" s="1994"/>
      <c r="C707" s="1994"/>
      <c r="D707" s="1994"/>
      <c r="E707" s="2009"/>
      <c r="F707" s="2023"/>
      <c r="G707" s="510">
        <v>470.69</v>
      </c>
      <c r="H707" s="1132">
        <v>0.9</v>
      </c>
      <c r="I707" s="1132">
        <v>1.4</v>
      </c>
      <c r="J707" s="1133">
        <v>0.05</v>
      </c>
      <c r="K707" s="1170">
        <v>29.7</v>
      </c>
    </row>
    <row r="708" spans="2:11">
      <c r="B708" s="1994"/>
      <c r="C708" s="1994"/>
      <c r="D708" s="1994"/>
      <c r="E708" s="2009"/>
      <c r="F708" s="2023"/>
      <c r="G708" s="510">
        <v>59.46</v>
      </c>
      <c r="H708" s="1132">
        <v>1</v>
      </c>
      <c r="I708" s="1132">
        <v>1.6</v>
      </c>
      <c r="J708" s="1133">
        <v>0.05</v>
      </c>
      <c r="K708" s="1170">
        <v>4.8</v>
      </c>
    </row>
    <row r="709" spans="2:11">
      <c r="B709" s="1994"/>
      <c r="C709" s="1994"/>
      <c r="D709" s="1994"/>
      <c r="E709" s="2009"/>
      <c r="F709" s="2023"/>
      <c r="G709" s="510">
        <v>444.54</v>
      </c>
      <c r="H709" s="1132">
        <v>1</v>
      </c>
      <c r="I709" s="1132">
        <v>1.6</v>
      </c>
      <c r="J709" s="1133">
        <v>0.05</v>
      </c>
      <c r="K709" s="1170">
        <v>35.6</v>
      </c>
    </row>
    <row r="710" spans="2:11">
      <c r="B710" s="1994"/>
      <c r="C710" s="1994"/>
      <c r="D710" s="1994"/>
      <c r="E710" s="2010"/>
      <c r="F710" s="2024"/>
      <c r="G710" s="510" t="s">
        <v>391</v>
      </c>
      <c r="H710" s="1132"/>
      <c r="I710" s="1132"/>
      <c r="J710" s="1133"/>
      <c r="K710" s="1138">
        <v>71.8</v>
      </c>
    </row>
    <row r="711" spans="2:11">
      <c r="G711" s="511"/>
      <c r="H711" s="512"/>
    </row>
    <row r="712" spans="2:11">
      <c r="B712" s="1991" t="s">
        <v>566</v>
      </c>
      <c r="C712" s="1992"/>
      <c r="D712" s="1993"/>
      <c r="E712" s="1130" t="s">
        <v>568</v>
      </c>
      <c r="F712" s="1128" t="s">
        <v>565</v>
      </c>
      <c r="G712" s="1130" t="s">
        <v>556</v>
      </c>
      <c r="H712" s="1128"/>
      <c r="I712" s="1128"/>
      <c r="J712" s="1128" t="s">
        <v>567</v>
      </c>
      <c r="K712" s="1128" t="s">
        <v>562</v>
      </c>
    </row>
    <row r="713" spans="2:11">
      <c r="B713" s="1994" t="s">
        <v>4748</v>
      </c>
      <c r="C713" s="1994"/>
      <c r="D713" s="1994"/>
      <c r="E713" s="1145" t="s">
        <v>4749</v>
      </c>
      <c r="F713" s="1131" t="s">
        <v>909</v>
      </c>
      <c r="G713" s="510">
        <v>24.31</v>
      </c>
      <c r="H713" s="1132"/>
      <c r="I713" s="510">
        <v>24.31</v>
      </c>
      <c r="J713" s="1133">
        <v>1</v>
      </c>
      <c r="K713" s="1134">
        <v>24.31</v>
      </c>
    </row>
    <row r="714" spans="2:11">
      <c r="B714" s="1994"/>
      <c r="C714" s="1994"/>
      <c r="D714" s="1994"/>
      <c r="E714" s="1145" t="s">
        <v>4750</v>
      </c>
      <c r="F714" s="1131" t="s">
        <v>910</v>
      </c>
      <c r="G714" s="510">
        <v>15.55</v>
      </c>
      <c r="H714" s="1132"/>
      <c r="I714" s="510">
        <v>15.55</v>
      </c>
      <c r="J714" s="1133">
        <v>1</v>
      </c>
      <c r="K714" s="1134">
        <v>15.55</v>
      </c>
    </row>
    <row r="715" spans="2:11">
      <c r="B715" s="1994"/>
      <c r="C715" s="1994"/>
      <c r="D715" s="1994"/>
      <c r="E715" s="1145" t="s">
        <v>4751</v>
      </c>
      <c r="F715" s="1131" t="s">
        <v>911</v>
      </c>
      <c r="G715" s="510">
        <v>470.69</v>
      </c>
      <c r="H715" s="1132"/>
      <c r="I715" s="510">
        <v>470.69</v>
      </c>
      <c r="J715" s="1133">
        <v>1</v>
      </c>
      <c r="K715" s="1134">
        <v>470.69</v>
      </c>
    </row>
    <row r="716" spans="2:11">
      <c r="B716" s="1994"/>
      <c r="C716" s="1994"/>
      <c r="D716" s="1994"/>
      <c r="E716" s="1145" t="s">
        <v>4752</v>
      </c>
      <c r="F716" s="1131" t="s">
        <v>913</v>
      </c>
      <c r="G716" s="510">
        <v>59.46</v>
      </c>
      <c r="H716" s="1132"/>
      <c r="I716" s="510">
        <v>59.46</v>
      </c>
      <c r="J716" s="1133">
        <v>1</v>
      </c>
      <c r="K716" s="1134">
        <v>59.46</v>
      </c>
    </row>
    <row r="717" spans="2:11">
      <c r="B717" s="1994"/>
      <c r="C717" s="1994"/>
      <c r="D717" s="1994"/>
      <c r="E717" s="1145" t="s">
        <v>4780</v>
      </c>
      <c r="F717" s="1131" t="s">
        <v>912</v>
      </c>
      <c r="G717" s="510">
        <v>444.54</v>
      </c>
      <c r="H717" s="1132"/>
      <c r="I717" s="510">
        <v>444.54</v>
      </c>
      <c r="J717" s="1133">
        <v>1</v>
      </c>
      <c r="K717" s="1134">
        <v>444.54</v>
      </c>
    </row>
    <row r="718" spans="2:11">
      <c r="G718" s="511"/>
      <c r="H718" s="512"/>
    </row>
    <row r="719" spans="2:11">
      <c r="B719" s="1991" t="s">
        <v>566</v>
      </c>
      <c r="C719" s="1992"/>
      <c r="D719" s="1993"/>
      <c r="E719" s="1130" t="s">
        <v>568</v>
      </c>
      <c r="F719" s="1128" t="s">
        <v>565</v>
      </c>
      <c r="G719" s="1130" t="s">
        <v>569</v>
      </c>
      <c r="H719" s="1128"/>
      <c r="I719" s="1128"/>
      <c r="J719" s="1128" t="s">
        <v>567</v>
      </c>
      <c r="K719" s="1128" t="s">
        <v>576</v>
      </c>
    </row>
    <row r="720" spans="2:11">
      <c r="B720" s="1994" t="s">
        <v>5066</v>
      </c>
      <c r="C720" s="1994"/>
      <c r="D720" s="1994"/>
      <c r="E720" s="1145"/>
      <c r="F720" s="1131" t="s">
        <v>867</v>
      </c>
      <c r="G720" s="510"/>
      <c r="H720" s="1132"/>
      <c r="I720" s="510"/>
      <c r="J720" s="1133"/>
      <c r="K720" s="1134"/>
    </row>
    <row r="721" spans="2:25">
      <c r="B721" s="1994"/>
      <c r="C721" s="1994"/>
      <c r="D721" s="1994"/>
      <c r="E721" s="1145" t="s">
        <v>4753</v>
      </c>
      <c r="F721" s="1131" t="s">
        <v>868</v>
      </c>
      <c r="G721" s="510">
        <v>7</v>
      </c>
      <c r="H721" s="1132"/>
      <c r="I721" s="510">
        <v>7</v>
      </c>
      <c r="J721" s="1133">
        <v>1</v>
      </c>
      <c r="K721" s="1134">
        <v>7</v>
      </c>
    </row>
    <row r="722" spans="2:25">
      <c r="B722" s="1994"/>
      <c r="C722" s="1994"/>
      <c r="D722" s="1994"/>
      <c r="E722" s="1145" t="s">
        <v>4754</v>
      </c>
      <c r="F722" s="1131" t="s">
        <v>889</v>
      </c>
      <c r="G722" s="510">
        <v>3</v>
      </c>
      <c r="H722" s="1132"/>
      <c r="I722" s="510">
        <v>3</v>
      </c>
      <c r="J722" s="1133">
        <v>1</v>
      </c>
      <c r="K722" s="1134">
        <v>3</v>
      </c>
    </row>
    <row r="723" spans="2:25">
      <c r="B723" s="1994"/>
      <c r="C723" s="1994"/>
      <c r="D723" s="1994"/>
      <c r="E723" s="1145" t="s">
        <v>4755</v>
      </c>
      <c r="F723" s="1131" t="s">
        <v>891</v>
      </c>
      <c r="G723" s="510">
        <v>9</v>
      </c>
      <c r="H723" s="1132"/>
      <c r="I723" s="510">
        <v>9</v>
      </c>
      <c r="J723" s="1133">
        <v>1</v>
      </c>
      <c r="K723" s="1134">
        <v>9</v>
      </c>
    </row>
    <row r="724" spans="2:25">
      <c r="B724" s="1994"/>
      <c r="C724" s="1994"/>
      <c r="D724" s="1994"/>
      <c r="E724" s="1145" t="s">
        <v>4756</v>
      </c>
      <c r="F724" s="1131" t="s">
        <v>871</v>
      </c>
      <c r="G724" s="510">
        <v>2</v>
      </c>
      <c r="H724" s="1132"/>
      <c r="I724" s="510">
        <v>2</v>
      </c>
      <c r="J724" s="1133">
        <v>1</v>
      </c>
      <c r="K724" s="1134">
        <v>2</v>
      </c>
    </row>
    <row r="725" spans="2:25" ht="25.5">
      <c r="B725" s="1994"/>
      <c r="C725" s="1994"/>
      <c r="D725" s="1994"/>
      <c r="E725" s="1145" t="s">
        <v>4757</v>
      </c>
      <c r="F725" s="1131" t="s">
        <v>873</v>
      </c>
      <c r="G725" s="510">
        <v>1</v>
      </c>
      <c r="H725" s="1132"/>
      <c r="I725" s="510">
        <v>1</v>
      </c>
      <c r="J725" s="1133">
        <v>1</v>
      </c>
      <c r="K725" s="1134">
        <v>1</v>
      </c>
    </row>
    <row r="726" spans="2:25">
      <c r="G726" s="511"/>
      <c r="H726" s="512"/>
      <c r="O726" s="1173" t="s">
        <v>5084</v>
      </c>
      <c r="P726" s="1173">
        <v>1</v>
      </c>
      <c r="Q726" s="1173">
        <v>2</v>
      </c>
      <c r="R726" s="1173">
        <v>3</v>
      </c>
      <c r="S726" s="1173">
        <v>4</v>
      </c>
      <c r="T726" s="1173">
        <v>5</v>
      </c>
      <c r="U726" s="1173">
        <v>6</v>
      </c>
      <c r="V726" s="1173">
        <v>7</v>
      </c>
      <c r="W726" s="1173">
        <v>8</v>
      </c>
      <c r="X726" s="1173">
        <v>9</v>
      </c>
    </row>
    <row r="727" spans="2:25" ht="15">
      <c r="B727" s="1991" t="s">
        <v>566</v>
      </c>
      <c r="C727" s="1992"/>
      <c r="D727" s="1993"/>
      <c r="E727" s="1130" t="s">
        <v>568</v>
      </c>
      <c r="F727" s="1128" t="s">
        <v>565</v>
      </c>
      <c r="G727" s="1130" t="s">
        <v>569</v>
      </c>
      <c r="H727" s="1128"/>
      <c r="I727" s="1128"/>
      <c r="J727" s="1128" t="s">
        <v>567</v>
      </c>
      <c r="K727" s="1128" t="s">
        <v>576</v>
      </c>
      <c r="M727" s="1174">
        <v>57</v>
      </c>
      <c r="N727" s="1174" t="s">
        <v>5070</v>
      </c>
      <c r="P727" s="508">
        <v>7</v>
      </c>
      <c r="Q727" s="508">
        <v>7</v>
      </c>
      <c r="R727" s="508">
        <v>8</v>
      </c>
      <c r="S727" s="508">
        <v>2</v>
      </c>
      <c r="T727" s="508">
        <v>3</v>
      </c>
      <c r="U727" s="508">
        <v>6</v>
      </c>
      <c r="V727" s="508">
        <v>5</v>
      </c>
      <c r="W727" s="508">
        <v>12</v>
      </c>
      <c r="X727" s="508">
        <v>11</v>
      </c>
      <c r="Y727" s="508">
        <v>61</v>
      </c>
    </row>
    <row r="728" spans="2:25" ht="25.5">
      <c r="B728" s="1994" t="s">
        <v>5052</v>
      </c>
      <c r="C728" s="1994"/>
      <c r="D728" s="1994"/>
      <c r="E728" s="1145" t="s">
        <v>4758</v>
      </c>
      <c r="F728" s="1131" t="s">
        <v>279</v>
      </c>
      <c r="G728" s="510">
        <v>8</v>
      </c>
      <c r="H728" s="1132"/>
      <c r="I728" s="510">
        <v>8</v>
      </c>
      <c r="J728" s="1133">
        <v>1</v>
      </c>
      <c r="K728" s="1134">
        <v>8</v>
      </c>
      <c r="M728" s="1174">
        <v>12</v>
      </c>
      <c r="N728" s="1174" t="s">
        <v>5071</v>
      </c>
      <c r="P728" s="508">
        <v>3</v>
      </c>
      <c r="Q728" s="508">
        <v>2</v>
      </c>
      <c r="R728" s="508">
        <v>3</v>
      </c>
      <c r="S728" s="508">
        <v>1</v>
      </c>
      <c r="T728" s="508">
        <v>1</v>
      </c>
      <c r="U728" s="508">
        <v>1</v>
      </c>
      <c r="V728" s="508">
        <v>1</v>
      </c>
      <c r="Y728" s="508">
        <v>12</v>
      </c>
    </row>
    <row r="729" spans="2:25" ht="25.5">
      <c r="B729" s="1994"/>
      <c r="C729" s="1994"/>
      <c r="D729" s="1994"/>
      <c r="E729" s="1145" t="s">
        <v>4759</v>
      </c>
      <c r="F729" s="1131" t="s">
        <v>5078</v>
      </c>
      <c r="G729" s="510">
        <v>3</v>
      </c>
      <c r="H729" s="1132"/>
      <c r="I729" s="510">
        <v>3</v>
      </c>
      <c r="J729" s="1133">
        <v>1</v>
      </c>
      <c r="K729" s="1134">
        <v>3</v>
      </c>
      <c r="M729" s="1174">
        <v>14</v>
      </c>
      <c r="N729" s="1174" t="s">
        <v>5072</v>
      </c>
      <c r="P729" s="508">
        <v>2</v>
      </c>
      <c r="Q729" s="508">
        <v>2</v>
      </c>
      <c r="R729" s="508">
        <v>2</v>
      </c>
      <c r="S729" s="508">
        <v>1</v>
      </c>
      <c r="T729" s="508">
        <v>1</v>
      </c>
      <c r="U729" s="508">
        <v>2</v>
      </c>
      <c r="V729" s="508">
        <v>1</v>
      </c>
      <c r="W729" s="508">
        <v>2</v>
      </c>
      <c r="X729" s="508">
        <v>1</v>
      </c>
      <c r="Y729" s="508">
        <v>14</v>
      </c>
    </row>
    <row r="730" spans="2:25" ht="25.5">
      <c r="B730" s="1994"/>
      <c r="C730" s="1994"/>
      <c r="D730" s="1994"/>
      <c r="E730" s="1145" t="s">
        <v>4760</v>
      </c>
      <c r="F730" s="1131" t="s">
        <v>5079</v>
      </c>
      <c r="G730" s="510">
        <v>2</v>
      </c>
      <c r="H730" s="1132"/>
      <c r="I730" s="510">
        <v>2</v>
      </c>
      <c r="J730" s="1133">
        <v>1</v>
      </c>
      <c r="K730" s="1134">
        <v>2</v>
      </c>
      <c r="M730" s="1174">
        <v>11</v>
      </c>
      <c r="N730" s="1174" t="s">
        <v>5073</v>
      </c>
      <c r="Q730" s="508">
        <v>1</v>
      </c>
      <c r="R730" s="508">
        <v>2</v>
      </c>
      <c r="S730" s="508">
        <v>1</v>
      </c>
      <c r="T730" s="508">
        <v>1</v>
      </c>
      <c r="U730" s="508">
        <v>2</v>
      </c>
      <c r="V730" s="508">
        <v>1</v>
      </c>
      <c r="W730" s="508">
        <v>2</v>
      </c>
      <c r="X730" s="508">
        <v>1</v>
      </c>
      <c r="Y730" s="508">
        <v>11</v>
      </c>
    </row>
    <row r="731" spans="2:25" ht="25.5">
      <c r="B731" s="1994"/>
      <c r="C731" s="1994"/>
      <c r="D731" s="1994"/>
      <c r="E731" s="1145" t="s">
        <v>4761</v>
      </c>
      <c r="F731" s="1131" t="s">
        <v>5080</v>
      </c>
      <c r="G731" s="510">
        <v>2</v>
      </c>
      <c r="H731" s="1132"/>
      <c r="I731" s="510">
        <v>2</v>
      </c>
      <c r="J731" s="1133">
        <v>1</v>
      </c>
      <c r="K731" s="1134">
        <v>2</v>
      </c>
      <c r="M731" s="1174">
        <v>8</v>
      </c>
      <c r="N731" s="1174" t="s">
        <v>2433</v>
      </c>
      <c r="O731" s="508">
        <v>4</v>
      </c>
      <c r="Y731" s="508">
        <v>4</v>
      </c>
    </row>
    <row r="732" spans="2:25" ht="15">
      <c r="G732" s="511"/>
      <c r="H732" s="512"/>
      <c r="M732" s="1174">
        <v>2</v>
      </c>
      <c r="N732" s="1174" t="s">
        <v>2435</v>
      </c>
      <c r="O732" s="508">
        <v>2</v>
      </c>
      <c r="Y732" s="508">
        <v>2</v>
      </c>
    </row>
    <row r="733" spans="2:25" ht="15">
      <c r="B733" s="1991" t="s">
        <v>566</v>
      </c>
      <c r="C733" s="1992"/>
      <c r="D733" s="1993"/>
      <c r="E733" s="1130" t="s">
        <v>568</v>
      </c>
      <c r="F733" s="1128" t="s">
        <v>565</v>
      </c>
      <c r="G733" s="1130" t="s">
        <v>556</v>
      </c>
      <c r="H733" s="1128" t="s">
        <v>559</v>
      </c>
      <c r="I733" s="1128" t="s">
        <v>557</v>
      </c>
      <c r="J733" s="1128" t="s">
        <v>567</v>
      </c>
      <c r="K733" s="1128" t="s">
        <v>558</v>
      </c>
      <c r="M733" s="1174">
        <v>1</v>
      </c>
      <c r="N733" s="1174" t="s">
        <v>2437</v>
      </c>
      <c r="O733" s="508">
        <v>1</v>
      </c>
      <c r="Y733" s="508">
        <v>1</v>
      </c>
    </row>
    <row r="734" spans="2:25">
      <c r="B734" s="1994" t="s">
        <v>4762</v>
      </c>
      <c r="C734" s="1994"/>
      <c r="D734" s="1994"/>
      <c r="E734" s="2008" t="s">
        <v>4763</v>
      </c>
      <c r="F734" s="2012" t="s">
        <v>32</v>
      </c>
      <c r="G734" s="510">
        <v>24.31</v>
      </c>
      <c r="H734" s="1132">
        <v>0.55000000000000004</v>
      </c>
      <c r="I734" s="1132">
        <v>0.6</v>
      </c>
      <c r="J734" s="1133">
        <v>1</v>
      </c>
      <c r="K734" s="1170">
        <v>8</v>
      </c>
    </row>
    <row r="735" spans="2:25">
      <c r="B735" s="1994"/>
      <c r="C735" s="1994"/>
      <c r="D735" s="1994"/>
      <c r="E735" s="2009"/>
      <c r="F735" s="2013"/>
      <c r="G735" s="510">
        <v>15.55</v>
      </c>
      <c r="H735" s="1132">
        <v>0.85</v>
      </c>
      <c r="I735" s="1132">
        <v>0.6</v>
      </c>
      <c r="J735" s="1133">
        <v>1</v>
      </c>
      <c r="K735" s="1170">
        <v>7.9</v>
      </c>
      <c r="O735" s="508">
        <v>7</v>
      </c>
      <c r="P735" s="508">
        <v>12</v>
      </c>
      <c r="Q735" s="508">
        <v>12</v>
      </c>
      <c r="R735" s="508">
        <v>15</v>
      </c>
      <c r="S735" s="508">
        <v>5</v>
      </c>
      <c r="T735" s="508">
        <v>6</v>
      </c>
      <c r="U735" s="508">
        <v>11</v>
      </c>
      <c r="V735" s="508">
        <v>8</v>
      </c>
      <c r="W735" s="508">
        <v>16</v>
      </c>
      <c r="X735" s="508">
        <v>13</v>
      </c>
      <c r="Y735" s="508">
        <v>105</v>
      </c>
    </row>
    <row r="736" spans="2:25">
      <c r="B736" s="1994"/>
      <c r="C736" s="1994"/>
      <c r="D736" s="1994"/>
      <c r="E736" s="2009"/>
      <c r="F736" s="2013"/>
      <c r="G736" s="510">
        <v>470.69</v>
      </c>
      <c r="H736" s="1132">
        <v>0.9</v>
      </c>
      <c r="I736" s="1132">
        <v>0.6</v>
      </c>
      <c r="J736" s="1133">
        <v>1</v>
      </c>
      <c r="K736" s="1170">
        <v>254.2</v>
      </c>
    </row>
    <row r="737" spans="2:25">
      <c r="B737" s="1994"/>
      <c r="C737" s="1994"/>
      <c r="D737" s="1994"/>
      <c r="E737" s="2009"/>
      <c r="F737" s="2013"/>
      <c r="G737" s="510">
        <v>59.46</v>
      </c>
      <c r="H737" s="1132">
        <v>1</v>
      </c>
      <c r="I737" s="1132">
        <v>0.6</v>
      </c>
      <c r="J737" s="1133">
        <v>1</v>
      </c>
      <c r="K737" s="1170">
        <v>35.700000000000003</v>
      </c>
      <c r="O737" s="508">
        <v>7</v>
      </c>
      <c r="P737" s="508">
        <v>12</v>
      </c>
      <c r="Q737" s="508">
        <v>13</v>
      </c>
      <c r="R737" s="508">
        <v>16</v>
      </c>
      <c r="S737" s="508">
        <v>6</v>
      </c>
      <c r="T737" s="508">
        <v>6</v>
      </c>
      <c r="U737" s="508">
        <v>11</v>
      </c>
      <c r="V737" s="508">
        <v>8</v>
      </c>
      <c r="W737" s="508">
        <v>16</v>
      </c>
      <c r="X737" s="508">
        <v>13</v>
      </c>
      <c r="Y737" s="508">
        <v>108</v>
      </c>
    </row>
    <row r="738" spans="2:25">
      <c r="B738" s="1994"/>
      <c r="C738" s="1994"/>
      <c r="D738" s="1994"/>
      <c r="E738" s="2009"/>
      <c r="F738" s="2013"/>
      <c r="G738" s="510">
        <v>444.54</v>
      </c>
      <c r="H738" s="1132">
        <v>1</v>
      </c>
      <c r="I738" s="1132">
        <v>0.6</v>
      </c>
      <c r="J738" s="1133">
        <v>1</v>
      </c>
      <c r="K738" s="1170">
        <v>266.7</v>
      </c>
    </row>
    <row r="739" spans="2:25">
      <c r="B739" s="1994"/>
      <c r="C739" s="1994"/>
      <c r="D739" s="1994"/>
      <c r="E739" s="2010"/>
      <c r="F739" s="2014"/>
      <c r="G739" s="510" t="s">
        <v>391</v>
      </c>
      <c r="H739" s="1132"/>
      <c r="I739" s="1132"/>
      <c r="J739" s="1133"/>
      <c r="K739" s="1134">
        <v>572.5</v>
      </c>
    </row>
    <row r="740" spans="2:25">
      <c r="B740" s="1994"/>
      <c r="C740" s="1994"/>
      <c r="D740" s="1994"/>
      <c r="E740" s="2015" t="s">
        <v>4764</v>
      </c>
      <c r="F740" s="2012" t="s">
        <v>133</v>
      </c>
      <c r="G740" s="510">
        <v>24.31</v>
      </c>
      <c r="H740" s="1132">
        <v>0.55000000000000004</v>
      </c>
      <c r="I740" s="1132">
        <v>0.43</v>
      </c>
      <c r="J740" s="1133">
        <v>1</v>
      </c>
      <c r="K740" s="1155">
        <v>5.7</v>
      </c>
    </row>
    <row r="741" spans="2:25">
      <c r="B741" s="1994"/>
      <c r="C741" s="1994"/>
      <c r="D741" s="1994"/>
      <c r="E741" s="2015"/>
      <c r="F741" s="2013"/>
      <c r="G741" s="510">
        <v>24.31</v>
      </c>
      <c r="H741" s="1132">
        <v>-3.1415999999999999</v>
      </c>
      <c r="I741" s="1132">
        <v>0.25</v>
      </c>
      <c r="J741" s="1133">
        <v>1</v>
      </c>
      <c r="K741" s="1155">
        <v>-0.59665856249999993</v>
      </c>
    </row>
    <row r="742" spans="2:25">
      <c r="B742" s="1994"/>
      <c r="C742" s="1994"/>
      <c r="D742" s="1994"/>
      <c r="E742" s="2015"/>
      <c r="F742" s="2013"/>
      <c r="G742" s="510">
        <v>15.55</v>
      </c>
      <c r="H742" s="1132">
        <v>0.85</v>
      </c>
      <c r="I742" s="1132">
        <v>0.48</v>
      </c>
      <c r="J742" s="1133">
        <v>1</v>
      </c>
      <c r="K742" s="1155">
        <v>6.3</v>
      </c>
    </row>
    <row r="743" spans="2:25">
      <c r="B743" s="1994"/>
      <c r="C743" s="1994"/>
      <c r="D743" s="1994"/>
      <c r="E743" s="2015"/>
      <c r="F743" s="2013"/>
      <c r="G743" s="510">
        <v>15.55</v>
      </c>
      <c r="H743" s="1132">
        <v>-3.1415999999999999</v>
      </c>
      <c r="I743" s="1132">
        <v>0.35</v>
      </c>
      <c r="J743" s="1133">
        <v>1</v>
      </c>
      <c r="K743" s="1155">
        <v>-0.74804441249999987</v>
      </c>
    </row>
    <row r="744" spans="2:25">
      <c r="B744" s="1994"/>
      <c r="C744" s="1994"/>
      <c r="D744" s="1994"/>
      <c r="E744" s="2015"/>
      <c r="F744" s="2013"/>
      <c r="G744" s="510">
        <v>470.69</v>
      </c>
      <c r="H744" s="1132">
        <v>0.9</v>
      </c>
      <c r="I744" s="1132">
        <v>0.5</v>
      </c>
      <c r="J744" s="1133">
        <v>1</v>
      </c>
      <c r="K744" s="1155">
        <v>211.8</v>
      </c>
    </row>
    <row r="745" spans="2:25">
      <c r="B745" s="1994"/>
      <c r="C745" s="1994"/>
      <c r="D745" s="1994"/>
      <c r="E745" s="2015"/>
      <c r="F745" s="2013"/>
      <c r="G745" s="510">
        <v>470.69</v>
      </c>
      <c r="H745" s="1132">
        <v>-3.1415999999999999</v>
      </c>
      <c r="I745" s="1132">
        <v>0.4</v>
      </c>
      <c r="J745" s="1133">
        <v>1</v>
      </c>
      <c r="K745" s="1155">
        <v>-29.574394080000005</v>
      </c>
    </row>
    <row r="746" spans="2:25">
      <c r="B746" s="1994"/>
      <c r="C746" s="1994"/>
      <c r="D746" s="1994"/>
      <c r="E746" s="2015"/>
      <c r="F746" s="2013"/>
      <c r="G746" s="510">
        <v>59.46</v>
      </c>
      <c r="H746" s="1132">
        <v>1</v>
      </c>
      <c r="I746" s="1132">
        <v>0.55000000000000004</v>
      </c>
      <c r="J746" s="1133">
        <v>1</v>
      </c>
      <c r="K746" s="1155">
        <v>32.700000000000003</v>
      </c>
    </row>
    <row r="747" spans="2:25">
      <c r="B747" s="1994"/>
      <c r="C747" s="1994"/>
      <c r="D747" s="1994"/>
      <c r="E747" s="2015"/>
      <c r="F747" s="2013"/>
      <c r="G747" s="510">
        <v>59.46</v>
      </c>
      <c r="H747" s="1132">
        <v>-3.1415999999999999</v>
      </c>
      <c r="I747" s="1132">
        <v>0.5</v>
      </c>
      <c r="J747" s="1133">
        <v>1</v>
      </c>
      <c r="K747" s="1155">
        <v>-5.8374854999999997</v>
      </c>
    </row>
    <row r="748" spans="2:25">
      <c r="B748" s="1994"/>
      <c r="C748" s="1994"/>
      <c r="D748" s="1994"/>
      <c r="E748" s="2015"/>
      <c r="F748" s="2013"/>
      <c r="G748" s="510">
        <v>444.54</v>
      </c>
      <c r="H748" s="1132">
        <v>1</v>
      </c>
      <c r="I748" s="1132">
        <v>0.55000000000000004</v>
      </c>
      <c r="J748" s="1133">
        <v>1</v>
      </c>
      <c r="K748" s="1170">
        <v>244.5</v>
      </c>
    </row>
    <row r="749" spans="2:25">
      <c r="B749" s="1994"/>
      <c r="C749" s="1994"/>
      <c r="D749" s="1994"/>
      <c r="E749" s="2015"/>
      <c r="F749" s="2013"/>
      <c r="G749" s="510">
        <v>444.54</v>
      </c>
      <c r="H749" s="1132">
        <v>-3.1415999999999999</v>
      </c>
      <c r="I749" s="1132">
        <v>0.5</v>
      </c>
      <c r="J749" s="1133">
        <v>1</v>
      </c>
      <c r="K749" s="1155">
        <v>-43.642714500000004</v>
      </c>
    </row>
    <row r="750" spans="2:25">
      <c r="B750" s="1994"/>
      <c r="C750" s="1994"/>
      <c r="D750" s="1994"/>
      <c r="E750" s="2015"/>
      <c r="F750" s="2014"/>
      <c r="G750" s="510" t="s">
        <v>391</v>
      </c>
      <c r="H750" s="1132"/>
      <c r="I750" s="1132"/>
      <c r="J750" s="1133"/>
      <c r="K750" s="1134">
        <v>420.60070294499997</v>
      </c>
    </row>
    <row r="751" spans="2:25">
      <c r="B751" s="1994"/>
      <c r="C751" s="1994"/>
      <c r="D751" s="1994"/>
      <c r="E751" s="2015" t="s">
        <v>4765</v>
      </c>
      <c r="F751" s="2012" t="s">
        <v>153</v>
      </c>
      <c r="G751" s="510">
        <v>24.31</v>
      </c>
      <c r="H751" s="1132">
        <v>0.55000000000000004</v>
      </c>
      <c r="I751" s="1132">
        <v>0.23</v>
      </c>
      <c r="J751" s="1133">
        <v>1</v>
      </c>
      <c r="K751" s="1155">
        <v>3.1</v>
      </c>
    </row>
    <row r="752" spans="2:25">
      <c r="B752" s="1994"/>
      <c r="C752" s="1994"/>
      <c r="D752" s="1994"/>
      <c r="E752" s="2015"/>
      <c r="F752" s="2013"/>
      <c r="G752" s="510">
        <v>24.31</v>
      </c>
      <c r="H752" s="1132">
        <v>-3.1415999999999999</v>
      </c>
      <c r="I752" s="1132">
        <v>0.25</v>
      </c>
      <c r="J752" s="1133">
        <v>1</v>
      </c>
      <c r="K752" s="1155">
        <v>-0.59665856249999993</v>
      </c>
    </row>
    <row r="753" spans="2:11">
      <c r="B753" s="1994"/>
      <c r="C753" s="1994"/>
      <c r="D753" s="1994"/>
      <c r="E753" s="2015"/>
      <c r="F753" s="2013"/>
      <c r="G753" s="510">
        <v>15.55</v>
      </c>
      <c r="H753" s="1132">
        <v>0.85</v>
      </c>
      <c r="I753" s="1132">
        <v>0.28000000000000003</v>
      </c>
      <c r="J753" s="1133">
        <v>1</v>
      </c>
      <c r="K753" s="1155">
        <v>3.7</v>
      </c>
    </row>
    <row r="754" spans="2:11">
      <c r="B754" s="1994"/>
      <c r="C754" s="1994"/>
      <c r="D754" s="1994"/>
      <c r="E754" s="2015"/>
      <c r="F754" s="2013"/>
      <c r="G754" s="510">
        <v>15.55</v>
      </c>
      <c r="H754" s="1132">
        <v>-3.1415999999999999</v>
      </c>
      <c r="I754" s="1132">
        <v>0.35</v>
      </c>
      <c r="J754" s="1133">
        <v>1</v>
      </c>
      <c r="K754" s="1155">
        <v>-0.74804441249999987</v>
      </c>
    </row>
    <row r="755" spans="2:11">
      <c r="B755" s="1994"/>
      <c r="C755" s="1994"/>
      <c r="D755" s="1994"/>
      <c r="E755" s="2015"/>
      <c r="F755" s="2013"/>
      <c r="G755" s="510">
        <v>470.69</v>
      </c>
      <c r="H755" s="1132">
        <v>0.9</v>
      </c>
      <c r="I755" s="1132">
        <v>0.3</v>
      </c>
      <c r="J755" s="1133">
        <v>1</v>
      </c>
      <c r="K755" s="1155">
        <v>127.1</v>
      </c>
    </row>
    <row r="756" spans="2:11">
      <c r="B756" s="1994"/>
      <c r="C756" s="1994"/>
      <c r="D756" s="1994"/>
      <c r="E756" s="2015"/>
      <c r="F756" s="2013"/>
      <c r="G756" s="510">
        <v>470.69</v>
      </c>
      <c r="H756" s="1132">
        <v>-3.1415999999999999</v>
      </c>
      <c r="I756" s="1132">
        <v>0.4</v>
      </c>
      <c r="J756" s="1133">
        <v>1</v>
      </c>
      <c r="K756" s="1155">
        <v>-29.574394080000005</v>
      </c>
    </row>
    <row r="757" spans="2:11">
      <c r="B757" s="1994"/>
      <c r="C757" s="1994"/>
      <c r="D757" s="1994"/>
      <c r="E757" s="2015"/>
      <c r="F757" s="2013"/>
      <c r="G757" s="510">
        <v>59.46</v>
      </c>
      <c r="H757" s="1132">
        <v>1</v>
      </c>
      <c r="I757" s="1132">
        <v>0.35</v>
      </c>
      <c r="J757" s="1133">
        <v>1</v>
      </c>
      <c r="K757" s="1155">
        <v>20.8</v>
      </c>
    </row>
    <row r="758" spans="2:11">
      <c r="B758" s="1994"/>
      <c r="C758" s="1994"/>
      <c r="D758" s="1994"/>
      <c r="E758" s="2015"/>
      <c r="F758" s="2013"/>
      <c r="G758" s="510">
        <v>59.46</v>
      </c>
      <c r="H758" s="1132">
        <v>-3.1415999999999999</v>
      </c>
      <c r="I758" s="1132">
        <v>0.5</v>
      </c>
      <c r="J758" s="1133">
        <v>1</v>
      </c>
      <c r="K758" s="1155">
        <v>-5.8374854999999997</v>
      </c>
    </row>
    <row r="759" spans="2:11">
      <c r="B759" s="1994"/>
      <c r="C759" s="1994"/>
      <c r="D759" s="1994"/>
      <c r="E759" s="2015"/>
      <c r="F759" s="2013"/>
      <c r="G759" s="510">
        <v>444.54</v>
      </c>
      <c r="H759" s="1132">
        <v>1</v>
      </c>
      <c r="I759" s="1132">
        <v>0.48</v>
      </c>
      <c r="J759" s="1133">
        <v>1</v>
      </c>
      <c r="K759" s="1170">
        <v>213.4</v>
      </c>
    </row>
    <row r="760" spans="2:11">
      <c r="B760" s="1994"/>
      <c r="C760" s="1994"/>
      <c r="D760" s="1994"/>
      <c r="E760" s="2015"/>
      <c r="F760" s="2013"/>
      <c r="G760" s="510">
        <v>444.54</v>
      </c>
      <c r="H760" s="1132">
        <v>-3.1415999999999999</v>
      </c>
      <c r="I760" s="1132">
        <v>0.75</v>
      </c>
      <c r="J760" s="1133">
        <v>1</v>
      </c>
      <c r="K760" s="1155">
        <v>-98.19610762500001</v>
      </c>
    </row>
    <row r="761" spans="2:11">
      <c r="B761" s="1994"/>
      <c r="C761" s="1994"/>
      <c r="D761" s="1994"/>
      <c r="E761" s="2015"/>
      <c r="F761" s="2014"/>
      <c r="G761" s="510" t="s">
        <v>391</v>
      </c>
      <c r="H761" s="1132"/>
      <c r="I761" s="1132"/>
      <c r="J761" s="1133"/>
      <c r="K761" s="1134">
        <v>233.14730981999998</v>
      </c>
    </row>
    <row r="763" spans="2:11">
      <c r="B763" s="1991" t="s">
        <v>566</v>
      </c>
      <c r="C763" s="1992"/>
      <c r="D763" s="1993"/>
      <c r="E763" s="1130" t="s">
        <v>568</v>
      </c>
      <c r="F763" s="1128" t="s">
        <v>565</v>
      </c>
      <c r="G763" s="1130" t="s">
        <v>556</v>
      </c>
      <c r="H763" s="1128" t="s">
        <v>559</v>
      </c>
      <c r="I763" s="1128" t="s">
        <v>557</v>
      </c>
      <c r="J763" s="1128" t="s">
        <v>567</v>
      </c>
      <c r="K763" s="1128" t="s">
        <v>391</v>
      </c>
    </row>
    <row r="764" spans="2:11">
      <c r="B764" s="1994" t="s">
        <v>4766</v>
      </c>
      <c r="C764" s="1994"/>
      <c r="D764" s="1994"/>
      <c r="E764" s="2016" t="s">
        <v>4767</v>
      </c>
      <c r="F764" s="2012" t="s">
        <v>250</v>
      </c>
      <c r="G764" s="510">
        <v>24.31</v>
      </c>
      <c r="H764" s="1132">
        <v>0.55000000000000004</v>
      </c>
      <c r="I764" s="1132">
        <v>0.15</v>
      </c>
      <c r="J764" s="1133">
        <v>0.3</v>
      </c>
      <c r="K764" s="1155">
        <v>0.6</v>
      </c>
    </row>
    <row r="765" spans="2:11">
      <c r="B765" s="1994"/>
      <c r="C765" s="1994"/>
      <c r="D765" s="1994"/>
      <c r="E765" s="2017"/>
      <c r="F765" s="2013"/>
      <c r="G765" s="510">
        <v>15.55</v>
      </c>
      <c r="H765" s="1132">
        <v>0.85</v>
      </c>
      <c r="I765" s="1132">
        <v>0.15</v>
      </c>
      <c r="J765" s="1133">
        <v>0.3</v>
      </c>
      <c r="K765" s="1155">
        <v>0.6</v>
      </c>
    </row>
    <row r="766" spans="2:11">
      <c r="B766" s="1994"/>
      <c r="C766" s="1994"/>
      <c r="D766" s="1994"/>
      <c r="E766" s="2017"/>
      <c r="F766" s="2013"/>
      <c r="G766" s="510">
        <v>470.69</v>
      </c>
      <c r="H766" s="1132">
        <v>0.9</v>
      </c>
      <c r="I766" s="1132">
        <v>0.15</v>
      </c>
      <c r="J766" s="1133">
        <v>0.3</v>
      </c>
      <c r="K766" s="1155">
        <v>19.100000000000001</v>
      </c>
    </row>
    <row r="767" spans="2:11">
      <c r="B767" s="1994"/>
      <c r="C767" s="1994"/>
      <c r="D767" s="1994"/>
      <c r="E767" s="2017"/>
      <c r="F767" s="2013"/>
      <c r="G767" s="510">
        <v>59.46</v>
      </c>
      <c r="H767" s="1132">
        <v>1</v>
      </c>
      <c r="I767" s="1132">
        <v>0.15</v>
      </c>
      <c r="J767" s="1133">
        <v>0.3</v>
      </c>
      <c r="K767" s="1155">
        <v>2.7</v>
      </c>
    </row>
    <row r="768" spans="2:11">
      <c r="B768" s="1994"/>
      <c r="C768" s="1994"/>
      <c r="D768" s="1994"/>
      <c r="E768" s="2017"/>
      <c r="F768" s="2013"/>
      <c r="G768" s="510">
        <v>444.54</v>
      </c>
      <c r="H768" s="1132">
        <v>1</v>
      </c>
      <c r="I768" s="1132">
        <v>0.15</v>
      </c>
      <c r="J768" s="1133">
        <v>0.3</v>
      </c>
      <c r="K768" s="1155">
        <v>20</v>
      </c>
    </row>
    <row r="769" spans="2:11">
      <c r="B769" s="1994"/>
      <c r="C769" s="1994"/>
      <c r="D769" s="1994"/>
      <c r="E769" s="2018"/>
      <c r="F769" s="2014"/>
      <c r="G769" s="510" t="s">
        <v>391</v>
      </c>
      <c r="H769" s="1132"/>
      <c r="I769" s="1132"/>
      <c r="J769" s="1133"/>
      <c r="K769" s="1134">
        <v>43</v>
      </c>
    </row>
    <row r="770" spans="2:11">
      <c r="B770" s="1994"/>
      <c r="C770" s="1994"/>
      <c r="D770" s="1994"/>
      <c r="E770" s="2015" t="s">
        <v>4768</v>
      </c>
      <c r="F770" s="2012" t="s">
        <v>133</v>
      </c>
      <c r="G770" s="510">
        <v>24.31</v>
      </c>
      <c r="H770" s="1132">
        <v>0.55000000000000004</v>
      </c>
      <c r="I770" s="1132">
        <v>0.1</v>
      </c>
      <c r="J770" s="1133">
        <v>0.5</v>
      </c>
      <c r="K770" s="1155">
        <v>0.7</v>
      </c>
    </row>
    <row r="771" spans="2:11">
      <c r="B771" s="1994"/>
      <c r="C771" s="1994"/>
      <c r="D771" s="1994"/>
      <c r="E771" s="2015"/>
      <c r="F771" s="2013"/>
      <c r="G771" s="510">
        <v>15.55</v>
      </c>
      <c r="H771" s="1132">
        <v>0.85</v>
      </c>
      <c r="I771" s="1132">
        <v>0.1</v>
      </c>
      <c r="J771" s="1133">
        <v>0.5</v>
      </c>
      <c r="K771" s="1155">
        <v>0.7</v>
      </c>
    </row>
    <row r="772" spans="2:11">
      <c r="B772" s="1994"/>
      <c r="C772" s="1994"/>
      <c r="D772" s="1994"/>
      <c r="E772" s="2015"/>
      <c r="F772" s="2013"/>
      <c r="G772" s="510">
        <v>470.69</v>
      </c>
      <c r="H772" s="1132">
        <v>0.9</v>
      </c>
      <c r="I772" s="1132">
        <v>0.1</v>
      </c>
      <c r="J772" s="1133">
        <v>0.5</v>
      </c>
      <c r="K772" s="1155">
        <v>21.2</v>
      </c>
    </row>
    <row r="773" spans="2:11">
      <c r="B773" s="1994"/>
      <c r="C773" s="1994"/>
      <c r="D773" s="1994"/>
      <c r="E773" s="2015"/>
      <c r="F773" s="2013"/>
      <c r="G773" s="510">
        <v>59.46</v>
      </c>
      <c r="H773" s="1132">
        <v>1</v>
      </c>
      <c r="I773" s="1132">
        <v>0.1</v>
      </c>
      <c r="J773" s="1133">
        <v>0.5</v>
      </c>
      <c r="K773" s="1155">
        <v>3</v>
      </c>
    </row>
    <row r="774" spans="2:11">
      <c r="B774" s="1994"/>
      <c r="C774" s="1994"/>
      <c r="D774" s="1994"/>
      <c r="E774" s="2015"/>
      <c r="F774" s="2013"/>
      <c r="G774" s="510">
        <v>444.54</v>
      </c>
      <c r="H774" s="1132">
        <v>1</v>
      </c>
      <c r="I774" s="1132">
        <v>0.1</v>
      </c>
      <c r="J774" s="1133">
        <v>0.5</v>
      </c>
      <c r="K774" s="1155">
        <v>22.2</v>
      </c>
    </row>
    <row r="775" spans="2:11">
      <c r="B775" s="1994"/>
      <c r="C775" s="1994"/>
      <c r="D775" s="1994"/>
      <c r="E775" s="2015"/>
      <c r="F775" s="2014"/>
      <c r="G775" s="510" t="s">
        <v>391</v>
      </c>
      <c r="H775" s="1132"/>
      <c r="I775" s="1132"/>
      <c r="J775" s="1133"/>
      <c r="K775" s="1134">
        <v>47.8</v>
      </c>
    </row>
    <row r="776" spans="2:11">
      <c r="B776" s="1994"/>
      <c r="C776" s="1994"/>
      <c r="D776" s="1994"/>
      <c r="E776" s="2016" t="s">
        <v>4769</v>
      </c>
      <c r="F776" s="2012" t="s">
        <v>5159</v>
      </c>
      <c r="G776" s="510">
        <v>24.31</v>
      </c>
      <c r="H776" s="1132">
        <v>0.55000000000000004</v>
      </c>
      <c r="I776" s="1132">
        <v>0.1</v>
      </c>
      <c r="J776" s="1133">
        <v>0.7</v>
      </c>
      <c r="K776" s="1155">
        <v>0.9</v>
      </c>
    </row>
    <row r="777" spans="2:11">
      <c r="B777" s="1994"/>
      <c r="C777" s="1994"/>
      <c r="D777" s="1994"/>
      <c r="E777" s="2017"/>
      <c r="F777" s="2013"/>
      <c r="G777" s="510">
        <v>15.55</v>
      </c>
      <c r="H777" s="1132">
        <v>0.85</v>
      </c>
      <c r="I777" s="1132">
        <v>0.1</v>
      </c>
      <c r="J777" s="1133">
        <v>0.7</v>
      </c>
      <c r="K777" s="1155">
        <v>0.9</v>
      </c>
    </row>
    <row r="778" spans="2:11">
      <c r="B778" s="1994"/>
      <c r="C778" s="1994"/>
      <c r="D778" s="1994"/>
      <c r="E778" s="2017"/>
      <c r="F778" s="2013"/>
      <c r="G778" s="510">
        <v>470.69</v>
      </c>
      <c r="H778" s="1132">
        <v>0.9</v>
      </c>
      <c r="I778" s="1132">
        <v>0.1</v>
      </c>
      <c r="J778" s="1133">
        <v>0.7</v>
      </c>
      <c r="K778" s="1155">
        <v>29.7</v>
      </c>
    </row>
    <row r="779" spans="2:11">
      <c r="B779" s="1994"/>
      <c r="C779" s="1994"/>
      <c r="D779" s="1994"/>
      <c r="E779" s="2017"/>
      <c r="F779" s="2013"/>
      <c r="G779" s="510">
        <v>59.46</v>
      </c>
      <c r="H779" s="1132">
        <v>1</v>
      </c>
      <c r="I779" s="1132">
        <v>0.1</v>
      </c>
      <c r="J779" s="1133">
        <v>0.7</v>
      </c>
      <c r="K779" s="1155">
        <v>4.2</v>
      </c>
    </row>
    <row r="780" spans="2:11">
      <c r="B780" s="1994"/>
      <c r="C780" s="1994"/>
      <c r="D780" s="1994"/>
      <c r="E780" s="2017"/>
      <c r="F780" s="2013"/>
      <c r="G780" s="510">
        <v>444.54</v>
      </c>
      <c r="H780" s="1132">
        <v>1</v>
      </c>
      <c r="I780" s="1132">
        <v>0.1</v>
      </c>
      <c r="J780" s="1133">
        <v>0.7</v>
      </c>
      <c r="K780" s="1155">
        <v>31.1</v>
      </c>
    </row>
    <row r="781" spans="2:11">
      <c r="B781" s="1994"/>
      <c r="C781" s="1994"/>
      <c r="D781" s="1994"/>
      <c r="E781" s="2018"/>
      <c r="F781" s="2014"/>
      <c r="G781" s="510" t="s">
        <v>391</v>
      </c>
      <c r="H781" s="1132"/>
      <c r="I781" s="1132"/>
      <c r="J781" s="1133"/>
      <c r="K781" s="1134">
        <v>66.800000000000011</v>
      </c>
    </row>
    <row r="782" spans="2:11">
      <c r="B782" s="1994"/>
      <c r="C782" s="1994"/>
      <c r="D782" s="1994"/>
      <c r="E782" s="2015" t="s">
        <v>4770</v>
      </c>
      <c r="F782" s="2012" t="s">
        <v>252</v>
      </c>
      <c r="G782" s="510">
        <v>24.31</v>
      </c>
      <c r="H782" s="1132">
        <v>0.55000000000000004</v>
      </c>
      <c r="I782" s="1132">
        <v>0.15</v>
      </c>
      <c r="J782" s="1133">
        <v>0.3</v>
      </c>
      <c r="K782" s="1155">
        <v>0.6</v>
      </c>
    </row>
    <row r="783" spans="2:11">
      <c r="B783" s="1994"/>
      <c r="C783" s="1994"/>
      <c r="D783" s="1994"/>
      <c r="E783" s="2015"/>
      <c r="F783" s="2013"/>
      <c r="G783" s="510">
        <v>15.55</v>
      </c>
      <c r="H783" s="1132">
        <v>0.85</v>
      </c>
      <c r="I783" s="1132">
        <v>0.15</v>
      </c>
      <c r="J783" s="1133">
        <v>0.3</v>
      </c>
      <c r="K783" s="1155">
        <v>0.6</v>
      </c>
    </row>
    <row r="784" spans="2:11">
      <c r="B784" s="1994"/>
      <c r="C784" s="1994"/>
      <c r="D784" s="1994"/>
      <c r="E784" s="2015"/>
      <c r="F784" s="2013"/>
      <c r="G784" s="510">
        <v>470.69</v>
      </c>
      <c r="H784" s="1132">
        <v>0.9</v>
      </c>
      <c r="I784" s="1132">
        <v>0.15</v>
      </c>
      <c r="J784" s="1133">
        <v>0.3</v>
      </c>
      <c r="K784" s="1155">
        <v>19.100000000000001</v>
      </c>
    </row>
    <row r="785" spans="2:11">
      <c r="B785" s="1994"/>
      <c r="C785" s="1994"/>
      <c r="D785" s="1994"/>
      <c r="E785" s="2015"/>
      <c r="F785" s="2013"/>
      <c r="G785" s="510">
        <v>59.46</v>
      </c>
      <c r="H785" s="1132">
        <v>1</v>
      </c>
      <c r="I785" s="1132">
        <v>0.15</v>
      </c>
      <c r="J785" s="1133">
        <v>0.3</v>
      </c>
      <c r="K785" s="1155">
        <v>2.7</v>
      </c>
    </row>
    <row r="786" spans="2:11">
      <c r="B786" s="1994"/>
      <c r="C786" s="1994"/>
      <c r="D786" s="1994"/>
      <c r="E786" s="2015"/>
      <c r="F786" s="2013"/>
      <c r="G786" s="510">
        <v>444.54</v>
      </c>
      <c r="H786" s="1132">
        <v>1</v>
      </c>
      <c r="I786" s="1132">
        <v>0.15</v>
      </c>
      <c r="J786" s="1133">
        <v>0.3</v>
      </c>
      <c r="K786" s="1155">
        <v>20</v>
      </c>
    </row>
    <row r="787" spans="2:11">
      <c r="B787" s="1994"/>
      <c r="C787" s="1994"/>
      <c r="D787" s="1994"/>
      <c r="E787" s="2015"/>
      <c r="F787" s="2014"/>
      <c r="G787" s="510" t="s">
        <v>391</v>
      </c>
      <c r="H787" s="1132"/>
      <c r="I787" s="1132"/>
      <c r="J787" s="1133"/>
      <c r="K787" s="1138">
        <v>43</v>
      </c>
    </row>
    <row r="788" spans="2:11">
      <c r="B788" s="1994"/>
      <c r="C788" s="1994"/>
      <c r="D788" s="1994"/>
      <c r="E788" s="2015" t="s">
        <v>4771</v>
      </c>
      <c r="F788" s="2012" t="s">
        <v>253</v>
      </c>
      <c r="G788" s="510">
        <v>24.31</v>
      </c>
      <c r="H788" s="1132">
        <v>0.55000000000000004</v>
      </c>
      <c r="I788" s="1132">
        <v>0.1</v>
      </c>
      <c r="J788" s="1133">
        <v>0.7</v>
      </c>
      <c r="K788" s="1155">
        <v>0.9</v>
      </c>
    </row>
    <row r="789" spans="2:11">
      <c r="B789" s="1994"/>
      <c r="C789" s="1994"/>
      <c r="D789" s="1994"/>
      <c r="E789" s="2015"/>
      <c r="F789" s="2013"/>
      <c r="G789" s="510">
        <v>15.55</v>
      </c>
      <c r="H789" s="1132">
        <v>0.85</v>
      </c>
      <c r="I789" s="1132">
        <v>0.1</v>
      </c>
      <c r="J789" s="1133">
        <v>0.7</v>
      </c>
      <c r="K789" s="1155">
        <v>0.9</v>
      </c>
    </row>
    <row r="790" spans="2:11">
      <c r="B790" s="1994"/>
      <c r="C790" s="1994"/>
      <c r="D790" s="1994"/>
      <c r="E790" s="2015"/>
      <c r="F790" s="2013"/>
      <c r="G790" s="510">
        <v>470.69</v>
      </c>
      <c r="H790" s="1132">
        <v>0.9</v>
      </c>
      <c r="I790" s="1132">
        <v>0.1</v>
      </c>
      <c r="J790" s="1133">
        <v>0.7</v>
      </c>
      <c r="K790" s="1155">
        <v>29.7</v>
      </c>
    </row>
    <row r="791" spans="2:11">
      <c r="B791" s="1994"/>
      <c r="C791" s="1994"/>
      <c r="D791" s="1994"/>
      <c r="E791" s="2015"/>
      <c r="F791" s="2013"/>
      <c r="G791" s="510">
        <v>59.46</v>
      </c>
      <c r="H791" s="1132">
        <v>1</v>
      </c>
      <c r="I791" s="1132">
        <v>0.1</v>
      </c>
      <c r="J791" s="1133">
        <v>0.7</v>
      </c>
      <c r="K791" s="1155">
        <v>4.2</v>
      </c>
    </row>
    <row r="792" spans="2:11">
      <c r="B792" s="1994"/>
      <c r="C792" s="1994"/>
      <c r="D792" s="1994"/>
      <c r="E792" s="2015"/>
      <c r="F792" s="2013"/>
      <c r="G792" s="510">
        <v>444.54</v>
      </c>
      <c r="H792" s="1132">
        <v>1</v>
      </c>
      <c r="I792" s="1132">
        <v>0.1</v>
      </c>
      <c r="J792" s="1133">
        <v>0.7</v>
      </c>
      <c r="K792" s="1155">
        <v>31.1</v>
      </c>
    </row>
    <row r="793" spans="2:11">
      <c r="B793" s="1994"/>
      <c r="C793" s="1994"/>
      <c r="D793" s="1994"/>
      <c r="E793" s="2015"/>
      <c r="F793" s="2014"/>
      <c r="G793" s="510" t="s">
        <v>391</v>
      </c>
      <c r="H793" s="1132"/>
      <c r="I793" s="1132"/>
      <c r="J793" s="1133"/>
      <c r="K793" s="1138">
        <v>66.800000000000011</v>
      </c>
    </row>
    <row r="795" spans="2:11">
      <c r="B795" s="1991" t="s">
        <v>566</v>
      </c>
      <c r="C795" s="1992"/>
      <c r="D795" s="1993"/>
      <c r="E795" s="1130" t="s">
        <v>568</v>
      </c>
      <c r="F795" s="1128" t="s">
        <v>565</v>
      </c>
      <c r="G795" s="1130" t="s">
        <v>556</v>
      </c>
      <c r="H795" s="1128" t="s">
        <v>627</v>
      </c>
      <c r="I795" s="1128" t="s">
        <v>628</v>
      </c>
      <c r="J795" s="1128" t="s">
        <v>567</v>
      </c>
      <c r="K795" s="1128" t="s">
        <v>562</v>
      </c>
    </row>
    <row r="796" spans="2:11" ht="63.75">
      <c r="B796" s="1999" t="s">
        <v>4772</v>
      </c>
      <c r="C796" s="2000"/>
      <c r="D796" s="2001"/>
      <c r="E796" s="1145" t="s">
        <v>4774</v>
      </c>
      <c r="F796" s="1131" t="s">
        <v>255</v>
      </c>
      <c r="G796" s="510">
        <v>24.31</v>
      </c>
      <c r="H796" s="1132">
        <v>8</v>
      </c>
      <c r="I796" s="510">
        <v>2</v>
      </c>
      <c r="J796" s="1133">
        <v>0.5</v>
      </c>
      <c r="K796" s="1134">
        <v>4</v>
      </c>
    </row>
    <row r="797" spans="2:11" ht="63.75">
      <c r="B797" s="2002"/>
      <c r="C797" s="2003"/>
      <c r="D797" s="2004"/>
      <c r="E797" s="1145" t="s">
        <v>4774</v>
      </c>
      <c r="F797" s="1131" t="s">
        <v>256</v>
      </c>
      <c r="G797" s="510">
        <v>15.55</v>
      </c>
      <c r="H797" s="1132">
        <v>8</v>
      </c>
      <c r="I797" s="510">
        <v>2</v>
      </c>
      <c r="J797" s="1133">
        <v>0.5</v>
      </c>
      <c r="K797" s="1134">
        <v>2</v>
      </c>
    </row>
    <row r="798" spans="2:11" ht="63.75">
      <c r="B798" s="2002"/>
      <c r="C798" s="2003"/>
      <c r="D798" s="2004"/>
      <c r="E798" s="1145" t="s">
        <v>4774</v>
      </c>
      <c r="F798" s="1131" t="s">
        <v>257</v>
      </c>
      <c r="G798" s="510">
        <v>470.69</v>
      </c>
      <c r="H798" s="1132">
        <v>8</v>
      </c>
      <c r="I798" s="510">
        <v>2</v>
      </c>
      <c r="J798" s="1133">
        <v>0.5</v>
      </c>
      <c r="K798" s="1134">
        <v>59</v>
      </c>
    </row>
    <row r="799" spans="2:11" ht="63.75">
      <c r="B799" s="2002"/>
      <c r="C799" s="2003"/>
      <c r="D799" s="2004"/>
      <c r="E799" s="1145" t="s">
        <v>4781</v>
      </c>
      <c r="F799" s="1131" t="s">
        <v>4783</v>
      </c>
      <c r="G799" s="510">
        <v>59.46</v>
      </c>
      <c r="H799" s="1132">
        <v>8</v>
      </c>
      <c r="I799" s="510">
        <v>2</v>
      </c>
      <c r="J799" s="1133">
        <v>0.5</v>
      </c>
      <c r="K799" s="1134">
        <v>8</v>
      </c>
    </row>
    <row r="800" spans="2:11" ht="63.75">
      <c r="B800" s="2005"/>
      <c r="C800" s="2006"/>
      <c r="D800" s="2007"/>
      <c r="E800" s="1145" t="s">
        <v>4782</v>
      </c>
      <c r="F800" s="1131" t="s">
        <v>4784</v>
      </c>
      <c r="G800" s="510">
        <v>444.54</v>
      </c>
      <c r="H800" s="1132">
        <v>8</v>
      </c>
      <c r="I800" s="510">
        <v>2</v>
      </c>
      <c r="J800" s="1133">
        <v>0.5</v>
      </c>
      <c r="K800" s="1134">
        <v>56</v>
      </c>
    </row>
    <row r="802" spans="1:11">
      <c r="B802" s="1991" t="s">
        <v>566</v>
      </c>
      <c r="C802" s="1992"/>
      <c r="D802" s="1993"/>
      <c r="E802" s="1130" t="s">
        <v>568</v>
      </c>
      <c r="F802" s="1128" t="s">
        <v>565</v>
      </c>
      <c r="G802" s="1130" t="s">
        <v>556</v>
      </c>
      <c r="H802" s="1128"/>
      <c r="I802" s="1128" t="s">
        <v>629</v>
      </c>
      <c r="J802" s="1128" t="s">
        <v>567</v>
      </c>
      <c r="K802" s="1128" t="s">
        <v>630</v>
      </c>
    </row>
    <row r="803" spans="1:11">
      <c r="B803" s="1994" t="s">
        <v>4775</v>
      </c>
      <c r="C803" s="1994"/>
      <c r="D803" s="1994"/>
      <c r="E803" s="1145" t="s">
        <v>4776</v>
      </c>
      <c r="F803" s="1131" t="s">
        <v>909</v>
      </c>
      <c r="G803" s="510">
        <v>24.31</v>
      </c>
      <c r="H803" s="1132"/>
      <c r="I803" s="510">
        <v>6</v>
      </c>
      <c r="J803" s="1133">
        <v>1</v>
      </c>
      <c r="K803" s="1134">
        <v>5</v>
      </c>
    </row>
    <row r="804" spans="1:11">
      <c r="B804" s="1994"/>
      <c r="C804" s="1994"/>
      <c r="D804" s="1994"/>
      <c r="E804" s="1145" t="s">
        <v>4777</v>
      </c>
      <c r="F804" s="1131" t="s">
        <v>910</v>
      </c>
      <c r="G804" s="510">
        <v>15.55</v>
      </c>
      <c r="H804" s="1132"/>
      <c r="I804" s="510">
        <v>6</v>
      </c>
      <c r="J804" s="1133">
        <v>1</v>
      </c>
      <c r="K804" s="1134">
        <v>3</v>
      </c>
    </row>
    <row r="805" spans="1:11">
      <c r="B805" s="1994"/>
      <c r="C805" s="1994"/>
      <c r="D805" s="1994"/>
      <c r="E805" s="1145" t="s">
        <v>4778</v>
      </c>
      <c r="F805" s="1131" t="s">
        <v>911</v>
      </c>
      <c r="G805" s="510">
        <v>470.69</v>
      </c>
      <c r="H805" s="1132"/>
      <c r="I805" s="510">
        <v>6</v>
      </c>
      <c r="J805" s="1133">
        <v>1</v>
      </c>
      <c r="K805" s="1134">
        <v>79</v>
      </c>
    </row>
    <row r="806" spans="1:11">
      <c r="B806" s="1994"/>
      <c r="C806" s="1994"/>
      <c r="D806" s="1994"/>
      <c r="E806" s="1145"/>
      <c r="F806" s="1131" t="s">
        <v>913</v>
      </c>
      <c r="G806" s="510">
        <v>59.46</v>
      </c>
      <c r="H806" s="1132"/>
      <c r="I806" s="510">
        <v>6</v>
      </c>
      <c r="J806" s="1133">
        <v>1</v>
      </c>
      <c r="K806" s="1134">
        <v>10</v>
      </c>
    </row>
    <row r="807" spans="1:11">
      <c r="B807" s="1994"/>
      <c r="C807" s="1994"/>
      <c r="D807" s="1994"/>
      <c r="E807" s="1145" t="s">
        <v>4779</v>
      </c>
      <c r="F807" s="1131" t="s">
        <v>912</v>
      </c>
      <c r="G807" s="510">
        <v>444.54</v>
      </c>
      <c r="H807" s="1132"/>
      <c r="I807" s="510">
        <v>6</v>
      </c>
      <c r="J807" s="1133">
        <v>1</v>
      </c>
      <c r="K807" s="1134">
        <v>75</v>
      </c>
    </row>
    <row r="809" spans="1:11" ht="15.75">
      <c r="A809" s="2025" t="s">
        <v>4822</v>
      </c>
      <c r="B809" s="2026"/>
      <c r="C809" s="2026"/>
      <c r="D809" s="2026"/>
      <c r="E809" s="2026"/>
      <c r="F809" s="2026"/>
      <c r="G809" s="2026"/>
      <c r="H809" s="2026"/>
      <c r="I809" s="2026"/>
      <c r="J809" s="2026"/>
      <c r="K809" s="2027"/>
    </row>
    <row r="810" spans="1:11">
      <c r="A810" s="1135"/>
      <c r="B810" s="1135"/>
      <c r="C810" s="1135"/>
      <c r="D810" s="1135"/>
      <c r="E810" s="1135"/>
      <c r="F810" s="1135"/>
      <c r="G810" s="1135"/>
      <c r="H810" s="1136"/>
      <c r="I810" s="1129"/>
      <c r="J810" s="1129"/>
      <c r="K810" s="507"/>
    </row>
    <row r="811" spans="1:11">
      <c r="A811" s="1136"/>
      <c r="B811" s="1991" t="s">
        <v>566</v>
      </c>
      <c r="C811" s="1992"/>
      <c r="D811" s="1993"/>
      <c r="E811" s="1130" t="s">
        <v>568</v>
      </c>
      <c r="F811" s="1128" t="s">
        <v>565</v>
      </c>
      <c r="G811" s="1130" t="s">
        <v>556</v>
      </c>
      <c r="H811" s="1128"/>
      <c r="I811" s="1128"/>
      <c r="J811" s="1128" t="s">
        <v>567</v>
      </c>
      <c r="K811" s="1128" t="s">
        <v>562</v>
      </c>
    </row>
    <row r="812" spans="1:11" ht="25.5">
      <c r="B812" s="1991" t="s">
        <v>5088</v>
      </c>
      <c r="C812" s="1992"/>
      <c r="D812" s="1993"/>
      <c r="E812" s="491" t="s">
        <v>4785</v>
      </c>
      <c r="F812" s="1131" t="s">
        <v>571</v>
      </c>
      <c r="G812" s="510">
        <v>28.94</v>
      </c>
      <c r="H812" s="1132"/>
      <c r="I812" s="1132">
        <v>28.94</v>
      </c>
      <c r="J812" s="1133">
        <v>1</v>
      </c>
      <c r="K812" s="1134">
        <v>28.94</v>
      </c>
    </row>
    <row r="813" spans="1:11">
      <c r="A813" s="1135"/>
      <c r="B813" s="1135"/>
      <c r="C813" s="1135"/>
      <c r="D813" s="1135"/>
      <c r="E813" s="1135"/>
      <c r="F813" s="1135"/>
      <c r="G813" s="1135"/>
      <c r="H813" s="1136"/>
      <c r="I813" s="1129"/>
      <c r="J813" s="1129"/>
      <c r="K813" s="507"/>
    </row>
    <row r="814" spans="1:11">
      <c r="A814" s="1136"/>
      <c r="B814" s="1991" t="s">
        <v>566</v>
      </c>
      <c r="C814" s="1992"/>
      <c r="D814" s="1993"/>
      <c r="E814" s="1130" t="s">
        <v>568</v>
      </c>
      <c r="F814" s="1128" t="s">
        <v>565</v>
      </c>
      <c r="G814" s="1130" t="s">
        <v>556</v>
      </c>
      <c r="H814" s="1128" t="s">
        <v>559</v>
      </c>
      <c r="I814" s="1128" t="s">
        <v>557</v>
      </c>
      <c r="J814" s="1128" t="s">
        <v>567</v>
      </c>
      <c r="K814" s="1128" t="s">
        <v>558</v>
      </c>
    </row>
    <row r="815" spans="1:11">
      <c r="B815" s="1994" t="s">
        <v>4786</v>
      </c>
      <c r="C815" s="1994"/>
      <c r="D815" s="1994"/>
      <c r="E815" s="2008" t="s">
        <v>4787</v>
      </c>
      <c r="F815" s="2019" t="s">
        <v>15</v>
      </c>
      <c r="G815" s="510">
        <v>9.3800000000000008</v>
      </c>
      <c r="H815" s="1132">
        <v>0.55000000000000004</v>
      </c>
      <c r="I815" s="1132">
        <v>1.25</v>
      </c>
      <c r="J815" s="1133">
        <v>0.6</v>
      </c>
      <c r="K815" s="1170">
        <v>3.9</v>
      </c>
    </row>
    <row r="816" spans="1:11">
      <c r="B816" s="1994"/>
      <c r="C816" s="1994"/>
      <c r="D816" s="1994"/>
      <c r="E816" s="2009"/>
      <c r="F816" s="2020"/>
      <c r="G816" s="510">
        <v>5.41</v>
      </c>
      <c r="H816" s="1132">
        <v>0.85</v>
      </c>
      <c r="I816" s="1132">
        <v>1.35</v>
      </c>
      <c r="J816" s="1133">
        <v>0.6</v>
      </c>
      <c r="K816" s="1170">
        <v>3.7</v>
      </c>
    </row>
    <row r="817" spans="2:11">
      <c r="B817" s="1994"/>
      <c r="C817" s="1994"/>
      <c r="D817" s="1994"/>
      <c r="E817" s="2009"/>
      <c r="F817" s="2020"/>
      <c r="G817" s="510">
        <v>1.67</v>
      </c>
      <c r="H817" s="1132">
        <v>0.9</v>
      </c>
      <c r="I817" s="1132">
        <v>1.4</v>
      </c>
      <c r="J817" s="1133">
        <v>0.6</v>
      </c>
      <c r="K817" s="1170">
        <v>1.3</v>
      </c>
    </row>
    <row r="818" spans="2:11">
      <c r="B818" s="1994"/>
      <c r="C818" s="1994"/>
      <c r="D818" s="1994"/>
      <c r="E818" s="2009"/>
      <c r="F818" s="2020"/>
      <c r="G818" s="510">
        <v>12.48</v>
      </c>
      <c r="H818" s="1132">
        <v>1</v>
      </c>
      <c r="I818" s="1132">
        <v>1.6</v>
      </c>
      <c r="J818" s="1133">
        <v>0.6</v>
      </c>
      <c r="K818" s="1170">
        <v>12</v>
      </c>
    </row>
    <row r="819" spans="2:11">
      <c r="B819" s="1994"/>
      <c r="C819" s="1994"/>
      <c r="D819" s="1994"/>
      <c r="E819" s="2009"/>
      <c r="F819" s="2020"/>
      <c r="G819" s="510">
        <v>0</v>
      </c>
      <c r="H819" s="1132">
        <v>1</v>
      </c>
      <c r="I819" s="1132">
        <v>1.6</v>
      </c>
      <c r="J819" s="1133">
        <v>0.6</v>
      </c>
      <c r="K819" s="1170">
        <v>0</v>
      </c>
    </row>
    <row r="820" spans="2:11">
      <c r="B820" s="1994"/>
      <c r="C820" s="1994"/>
      <c r="D820" s="1994"/>
      <c r="E820" s="2010"/>
      <c r="F820" s="2021"/>
      <c r="G820" s="510" t="s">
        <v>391</v>
      </c>
      <c r="H820" s="1132"/>
      <c r="I820" s="1132"/>
      <c r="J820" s="1133"/>
      <c r="K820" s="1138">
        <v>20.9</v>
      </c>
    </row>
    <row r="821" spans="2:11">
      <c r="B821" s="1994"/>
      <c r="C821" s="1994"/>
      <c r="D821" s="1994"/>
      <c r="E821" s="2008" t="s">
        <v>4788</v>
      </c>
      <c r="F821" s="2019" t="s">
        <v>17</v>
      </c>
      <c r="G821" s="510">
        <v>9.3800000000000008</v>
      </c>
      <c r="H821" s="1132">
        <v>0.55000000000000004</v>
      </c>
      <c r="I821" s="1132">
        <v>1.25</v>
      </c>
      <c r="J821" s="1133">
        <v>0.35</v>
      </c>
      <c r="K821" s="1170">
        <v>2.2999999999999998</v>
      </c>
    </row>
    <row r="822" spans="2:11">
      <c r="B822" s="1994"/>
      <c r="C822" s="1994"/>
      <c r="D822" s="1994"/>
      <c r="E822" s="2009"/>
      <c r="F822" s="2020"/>
      <c r="G822" s="510">
        <v>5.41</v>
      </c>
      <c r="H822" s="1132">
        <v>0.85</v>
      </c>
      <c r="I822" s="1132">
        <v>1.35</v>
      </c>
      <c r="J822" s="1133">
        <v>0.35</v>
      </c>
      <c r="K822" s="1170">
        <v>2.2000000000000002</v>
      </c>
    </row>
    <row r="823" spans="2:11">
      <c r="B823" s="1994"/>
      <c r="C823" s="1994"/>
      <c r="D823" s="1994"/>
      <c r="E823" s="2009"/>
      <c r="F823" s="2020"/>
      <c r="G823" s="510">
        <v>1.67</v>
      </c>
      <c r="H823" s="1132">
        <v>0.9</v>
      </c>
      <c r="I823" s="1132">
        <v>1.4</v>
      </c>
      <c r="J823" s="1133">
        <v>0.35</v>
      </c>
      <c r="K823" s="1170">
        <v>0.7</v>
      </c>
    </row>
    <row r="824" spans="2:11">
      <c r="B824" s="1994"/>
      <c r="C824" s="1994"/>
      <c r="D824" s="1994"/>
      <c r="E824" s="2009"/>
      <c r="F824" s="2020"/>
      <c r="G824" s="510">
        <v>12.48</v>
      </c>
      <c r="H824" s="1132">
        <v>1</v>
      </c>
      <c r="I824" s="1132">
        <v>1.6</v>
      </c>
      <c r="J824" s="1133">
        <v>0.35</v>
      </c>
      <c r="K824" s="1170">
        <v>7</v>
      </c>
    </row>
    <row r="825" spans="2:11">
      <c r="B825" s="1994"/>
      <c r="C825" s="1994"/>
      <c r="D825" s="1994"/>
      <c r="E825" s="2009"/>
      <c r="F825" s="2020"/>
      <c r="G825" s="510">
        <v>0</v>
      </c>
      <c r="H825" s="1132">
        <v>1</v>
      </c>
      <c r="I825" s="1132">
        <v>1.6</v>
      </c>
      <c r="J825" s="1133">
        <v>0.35</v>
      </c>
      <c r="K825" s="1170">
        <v>0</v>
      </c>
    </row>
    <row r="826" spans="2:11">
      <c r="B826" s="1994"/>
      <c r="C826" s="1994"/>
      <c r="D826" s="1994"/>
      <c r="E826" s="2010"/>
      <c r="F826" s="2021"/>
      <c r="G826" s="510" t="s">
        <v>391</v>
      </c>
      <c r="H826" s="1132"/>
      <c r="I826" s="1132"/>
      <c r="J826" s="1133"/>
      <c r="K826" s="1138">
        <v>12.2</v>
      </c>
    </row>
    <row r="827" spans="2:11">
      <c r="B827" s="1994"/>
      <c r="C827" s="1994"/>
      <c r="D827" s="1994"/>
      <c r="E827" s="2008" t="s">
        <v>4789</v>
      </c>
      <c r="F827" s="2022" t="s">
        <v>18</v>
      </c>
      <c r="G827" s="510">
        <v>9.3800000000000008</v>
      </c>
      <c r="H827" s="1132">
        <v>0.55000000000000004</v>
      </c>
      <c r="I827" s="1132">
        <v>1.25</v>
      </c>
      <c r="J827" s="1133">
        <v>0.05</v>
      </c>
      <c r="K827" s="1170">
        <v>0.3</v>
      </c>
    </row>
    <row r="828" spans="2:11">
      <c r="B828" s="1994"/>
      <c r="C828" s="1994"/>
      <c r="D828" s="1994"/>
      <c r="E828" s="2009"/>
      <c r="F828" s="2023"/>
      <c r="G828" s="510">
        <v>5.41</v>
      </c>
      <c r="H828" s="1132">
        <v>0.85</v>
      </c>
      <c r="I828" s="1132">
        <v>1.35</v>
      </c>
      <c r="J828" s="1133">
        <v>0.05</v>
      </c>
      <c r="K828" s="1170">
        <v>0.3</v>
      </c>
    </row>
    <row r="829" spans="2:11">
      <c r="B829" s="1994"/>
      <c r="C829" s="1994"/>
      <c r="D829" s="1994"/>
      <c r="E829" s="2009"/>
      <c r="F829" s="2023"/>
      <c r="G829" s="510">
        <v>1.67</v>
      </c>
      <c r="H829" s="1132">
        <v>0.9</v>
      </c>
      <c r="I829" s="1132">
        <v>1.4</v>
      </c>
      <c r="J829" s="1133">
        <v>0.05</v>
      </c>
      <c r="K829" s="1170">
        <v>0.1</v>
      </c>
    </row>
    <row r="830" spans="2:11">
      <c r="B830" s="1994"/>
      <c r="C830" s="1994"/>
      <c r="D830" s="1994"/>
      <c r="E830" s="2009"/>
      <c r="F830" s="2023"/>
      <c r="G830" s="510">
        <v>12.48</v>
      </c>
      <c r="H830" s="1132">
        <v>1</v>
      </c>
      <c r="I830" s="1132">
        <v>1.6</v>
      </c>
      <c r="J830" s="1133">
        <v>0.05</v>
      </c>
      <c r="K830" s="1170">
        <v>1</v>
      </c>
    </row>
    <row r="831" spans="2:11">
      <c r="B831" s="1994"/>
      <c r="C831" s="1994"/>
      <c r="D831" s="1994"/>
      <c r="E831" s="2009"/>
      <c r="F831" s="2023"/>
      <c r="G831" s="510">
        <v>0</v>
      </c>
      <c r="H831" s="1132">
        <v>1</v>
      </c>
      <c r="I831" s="1132">
        <v>1.6</v>
      </c>
      <c r="J831" s="1133">
        <v>0.05</v>
      </c>
      <c r="K831" s="1170">
        <v>0</v>
      </c>
    </row>
    <row r="832" spans="2:11">
      <c r="B832" s="1994"/>
      <c r="C832" s="1994"/>
      <c r="D832" s="1994"/>
      <c r="E832" s="2010"/>
      <c r="F832" s="2024"/>
      <c r="G832" s="510" t="s">
        <v>391</v>
      </c>
      <c r="H832" s="1132"/>
      <c r="I832" s="1132"/>
      <c r="J832" s="1133"/>
      <c r="K832" s="1138">
        <v>1.7</v>
      </c>
    </row>
    <row r="833" spans="2:24">
      <c r="G833" s="511"/>
      <c r="H833" s="512"/>
    </row>
    <row r="834" spans="2:24">
      <c r="B834" s="1991" t="s">
        <v>566</v>
      </c>
      <c r="C834" s="1992"/>
      <c r="D834" s="1993"/>
      <c r="E834" s="1130" t="s">
        <v>568</v>
      </c>
      <c r="F834" s="1128" t="s">
        <v>565</v>
      </c>
      <c r="G834" s="1130" t="s">
        <v>556</v>
      </c>
      <c r="H834" s="1128"/>
      <c r="I834" s="1128"/>
      <c r="J834" s="1128" t="s">
        <v>567</v>
      </c>
      <c r="K834" s="1128" t="s">
        <v>562</v>
      </c>
    </row>
    <row r="835" spans="2:24">
      <c r="B835" s="1994" t="s">
        <v>4790</v>
      </c>
      <c r="C835" s="1994"/>
      <c r="D835" s="1994"/>
      <c r="E835" s="1145" t="s">
        <v>4791</v>
      </c>
      <c r="F835" s="1131" t="s">
        <v>909</v>
      </c>
      <c r="G835" s="510">
        <v>9.3800000000000008</v>
      </c>
      <c r="H835" s="1132"/>
      <c r="I835" s="510">
        <v>9.3800000000000008</v>
      </c>
      <c r="J835" s="1133">
        <v>1</v>
      </c>
      <c r="K835" s="1134">
        <v>9.3800000000000008</v>
      </c>
    </row>
    <row r="836" spans="2:24">
      <c r="B836" s="1994"/>
      <c r="C836" s="1994"/>
      <c r="D836" s="1994"/>
      <c r="E836" s="1145" t="s">
        <v>4792</v>
      </c>
      <c r="F836" s="1131" t="s">
        <v>910</v>
      </c>
      <c r="G836" s="510">
        <v>5.41</v>
      </c>
      <c r="H836" s="1132"/>
      <c r="I836" s="510">
        <v>5.41</v>
      </c>
      <c r="J836" s="1133">
        <v>1</v>
      </c>
      <c r="K836" s="1134">
        <v>5.41</v>
      </c>
    </row>
    <row r="837" spans="2:24">
      <c r="B837" s="1994"/>
      <c r="C837" s="1994"/>
      <c r="D837" s="1994"/>
      <c r="E837" s="1145" t="s">
        <v>4793</v>
      </c>
      <c r="F837" s="1131" t="s">
        <v>913</v>
      </c>
      <c r="G837" s="510">
        <v>1.67</v>
      </c>
      <c r="H837" s="1132"/>
      <c r="I837" s="510">
        <v>1.67</v>
      </c>
      <c r="J837" s="1133">
        <v>1</v>
      </c>
      <c r="K837" s="1134">
        <v>1.67</v>
      </c>
    </row>
    <row r="838" spans="2:24">
      <c r="B838" s="1994"/>
      <c r="C838" s="1994"/>
      <c r="D838" s="1994"/>
      <c r="E838" s="1145" t="s">
        <v>4794</v>
      </c>
      <c r="F838" s="1131" t="s">
        <v>912</v>
      </c>
      <c r="G838" s="510">
        <v>12.48</v>
      </c>
      <c r="H838" s="1132"/>
      <c r="I838" s="510">
        <v>12.48</v>
      </c>
      <c r="J838" s="1133">
        <v>1</v>
      </c>
      <c r="K838" s="1134">
        <v>12.48</v>
      </c>
    </row>
    <row r="839" spans="2:24">
      <c r="B839" s="1994"/>
      <c r="C839" s="1994"/>
      <c r="D839" s="1994"/>
      <c r="E839" s="1145"/>
      <c r="F839" s="1131"/>
      <c r="G839" s="510">
        <v>0</v>
      </c>
      <c r="H839" s="1132"/>
      <c r="I839" s="510">
        <v>0</v>
      </c>
      <c r="J839" s="1133">
        <v>1</v>
      </c>
      <c r="K839" s="1134">
        <v>0</v>
      </c>
    </row>
    <row r="840" spans="2:24">
      <c r="G840" s="511"/>
      <c r="H840" s="512"/>
    </row>
    <row r="841" spans="2:24">
      <c r="B841" s="1991" t="s">
        <v>566</v>
      </c>
      <c r="C841" s="1992"/>
      <c r="D841" s="1993"/>
      <c r="E841" s="1130" t="s">
        <v>568</v>
      </c>
      <c r="F841" s="1128" t="s">
        <v>565</v>
      </c>
      <c r="G841" s="1130" t="s">
        <v>569</v>
      </c>
      <c r="H841" s="1128"/>
      <c r="I841" s="1128"/>
      <c r="J841" s="1128" t="s">
        <v>567</v>
      </c>
      <c r="K841" s="1128" t="s">
        <v>576</v>
      </c>
    </row>
    <row r="842" spans="2:24">
      <c r="B842" s="1994" t="s">
        <v>5065</v>
      </c>
      <c r="C842" s="1994"/>
      <c r="D842" s="1994"/>
      <c r="E842" s="1145"/>
      <c r="F842" s="1131" t="s">
        <v>867</v>
      </c>
      <c r="G842" s="510"/>
      <c r="H842" s="1132"/>
      <c r="I842" s="510"/>
      <c r="J842" s="1133"/>
      <c r="K842" s="1134"/>
    </row>
    <row r="843" spans="2:24">
      <c r="B843" s="1994"/>
      <c r="C843" s="1994"/>
      <c r="D843" s="1994"/>
      <c r="E843" s="1145" t="s">
        <v>4795</v>
      </c>
      <c r="F843" s="1131" t="s">
        <v>868</v>
      </c>
      <c r="G843" s="510">
        <v>8</v>
      </c>
      <c r="H843" s="1132"/>
      <c r="I843" s="510">
        <v>8</v>
      </c>
      <c r="J843" s="1133">
        <v>1</v>
      </c>
      <c r="K843" s="1134">
        <v>8</v>
      </c>
    </row>
    <row r="844" spans="2:24">
      <c r="B844" s="1994"/>
      <c r="C844" s="1994"/>
      <c r="D844" s="1994"/>
      <c r="E844" s="1145" t="s">
        <v>4796</v>
      </c>
      <c r="F844" s="1131" t="s">
        <v>889</v>
      </c>
      <c r="G844" s="510">
        <v>2</v>
      </c>
      <c r="H844" s="1132"/>
      <c r="I844" s="510">
        <v>2</v>
      </c>
      <c r="J844" s="1133">
        <v>1</v>
      </c>
      <c r="K844" s="1134">
        <v>2</v>
      </c>
    </row>
    <row r="845" spans="2:24">
      <c r="B845" s="1994"/>
      <c r="C845" s="1994"/>
      <c r="D845" s="1994"/>
      <c r="E845" s="1145" t="s">
        <v>4797</v>
      </c>
      <c r="F845" s="1131" t="s">
        <v>891</v>
      </c>
      <c r="G845" s="510">
        <v>1</v>
      </c>
      <c r="H845" s="1132"/>
      <c r="I845" s="510">
        <v>1</v>
      </c>
      <c r="J845" s="1133">
        <v>1</v>
      </c>
      <c r="K845" s="1134">
        <v>1</v>
      </c>
    </row>
    <row r="846" spans="2:24">
      <c r="B846" s="1994"/>
      <c r="C846" s="1994"/>
      <c r="D846" s="1994"/>
      <c r="E846" s="1145" t="s">
        <v>4798</v>
      </c>
      <c r="F846" s="1131" t="s">
        <v>871</v>
      </c>
      <c r="G846" s="510">
        <v>2</v>
      </c>
      <c r="H846" s="1132"/>
      <c r="I846" s="510">
        <v>2</v>
      </c>
      <c r="J846" s="1133">
        <v>1</v>
      </c>
      <c r="K846" s="1134">
        <v>2</v>
      </c>
    </row>
    <row r="847" spans="2:24">
      <c r="B847" s="1994"/>
      <c r="C847" s="1994"/>
      <c r="D847" s="1994"/>
      <c r="E847" s="1145"/>
      <c r="F847" s="1131"/>
      <c r="G847" s="510"/>
      <c r="H847" s="1132"/>
      <c r="I847" s="510">
        <v>0</v>
      </c>
      <c r="J847" s="1133">
        <v>1</v>
      </c>
      <c r="K847" s="1134">
        <v>0</v>
      </c>
    </row>
    <row r="848" spans="2:24">
      <c r="G848" s="511"/>
      <c r="H848" s="512"/>
      <c r="O848" s="1173" t="s">
        <v>5084</v>
      </c>
      <c r="P848" s="1173">
        <v>1</v>
      </c>
      <c r="Q848" s="1173">
        <v>2</v>
      </c>
      <c r="R848" s="1173">
        <v>3</v>
      </c>
      <c r="S848" s="1173">
        <v>4</v>
      </c>
      <c r="T848" s="1173">
        <v>5</v>
      </c>
      <c r="U848" s="1173">
        <v>6</v>
      </c>
      <c r="V848" s="1173">
        <v>7</v>
      </c>
      <c r="W848" s="1173">
        <v>8</v>
      </c>
      <c r="X848" s="1173">
        <v>9</v>
      </c>
    </row>
    <row r="849" spans="2:25" ht="15">
      <c r="B849" s="1991" t="s">
        <v>566</v>
      </c>
      <c r="C849" s="1992"/>
      <c r="D849" s="1993"/>
      <c r="E849" s="1130" t="s">
        <v>568</v>
      </c>
      <c r="F849" s="1128" t="s">
        <v>565</v>
      </c>
      <c r="G849" s="1130" t="s">
        <v>569</v>
      </c>
      <c r="H849" s="1128"/>
      <c r="I849" s="1128"/>
      <c r="J849" s="1128" t="s">
        <v>567</v>
      </c>
      <c r="K849" s="1128" t="s">
        <v>576</v>
      </c>
      <c r="M849" s="1174">
        <v>57</v>
      </c>
      <c r="N849" s="1174" t="s">
        <v>5070</v>
      </c>
      <c r="P849" s="508">
        <v>7</v>
      </c>
      <c r="Q849" s="508">
        <v>7</v>
      </c>
      <c r="R849" s="508">
        <v>8</v>
      </c>
      <c r="S849" s="508">
        <v>2</v>
      </c>
      <c r="T849" s="508">
        <v>3</v>
      </c>
      <c r="U849" s="508">
        <v>6</v>
      </c>
      <c r="V849" s="508">
        <v>5</v>
      </c>
      <c r="W849" s="508">
        <v>12</v>
      </c>
      <c r="X849" s="508">
        <v>11</v>
      </c>
      <c r="Y849" s="508">
        <v>61</v>
      </c>
    </row>
    <row r="850" spans="2:25" ht="25.5">
      <c r="B850" s="1994" t="s">
        <v>5053</v>
      </c>
      <c r="C850" s="1994"/>
      <c r="D850" s="1994"/>
      <c r="E850" s="1145" t="s">
        <v>4799</v>
      </c>
      <c r="F850" s="1131" t="s">
        <v>279</v>
      </c>
      <c r="G850" s="510">
        <v>2</v>
      </c>
      <c r="H850" s="1132"/>
      <c r="I850" s="510">
        <v>2</v>
      </c>
      <c r="J850" s="1133">
        <v>1</v>
      </c>
      <c r="K850" s="1134">
        <v>2</v>
      </c>
      <c r="M850" s="1174">
        <v>12</v>
      </c>
      <c r="N850" s="1174" t="s">
        <v>5071</v>
      </c>
      <c r="P850" s="508">
        <v>3</v>
      </c>
      <c r="Q850" s="508">
        <v>2</v>
      </c>
      <c r="R850" s="508">
        <v>3</v>
      </c>
      <c r="S850" s="508">
        <v>1</v>
      </c>
      <c r="T850" s="508">
        <v>1</v>
      </c>
      <c r="U850" s="508">
        <v>1</v>
      </c>
      <c r="V850" s="508">
        <v>1</v>
      </c>
      <c r="Y850" s="508">
        <v>12</v>
      </c>
    </row>
    <row r="851" spans="2:25" ht="25.5">
      <c r="B851" s="1994"/>
      <c r="C851" s="1994"/>
      <c r="D851" s="1994"/>
      <c r="E851" s="1145" t="s">
        <v>4800</v>
      </c>
      <c r="F851" s="1131" t="s">
        <v>5078</v>
      </c>
      <c r="G851" s="510">
        <v>1</v>
      </c>
      <c r="H851" s="1132"/>
      <c r="I851" s="510">
        <v>1</v>
      </c>
      <c r="J851" s="1133">
        <v>1</v>
      </c>
      <c r="K851" s="1134">
        <v>1</v>
      </c>
      <c r="M851" s="1174">
        <v>14</v>
      </c>
      <c r="N851" s="1174" t="s">
        <v>5072</v>
      </c>
      <c r="P851" s="508">
        <v>2</v>
      </c>
      <c r="Q851" s="508">
        <v>2</v>
      </c>
      <c r="R851" s="508">
        <v>2</v>
      </c>
      <c r="S851" s="508">
        <v>1</v>
      </c>
      <c r="T851" s="508">
        <v>1</v>
      </c>
      <c r="U851" s="508">
        <v>2</v>
      </c>
      <c r="V851" s="508">
        <v>1</v>
      </c>
      <c r="W851" s="508">
        <v>2</v>
      </c>
      <c r="X851" s="508">
        <v>1</v>
      </c>
      <c r="Y851" s="508">
        <v>14</v>
      </c>
    </row>
    <row r="852" spans="2:25" ht="25.5">
      <c r="B852" s="1994"/>
      <c r="C852" s="1994"/>
      <c r="D852" s="1994"/>
      <c r="E852" s="1145" t="s">
        <v>4801</v>
      </c>
      <c r="F852" s="1131" t="s">
        <v>5079</v>
      </c>
      <c r="G852" s="510">
        <v>1</v>
      </c>
      <c r="H852" s="1132"/>
      <c r="I852" s="510">
        <v>1</v>
      </c>
      <c r="J852" s="1133">
        <v>1</v>
      </c>
      <c r="K852" s="1134">
        <v>1</v>
      </c>
      <c r="M852" s="1174">
        <v>11</v>
      </c>
      <c r="N852" s="1174" t="s">
        <v>5073</v>
      </c>
      <c r="Q852" s="508">
        <v>1</v>
      </c>
      <c r="R852" s="508">
        <v>2</v>
      </c>
      <c r="S852" s="508">
        <v>1</v>
      </c>
      <c r="T852" s="508">
        <v>1</v>
      </c>
      <c r="U852" s="508">
        <v>2</v>
      </c>
      <c r="V852" s="508">
        <v>1</v>
      </c>
      <c r="W852" s="508">
        <v>2</v>
      </c>
      <c r="X852" s="508">
        <v>1</v>
      </c>
      <c r="Y852" s="508">
        <v>11</v>
      </c>
    </row>
    <row r="853" spans="2:25" ht="25.5">
      <c r="B853" s="1994"/>
      <c r="C853" s="1994"/>
      <c r="D853" s="1994"/>
      <c r="E853" s="1145" t="s">
        <v>4802</v>
      </c>
      <c r="F853" s="1131" t="s">
        <v>5080</v>
      </c>
      <c r="G853" s="510">
        <v>1</v>
      </c>
      <c r="H853" s="1132"/>
      <c r="I853" s="510">
        <v>1</v>
      </c>
      <c r="J853" s="1133">
        <v>1</v>
      </c>
      <c r="K853" s="1134">
        <v>1</v>
      </c>
      <c r="M853" s="1174">
        <v>8</v>
      </c>
      <c r="N853" s="1174" t="s">
        <v>2433</v>
      </c>
      <c r="O853" s="508">
        <v>4</v>
      </c>
      <c r="Y853" s="508">
        <v>4</v>
      </c>
    </row>
    <row r="854" spans="2:25" ht="15">
      <c r="G854" s="511"/>
      <c r="H854" s="512"/>
      <c r="M854" s="1174">
        <v>2</v>
      </c>
      <c r="N854" s="1174" t="s">
        <v>2435</v>
      </c>
      <c r="O854" s="508">
        <v>2</v>
      </c>
      <c r="Y854" s="508">
        <v>2</v>
      </c>
    </row>
    <row r="855" spans="2:25" ht="15">
      <c r="B855" s="1991" t="s">
        <v>566</v>
      </c>
      <c r="C855" s="1992"/>
      <c r="D855" s="1993"/>
      <c r="E855" s="1130" t="s">
        <v>568</v>
      </c>
      <c r="F855" s="1128" t="s">
        <v>565</v>
      </c>
      <c r="G855" s="1130" t="s">
        <v>556</v>
      </c>
      <c r="H855" s="1128" t="s">
        <v>559</v>
      </c>
      <c r="I855" s="1128" t="s">
        <v>557</v>
      </c>
      <c r="J855" s="1128" t="s">
        <v>567</v>
      </c>
      <c r="K855" s="1128" t="s">
        <v>558</v>
      </c>
      <c r="M855" s="1174">
        <v>1</v>
      </c>
      <c r="N855" s="1174" t="s">
        <v>2437</v>
      </c>
      <c r="O855" s="508">
        <v>1</v>
      </c>
      <c r="Y855" s="508">
        <v>1</v>
      </c>
    </row>
    <row r="856" spans="2:25">
      <c r="B856" s="1994" t="s">
        <v>4803</v>
      </c>
      <c r="C856" s="1994"/>
      <c r="D856" s="1994"/>
      <c r="E856" s="2008" t="s">
        <v>4804</v>
      </c>
      <c r="F856" s="2012" t="s">
        <v>32</v>
      </c>
      <c r="G856" s="510">
        <v>9.3800000000000008</v>
      </c>
      <c r="H856" s="1132">
        <v>0.55000000000000004</v>
      </c>
      <c r="I856" s="1132">
        <v>0.6</v>
      </c>
      <c r="J856" s="1133">
        <v>1</v>
      </c>
      <c r="K856" s="1170">
        <v>3.1</v>
      </c>
    </row>
    <row r="857" spans="2:25">
      <c r="B857" s="1994"/>
      <c r="C857" s="1994"/>
      <c r="D857" s="1994"/>
      <c r="E857" s="2009"/>
      <c r="F857" s="2013"/>
      <c r="G857" s="510">
        <v>5.41</v>
      </c>
      <c r="H857" s="1132">
        <v>0.85</v>
      </c>
      <c r="I857" s="1132">
        <v>0.6</v>
      </c>
      <c r="J857" s="1133">
        <v>1</v>
      </c>
      <c r="K857" s="1170">
        <v>2.8</v>
      </c>
      <c r="O857" s="508">
        <v>7</v>
      </c>
      <c r="P857" s="508">
        <v>12</v>
      </c>
      <c r="Q857" s="508">
        <v>12</v>
      </c>
      <c r="R857" s="508">
        <v>15</v>
      </c>
      <c r="S857" s="508">
        <v>5</v>
      </c>
      <c r="T857" s="508">
        <v>6</v>
      </c>
      <c r="U857" s="508">
        <v>11</v>
      </c>
      <c r="V857" s="508">
        <v>8</v>
      </c>
      <c r="W857" s="508">
        <v>16</v>
      </c>
      <c r="X857" s="508">
        <v>13</v>
      </c>
      <c r="Y857" s="508">
        <v>105</v>
      </c>
    </row>
    <row r="858" spans="2:25">
      <c r="B858" s="1994"/>
      <c r="C858" s="1994"/>
      <c r="D858" s="1994"/>
      <c r="E858" s="2009"/>
      <c r="F858" s="2013"/>
      <c r="G858" s="510">
        <v>1.67</v>
      </c>
      <c r="H858" s="1132">
        <v>0.9</v>
      </c>
      <c r="I858" s="1132">
        <v>0.6</v>
      </c>
      <c r="J858" s="1133">
        <v>1</v>
      </c>
      <c r="K858" s="1170">
        <v>0.9</v>
      </c>
    </row>
    <row r="859" spans="2:25">
      <c r="B859" s="1994"/>
      <c r="C859" s="1994"/>
      <c r="D859" s="1994"/>
      <c r="E859" s="2009"/>
      <c r="F859" s="2013"/>
      <c r="G859" s="510">
        <v>12.48</v>
      </c>
      <c r="H859" s="1132">
        <v>1</v>
      </c>
      <c r="I859" s="1132">
        <v>0.6</v>
      </c>
      <c r="J859" s="1133">
        <v>1</v>
      </c>
      <c r="K859" s="1170">
        <v>7.5</v>
      </c>
      <c r="O859" s="508">
        <v>7</v>
      </c>
      <c r="P859" s="508">
        <v>12</v>
      </c>
      <c r="Q859" s="508">
        <v>13</v>
      </c>
      <c r="R859" s="508">
        <v>16</v>
      </c>
      <c r="S859" s="508">
        <v>6</v>
      </c>
      <c r="T859" s="508">
        <v>6</v>
      </c>
      <c r="U859" s="508">
        <v>11</v>
      </c>
      <c r="V859" s="508">
        <v>8</v>
      </c>
      <c r="W859" s="508">
        <v>16</v>
      </c>
      <c r="X859" s="508">
        <v>13</v>
      </c>
      <c r="Y859" s="508">
        <v>108</v>
      </c>
    </row>
    <row r="860" spans="2:25">
      <c r="B860" s="1994"/>
      <c r="C860" s="1994"/>
      <c r="D860" s="1994"/>
      <c r="E860" s="2009"/>
      <c r="F860" s="2013"/>
      <c r="G860" s="510">
        <v>0</v>
      </c>
      <c r="H860" s="1132">
        <v>1</v>
      </c>
      <c r="I860" s="1132">
        <v>0.6</v>
      </c>
      <c r="J860" s="1133">
        <v>1</v>
      </c>
      <c r="K860" s="1170">
        <v>0</v>
      </c>
    </row>
    <row r="861" spans="2:25">
      <c r="B861" s="1994"/>
      <c r="C861" s="1994"/>
      <c r="D861" s="1994"/>
      <c r="E861" s="2010"/>
      <c r="F861" s="2014"/>
      <c r="G861" s="510" t="s">
        <v>391</v>
      </c>
      <c r="H861" s="1132"/>
      <c r="I861" s="1132"/>
      <c r="J861" s="1133"/>
      <c r="K861" s="1134">
        <v>14.3</v>
      </c>
    </row>
    <row r="862" spans="2:25">
      <c r="B862" s="1994"/>
      <c r="C862" s="1994"/>
      <c r="D862" s="1994"/>
      <c r="E862" s="2015" t="s">
        <v>4805</v>
      </c>
      <c r="F862" s="2012" t="s">
        <v>133</v>
      </c>
      <c r="G862" s="510">
        <v>9.3800000000000008</v>
      </c>
      <c r="H862" s="1132">
        <v>0.55000000000000004</v>
      </c>
      <c r="I862" s="1132">
        <v>0.43</v>
      </c>
      <c r="J862" s="1133">
        <v>1</v>
      </c>
      <c r="K862" s="1155">
        <v>2.2000000000000002</v>
      </c>
    </row>
    <row r="863" spans="2:25">
      <c r="B863" s="1994"/>
      <c r="C863" s="1994"/>
      <c r="D863" s="1994"/>
      <c r="E863" s="2015"/>
      <c r="F863" s="2013"/>
      <c r="G863" s="510">
        <v>9.3800000000000008</v>
      </c>
      <c r="H863" s="1132">
        <v>-3.1415999999999999</v>
      </c>
      <c r="I863" s="1132">
        <v>0.25</v>
      </c>
      <c r="J863" s="1133">
        <v>1</v>
      </c>
      <c r="K863" s="1155">
        <v>-0.230220375</v>
      </c>
    </row>
    <row r="864" spans="2:25">
      <c r="B864" s="1994"/>
      <c r="C864" s="1994"/>
      <c r="D864" s="1994"/>
      <c r="E864" s="2015"/>
      <c r="F864" s="2013"/>
      <c r="G864" s="510">
        <v>5.41</v>
      </c>
      <c r="H864" s="1132">
        <v>0.85</v>
      </c>
      <c r="I864" s="1132">
        <v>0.48</v>
      </c>
      <c r="J864" s="1133">
        <v>1</v>
      </c>
      <c r="K864" s="1155">
        <v>2.2000000000000002</v>
      </c>
    </row>
    <row r="865" spans="2:11">
      <c r="B865" s="1994"/>
      <c r="C865" s="1994"/>
      <c r="D865" s="1994"/>
      <c r="E865" s="2015"/>
      <c r="F865" s="2013"/>
      <c r="G865" s="510">
        <v>5.41</v>
      </c>
      <c r="H865" s="1132">
        <v>-3.1415999999999999</v>
      </c>
      <c r="I865" s="1132">
        <v>0.35</v>
      </c>
      <c r="J865" s="1133">
        <v>1</v>
      </c>
      <c r="K865" s="1155">
        <v>-0.26025210749999994</v>
      </c>
    </row>
    <row r="866" spans="2:11">
      <c r="B866" s="1994"/>
      <c r="C866" s="1994"/>
      <c r="D866" s="1994"/>
      <c r="E866" s="2015"/>
      <c r="F866" s="2013"/>
      <c r="G866" s="510">
        <v>1.67</v>
      </c>
      <c r="H866" s="1132">
        <v>0.9</v>
      </c>
      <c r="I866" s="1132">
        <v>0.5</v>
      </c>
      <c r="J866" s="1133">
        <v>1</v>
      </c>
      <c r="K866" s="1155">
        <v>0.8</v>
      </c>
    </row>
    <row r="867" spans="2:11">
      <c r="B867" s="1994"/>
      <c r="C867" s="1994"/>
      <c r="D867" s="1994"/>
      <c r="E867" s="2015"/>
      <c r="F867" s="2013"/>
      <c r="G867" s="510">
        <v>1.67</v>
      </c>
      <c r="H867" s="1132">
        <v>-3.1415999999999999</v>
      </c>
      <c r="I867" s="1132">
        <v>0.4</v>
      </c>
      <c r="J867" s="1133">
        <v>1</v>
      </c>
      <c r="K867" s="1155">
        <v>-0.10492944000000001</v>
      </c>
    </row>
    <row r="868" spans="2:11">
      <c r="B868" s="1994"/>
      <c r="C868" s="1994"/>
      <c r="D868" s="1994"/>
      <c r="E868" s="2015"/>
      <c r="F868" s="2013"/>
      <c r="G868" s="510">
        <v>12.48</v>
      </c>
      <c r="H868" s="1132">
        <v>1</v>
      </c>
      <c r="I868" s="1132">
        <v>0.55000000000000004</v>
      </c>
      <c r="J868" s="1133">
        <v>1</v>
      </c>
      <c r="K868" s="1155">
        <v>6.9</v>
      </c>
    </row>
    <row r="869" spans="2:11">
      <c r="B869" s="1994"/>
      <c r="C869" s="1994"/>
      <c r="D869" s="1994"/>
      <c r="E869" s="2015"/>
      <c r="F869" s="2013"/>
      <c r="G869" s="510">
        <v>12.48</v>
      </c>
      <c r="H869" s="1132">
        <v>-3.1415999999999999</v>
      </c>
      <c r="I869" s="1132">
        <v>0.5</v>
      </c>
      <c r="J869" s="1133">
        <v>1</v>
      </c>
      <c r="K869" s="1155">
        <v>-1.2252240000000001</v>
      </c>
    </row>
    <row r="870" spans="2:11">
      <c r="B870" s="1994"/>
      <c r="C870" s="1994"/>
      <c r="D870" s="1994"/>
      <c r="E870" s="2015"/>
      <c r="F870" s="2013"/>
      <c r="G870" s="510">
        <v>0</v>
      </c>
      <c r="H870" s="1132">
        <v>1</v>
      </c>
      <c r="I870" s="1132">
        <v>0.55000000000000004</v>
      </c>
      <c r="J870" s="1133">
        <v>1</v>
      </c>
      <c r="K870" s="1170">
        <v>0</v>
      </c>
    </row>
    <row r="871" spans="2:11">
      <c r="B871" s="1994"/>
      <c r="C871" s="1994"/>
      <c r="D871" s="1994"/>
      <c r="E871" s="2015"/>
      <c r="F871" s="2013"/>
      <c r="G871" s="510">
        <v>0</v>
      </c>
      <c r="H871" s="1132">
        <v>-3.1415999999999999</v>
      </c>
      <c r="I871" s="1132">
        <v>0.5</v>
      </c>
      <c r="J871" s="1133">
        <v>1</v>
      </c>
      <c r="K871" s="1155">
        <v>0</v>
      </c>
    </row>
    <row r="872" spans="2:11">
      <c r="B872" s="1994"/>
      <c r="C872" s="1994"/>
      <c r="D872" s="1994"/>
      <c r="E872" s="2015"/>
      <c r="F872" s="2014"/>
      <c r="G872" s="510" t="s">
        <v>391</v>
      </c>
      <c r="H872" s="1132"/>
      <c r="I872" s="1132"/>
      <c r="J872" s="1133"/>
      <c r="K872" s="1134">
        <v>10.2793740775</v>
      </c>
    </row>
    <row r="873" spans="2:11">
      <c r="B873" s="1994"/>
      <c r="C873" s="1994"/>
      <c r="D873" s="1994"/>
      <c r="E873" s="2015" t="s">
        <v>4806</v>
      </c>
      <c r="F873" s="2012" t="s">
        <v>153</v>
      </c>
      <c r="G873" s="510">
        <v>9.3800000000000008</v>
      </c>
      <c r="H873" s="1132">
        <v>0.55000000000000004</v>
      </c>
      <c r="I873" s="1132">
        <v>0.23</v>
      </c>
      <c r="J873" s="1133">
        <v>1</v>
      </c>
      <c r="K873" s="1155">
        <v>1.2</v>
      </c>
    </row>
    <row r="874" spans="2:11">
      <c r="B874" s="1994"/>
      <c r="C874" s="1994"/>
      <c r="D874" s="1994"/>
      <c r="E874" s="2015"/>
      <c r="F874" s="2013"/>
      <c r="G874" s="510">
        <v>9.3800000000000008</v>
      </c>
      <c r="H874" s="1132">
        <v>-3.1415999999999999</v>
      </c>
      <c r="I874" s="1132">
        <v>0.25</v>
      </c>
      <c r="J874" s="1133">
        <v>1</v>
      </c>
      <c r="K874" s="1155">
        <v>-0.230220375</v>
      </c>
    </row>
    <row r="875" spans="2:11">
      <c r="B875" s="1994"/>
      <c r="C875" s="1994"/>
      <c r="D875" s="1994"/>
      <c r="E875" s="2015"/>
      <c r="F875" s="2013"/>
      <c r="G875" s="510">
        <v>5.41</v>
      </c>
      <c r="H875" s="1132">
        <v>0.85</v>
      </c>
      <c r="I875" s="1132">
        <v>0.28000000000000003</v>
      </c>
      <c r="J875" s="1133">
        <v>1</v>
      </c>
      <c r="K875" s="1155">
        <v>1.3</v>
      </c>
    </row>
    <row r="876" spans="2:11">
      <c r="B876" s="1994"/>
      <c r="C876" s="1994"/>
      <c r="D876" s="1994"/>
      <c r="E876" s="2015"/>
      <c r="F876" s="2013"/>
      <c r="G876" s="510">
        <v>5.41</v>
      </c>
      <c r="H876" s="1132">
        <v>-3.1415999999999999</v>
      </c>
      <c r="I876" s="1132">
        <v>0.35</v>
      </c>
      <c r="J876" s="1133">
        <v>1</v>
      </c>
      <c r="K876" s="1155">
        <v>-0.26025210749999994</v>
      </c>
    </row>
    <row r="877" spans="2:11">
      <c r="B877" s="1994"/>
      <c r="C877" s="1994"/>
      <c r="D877" s="1994"/>
      <c r="E877" s="2015"/>
      <c r="F877" s="2013"/>
      <c r="G877" s="510">
        <v>1.67</v>
      </c>
      <c r="H877" s="1132">
        <v>0.9</v>
      </c>
      <c r="I877" s="1132">
        <v>0.3</v>
      </c>
      <c r="J877" s="1133">
        <v>1</v>
      </c>
      <c r="K877" s="1155">
        <v>0.5</v>
      </c>
    </row>
    <row r="878" spans="2:11">
      <c r="B878" s="1994"/>
      <c r="C878" s="1994"/>
      <c r="D878" s="1994"/>
      <c r="E878" s="2015"/>
      <c r="F878" s="2013"/>
      <c r="G878" s="510">
        <v>1.67</v>
      </c>
      <c r="H878" s="1132">
        <v>-3.1415999999999999</v>
      </c>
      <c r="I878" s="1132">
        <v>0.4</v>
      </c>
      <c r="J878" s="1133">
        <v>1</v>
      </c>
      <c r="K878" s="1155">
        <v>-0.10492944000000001</v>
      </c>
    </row>
    <row r="879" spans="2:11">
      <c r="B879" s="1994"/>
      <c r="C879" s="1994"/>
      <c r="D879" s="1994"/>
      <c r="E879" s="2015"/>
      <c r="F879" s="2013"/>
      <c r="G879" s="510">
        <v>12.48</v>
      </c>
      <c r="H879" s="1132">
        <v>1</v>
      </c>
      <c r="I879" s="1132">
        <v>0.35</v>
      </c>
      <c r="J879" s="1133">
        <v>1</v>
      </c>
      <c r="K879" s="1155">
        <v>4.4000000000000004</v>
      </c>
    </row>
    <row r="880" spans="2:11">
      <c r="B880" s="1994"/>
      <c r="C880" s="1994"/>
      <c r="D880" s="1994"/>
      <c r="E880" s="2015"/>
      <c r="F880" s="2013"/>
      <c r="G880" s="510">
        <v>12.48</v>
      </c>
      <c r="H880" s="1132">
        <v>-3.1415999999999999</v>
      </c>
      <c r="I880" s="1132">
        <v>0.5</v>
      </c>
      <c r="J880" s="1133">
        <v>1</v>
      </c>
      <c r="K880" s="1155">
        <v>-1.2252240000000001</v>
      </c>
    </row>
    <row r="881" spans="2:11">
      <c r="B881" s="1994"/>
      <c r="C881" s="1994"/>
      <c r="D881" s="1994"/>
      <c r="E881" s="2015"/>
      <c r="F881" s="2013"/>
      <c r="G881" s="510">
        <v>0</v>
      </c>
      <c r="H881" s="1132">
        <v>1</v>
      </c>
      <c r="I881" s="1132">
        <v>0.48</v>
      </c>
      <c r="J881" s="1133">
        <v>1</v>
      </c>
      <c r="K881" s="1170">
        <v>0</v>
      </c>
    </row>
    <row r="882" spans="2:11">
      <c r="B882" s="1994"/>
      <c r="C882" s="1994"/>
      <c r="D882" s="1994"/>
      <c r="E882" s="2015"/>
      <c r="F882" s="2013"/>
      <c r="G882" s="510">
        <v>0</v>
      </c>
      <c r="H882" s="1132">
        <v>-3.1415999999999999</v>
      </c>
      <c r="I882" s="1132">
        <v>0.75</v>
      </c>
      <c r="J882" s="1133">
        <v>1</v>
      </c>
      <c r="K882" s="1155">
        <v>0</v>
      </c>
    </row>
    <row r="883" spans="2:11">
      <c r="B883" s="1994"/>
      <c r="C883" s="1994"/>
      <c r="D883" s="1994"/>
      <c r="E883" s="2015"/>
      <c r="F883" s="2014"/>
      <c r="G883" s="510" t="s">
        <v>391</v>
      </c>
      <c r="H883" s="1132"/>
      <c r="I883" s="1132"/>
      <c r="J883" s="1133"/>
      <c r="K883" s="1134">
        <v>5.5793740775000007</v>
      </c>
    </row>
    <row r="885" spans="2:11">
      <c r="B885" s="1991" t="s">
        <v>566</v>
      </c>
      <c r="C885" s="1992"/>
      <c r="D885" s="1993"/>
      <c r="E885" s="1130" t="s">
        <v>568</v>
      </c>
      <c r="F885" s="1128" t="s">
        <v>565</v>
      </c>
      <c r="G885" s="1130" t="s">
        <v>556</v>
      </c>
      <c r="H885" s="1128" t="s">
        <v>559</v>
      </c>
      <c r="I885" s="1128" t="s">
        <v>557</v>
      </c>
      <c r="J885" s="1128" t="s">
        <v>567</v>
      </c>
      <c r="K885" s="1128" t="s">
        <v>391</v>
      </c>
    </row>
    <row r="886" spans="2:11">
      <c r="B886" s="1994" t="s">
        <v>4807</v>
      </c>
      <c r="C886" s="1994"/>
      <c r="D886" s="1994"/>
      <c r="E886" s="2016" t="s">
        <v>4808</v>
      </c>
      <c r="F886" s="2012" t="s">
        <v>250</v>
      </c>
      <c r="G886" s="510">
        <v>9.3800000000000008</v>
      </c>
      <c r="H886" s="1132">
        <v>0.55000000000000004</v>
      </c>
      <c r="I886" s="1132">
        <v>0.15</v>
      </c>
      <c r="J886" s="1133">
        <v>0.3</v>
      </c>
      <c r="K886" s="1155">
        <v>0.2</v>
      </c>
    </row>
    <row r="887" spans="2:11">
      <c r="B887" s="1994"/>
      <c r="C887" s="1994"/>
      <c r="D887" s="1994"/>
      <c r="E887" s="2017"/>
      <c r="F887" s="2013"/>
      <c r="G887" s="510">
        <v>5.41</v>
      </c>
      <c r="H887" s="1132">
        <v>0.85</v>
      </c>
      <c r="I887" s="1132">
        <v>0.15</v>
      </c>
      <c r="J887" s="1133">
        <v>0.3</v>
      </c>
      <c r="K887" s="1155">
        <v>0.2</v>
      </c>
    </row>
    <row r="888" spans="2:11">
      <c r="B888" s="1994"/>
      <c r="C888" s="1994"/>
      <c r="D888" s="1994"/>
      <c r="E888" s="2017"/>
      <c r="F888" s="2013"/>
      <c r="G888" s="510">
        <v>1.67</v>
      </c>
      <c r="H888" s="1132">
        <v>0.9</v>
      </c>
      <c r="I888" s="1132">
        <v>0.15</v>
      </c>
      <c r="J888" s="1133">
        <v>0.3</v>
      </c>
      <c r="K888" s="1155">
        <v>0.1</v>
      </c>
    </row>
    <row r="889" spans="2:11">
      <c r="B889" s="1994"/>
      <c r="C889" s="1994"/>
      <c r="D889" s="1994"/>
      <c r="E889" s="2017"/>
      <c r="F889" s="2013"/>
      <c r="G889" s="510">
        <v>12.48</v>
      </c>
      <c r="H889" s="1132">
        <v>1</v>
      </c>
      <c r="I889" s="1132">
        <v>0.15</v>
      </c>
      <c r="J889" s="1133">
        <v>0.3</v>
      </c>
      <c r="K889" s="1155">
        <v>0.6</v>
      </c>
    </row>
    <row r="890" spans="2:11">
      <c r="B890" s="1994"/>
      <c r="C890" s="1994"/>
      <c r="D890" s="1994"/>
      <c r="E890" s="2017"/>
      <c r="F890" s="2013"/>
      <c r="G890" s="510">
        <v>0</v>
      </c>
      <c r="H890" s="1132">
        <v>1</v>
      </c>
      <c r="I890" s="1132">
        <v>0.15</v>
      </c>
      <c r="J890" s="1133">
        <v>0.3</v>
      </c>
      <c r="K890" s="1155">
        <v>0</v>
      </c>
    </row>
    <row r="891" spans="2:11">
      <c r="B891" s="1994"/>
      <c r="C891" s="1994"/>
      <c r="D891" s="1994"/>
      <c r="E891" s="2018"/>
      <c r="F891" s="2014"/>
      <c r="G891" s="510" t="s">
        <v>391</v>
      </c>
      <c r="H891" s="1132"/>
      <c r="I891" s="1132"/>
      <c r="J891" s="1133"/>
      <c r="K891" s="1134">
        <v>1.1000000000000001</v>
      </c>
    </row>
    <row r="892" spans="2:11">
      <c r="B892" s="1994"/>
      <c r="C892" s="1994"/>
      <c r="D892" s="1994"/>
      <c r="E892" s="2015" t="s">
        <v>4809</v>
      </c>
      <c r="F892" s="2012" t="s">
        <v>133</v>
      </c>
      <c r="G892" s="510">
        <v>9.3800000000000008</v>
      </c>
      <c r="H892" s="1132">
        <v>0.55000000000000004</v>
      </c>
      <c r="I892" s="1132">
        <v>0.1</v>
      </c>
      <c r="J892" s="1133">
        <v>0.5</v>
      </c>
      <c r="K892" s="1155">
        <v>0.3</v>
      </c>
    </row>
    <row r="893" spans="2:11">
      <c r="B893" s="1994"/>
      <c r="C893" s="1994"/>
      <c r="D893" s="1994"/>
      <c r="E893" s="2015"/>
      <c r="F893" s="2013"/>
      <c r="G893" s="510">
        <v>5.41</v>
      </c>
      <c r="H893" s="1132">
        <v>0.85</v>
      </c>
      <c r="I893" s="1132">
        <v>0.1</v>
      </c>
      <c r="J893" s="1133">
        <v>0.5</v>
      </c>
      <c r="K893" s="1155">
        <v>0.2</v>
      </c>
    </row>
    <row r="894" spans="2:11">
      <c r="B894" s="1994"/>
      <c r="C894" s="1994"/>
      <c r="D894" s="1994"/>
      <c r="E894" s="2015"/>
      <c r="F894" s="2013"/>
      <c r="G894" s="510">
        <v>1.67</v>
      </c>
      <c r="H894" s="1132">
        <v>0.9</v>
      </c>
      <c r="I894" s="1132">
        <v>0.1</v>
      </c>
      <c r="J894" s="1133">
        <v>0.5</v>
      </c>
      <c r="K894" s="1155">
        <v>0.1</v>
      </c>
    </row>
    <row r="895" spans="2:11">
      <c r="B895" s="1994"/>
      <c r="C895" s="1994"/>
      <c r="D895" s="1994"/>
      <c r="E895" s="2015"/>
      <c r="F895" s="2013"/>
      <c r="G895" s="510">
        <v>12.48</v>
      </c>
      <c r="H895" s="1132">
        <v>1</v>
      </c>
      <c r="I895" s="1132">
        <v>0.1</v>
      </c>
      <c r="J895" s="1133">
        <v>0.5</v>
      </c>
      <c r="K895" s="1155">
        <v>0.6</v>
      </c>
    </row>
    <row r="896" spans="2:11">
      <c r="B896" s="1994"/>
      <c r="C896" s="1994"/>
      <c r="D896" s="1994"/>
      <c r="E896" s="2015"/>
      <c r="F896" s="2013"/>
      <c r="G896" s="510">
        <v>0</v>
      </c>
      <c r="H896" s="1132">
        <v>1</v>
      </c>
      <c r="I896" s="1132">
        <v>0.1</v>
      </c>
      <c r="J896" s="1133">
        <v>0.5</v>
      </c>
      <c r="K896" s="1155">
        <v>0</v>
      </c>
    </row>
    <row r="897" spans="2:11">
      <c r="B897" s="1994"/>
      <c r="C897" s="1994"/>
      <c r="D897" s="1994"/>
      <c r="E897" s="2015"/>
      <c r="F897" s="2014"/>
      <c r="G897" s="510" t="s">
        <v>391</v>
      </c>
      <c r="H897" s="1132"/>
      <c r="I897" s="1132"/>
      <c r="J897" s="1133"/>
      <c r="K897" s="1134">
        <v>1.2</v>
      </c>
    </row>
    <row r="898" spans="2:11" ht="12.75" customHeight="1">
      <c r="B898" s="1994"/>
      <c r="C898" s="1994"/>
      <c r="D898" s="1994"/>
      <c r="E898" s="2016" t="s">
        <v>4810</v>
      </c>
      <c r="F898" s="2012" t="s">
        <v>5159</v>
      </c>
      <c r="G898" s="510">
        <v>9.3800000000000008</v>
      </c>
      <c r="H898" s="1132">
        <v>0.55000000000000004</v>
      </c>
      <c r="I898" s="1132">
        <v>0.1</v>
      </c>
      <c r="J898" s="1133">
        <v>0.7</v>
      </c>
      <c r="K898" s="1155">
        <v>0.4</v>
      </c>
    </row>
    <row r="899" spans="2:11">
      <c r="B899" s="1994"/>
      <c r="C899" s="1994"/>
      <c r="D899" s="1994"/>
      <c r="E899" s="2017"/>
      <c r="F899" s="2013"/>
      <c r="G899" s="510">
        <v>5.41</v>
      </c>
      <c r="H899" s="1132">
        <v>0.85</v>
      </c>
      <c r="I899" s="1132">
        <v>0.1</v>
      </c>
      <c r="J899" s="1133">
        <v>0.7</v>
      </c>
      <c r="K899" s="1155">
        <v>0.3</v>
      </c>
    </row>
    <row r="900" spans="2:11">
      <c r="B900" s="1994"/>
      <c r="C900" s="1994"/>
      <c r="D900" s="1994"/>
      <c r="E900" s="2017"/>
      <c r="F900" s="2013"/>
      <c r="G900" s="510">
        <v>1.67</v>
      </c>
      <c r="H900" s="1132">
        <v>0.9</v>
      </c>
      <c r="I900" s="1132">
        <v>0.1</v>
      </c>
      <c r="J900" s="1133">
        <v>0.7</v>
      </c>
      <c r="K900" s="1155">
        <v>0.1</v>
      </c>
    </row>
    <row r="901" spans="2:11">
      <c r="B901" s="1994"/>
      <c r="C901" s="1994"/>
      <c r="D901" s="1994"/>
      <c r="E901" s="2017"/>
      <c r="F901" s="2013"/>
      <c r="G901" s="510">
        <v>12.48</v>
      </c>
      <c r="H901" s="1132">
        <v>1</v>
      </c>
      <c r="I901" s="1132">
        <v>0.1</v>
      </c>
      <c r="J901" s="1133">
        <v>0.7</v>
      </c>
      <c r="K901" s="1155">
        <v>0.9</v>
      </c>
    </row>
    <row r="902" spans="2:11">
      <c r="B902" s="1994"/>
      <c r="C902" s="1994"/>
      <c r="D902" s="1994"/>
      <c r="E902" s="2017"/>
      <c r="F902" s="2013"/>
      <c r="G902" s="510">
        <v>0</v>
      </c>
      <c r="H902" s="1132">
        <v>1</v>
      </c>
      <c r="I902" s="1132">
        <v>0.1</v>
      </c>
      <c r="J902" s="1133">
        <v>0.7</v>
      </c>
      <c r="K902" s="1155">
        <v>0</v>
      </c>
    </row>
    <row r="903" spans="2:11">
      <c r="B903" s="1994"/>
      <c r="C903" s="1994"/>
      <c r="D903" s="1994"/>
      <c r="E903" s="2018"/>
      <c r="F903" s="2014"/>
      <c r="G903" s="510" t="s">
        <v>391</v>
      </c>
      <c r="H903" s="1132"/>
      <c r="I903" s="1132"/>
      <c r="J903" s="1133"/>
      <c r="K903" s="1134">
        <v>1.7</v>
      </c>
    </row>
    <row r="904" spans="2:11">
      <c r="B904" s="1994"/>
      <c r="C904" s="1994"/>
      <c r="D904" s="1994"/>
      <c r="E904" s="2015" t="s">
        <v>4811</v>
      </c>
      <c r="F904" s="2012" t="s">
        <v>252</v>
      </c>
      <c r="G904" s="510">
        <v>9.3800000000000008</v>
      </c>
      <c r="H904" s="1132">
        <v>0.55000000000000004</v>
      </c>
      <c r="I904" s="1132">
        <v>0.15</v>
      </c>
      <c r="J904" s="1133">
        <v>0.3</v>
      </c>
      <c r="K904" s="1155">
        <v>0.2</v>
      </c>
    </row>
    <row r="905" spans="2:11">
      <c r="B905" s="1994"/>
      <c r="C905" s="1994"/>
      <c r="D905" s="1994"/>
      <c r="E905" s="2015"/>
      <c r="F905" s="2013"/>
      <c r="G905" s="510">
        <v>5.41</v>
      </c>
      <c r="H905" s="1132">
        <v>0.85</v>
      </c>
      <c r="I905" s="1132">
        <v>0.15</v>
      </c>
      <c r="J905" s="1133">
        <v>0.3</v>
      </c>
      <c r="K905" s="1155">
        <v>0.2</v>
      </c>
    </row>
    <row r="906" spans="2:11">
      <c r="B906" s="1994"/>
      <c r="C906" s="1994"/>
      <c r="D906" s="1994"/>
      <c r="E906" s="2015"/>
      <c r="F906" s="2013"/>
      <c r="G906" s="510">
        <v>1.67</v>
      </c>
      <c r="H906" s="1132">
        <v>0.9</v>
      </c>
      <c r="I906" s="1132">
        <v>0.15</v>
      </c>
      <c r="J906" s="1133">
        <v>0.3</v>
      </c>
      <c r="K906" s="1155">
        <v>0.1</v>
      </c>
    </row>
    <row r="907" spans="2:11">
      <c r="B907" s="1994"/>
      <c r="C907" s="1994"/>
      <c r="D907" s="1994"/>
      <c r="E907" s="2015"/>
      <c r="F907" s="2013"/>
      <c r="G907" s="510">
        <v>12.48</v>
      </c>
      <c r="H907" s="1132">
        <v>1</v>
      </c>
      <c r="I907" s="1132">
        <v>0.15</v>
      </c>
      <c r="J907" s="1133">
        <v>0.3</v>
      </c>
      <c r="K907" s="1155">
        <v>0.6</v>
      </c>
    </row>
    <row r="908" spans="2:11">
      <c r="B908" s="1994"/>
      <c r="C908" s="1994"/>
      <c r="D908" s="1994"/>
      <c r="E908" s="2015"/>
      <c r="F908" s="2013"/>
      <c r="G908" s="510">
        <v>0</v>
      </c>
      <c r="H908" s="1132">
        <v>1</v>
      </c>
      <c r="I908" s="1132">
        <v>0.15</v>
      </c>
      <c r="J908" s="1133">
        <v>0.3</v>
      </c>
      <c r="K908" s="1155">
        <v>0</v>
      </c>
    </row>
    <row r="909" spans="2:11">
      <c r="B909" s="1994"/>
      <c r="C909" s="1994"/>
      <c r="D909" s="1994"/>
      <c r="E909" s="2015"/>
      <c r="F909" s="2014"/>
      <c r="G909" s="510" t="s">
        <v>391</v>
      </c>
      <c r="H909" s="1132"/>
      <c r="I909" s="1132"/>
      <c r="J909" s="1133"/>
      <c r="K909" s="1138">
        <v>1.1000000000000001</v>
      </c>
    </row>
    <row r="910" spans="2:11">
      <c r="B910" s="1994"/>
      <c r="C910" s="1994"/>
      <c r="D910" s="1994"/>
      <c r="E910" s="2015" t="s">
        <v>4812</v>
      </c>
      <c r="F910" s="2012" t="s">
        <v>253</v>
      </c>
      <c r="G910" s="510">
        <v>9.3800000000000008</v>
      </c>
      <c r="H910" s="1132">
        <v>0.55000000000000004</v>
      </c>
      <c r="I910" s="1132">
        <v>1</v>
      </c>
      <c r="J910" s="1133">
        <v>0.7</v>
      </c>
      <c r="K910" s="1155">
        <v>3.6</v>
      </c>
    </row>
    <row r="911" spans="2:11">
      <c r="B911" s="1994"/>
      <c r="C911" s="1994"/>
      <c r="D911" s="1994"/>
      <c r="E911" s="2015"/>
      <c r="F911" s="2013"/>
      <c r="G911" s="510">
        <v>5.41</v>
      </c>
      <c r="H911" s="1132">
        <v>0.85</v>
      </c>
      <c r="I911" s="1132">
        <v>1</v>
      </c>
      <c r="J911" s="1133">
        <v>0.7</v>
      </c>
      <c r="K911" s="1155">
        <v>3.2</v>
      </c>
    </row>
    <row r="912" spans="2:11">
      <c r="B912" s="1994"/>
      <c r="C912" s="1994"/>
      <c r="D912" s="1994"/>
      <c r="E912" s="2015"/>
      <c r="F912" s="2013"/>
      <c r="G912" s="510">
        <v>1.67</v>
      </c>
      <c r="H912" s="1132">
        <v>0.9</v>
      </c>
      <c r="I912" s="1132">
        <v>1</v>
      </c>
      <c r="J912" s="1133">
        <v>0.7</v>
      </c>
      <c r="K912" s="1155">
        <v>1.1000000000000001</v>
      </c>
    </row>
    <row r="913" spans="2:11">
      <c r="B913" s="1994"/>
      <c r="C913" s="1994"/>
      <c r="D913" s="1994"/>
      <c r="E913" s="2015"/>
      <c r="F913" s="2013"/>
      <c r="G913" s="510">
        <v>12.48</v>
      </c>
      <c r="H913" s="1132">
        <v>1</v>
      </c>
      <c r="I913" s="1132">
        <v>1</v>
      </c>
      <c r="J913" s="1133">
        <v>0.7</v>
      </c>
      <c r="K913" s="1155">
        <v>8.6999999999999993</v>
      </c>
    </row>
    <row r="914" spans="2:11">
      <c r="B914" s="1994"/>
      <c r="C914" s="1994"/>
      <c r="D914" s="1994"/>
      <c r="E914" s="2015"/>
      <c r="F914" s="2013"/>
      <c r="G914" s="510">
        <v>0</v>
      </c>
      <c r="H914" s="1132">
        <v>1</v>
      </c>
      <c r="I914" s="1132">
        <v>1</v>
      </c>
      <c r="J914" s="1133">
        <v>0.7</v>
      </c>
      <c r="K914" s="1155">
        <v>0</v>
      </c>
    </row>
    <row r="915" spans="2:11">
      <c r="B915" s="1994"/>
      <c r="C915" s="1994"/>
      <c r="D915" s="1994"/>
      <c r="E915" s="2015"/>
      <c r="F915" s="2014"/>
      <c r="G915" s="510" t="s">
        <v>391</v>
      </c>
      <c r="H915" s="1132"/>
      <c r="I915" s="1132"/>
      <c r="J915" s="1133"/>
      <c r="K915" s="1138">
        <v>16.600000000000001</v>
      </c>
    </row>
    <row r="917" spans="2:11">
      <c r="B917" s="1991" t="s">
        <v>566</v>
      </c>
      <c r="C917" s="1992"/>
      <c r="D917" s="1993"/>
      <c r="E917" s="1130" t="s">
        <v>568</v>
      </c>
      <c r="F917" s="1128" t="s">
        <v>565</v>
      </c>
      <c r="G917" s="1130" t="s">
        <v>556</v>
      </c>
      <c r="H917" s="1128" t="s">
        <v>627</v>
      </c>
      <c r="I917" s="1128" t="s">
        <v>628</v>
      </c>
      <c r="J917" s="1128" t="s">
        <v>567</v>
      </c>
      <c r="K917" s="1128" t="s">
        <v>562</v>
      </c>
    </row>
    <row r="918" spans="2:11" ht="63.75">
      <c r="B918" s="1999" t="s">
        <v>4813</v>
      </c>
      <c r="C918" s="2000"/>
      <c r="D918" s="2001"/>
      <c r="E918" s="1145" t="s">
        <v>4864</v>
      </c>
      <c r="F918" s="1131" t="s">
        <v>255</v>
      </c>
      <c r="G918" s="510">
        <v>9.3800000000000008</v>
      </c>
      <c r="H918" s="1132">
        <v>8</v>
      </c>
      <c r="I918" s="510">
        <v>2</v>
      </c>
      <c r="J918" s="1133">
        <v>0.5</v>
      </c>
      <c r="K918" s="1134">
        <v>2</v>
      </c>
    </row>
    <row r="919" spans="2:11" ht="63.75">
      <c r="B919" s="2002"/>
      <c r="C919" s="2003"/>
      <c r="D919" s="2004"/>
      <c r="E919" s="1145" t="s">
        <v>4865</v>
      </c>
      <c r="F919" s="1131" t="s">
        <v>256</v>
      </c>
      <c r="G919" s="510">
        <v>5.41</v>
      </c>
      <c r="H919" s="1132">
        <v>8</v>
      </c>
      <c r="I919" s="510">
        <v>2</v>
      </c>
      <c r="J919" s="1133">
        <v>0.5</v>
      </c>
      <c r="K919" s="1134">
        <v>1</v>
      </c>
    </row>
    <row r="920" spans="2:11" ht="63.75">
      <c r="B920" s="2002"/>
      <c r="C920" s="2003"/>
      <c r="D920" s="2004"/>
      <c r="E920" s="1145" t="s">
        <v>4815</v>
      </c>
      <c r="F920" s="1131" t="s">
        <v>4783</v>
      </c>
      <c r="G920" s="510">
        <v>1.67</v>
      </c>
      <c r="H920" s="1132">
        <v>8</v>
      </c>
      <c r="I920" s="510">
        <v>2</v>
      </c>
      <c r="J920" s="1133">
        <v>0.5</v>
      </c>
      <c r="K920" s="1134">
        <v>1</v>
      </c>
    </row>
    <row r="921" spans="2:11" ht="63.75">
      <c r="B921" s="2005"/>
      <c r="C921" s="2006"/>
      <c r="D921" s="2007"/>
      <c r="E921" s="1145" t="s">
        <v>4816</v>
      </c>
      <c r="F921" s="1131" t="s">
        <v>4784</v>
      </c>
      <c r="G921" s="510">
        <v>12.48</v>
      </c>
      <c r="H921" s="1132">
        <v>8</v>
      </c>
      <c r="I921" s="510">
        <v>2</v>
      </c>
      <c r="J921" s="1133">
        <v>0.5</v>
      </c>
      <c r="K921" s="1134">
        <v>2</v>
      </c>
    </row>
    <row r="923" spans="2:11">
      <c r="B923" s="1991" t="s">
        <v>566</v>
      </c>
      <c r="C923" s="1992"/>
      <c r="D923" s="1993"/>
      <c r="E923" s="1130" t="s">
        <v>568</v>
      </c>
      <c r="F923" s="1128" t="s">
        <v>565</v>
      </c>
      <c r="G923" s="1130" t="s">
        <v>556</v>
      </c>
      <c r="H923" s="1128"/>
      <c r="I923" s="1128" t="s">
        <v>629</v>
      </c>
      <c r="J923" s="1128" t="s">
        <v>567</v>
      </c>
      <c r="K923" s="1128" t="s">
        <v>630</v>
      </c>
    </row>
    <row r="924" spans="2:11">
      <c r="B924" s="1994" t="s">
        <v>4817</v>
      </c>
      <c r="C924" s="1994"/>
      <c r="D924" s="1994"/>
      <c r="E924" s="1145" t="s">
        <v>4818</v>
      </c>
      <c r="F924" s="1131" t="s">
        <v>909</v>
      </c>
      <c r="G924" s="510">
        <v>9.3800000000000008</v>
      </c>
      <c r="H924" s="1132"/>
      <c r="I924" s="510">
        <v>6</v>
      </c>
      <c r="J924" s="1133">
        <v>1</v>
      </c>
      <c r="K924" s="1134">
        <v>2</v>
      </c>
    </row>
    <row r="925" spans="2:11">
      <c r="B925" s="1994"/>
      <c r="C925" s="1994"/>
      <c r="D925" s="1994"/>
      <c r="E925" s="1145" t="s">
        <v>4819</v>
      </c>
      <c r="F925" s="1131" t="s">
        <v>910</v>
      </c>
      <c r="G925" s="510">
        <v>5.41</v>
      </c>
      <c r="H925" s="1132"/>
      <c r="I925" s="510">
        <v>6</v>
      </c>
      <c r="J925" s="1133">
        <v>1</v>
      </c>
      <c r="K925" s="1134">
        <v>1</v>
      </c>
    </row>
    <row r="926" spans="2:11">
      <c r="B926" s="1994"/>
      <c r="C926" s="1994"/>
      <c r="D926" s="1994"/>
      <c r="E926" s="1145" t="s">
        <v>4820</v>
      </c>
      <c r="F926" s="1131" t="s">
        <v>913</v>
      </c>
      <c r="G926" s="510">
        <v>1.67</v>
      </c>
      <c r="H926" s="1132"/>
      <c r="I926" s="510">
        <v>6</v>
      </c>
      <c r="J926" s="1133">
        <v>1</v>
      </c>
      <c r="K926" s="1134">
        <v>1</v>
      </c>
    </row>
    <row r="927" spans="2:11">
      <c r="B927" s="1994"/>
      <c r="C927" s="1994"/>
      <c r="D927" s="1994"/>
      <c r="E927" s="1145" t="s">
        <v>4821</v>
      </c>
      <c r="F927" s="1131" t="s">
        <v>912</v>
      </c>
      <c r="G927" s="510">
        <v>12.48</v>
      </c>
      <c r="H927" s="1132"/>
      <c r="I927" s="510">
        <v>6</v>
      </c>
      <c r="J927" s="1133">
        <v>1</v>
      </c>
      <c r="K927" s="1134">
        <v>3</v>
      </c>
    </row>
    <row r="928" spans="2:11">
      <c r="B928" s="1994"/>
      <c r="C928" s="1994"/>
      <c r="D928" s="1994"/>
      <c r="E928" s="1145"/>
      <c r="F928" s="1131"/>
      <c r="G928" s="510">
        <v>0</v>
      </c>
      <c r="H928" s="1132"/>
      <c r="I928" s="510">
        <v>6</v>
      </c>
      <c r="J928" s="1133">
        <v>1</v>
      </c>
      <c r="K928" s="1134">
        <v>0</v>
      </c>
    </row>
    <row r="930" spans="1:11" ht="15.75">
      <c r="A930" s="2025" t="s">
        <v>4823</v>
      </c>
      <c r="B930" s="2026"/>
      <c r="C930" s="2026"/>
      <c r="D930" s="2026"/>
      <c r="E930" s="2026"/>
      <c r="F930" s="2026"/>
      <c r="G930" s="2026"/>
      <c r="H930" s="2026"/>
      <c r="I930" s="2026"/>
      <c r="J930" s="2026"/>
      <c r="K930" s="2027"/>
    </row>
    <row r="931" spans="1:11">
      <c r="A931" s="1135"/>
      <c r="B931" s="1135"/>
      <c r="C931" s="1135"/>
      <c r="D931" s="1135"/>
      <c r="E931" s="1135"/>
      <c r="F931" s="1135"/>
      <c r="G931" s="1135"/>
      <c r="H931" s="1136"/>
      <c r="I931" s="1129"/>
      <c r="J931" s="1129"/>
      <c r="K931" s="507"/>
    </row>
    <row r="932" spans="1:11">
      <c r="A932" s="1136"/>
      <c r="B932" s="1991" t="s">
        <v>566</v>
      </c>
      <c r="C932" s="1992"/>
      <c r="D932" s="1993"/>
      <c r="E932" s="1130" t="s">
        <v>568</v>
      </c>
      <c r="F932" s="1128" t="s">
        <v>565</v>
      </c>
      <c r="G932" s="1130" t="s">
        <v>556</v>
      </c>
      <c r="H932" s="1128"/>
      <c r="I932" s="1128"/>
      <c r="J932" s="1128" t="s">
        <v>567</v>
      </c>
      <c r="K932" s="1128" t="s">
        <v>562</v>
      </c>
    </row>
    <row r="933" spans="1:11" ht="25.5">
      <c r="B933" s="1991" t="s">
        <v>5089</v>
      </c>
      <c r="C933" s="1992"/>
      <c r="D933" s="1993"/>
      <c r="E933" s="491" t="s">
        <v>4824</v>
      </c>
      <c r="F933" s="1131" t="s">
        <v>571</v>
      </c>
      <c r="G933" s="510">
        <v>1595.87</v>
      </c>
      <c r="H933" s="1132"/>
      <c r="I933" s="1132">
        <v>1595.87</v>
      </c>
      <c r="J933" s="1133">
        <v>1</v>
      </c>
      <c r="K933" s="1134">
        <v>1595.87</v>
      </c>
    </row>
    <row r="934" spans="1:11">
      <c r="A934" s="1135"/>
      <c r="B934" s="1135"/>
      <c r="C934" s="1135"/>
      <c r="D934" s="1135"/>
      <c r="E934" s="1135"/>
      <c r="F934" s="1135"/>
      <c r="G934" s="1135"/>
      <c r="H934" s="1136"/>
      <c r="I934" s="1129"/>
      <c r="J934" s="1129"/>
      <c r="K934" s="507"/>
    </row>
    <row r="935" spans="1:11">
      <c r="A935" s="1136"/>
      <c r="B935" s="1991" t="s">
        <v>566</v>
      </c>
      <c r="C935" s="1992"/>
      <c r="D935" s="1993"/>
      <c r="E935" s="1130" t="s">
        <v>568</v>
      </c>
      <c r="F935" s="1128" t="s">
        <v>565</v>
      </c>
      <c r="G935" s="1130" t="s">
        <v>556</v>
      </c>
      <c r="H935" s="1128" t="s">
        <v>559</v>
      </c>
      <c r="I935" s="1128" t="s">
        <v>557</v>
      </c>
      <c r="J935" s="1128" t="s">
        <v>567</v>
      </c>
      <c r="K935" s="1128" t="s">
        <v>558</v>
      </c>
    </row>
    <row r="936" spans="1:11">
      <c r="B936" s="1994" t="s">
        <v>4825</v>
      </c>
      <c r="C936" s="1994"/>
      <c r="D936" s="1994"/>
      <c r="E936" s="2008" t="s">
        <v>4826</v>
      </c>
      <c r="F936" s="2019" t="s">
        <v>15</v>
      </c>
      <c r="G936" s="510">
        <v>13.72</v>
      </c>
      <c r="H936" s="1132">
        <v>0.55000000000000004</v>
      </c>
      <c r="I936" s="1132">
        <v>1.25</v>
      </c>
      <c r="J936" s="1133">
        <v>0.6</v>
      </c>
      <c r="K936" s="1170">
        <v>5.7</v>
      </c>
    </row>
    <row r="937" spans="1:11">
      <c r="B937" s="1994"/>
      <c r="C937" s="1994"/>
      <c r="D937" s="1994"/>
      <c r="E937" s="2009"/>
      <c r="F937" s="2020"/>
      <c r="G937" s="510">
        <v>14.12</v>
      </c>
      <c r="H937" s="1132">
        <v>0.85</v>
      </c>
      <c r="I937" s="1132">
        <v>1.35</v>
      </c>
      <c r="J937" s="1133">
        <v>0.6</v>
      </c>
      <c r="K937" s="1170">
        <v>9.6999999999999993</v>
      </c>
    </row>
    <row r="938" spans="1:11">
      <c r="B938" s="1994"/>
      <c r="C938" s="1994"/>
      <c r="D938" s="1994"/>
      <c r="E938" s="2009"/>
      <c r="F938" s="2020"/>
      <c r="G938" s="510">
        <v>502.67</v>
      </c>
      <c r="H938" s="1132">
        <v>0.9</v>
      </c>
      <c r="I938" s="1132">
        <v>1.4</v>
      </c>
      <c r="J938" s="1133">
        <v>0.6</v>
      </c>
      <c r="K938" s="1170">
        <v>380</v>
      </c>
    </row>
    <row r="939" spans="1:11">
      <c r="B939" s="1994"/>
      <c r="C939" s="1994"/>
      <c r="D939" s="1994"/>
      <c r="E939" s="2009"/>
      <c r="F939" s="2020"/>
      <c r="G939" s="510">
        <v>427.26</v>
      </c>
      <c r="H939" s="1132">
        <v>1</v>
      </c>
      <c r="I939" s="1132">
        <v>1.6</v>
      </c>
      <c r="J939" s="1133">
        <v>0.6</v>
      </c>
      <c r="K939" s="1170">
        <v>410.2</v>
      </c>
    </row>
    <row r="940" spans="1:11">
      <c r="B940" s="1994"/>
      <c r="C940" s="1994"/>
      <c r="D940" s="1994"/>
      <c r="E940" s="2009"/>
      <c r="F940" s="2020"/>
      <c r="G940" s="510">
        <v>638.1</v>
      </c>
      <c r="H940" s="1132">
        <v>1</v>
      </c>
      <c r="I940" s="1132">
        <v>1.6</v>
      </c>
      <c r="J940" s="1133">
        <v>0.6</v>
      </c>
      <c r="K940" s="1170">
        <v>612.6</v>
      </c>
    </row>
    <row r="941" spans="1:11">
      <c r="B941" s="1994"/>
      <c r="C941" s="1994"/>
      <c r="D941" s="1994"/>
      <c r="E941" s="2010"/>
      <c r="F941" s="2021"/>
      <c r="G941" s="510" t="s">
        <v>391</v>
      </c>
      <c r="H941" s="1132"/>
      <c r="I941" s="1132"/>
      <c r="J941" s="1133"/>
      <c r="K941" s="1138">
        <v>1418.1999999999998</v>
      </c>
    </row>
    <row r="942" spans="1:11">
      <c r="B942" s="1994"/>
      <c r="C942" s="1994"/>
      <c r="D942" s="1994"/>
      <c r="E942" s="2008" t="s">
        <v>4827</v>
      </c>
      <c r="F942" s="2019" t="s">
        <v>17</v>
      </c>
      <c r="G942" s="510">
        <v>13.72</v>
      </c>
      <c r="H942" s="1132">
        <v>0.55000000000000004</v>
      </c>
      <c r="I942" s="1132">
        <v>1.25</v>
      </c>
      <c r="J942" s="1133">
        <v>0.35</v>
      </c>
      <c r="K942" s="1170">
        <v>3.3</v>
      </c>
    </row>
    <row r="943" spans="1:11">
      <c r="B943" s="1994"/>
      <c r="C943" s="1994"/>
      <c r="D943" s="1994"/>
      <c r="E943" s="2009"/>
      <c r="F943" s="2020"/>
      <c r="G943" s="510">
        <v>14.12</v>
      </c>
      <c r="H943" s="1132">
        <v>0.85</v>
      </c>
      <c r="I943" s="1132">
        <v>1.35</v>
      </c>
      <c r="J943" s="1133">
        <v>0.35</v>
      </c>
      <c r="K943" s="1170">
        <v>5.7</v>
      </c>
    </row>
    <row r="944" spans="1:11">
      <c r="B944" s="1994"/>
      <c r="C944" s="1994"/>
      <c r="D944" s="1994"/>
      <c r="E944" s="2009"/>
      <c r="F944" s="2020"/>
      <c r="G944" s="510">
        <v>502.67</v>
      </c>
      <c r="H944" s="1132">
        <v>0.9</v>
      </c>
      <c r="I944" s="1132">
        <v>1.4</v>
      </c>
      <c r="J944" s="1133">
        <v>0.35</v>
      </c>
      <c r="K944" s="1170">
        <v>221.7</v>
      </c>
    </row>
    <row r="945" spans="2:11">
      <c r="B945" s="1994"/>
      <c r="C945" s="1994"/>
      <c r="D945" s="1994"/>
      <c r="E945" s="2009"/>
      <c r="F945" s="2020"/>
      <c r="G945" s="510">
        <v>427.26</v>
      </c>
      <c r="H945" s="1132">
        <v>1</v>
      </c>
      <c r="I945" s="1132">
        <v>1.6</v>
      </c>
      <c r="J945" s="1133">
        <v>0.35</v>
      </c>
      <c r="K945" s="1170">
        <v>239.3</v>
      </c>
    </row>
    <row r="946" spans="2:11">
      <c r="B946" s="1994"/>
      <c r="C946" s="1994"/>
      <c r="D946" s="1994"/>
      <c r="E946" s="2009"/>
      <c r="F946" s="2020"/>
      <c r="G946" s="510">
        <v>638.1</v>
      </c>
      <c r="H946" s="1132">
        <v>1</v>
      </c>
      <c r="I946" s="1132">
        <v>1.6</v>
      </c>
      <c r="J946" s="1133">
        <v>0.35</v>
      </c>
      <c r="K946" s="1170">
        <v>357.3</v>
      </c>
    </row>
    <row r="947" spans="2:11">
      <c r="B947" s="1994"/>
      <c r="C947" s="1994"/>
      <c r="D947" s="1994"/>
      <c r="E947" s="2010"/>
      <c r="F947" s="2021"/>
      <c r="G947" s="510" t="s">
        <v>391</v>
      </c>
      <c r="H947" s="1132"/>
      <c r="I947" s="1132"/>
      <c r="J947" s="1133"/>
      <c r="K947" s="1138">
        <v>827.3</v>
      </c>
    </row>
    <row r="948" spans="2:11">
      <c r="B948" s="1994"/>
      <c r="C948" s="1994"/>
      <c r="D948" s="1994"/>
      <c r="E948" s="2008" t="s">
        <v>4828</v>
      </c>
      <c r="F948" s="2022" t="s">
        <v>18</v>
      </c>
      <c r="G948" s="510">
        <v>13.72</v>
      </c>
      <c r="H948" s="1132">
        <v>0.55000000000000004</v>
      </c>
      <c r="I948" s="1132">
        <v>1.25</v>
      </c>
      <c r="J948" s="1133">
        <v>0.05</v>
      </c>
      <c r="K948" s="1170">
        <v>0.5</v>
      </c>
    </row>
    <row r="949" spans="2:11">
      <c r="B949" s="1994"/>
      <c r="C949" s="1994"/>
      <c r="D949" s="1994"/>
      <c r="E949" s="2009"/>
      <c r="F949" s="2023"/>
      <c r="G949" s="510">
        <v>14.12</v>
      </c>
      <c r="H949" s="1132">
        <v>0.85</v>
      </c>
      <c r="I949" s="1132">
        <v>1.35</v>
      </c>
      <c r="J949" s="1133">
        <v>0.05</v>
      </c>
      <c r="K949" s="1170">
        <v>0.8</v>
      </c>
    </row>
    <row r="950" spans="2:11">
      <c r="B950" s="1994"/>
      <c r="C950" s="1994"/>
      <c r="D950" s="1994"/>
      <c r="E950" s="2009"/>
      <c r="F950" s="2023"/>
      <c r="G950" s="510">
        <v>502.67</v>
      </c>
      <c r="H950" s="1132">
        <v>0.9</v>
      </c>
      <c r="I950" s="1132">
        <v>1.4</v>
      </c>
      <c r="J950" s="1133">
        <v>0.05</v>
      </c>
      <c r="K950" s="1170">
        <v>31.7</v>
      </c>
    </row>
    <row r="951" spans="2:11">
      <c r="B951" s="1994"/>
      <c r="C951" s="1994"/>
      <c r="D951" s="1994"/>
      <c r="E951" s="2009"/>
      <c r="F951" s="2023"/>
      <c r="G951" s="510">
        <v>427.26</v>
      </c>
      <c r="H951" s="1132">
        <v>1</v>
      </c>
      <c r="I951" s="1132">
        <v>1.6</v>
      </c>
      <c r="J951" s="1133">
        <v>0.05</v>
      </c>
      <c r="K951" s="1170">
        <v>34.200000000000003</v>
      </c>
    </row>
    <row r="952" spans="2:11">
      <c r="B952" s="1994"/>
      <c r="C952" s="1994"/>
      <c r="D952" s="1994"/>
      <c r="E952" s="2009"/>
      <c r="F952" s="2023"/>
      <c r="G952" s="510">
        <v>638.1</v>
      </c>
      <c r="H952" s="1132">
        <v>1</v>
      </c>
      <c r="I952" s="1132">
        <v>1.6</v>
      </c>
      <c r="J952" s="1133">
        <v>0.05</v>
      </c>
      <c r="K952" s="1170">
        <v>51</v>
      </c>
    </row>
    <row r="953" spans="2:11">
      <c r="B953" s="1994"/>
      <c r="C953" s="1994"/>
      <c r="D953" s="1994"/>
      <c r="E953" s="2010"/>
      <c r="F953" s="2024"/>
      <c r="G953" s="510" t="s">
        <v>391</v>
      </c>
      <c r="H953" s="1132"/>
      <c r="I953" s="1132"/>
      <c r="J953" s="1133"/>
      <c r="K953" s="1138">
        <v>118.2</v>
      </c>
    </row>
    <row r="954" spans="2:11">
      <c r="G954" s="511"/>
      <c r="H954" s="512"/>
    </row>
    <row r="955" spans="2:11">
      <c r="B955" s="1991" t="s">
        <v>566</v>
      </c>
      <c r="C955" s="1992"/>
      <c r="D955" s="1993"/>
      <c r="E955" s="1130" t="s">
        <v>568</v>
      </c>
      <c r="F955" s="1128" t="s">
        <v>565</v>
      </c>
      <c r="G955" s="1130" t="s">
        <v>556</v>
      </c>
      <c r="H955" s="1128"/>
      <c r="I955" s="1128"/>
      <c r="J955" s="1128" t="s">
        <v>567</v>
      </c>
      <c r="K955" s="1128" t="s">
        <v>562</v>
      </c>
    </row>
    <row r="956" spans="2:11">
      <c r="B956" s="1994" t="s">
        <v>4829</v>
      </c>
      <c r="C956" s="1994"/>
      <c r="D956" s="1994"/>
      <c r="E956" s="1145" t="s">
        <v>4830</v>
      </c>
      <c r="F956" s="1131" t="s">
        <v>909</v>
      </c>
      <c r="G956" s="510">
        <v>13.72</v>
      </c>
      <c r="H956" s="1132"/>
      <c r="I956" s="510">
        <v>13.72</v>
      </c>
      <c r="J956" s="1133">
        <v>1</v>
      </c>
      <c r="K956" s="1134">
        <v>13.72</v>
      </c>
    </row>
    <row r="957" spans="2:11">
      <c r="B957" s="1994"/>
      <c r="C957" s="1994"/>
      <c r="D957" s="1994"/>
      <c r="E957" s="1145" t="s">
        <v>4831</v>
      </c>
      <c r="F957" s="1131" t="s">
        <v>910</v>
      </c>
      <c r="G957" s="510">
        <v>14.12</v>
      </c>
      <c r="H957" s="1132"/>
      <c r="I957" s="510">
        <v>14.12</v>
      </c>
      <c r="J957" s="1133">
        <v>1</v>
      </c>
      <c r="K957" s="1134">
        <v>14.12</v>
      </c>
    </row>
    <row r="958" spans="2:11">
      <c r="B958" s="1994"/>
      <c r="C958" s="1994"/>
      <c r="D958" s="1994"/>
      <c r="E958" s="1145" t="s">
        <v>4832</v>
      </c>
      <c r="F958" s="1131" t="s">
        <v>911</v>
      </c>
      <c r="G958" s="510">
        <v>502.67</v>
      </c>
      <c r="H958" s="1132"/>
      <c r="I958" s="510">
        <v>502.67</v>
      </c>
      <c r="J958" s="1133">
        <v>1</v>
      </c>
      <c r="K958" s="1134">
        <v>502.67</v>
      </c>
    </row>
    <row r="959" spans="2:11">
      <c r="B959" s="1994"/>
      <c r="C959" s="1994"/>
      <c r="D959" s="1994"/>
      <c r="E959" s="1145" t="s">
        <v>4833</v>
      </c>
      <c r="F959" s="1131" t="s">
        <v>913</v>
      </c>
      <c r="G959" s="510">
        <v>427.26</v>
      </c>
      <c r="H959" s="1132"/>
      <c r="I959" s="510">
        <v>427.26</v>
      </c>
      <c r="J959" s="1133">
        <v>1</v>
      </c>
      <c r="K959" s="1134">
        <v>427.26</v>
      </c>
    </row>
    <row r="960" spans="2:11">
      <c r="B960" s="1994"/>
      <c r="C960" s="1994"/>
      <c r="D960" s="1994"/>
      <c r="E960" s="1145" t="s">
        <v>4866</v>
      </c>
      <c r="F960" s="1131" t="s">
        <v>912</v>
      </c>
      <c r="G960" s="510">
        <v>638.1</v>
      </c>
      <c r="H960" s="1132"/>
      <c r="I960" s="510">
        <v>638.1</v>
      </c>
      <c r="J960" s="1133">
        <v>1</v>
      </c>
      <c r="K960" s="1134">
        <v>638.1</v>
      </c>
    </row>
    <row r="961" spans="2:25">
      <c r="G961" s="511"/>
      <c r="H961" s="512"/>
    </row>
    <row r="962" spans="2:25">
      <c r="B962" s="1991" t="s">
        <v>566</v>
      </c>
      <c r="C962" s="1992"/>
      <c r="D962" s="1993"/>
      <c r="E962" s="1130" t="s">
        <v>568</v>
      </c>
      <c r="F962" s="1128" t="s">
        <v>565</v>
      </c>
      <c r="G962" s="1130" t="s">
        <v>569</v>
      </c>
      <c r="H962" s="1128"/>
      <c r="I962" s="1128"/>
      <c r="J962" s="1128" t="s">
        <v>567</v>
      </c>
      <c r="K962" s="1128" t="s">
        <v>576</v>
      </c>
    </row>
    <row r="963" spans="2:25">
      <c r="B963" s="1994" t="s">
        <v>5064</v>
      </c>
      <c r="C963" s="1994"/>
      <c r="D963" s="1994"/>
      <c r="E963" s="1145"/>
      <c r="F963" s="1131" t="s">
        <v>867</v>
      </c>
      <c r="G963" s="510"/>
      <c r="H963" s="1132"/>
      <c r="I963" s="510"/>
      <c r="J963" s="1133"/>
      <c r="K963" s="1134"/>
    </row>
    <row r="964" spans="2:25">
      <c r="B964" s="1994"/>
      <c r="C964" s="1994"/>
      <c r="D964" s="1994"/>
      <c r="E964" s="1145" t="s">
        <v>4834</v>
      </c>
      <c r="F964" s="1131" t="s">
        <v>868</v>
      </c>
      <c r="G964" s="510">
        <v>2</v>
      </c>
      <c r="H964" s="1132"/>
      <c r="I964" s="510">
        <v>2</v>
      </c>
      <c r="J964" s="1133">
        <v>1</v>
      </c>
      <c r="K964" s="1134">
        <v>2</v>
      </c>
    </row>
    <row r="965" spans="2:25">
      <c r="B965" s="1994"/>
      <c r="C965" s="1994"/>
      <c r="D965" s="1994"/>
      <c r="E965" s="1145" t="s">
        <v>4835</v>
      </c>
      <c r="F965" s="1131" t="s">
        <v>889</v>
      </c>
      <c r="G965" s="510">
        <v>6</v>
      </c>
      <c r="H965" s="1132"/>
      <c r="I965" s="510">
        <v>6</v>
      </c>
      <c r="J965" s="1133">
        <v>1</v>
      </c>
      <c r="K965" s="1134">
        <v>6</v>
      </c>
    </row>
    <row r="966" spans="2:25">
      <c r="B966" s="1994"/>
      <c r="C966" s="1994"/>
      <c r="D966" s="1994"/>
      <c r="E966" s="1145" t="s">
        <v>4836</v>
      </c>
      <c r="F966" s="1131" t="s">
        <v>891</v>
      </c>
      <c r="G966" s="510">
        <v>4</v>
      </c>
      <c r="H966" s="1132"/>
      <c r="I966" s="510">
        <v>4</v>
      </c>
      <c r="J966" s="1133">
        <v>1</v>
      </c>
      <c r="K966" s="1134">
        <v>4</v>
      </c>
    </row>
    <row r="967" spans="2:25">
      <c r="B967" s="1994"/>
      <c r="C967" s="1994"/>
      <c r="D967" s="1994"/>
      <c r="E967" s="1145" t="s">
        <v>4837</v>
      </c>
      <c r="F967" s="1131" t="s">
        <v>871</v>
      </c>
      <c r="G967" s="510">
        <v>2</v>
      </c>
      <c r="H967" s="1132"/>
      <c r="I967" s="510">
        <v>2</v>
      </c>
      <c r="J967" s="1133">
        <v>1</v>
      </c>
      <c r="K967" s="1134">
        <v>2</v>
      </c>
    </row>
    <row r="968" spans="2:25" ht="25.5">
      <c r="B968" s="1994"/>
      <c r="C968" s="1994"/>
      <c r="D968" s="1994"/>
      <c r="E968" s="1145" t="s">
        <v>4867</v>
      </c>
      <c r="F968" s="1131" t="s">
        <v>873</v>
      </c>
      <c r="G968" s="510">
        <v>1</v>
      </c>
      <c r="H968" s="1132"/>
      <c r="I968" s="510">
        <v>1</v>
      </c>
      <c r="J968" s="1133">
        <v>1</v>
      </c>
      <c r="K968" s="1134">
        <v>1</v>
      </c>
    </row>
    <row r="969" spans="2:25">
      <c r="G969" s="511"/>
      <c r="H969" s="512"/>
      <c r="O969" s="1173" t="s">
        <v>5084</v>
      </c>
      <c r="P969" s="1173">
        <v>1</v>
      </c>
      <c r="Q969" s="1173">
        <v>2</v>
      </c>
      <c r="R969" s="1173">
        <v>3</v>
      </c>
      <c r="S969" s="1173">
        <v>4</v>
      </c>
      <c r="T969" s="1173">
        <v>5</v>
      </c>
      <c r="U969" s="1173">
        <v>6</v>
      </c>
      <c r="V969" s="1173">
        <v>7</v>
      </c>
      <c r="W969" s="1173">
        <v>8</v>
      </c>
      <c r="X969" s="1173">
        <v>9</v>
      </c>
    </row>
    <row r="970" spans="2:25" ht="15">
      <c r="B970" s="1991" t="s">
        <v>566</v>
      </c>
      <c r="C970" s="1992"/>
      <c r="D970" s="1993"/>
      <c r="E970" s="1130" t="s">
        <v>568</v>
      </c>
      <c r="F970" s="1128" t="s">
        <v>565</v>
      </c>
      <c r="G970" s="1130" t="s">
        <v>569</v>
      </c>
      <c r="H970" s="1128"/>
      <c r="I970" s="1128"/>
      <c r="J970" s="1128" t="s">
        <v>567</v>
      </c>
      <c r="K970" s="1128" t="s">
        <v>576</v>
      </c>
      <c r="M970" s="1174">
        <v>57</v>
      </c>
      <c r="N970" s="1174" t="s">
        <v>5070</v>
      </c>
      <c r="P970" s="508">
        <v>7</v>
      </c>
      <c r="Q970" s="508">
        <v>7</v>
      </c>
      <c r="R970" s="508">
        <v>8</v>
      </c>
      <c r="S970" s="508">
        <v>2</v>
      </c>
      <c r="T970" s="508">
        <v>3</v>
      </c>
      <c r="U970" s="508">
        <v>6</v>
      </c>
      <c r="V970" s="508">
        <v>5</v>
      </c>
      <c r="W970" s="508">
        <v>12</v>
      </c>
      <c r="X970" s="508">
        <v>11</v>
      </c>
      <c r="Y970" s="508">
        <v>61</v>
      </c>
    </row>
    <row r="971" spans="2:25" ht="25.5">
      <c r="B971" s="1994" t="s">
        <v>5054</v>
      </c>
      <c r="C971" s="1994"/>
      <c r="D971" s="1994"/>
      <c r="E971" s="1145" t="s">
        <v>4838</v>
      </c>
      <c r="F971" s="1131" t="s">
        <v>279</v>
      </c>
      <c r="G971" s="510">
        <v>3</v>
      </c>
      <c r="H971" s="1132"/>
      <c r="I971" s="510">
        <v>3</v>
      </c>
      <c r="J971" s="1133">
        <v>1</v>
      </c>
      <c r="K971" s="1134">
        <v>3</v>
      </c>
      <c r="M971" s="1174">
        <v>12</v>
      </c>
      <c r="N971" s="1174" t="s">
        <v>5071</v>
      </c>
      <c r="P971" s="508">
        <v>3</v>
      </c>
      <c r="Q971" s="508">
        <v>2</v>
      </c>
      <c r="R971" s="508">
        <v>3</v>
      </c>
      <c r="S971" s="508">
        <v>1</v>
      </c>
      <c r="T971" s="508">
        <v>1</v>
      </c>
      <c r="U971" s="508">
        <v>1</v>
      </c>
      <c r="V971" s="508">
        <v>1</v>
      </c>
      <c r="Y971" s="508">
        <v>12</v>
      </c>
    </row>
    <row r="972" spans="2:25" ht="25.5">
      <c r="B972" s="1994"/>
      <c r="C972" s="1994"/>
      <c r="D972" s="1994"/>
      <c r="E972" s="1145" t="s">
        <v>4839</v>
      </c>
      <c r="F972" s="1131" t="s">
        <v>5078</v>
      </c>
      <c r="G972" s="510">
        <v>1</v>
      </c>
      <c r="H972" s="1132"/>
      <c r="I972" s="510">
        <v>1</v>
      </c>
      <c r="J972" s="1133">
        <v>1</v>
      </c>
      <c r="K972" s="1134">
        <v>1</v>
      </c>
      <c r="M972" s="1174">
        <v>14</v>
      </c>
      <c r="N972" s="1174" t="s">
        <v>5072</v>
      </c>
      <c r="P972" s="508">
        <v>2</v>
      </c>
      <c r="Q972" s="508">
        <v>2</v>
      </c>
      <c r="R972" s="508">
        <v>2</v>
      </c>
      <c r="S972" s="508">
        <v>1</v>
      </c>
      <c r="T972" s="508">
        <v>1</v>
      </c>
      <c r="U972" s="508">
        <v>2</v>
      </c>
      <c r="V972" s="508">
        <v>1</v>
      </c>
      <c r="W972" s="508">
        <v>2</v>
      </c>
      <c r="X972" s="508">
        <v>1</v>
      </c>
      <c r="Y972" s="508">
        <v>14</v>
      </c>
    </row>
    <row r="973" spans="2:25" ht="25.5">
      <c r="B973" s="1994"/>
      <c r="C973" s="1994"/>
      <c r="D973" s="1994"/>
      <c r="E973" s="1145" t="s">
        <v>4840</v>
      </c>
      <c r="F973" s="1131" t="s">
        <v>5079</v>
      </c>
      <c r="G973" s="510">
        <v>1</v>
      </c>
      <c r="H973" s="1132"/>
      <c r="I973" s="510">
        <v>1</v>
      </c>
      <c r="J973" s="1133">
        <v>1</v>
      </c>
      <c r="K973" s="1134">
        <v>1</v>
      </c>
      <c r="M973" s="1174">
        <v>11</v>
      </c>
      <c r="N973" s="1174" t="s">
        <v>5073</v>
      </c>
      <c r="Q973" s="508">
        <v>1</v>
      </c>
      <c r="R973" s="508">
        <v>2</v>
      </c>
      <c r="S973" s="508">
        <v>1</v>
      </c>
      <c r="T973" s="508">
        <v>1</v>
      </c>
      <c r="U973" s="508">
        <v>2</v>
      </c>
      <c r="V973" s="508">
        <v>1</v>
      </c>
      <c r="W973" s="508">
        <v>2</v>
      </c>
      <c r="X973" s="508">
        <v>1</v>
      </c>
      <c r="Y973" s="508">
        <v>11</v>
      </c>
    </row>
    <row r="974" spans="2:25" ht="25.5">
      <c r="B974" s="1994"/>
      <c r="C974" s="1994"/>
      <c r="D974" s="1994"/>
      <c r="E974" s="1145" t="s">
        <v>4841</v>
      </c>
      <c r="F974" s="1131" t="s">
        <v>5080</v>
      </c>
      <c r="G974" s="510">
        <v>1</v>
      </c>
      <c r="H974" s="1132"/>
      <c r="I974" s="510">
        <v>1</v>
      </c>
      <c r="J974" s="1133">
        <v>1</v>
      </c>
      <c r="K974" s="1134">
        <v>1</v>
      </c>
      <c r="M974" s="1174">
        <v>8</v>
      </c>
      <c r="N974" s="1174" t="s">
        <v>2433</v>
      </c>
      <c r="O974" s="508">
        <v>4</v>
      </c>
      <c r="Y974" s="508">
        <v>4</v>
      </c>
    </row>
    <row r="975" spans="2:25" ht="15">
      <c r="G975" s="511"/>
      <c r="H975" s="512"/>
      <c r="M975" s="1174">
        <v>2</v>
      </c>
      <c r="N975" s="1174" t="s">
        <v>2435</v>
      </c>
      <c r="O975" s="508">
        <v>2</v>
      </c>
      <c r="Y975" s="508">
        <v>2</v>
      </c>
    </row>
    <row r="976" spans="2:25" ht="15">
      <c r="B976" s="1991" t="s">
        <v>566</v>
      </c>
      <c r="C976" s="1992"/>
      <c r="D976" s="1993"/>
      <c r="E976" s="1130" t="s">
        <v>568</v>
      </c>
      <c r="F976" s="1128" t="s">
        <v>565</v>
      </c>
      <c r="G976" s="1130" t="s">
        <v>556</v>
      </c>
      <c r="H976" s="1128" t="s">
        <v>559</v>
      </c>
      <c r="I976" s="1128" t="s">
        <v>557</v>
      </c>
      <c r="J976" s="1128" t="s">
        <v>567</v>
      </c>
      <c r="K976" s="1128" t="s">
        <v>558</v>
      </c>
      <c r="M976" s="1174">
        <v>1</v>
      </c>
      <c r="N976" s="1174" t="s">
        <v>2437</v>
      </c>
      <c r="O976" s="508">
        <v>1</v>
      </c>
      <c r="Y976" s="508">
        <v>1</v>
      </c>
    </row>
    <row r="977" spans="2:25">
      <c r="B977" s="1994" t="s">
        <v>4842</v>
      </c>
      <c r="C977" s="1994"/>
      <c r="D977" s="1994"/>
      <c r="E977" s="2008" t="s">
        <v>4843</v>
      </c>
      <c r="F977" s="2012" t="s">
        <v>32</v>
      </c>
      <c r="G977" s="510">
        <v>13.72</v>
      </c>
      <c r="H977" s="1132">
        <v>0.55000000000000004</v>
      </c>
      <c r="I977" s="1132">
        <v>0.6</v>
      </c>
      <c r="J977" s="1133">
        <v>1</v>
      </c>
      <c r="K977" s="1170">
        <v>4.5</v>
      </c>
    </row>
    <row r="978" spans="2:25">
      <c r="B978" s="1994"/>
      <c r="C978" s="1994"/>
      <c r="D978" s="1994"/>
      <c r="E978" s="2009"/>
      <c r="F978" s="2013"/>
      <c r="G978" s="510">
        <v>14.12</v>
      </c>
      <c r="H978" s="1132">
        <v>0.85</v>
      </c>
      <c r="I978" s="1132">
        <v>0.6</v>
      </c>
      <c r="J978" s="1133">
        <v>1</v>
      </c>
      <c r="K978" s="1170">
        <v>7.2</v>
      </c>
      <c r="O978" s="508">
        <v>7</v>
      </c>
      <c r="P978" s="508">
        <v>12</v>
      </c>
      <c r="Q978" s="508">
        <v>12</v>
      </c>
      <c r="R978" s="508">
        <v>15</v>
      </c>
      <c r="S978" s="508">
        <v>5</v>
      </c>
      <c r="T978" s="508">
        <v>6</v>
      </c>
      <c r="U978" s="508">
        <v>11</v>
      </c>
      <c r="V978" s="508">
        <v>8</v>
      </c>
      <c r="W978" s="508">
        <v>16</v>
      </c>
      <c r="X978" s="508">
        <v>13</v>
      </c>
      <c r="Y978" s="508">
        <v>105</v>
      </c>
    </row>
    <row r="979" spans="2:25">
      <c r="B979" s="1994"/>
      <c r="C979" s="1994"/>
      <c r="D979" s="1994"/>
      <c r="E979" s="2009"/>
      <c r="F979" s="2013"/>
      <c r="G979" s="510">
        <v>502.67</v>
      </c>
      <c r="H979" s="1132">
        <v>0.9</v>
      </c>
      <c r="I979" s="1132">
        <v>0.6</v>
      </c>
      <c r="J979" s="1133">
        <v>1</v>
      </c>
      <c r="K979" s="1170">
        <v>271.39999999999998</v>
      </c>
    </row>
    <row r="980" spans="2:25">
      <c r="B980" s="1994"/>
      <c r="C980" s="1994"/>
      <c r="D980" s="1994"/>
      <c r="E980" s="2009"/>
      <c r="F980" s="2013"/>
      <c r="G980" s="510">
        <v>427.26</v>
      </c>
      <c r="H980" s="1132">
        <v>1</v>
      </c>
      <c r="I980" s="1132">
        <v>0.6</v>
      </c>
      <c r="J980" s="1133">
        <v>1</v>
      </c>
      <c r="K980" s="1170">
        <v>256.39999999999998</v>
      </c>
      <c r="O980" s="508">
        <v>7</v>
      </c>
      <c r="P980" s="508">
        <v>12</v>
      </c>
      <c r="Q980" s="508">
        <v>13</v>
      </c>
      <c r="R980" s="508">
        <v>16</v>
      </c>
      <c r="S980" s="508">
        <v>6</v>
      </c>
      <c r="T980" s="508">
        <v>6</v>
      </c>
      <c r="U980" s="508">
        <v>11</v>
      </c>
      <c r="V980" s="508">
        <v>8</v>
      </c>
      <c r="W980" s="508">
        <v>16</v>
      </c>
      <c r="X980" s="508">
        <v>13</v>
      </c>
      <c r="Y980" s="508">
        <v>108</v>
      </c>
    </row>
    <row r="981" spans="2:25">
      <c r="B981" s="1994"/>
      <c r="C981" s="1994"/>
      <c r="D981" s="1994"/>
      <c r="E981" s="2009"/>
      <c r="F981" s="2013"/>
      <c r="G981" s="510">
        <v>638.1</v>
      </c>
      <c r="H981" s="1132">
        <v>1</v>
      </c>
      <c r="I981" s="1132">
        <v>0.6</v>
      </c>
      <c r="J981" s="1133">
        <v>1</v>
      </c>
      <c r="K981" s="1170">
        <v>382.9</v>
      </c>
    </row>
    <row r="982" spans="2:25">
      <c r="B982" s="1994"/>
      <c r="C982" s="1994"/>
      <c r="D982" s="1994"/>
      <c r="E982" s="2010"/>
      <c r="F982" s="2014"/>
      <c r="G982" s="510" t="s">
        <v>391</v>
      </c>
      <c r="H982" s="1132"/>
      <c r="I982" s="1132"/>
      <c r="J982" s="1133"/>
      <c r="K982" s="1134">
        <v>922.4</v>
      </c>
    </row>
    <row r="983" spans="2:25">
      <c r="B983" s="1994"/>
      <c r="C983" s="1994"/>
      <c r="D983" s="1994"/>
      <c r="E983" s="2015" t="s">
        <v>4844</v>
      </c>
      <c r="F983" s="2012" t="s">
        <v>133</v>
      </c>
      <c r="G983" s="510">
        <v>13.72</v>
      </c>
      <c r="H983" s="1132">
        <v>0.55000000000000004</v>
      </c>
      <c r="I983" s="1132">
        <v>0.43</v>
      </c>
      <c r="J983" s="1133">
        <v>1</v>
      </c>
      <c r="K983" s="1155">
        <v>3.2</v>
      </c>
    </row>
    <row r="984" spans="2:25">
      <c r="B984" s="1994"/>
      <c r="C984" s="1994"/>
      <c r="D984" s="1994"/>
      <c r="E984" s="2015"/>
      <c r="F984" s="2013"/>
      <c r="G984" s="510">
        <v>13.72</v>
      </c>
      <c r="H984" s="1132">
        <v>-3.1415999999999999</v>
      </c>
      <c r="I984" s="1132">
        <v>0.25</v>
      </c>
      <c r="J984" s="1133">
        <v>1</v>
      </c>
      <c r="K984" s="1155">
        <v>-0.33674025000000002</v>
      </c>
    </row>
    <row r="985" spans="2:25">
      <c r="B985" s="1994"/>
      <c r="C985" s="1994"/>
      <c r="D985" s="1994"/>
      <c r="E985" s="2015"/>
      <c r="F985" s="2013"/>
      <c r="G985" s="510">
        <v>14.12</v>
      </c>
      <c r="H985" s="1132">
        <v>0.85</v>
      </c>
      <c r="I985" s="1132">
        <v>0.48</v>
      </c>
      <c r="J985" s="1133">
        <v>1</v>
      </c>
      <c r="K985" s="1155">
        <v>5.8</v>
      </c>
    </row>
    <row r="986" spans="2:25">
      <c r="B986" s="1994"/>
      <c r="C986" s="1994"/>
      <c r="D986" s="1994"/>
      <c r="E986" s="2015"/>
      <c r="F986" s="2013"/>
      <c r="G986" s="510">
        <v>14.12</v>
      </c>
      <c r="H986" s="1132">
        <v>-3.1415999999999999</v>
      </c>
      <c r="I986" s="1132">
        <v>0.35</v>
      </c>
      <c r="J986" s="1133">
        <v>1</v>
      </c>
      <c r="K986" s="1155">
        <v>-0.67925318999999995</v>
      </c>
    </row>
    <row r="987" spans="2:25">
      <c r="B987" s="1994"/>
      <c r="C987" s="1994"/>
      <c r="D987" s="1994"/>
      <c r="E987" s="2015"/>
      <c r="F987" s="2013"/>
      <c r="G987" s="510">
        <v>502.67</v>
      </c>
      <c r="H987" s="1132">
        <v>0.9</v>
      </c>
      <c r="I987" s="1132">
        <v>0.5</v>
      </c>
      <c r="J987" s="1133">
        <v>1</v>
      </c>
      <c r="K987" s="1155">
        <v>226.2</v>
      </c>
    </row>
    <row r="988" spans="2:25">
      <c r="B988" s="1994"/>
      <c r="C988" s="1994"/>
      <c r="D988" s="1994"/>
      <c r="E988" s="2015"/>
      <c r="F988" s="2013"/>
      <c r="G988" s="510">
        <v>502.67</v>
      </c>
      <c r="H988" s="1132">
        <v>-3.1415999999999999</v>
      </c>
      <c r="I988" s="1132">
        <v>0.4</v>
      </c>
      <c r="J988" s="1133">
        <v>1</v>
      </c>
      <c r="K988" s="1155">
        <v>-31.583761440000004</v>
      </c>
    </row>
    <row r="989" spans="2:25">
      <c r="B989" s="1994"/>
      <c r="C989" s="1994"/>
      <c r="D989" s="1994"/>
      <c r="E989" s="2015"/>
      <c r="F989" s="2013"/>
      <c r="G989" s="510">
        <v>427.26</v>
      </c>
      <c r="H989" s="1132">
        <v>1</v>
      </c>
      <c r="I989" s="1132">
        <v>0.55000000000000004</v>
      </c>
      <c r="J989" s="1133">
        <v>1</v>
      </c>
      <c r="K989" s="1155">
        <v>235</v>
      </c>
    </row>
    <row r="990" spans="2:25">
      <c r="B990" s="1994"/>
      <c r="C990" s="1994"/>
      <c r="D990" s="1994"/>
      <c r="E990" s="2015"/>
      <c r="F990" s="2013"/>
      <c r="G990" s="510">
        <v>427.26</v>
      </c>
      <c r="H990" s="1132">
        <v>-3.1415999999999999</v>
      </c>
      <c r="I990" s="1132">
        <v>0.5</v>
      </c>
      <c r="J990" s="1133">
        <v>1</v>
      </c>
      <c r="K990" s="1155">
        <v>-41.946250499999998</v>
      </c>
    </row>
    <row r="991" spans="2:25">
      <c r="B991" s="1994"/>
      <c r="C991" s="1994"/>
      <c r="D991" s="1994"/>
      <c r="E991" s="2015"/>
      <c r="F991" s="2013"/>
      <c r="G991" s="510">
        <v>638.1</v>
      </c>
      <c r="H991" s="1132">
        <v>1</v>
      </c>
      <c r="I991" s="1132">
        <v>0.55000000000000004</v>
      </c>
      <c r="J991" s="1133">
        <v>1</v>
      </c>
      <c r="K991" s="1170">
        <v>351</v>
      </c>
    </row>
    <row r="992" spans="2:25">
      <c r="B992" s="1994"/>
      <c r="C992" s="1994"/>
      <c r="D992" s="1994"/>
      <c r="E992" s="2015"/>
      <c r="F992" s="2013"/>
      <c r="G992" s="510">
        <v>638.1</v>
      </c>
      <c r="H992" s="1132">
        <v>-3.1415999999999999</v>
      </c>
      <c r="I992" s="1132">
        <v>0.5</v>
      </c>
      <c r="J992" s="1133">
        <v>1</v>
      </c>
      <c r="K992" s="1155">
        <v>-62.645467500000002</v>
      </c>
    </row>
    <row r="993" spans="2:11">
      <c r="B993" s="1994"/>
      <c r="C993" s="1994"/>
      <c r="D993" s="1994"/>
      <c r="E993" s="2015"/>
      <c r="F993" s="2014"/>
      <c r="G993" s="510" t="s">
        <v>391</v>
      </c>
      <c r="H993" s="1132"/>
      <c r="I993" s="1132"/>
      <c r="J993" s="1133"/>
      <c r="K993" s="1134">
        <v>684.00852712000005</v>
      </c>
    </row>
    <row r="994" spans="2:11">
      <c r="B994" s="1994"/>
      <c r="C994" s="1994"/>
      <c r="D994" s="1994"/>
      <c r="E994" s="2015" t="s">
        <v>4845</v>
      </c>
      <c r="F994" s="2012" t="s">
        <v>153</v>
      </c>
      <c r="G994" s="510">
        <v>13.72</v>
      </c>
      <c r="H994" s="1132">
        <v>0.55000000000000004</v>
      </c>
      <c r="I994" s="1132">
        <v>0.23</v>
      </c>
      <c r="J994" s="1133">
        <v>1</v>
      </c>
      <c r="K994" s="1155">
        <v>1.7</v>
      </c>
    </row>
    <row r="995" spans="2:11">
      <c r="B995" s="1994"/>
      <c r="C995" s="1994"/>
      <c r="D995" s="1994"/>
      <c r="E995" s="2015"/>
      <c r="F995" s="2013"/>
      <c r="G995" s="510">
        <v>13.72</v>
      </c>
      <c r="H995" s="1132">
        <v>-3.1415999999999999</v>
      </c>
      <c r="I995" s="1132">
        <v>0.25</v>
      </c>
      <c r="J995" s="1133">
        <v>1</v>
      </c>
      <c r="K995" s="1155">
        <v>-0.33674025000000002</v>
      </c>
    </row>
    <row r="996" spans="2:11">
      <c r="B996" s="1994"/>
      <c r="C996" s="1994"/>
      <c r="D996" s="1994"/>
      <c r="E996" s="2015"/>
      <c r="F996" s="2013"/>
      <c r="G996" s="510">
        <v>14.12</v>
      </c>
      <c r="H996" s="1132">
        <v>0.85</v>
      </c>
      <c r="I996" s="1132">
        <v>0.28000000000000003</v>
      </c>
      <c r="J996" s="1133">
        <v>1</v>
      </c>
      <c r="K996" s="1155">
        <v>3.4</v>
      </c>
    </row>
    <row r="997" spans="2:11">
      <c r="B997" s="1994"/>
      <c r="C997" s="1994"/>
      <c r="D997" s="1994"/>
      <c r="E997" s="2015"/>
      <c r="F997" s="2013"/>
      <c r="G997" s="510">
        <v>14.12</v>
      </c>
      <c r="H997" s="1132">
        <v>-3.1415999999999999</v>
      </c>
      <c r="I997" s="1132">
        <v>0.35</v>
      </c>
      <c r="J997" s="1133">
        <v>1</v>
      </c>
      <c r="K997" s="1155">
        <v>-0.67925318999999995</v>
      </c>
    </row>
    <row r="998" spans="2:11">
      <c r="B998" s="1994"/>
      <c r="C998" s="1994"/>
      <c r="D998" s="1994"/>
      <c r="E998" s="2015"/>
      <c r="F998" s="2013"/>
      <c r="G998" s="510">
        <v>502.67</v>
      </c>
      <c r="H998" s="1132">
        <v>0.9</v>
      </c>
      <c r="I998" s="1132">
        <v>0.3</v>
      </c>
      <c r="J998" s="1133">
        <v>1</v>
      </c>
      <c r="K998" s="1155">
        <v>135.69999999999999</v>
      </c>
    </row>
    <row r="999" spans="2:11">
      <c r="B999" s="1994"/>
      <c r="C999" s="1994"/>
      <c r="D999" s="1994"/>
      <c r="E999" s="2015"/>
      <c r="F999" s="2013"/>
      <c r="G999" s="510">
        <v>502.67</v>
      </c>
      <c r="H999" s="1132">
        <v>-3.1415999999999999</v>
      </c>
      <c r="I999" s="1132">
        <v>0.4</v>
      </c>
      <c r="J999" s="1133">
        <v>1</v>
      </c>
      <c r="K999" s="1155">
        <v>-31.583761440000004</v>
      </c>
    </row>
    <row r="1000" spans="2:11">
      <c r="B1000" s="1994"/>
      <c r="C1000" s="1994"/>
      <c r="D1000" s="1994"/>
      <c r="E1000" s="2015"/>
      <c r="F1000" s="2013"/>
      <c r="G1000" s="510">
        <v>427.26</v>
      </c>
      <c r="H1000" s="1132">
        <v>1</v>
      </c>
      <c r="I1000" s="1132">
        <v>0.35</v>
      </c>
      <c r="J1000" s="1133">
        <v>1</v>
      </c>
      <c r="K1000" s="1155">
        <v>149.5</v>
      </c>
    </row>
    <row r="1001" spans="2:11">
      <c r="B1001" s="1994"/>
      <c r="C1001" s="1994"/>
      <c r="D1001" s="1994"/>
      <c r="E1001" s="2015"/>
      <c r="F1001" s="2013"/>
      <c r="G1001" s="510">
        <v>427.26</v>
      </c>
      <c r="H1001" s="1132">
        <v>-3.1415999999999999</v>
      </c>
      <c r="I1001" s="1132">
        <v>0.5</v>
      </c>
      <c r="J1001" s="1133">
        <v>1</v>
      </c>
      <c r="K1001" s="1155">
        <v>-41.946250499999998</v>
      </c>
    </row>
    <row r="1002" spans="2:11">
      <c r="B1002" s="1994"/>
      <c r="C1002" s="1994"/>
      <c r="D1002" s="1994"/>
      <c r="E1002" s="2015"/>
      <c r="F1002" s="2013"/>
      <c r="G1002" s="510">
        <v>638.1</v>
      </c>
      <c r="H1002" s="1132">
        <v>1</v>
      </c>
      <c r="I1002" s="1132">
        <v>0.48</v>
      </c>
      <c r="J1002" s="1133">
        <v>1</v>
      </c>
      <c r="K1002" s="1170">
        <v>306.3</v>
      </c>
    </row>
    <row r="1003" spans="2:11">
      <c r="B1003" s="1994"/>
      <c r="C1003" s="1994"/>
      <c r="D1003" s="1994"/>
      <c r="E1003" s="2015"/>
      <c r="F1003" s="2013"/>
      <c r="G1003" s="510">
        <v>638.1</v>
      </c>
      <c r="H1003" s="1132">
        <v>-3.1415999999999999</v>
      </c>
      <c r="I1003" s="1132">
        <v>0.75</v>
      </c>
      <c r="J1003" s="1133">
        <v>1</v>
      </c>
      <c r="K1003" s="1155">
        <v>-140.95230187500002</v>
      </c>
    </row>
    <row r="1004" spans="2:11">
      <c r="B1004" s="1994"/>
      <c r="C1004" s="1994"/>
      <c r="D1004" s="1994"/>
      <c r="E1004" s="2015"/>
      <c r="F1004" s="2014"/>
      <c r="G1004" s="510" t="s">
        <v>391</v>
      </c>
      <c r="H1004" s="1132"/>
      <c r="I1004" s="1132"/>
      <c r="J1004" s="1133"/>
      <c r="K1004" s="1134">
        <v>381.10169274500004</v>
      </c>
    </row>
    <row r="1006" spans="2:11">
      <c r="B1006" s="1991" t="s">
        <v>566</v>
      </c>
      <c r="C1006" s="1992"/>
      <c r="D1006" s="1993"/>
      <c r="E1006" s="1130" t="s">
        <v>568</v>
      </c>
      <c r="F1006" s="1128" t="s">
        <v>565</v>
      </c>
      <c r="G1006" s="1130" t="s">
        <v>556</v>
      </c>
      <c r="H1006" s="1128" t="s">
        <v>559</v>
      </c>
      <c r="I1006" s="1128" t="s">
        <v>557</v>
      </c>
      <c r="J1006" s="1128" t="s">
        <v>567</v>
      </c>
      <c r="K1006" s="1128" t="s">
        <v>391</v>
      </c>
    </row>
    <row r="1007" spans="2:11">
      <c r="B1007" s="1994" t="s">
        <v>4846</v>
      </c>
      <c r="C1007" s="1994"/>
      <c r="D1007" s="1994"/>
      <c r="E1007" s="2016" t="s">
        <v>4847</v>
      </c>
      <c r="F1007" s="2012" t="s">
        <v>250</v>
      </c>
      <c r="G1007" s="510">
        <v>13.72</v>
      </c>
      <c r="H1007" s="1132">
        <v>0.55000000000000004</v>
      </c>
      <c r="I1007" s="1132">
        <v>0.15</v>
      </c>
      <c r="J1007" s="1133">
        <v>0.3</v>
      </c>
      <c r="K1007" s="1155">
        <v>0.3</v>
      </c>
    </row>
    <row r="1008" spans="2:11">
      <c r="B1008" s="1994"/>
      <c r="C1008" s="1994"/>
      <c r="D1008" s="1994"/>
      <c r="E1008" s="2017"/>
      <c r="F1008" s="2013"/>
      <c r="G1008" s="510">
        <v>14.12</v>
      </c>
      <c r="H1008" s="1132">
        <v>0.85</v>
      </c>
      <c r="I1008" s="1132">
        <v>0.15</v>
      </c>
      <c r="J1008" s="1133">
        <v>0.3</v>
      </c>
      <c r="K1008" s="1155">
        <v>0.5</v>
      </c>
    </row>
    <row r="1009" spans="2:11">
      <c r="B1009" s="1994"/>
      <c r="C1009" s="1994"/>
      <c r="D1009" s="1994"/>
      <c r="E1009" s="2017"/>
      <c r="F1009" s="2013"/>
      <c r="G1009" s="510">
        <v>502.67</v>
      </c>
      <c r="H1009" s="1132">
        <v>0.9</v>
      </c>
      <c r="I1009" s="1132">
        <v>0.15</v>
      </c>
      <c r="J1009" s="1133">
        <v>0.3</v>
      </c>
      <c r="K1009" s="1155">
        <v>20.399999999999999</v>
      </c>
    </row>
    <row r="1010" spans="2:11">
      <c r="B1010" s="1994"/>
      <c r="C1010" s="1994"/>
      <c r="D1010" s="1994"/>
      <c r="E1010" s="2017"/>
      <c r="F1010" s="2013"/>
      <c r="G1010" s="510">
        <v>427.26</v>
      </c>
      <c r="H1010" s="1132">
        <v>1</v>
      </c>
      <c r="I1010" s="1132">
        <v>0.15</v>
      </c>
      <c r="J1010" s="1133">
        <v>0.3</v>
      </c>
      <c r="K1010" s="1155">
        <v>19.2</v>
      </c>
    </row>
    <row r="1011" spans="2:11">
      <c r="B1011" s="1994"/>
      <c r="C1011" s="1994"/>
      <c r="D1011" s="1994"/>
      <c r="E1011" s="2017"/>
      <c r="F1011" s="2013"/>
      <c r="G1011" s="510">
        <v>638.1</v>
      </c>
      <c r="H1011" s="1132">
        <v>1</v>
      </c>
      <c r="I1011" s="1132">
        <v>0.15</v>
      </c>
      <c r="J1011" s="1133">
        <v>0.3</v>
      </c>
      <c r="K1011" s="1155">
        <v>28.7</v>
      </c>
    </row>
    <row r="1012" spans="2:11">
      <c r="B1012" s="1994"/>
      <c r="C1012" s="1994"/>
      <c r="D1012" s="1994"/>
      <c r="E1012" s="2018"/>
      <c r="F1012" s="2014"/>
      <c r="G1012" s="510" t="s">
        <v>391</v>
      </c>
      <c r="H1012" s="1132"/>
      <c r="I1012" s="1132"/>
      <c r="J1012" s="1133"/>
      <c r="K1012" s="1134">
        <v>69.099999999999994</v>
      </c>
    </row>
    <row r="1013" spans="2:11">
      <c r="B1013" s="1994"/>
      <c r="C1013" s="1994"/>
      <c r="D1013" s="1994"/>
      <c r="E1013" s="2015" t="s">
        <v>4848</v>
      </c>
      <c r="F1013" s="2012" t="s">
        <v>133</v>
      </c>
      <c r="G1013" s="510">
        <v>13.72</v>
      </c>
      <c r="H1013" s="1132">
        <v>0.55000000000000004</v>
      </c>
      <c r="I1013" s="1132">
        <v>0.1</v>
      </c>
      <c r="J1013" s="1133">
        <v>0.5</v>
      </c>
      <c r="K1013" s="1155">
        <v>0.4</v>
      </c>
    </row>
    <row r="1014" spans="2:11">
      <c r="B1014" s="1994"/>
      <c r="C1014" s="1994"/>
      <c r="D1014" s="1994"/>
      <c r="E1014" s="2015"/>
      <c r="F1014" s="2013"/>
      <c r="G1014" s="510">
        <v>14.12</v>
      </c>
      <c r="H1014" s="1132">
        <v>0.85</v>
      </c>
      <c r="I1014" s="1132">
        <v>0.1</v>
      </c>
      <c r="J1014" s="1133">
        <v>0.5</v>
      </c>
      <c r="K1014" s="1155">
        <v>0.6</v>
      </c>
    </row>
    <row r="1015" spans="2:11">
      <c r="B1015" s="1994"/>
      <c r="C1015" s="1994"/>
      <c r="D1015" s="1994"/>
      <c r="E1015" s="2015"/>
      <c r="F1015" s="2013"/>
      <c r="G1015" s="510">
        <v>502.67</v>
      </c>
      <c r="H1015" s="1132">
        <v>0.9</v>
      </c>
      <c r="I1015" s="1132">
        <v>0.1</v>
      </c>
      <c r="J1015" s="1133">
        <v>0.5</v>
      </c>
      <c r="K1015" s="1155">
        <v>22.6</v>
      </c>
    </row>
    <row r="1016" spans="2:11">
      <c r="B1016" s="1994"/>
      <c r="C1016" s="1994"/>
      <c r="D1016" s="1994"/>
      <c r="E1016" s="2015"/>
      <c r="F1016" s="2013"/>
      <c r="G1016" s="510">
        <v>427.26</v>
      </c>
      <c r="H1016" s="1132">
        <v>1</v>
      </c>
      <c r="I1016" s="1132">
        <v>0.1</v>
      </c>
      <c r="J1016" s="1133">
        <v>0.5</v>
      </c>
      <c r="K1016" s="1155">
        <v>21.4</v>
      </c>
    </row>
    <row r="1017" spans="2:11">
      <c r="B1017" s="1994"/>
      <c r="C1017" s="1994"/>
      <c r="D1017" s="1994"/>
      <c r="E1017" s="2015"/>
      <c r="F1017" s="2013"/>
      <c r="G1017" s="510">
        <v>638.1</v>
      </c>
      <c r="H1017" s="1132">
        <v>1</v>
      </c>
      <c r="I1017" s="1132">
        <v>0.1</v>
      </c>
      <c r="J1017" s="1133">
        <v>0.5</v>
      </c>
      <c r="K1017" s="1155">
        <v>31.9</v>
      </c>
    </row>
    <row r="1018" spans="2:11">
      <c r="B1018" s="1994"/>
      <c r="C1018" s="1994"/>
      <c r="D1018" s="1994"/>
      <c r="E1018" s="2015"/>
      <c r="F1018" s="2014"/>
      <c r="G1018" s="510" t="s">
        <v>391</v>
      </c>
      <c r="H1018" s="1132"/>
      <c r="I1018" s="1132"/>
      <c r="J1018" s="1133"/>
      <c r="K1018" s="1134">
        <v>76.900000000000006</v>
      </c>
    </row>
    <row r="1019" spans="2:11" ht="12.75" customHeight="1">
      <c r="B1019" s="1994"/>
      <c r="C1019" s="1994"/>
      <c r="D1019" s="1994"/>
      <c r="E1019" s="2016" t="s">
        <v>4849</v>
      </c>
      <c r="F1019" s="2012" t="s">
        <v>5159</v>
      </c>
      <c r="G1019" s="510">
        <v>13.72</v>
      </c>
      <c r="H1019" s="1132">
        <v>0.55000000000000004</v>
      </c>
      <c r="I1019" s="1132">
        <v>0.1</v>
      </c>
      <c r="J1019" s="1133">
        <v>0.7</v>
      </c>
      <c r="K1019" s="1155">
        <v>0.5</v>
      </c>
    </row>
    <row r="1020" spans="2:11">
      <c r="B1020" s="1994"/>
      <c r="C1020" s="1994"/>
      <c r="D1020" s="1994"/>
      <c r="E1020" s="2017"/>
      <c r="F1020" s="2013"/>
      <c r="G1020" s="510">
        <v>14.12</v>
      </c>
      <c r="H1020" s="1132">
        <v>0.85</v>
      </c>
      <c r="I1020" s="1132">
        <v>0.1</v>
      </c>
      <c r="J1020" s="1133">
        <v>0.7</v>
      </c>
      <c r="K1020" s="1155">
        <v>0.8</v>
      </c>
    </row>
    <row r="1021" spans="2:11">
      <c r="B1021" s="1994"/>
      <c r="C1021" s="1994"/>
      <c r="D1021" s="1994"/>
      <c r="E1021" s="2017"/>
      <c r="F1021" s="2013"/>
      <c r="G1021" s="510">
        <v>502.67</v>
      </c>
      <c r="H1021" s="1132">
        <v>0.9</v>
      </c>
      <c r="I1021" s="1132">
        <v>0.1</v>
      </c>
      <c r="J1021" s="1133">
        <v>0.7</v>
      </c>
      <c r="K1021" s="1155">
        <v>31.7</v>
      </c>
    </row>
    <row r="1022" spans="2:11">
      <c r="B1022" s="1994"/>
      <c r="C1022" s="1994"/>
      <c r="D1022" s="1994"/>
      <c r="E1022" s="2017"/>
      <c r="F1022" s="2013"/>
      <c r="G1022" s="510">
        <v>427.26</v>
      </c>
      <c r="H1022" s="1132">
        <v>1</v>
      </c>
      <c r="I1022" s="1132">
        <v>0.1</v>
      </c>
      <c r="J1022" s="1133">
        <v>0.7</v>
      </c>
      <c r="K1022" s="1155">
        <v>29.9</v>
      </c>
    </row>
    <row r="1023" spans="2:11">
      <c r="B1023" s="1994"/>
      <c r="C1023" s="1994"/>
      <c r="D1023" s="1994"/>
      <c r="E1023" s="2017"/>
      <c r="F1023" s="2013"/>
      <c r="G1023" s="510">
        <v>638.1</v>
      </c>
      <c r="H1023" s="1132">
        <v>1</v>
      </c>
      <c r="I1023" s="1132">
        <v>0.1</v>
      </c>
      <c r="J1023" s="1133">
        <v>0.7</v>
      </c>
      <c r="K1023" s="1155">
        <v>44.7</v>
      </c>
    </row>
    <row r="1024" spans="2:11">
      <c r="B1024" s="1994"/>
      <c r="C1024" s="1994"/>
      <c r="D1024" s="1994"/>
      <c r="E1024" s="2018"/>
      <c r="F1024" s="2014"/>
      <c r="G1024" s="510" t="s">
        <v>391</v>
      </c>
      <c r="H1024" s="1132"/>
      <c r="I1024" s="1132"/>
      <c r="J1024" s="1133"/>
      <c r="K1024" s="1134">
        <v>107.6</v>
      </c>
    </row>
    <row r="1025" spans="2:11">
      <c r="B1025" s="1994"/>
      <c r="C1025" s="1994"/>
      <c r="D1025" s="1994"/>
      <c r="E1025" s="2015" t="s">
        <v>4850</v>
      </c>
      <c r="F1025" s="2012" t="s">
        <v>252</v>
      </c>
      <c r="G1025" s="510">
        <v>13.72</v>
      </c>
      <c r="H1025" s="1132">
        <v>0.55000000000000004</v>
      </c>
      <c r="I1025" s="1132">
        <v>0.15</v>
      </c>
      <c r="J1025" s="1133">
        <v>0.3</v>
      </c>
      <c r="K1025" s="1155">
        <v>0.3</v>
      </c>
    </row>
    <row r="1026" spans="2:11">
      <c r="B1026" s="1994"/>
      <c r="C1026" s="1994"/>
      <c r="D1026" s="1994"/>
      <c r="E1026" s="2015"/>
      <c r="F1026" s="2013"/>
      <c r="G1026" s="510">
        <v>14.12</v>
      </c>
      <c r="H1026" s="1132">
        <v>0.85</v>
      </c>
      <c r="I1026" s="1132">
        <v>0.15</v>
      </c>
      <c r="J1026" s="1133">
        <v>0.3</v>
      </c>
      <c r="K1026" s="1155">
        <v>0.5</v>
      </c>
    </row>
    <row r="1027" spans="2:11">
      <c r="B1027" s="1994"/>
      <c r="C1027" s="1994"/>
      <c r="D1027" s="1994"/>
      <c r="E1027" s="2015"/>
      <c r="F1027" s="2013"/>
      <c r="G1027" s="510">
        <v>502.67</v>
      </c>
      <c r="H1027" s="1132">
        <v>0.9</v>
      </c>
      <c r="I1027" s="1132">
        <v>0.15</v>
      </c>
      <c r="J1027" s="1133">
        <v>0.3</v>
      </c>
      <c r="K1027" s="1155">
        <v>20.399999999999999</v>
      </c>
    </row>
    <row r="1028" spans="2:11">
      <c r="B1028" s="1994"/>
      <c r="C1028" s="1994"/>
      <c r="D1028" s="1994"/>
      <c r="E1028" s="2015"/>
      <c r="F1028" s="2013"/>
      <c r="G1028" s="510">
        <v>427.26</v>
      </c>
      <c r="H1028" s="1132">
        <v>1</v>
      </c>
      <c r="I1028" s="1132">
        <v>0.15</v>
      </c>
      <c r="J1028" s="1133">
        <v>0.3</v>
      </c>
      <c r="K1028" s="1155">
        <v>19.2</v>
      </c>
    </row>
    <row r="1029" spans="2:11">
      <c r="B1029" s="1994"/>
      <c r="C1029" s="1994"/>
      <c r="D1029" s="1994"/>
      <c r="E1029" s="2015"/>
      <c r="F1029" s="2013"/>
      <c r="G1029" s="510">
        <v>638.1</v>
      </c>
      <c r="H1029" s="1132">
        <v>1</v>
      </c>
      <c r="I1029" s="1132">
        <v>0.15</v>
      </c>
      <c r="J1029" s="1133">
        <v>0.3</v>
      </c>
      <c r="K1029" s="1155">
        <v>28.7</v>
      </c>
    </row>
    <row r="1030" spans="2:11">
      <c r="B1030" s="1994"/>
      <c r="C1030" s="1994"/>
      <c r="D1030" s="1994"/>
      <c r="E1030" s="2015"/>
      <c r="F1030" s="2014"/>
      <c r="G1030" s="510" t="s">
        <v>391</v>
      </c>
      <c r="H1030" s="1132"/>
      <c r="I1030" s="1132"/>
      <c r="J1030" s="1133"/>
      <c r="K1030" s="1138">
        <v>69.099999999999994</v>
      </c>
    </row>
    <row r="1031" spans="2:11">
      <c r="B1031" s="1994"/>
      <c r="C1031" s="1994"/>
      <c r="D1031" s="1994"/>
      <c r="E1031" s="2015" t="s">
        <v>4851</v>
      </c>
      <c r="F1031" s="2012" t="s">
        <v>253</v>
      </c>
      <c r="G1031" s="510">
        <v>13.72</v>
      </c>
      <c r="H1031" s="1132">
        <v>0.55000000000000004</v>
      </c>
      <c r="I1031" s="1132">
        <v>1</v>
      </c>
      <c r="J1031" s="1133">
        <v>0.7</v>
      </c>
      <c r="K1031" s="1155">
        <v>5.3</v>
      </c>
    </row>
    <row r="1032" spans="2:11">
      <c r="B1032" s="1994"/>
      <c r="C1032" s="1994"/>
      <c r="D1032" s="1994"/>
      <c r="E1032" s="2015"/>
      <c r="F1032" s="2013"/>
      <c r="G1032" s="510">
        <v>14.12</v>
      </c>
      <c r="H1032" s="1132">
        <v>0.85</v>
      </c>
      <c r="I1032" s="1132">
        <v>1</v>
      </c>
      <c r="J1032" s="1133">
        <v>0.7</v>
      </c>
      <c r="K1032" s="1155">
        <v>8.4</v>
      </c>
    </row>
    <row r="1033" spans="2:11">
      <c r="B1033" s="1994"/>
      <c r="C1033" s="1994"/>
      <c r="D1033" s="1994"/>
      <c r="E1033" s="2015"/>
      <c r="F1033" s="2013"/>
      <c r="G1033" s="510">
        <v>502.67</v>
      </c>
      <c r="H1033" s="1132">
        <v>0.9</v>
      </c>
      <c r="I1033" s="1132">
        <v>1</v>
      </c>
      <c r="J1033" s="1133">
        <v>0.7</v>
      </c>
      <c r="K1033" s="1155">
        <v>316.7</v>
      </c>
    </row>
    <row r="1034" spans="2:11">
      <c r="B1034" s="1994"/>
      <c r="C1034" s="1994"/>
      <c r="D1034" s="1994"/>
      <c r="E1034" s="2015"/>
      <c r="F1034" s="2013"/>
      <c r="G1034" s="510">
        <v>427.26</v>
      </c>
      <c r="H1034" s="1132">
        <v>1</v>
      </c>
      <c r="I1034" s="1132">
        <v>1</v>
      </c>
      <c r="J1034" s="1133">
        <v>0.7</v>
      </c>
      <c r="K1034" s="1155">
        <v>299.10000000000002</v>
      </c>
    </row>
    <row r="1035" spans="2:11">
      <c r="B1035" s="1994"/>
      <c r="C1035" s="1994"/>
      <c r="D1035" s="1994"/>
      <c r="E1035" s="2015"/>
      <c r="F1035" s="2013"/>
      <c r="G1035" s="510">
        <v>638.1</v>
      </c>
      <c r="H1035" s="1132">
        <v>1</v>
      </c>
      <c r="I1035" s="1132">
        <v>1</v>
      </c>
      <c r="J1035" s="1133">
        <v>0.7</v>
      </c>
      <c r="K1035" s="1155">
        <v>446.7</v>
      </c>
    </row>
    <row r="1036" spans="2:11">
      <c r="B1036" s="1994"/>
      <c r="C1036" s="1994"/>
      <c r="D1036" s="1994"/>
      <c r="E1036" s="2015"/>
      <c r="F1036" s="2014"/>
      <c r="G1036" s="510" t="s">
        <v>391</v>
      </c>
      <c r="H1036" s="1132"/>
      <c r="I1036" s="1132"/>
      <c r="J1036" s="1133"/>
      <c r="K1036" s="1138">
        <v>1076.2</v>
      </c>
    </row>
    <row r="1038" spans="2:11">
      <c r="B1038" s="1991" t="s">
        <v>566</v>
      </c>
      <c r="C1038" s="1992"/>
      <c r="D1038" s="1993"/>
      <c r="E1038" s="1130" t="s">
        <v>568</v>
      </c>
      <c r="F1038" s="1128" t="s">
        <v>565</v>
      </c>
      <c r="G1038" s="1130" t="s">
        <v>556</v>
      </c>
      <c r="H1038" s="1128" t="s">
        <v>627</v>
      </c>
      <c r="I1038" s="1128" t="s">
        <v>628</v>
      </c>
      <c r="J1038" s="1128" t="s">
        <v>567</v>
      </c>
      <c r="K1038" s="1128" t="s">
        <v>562</v>
      </c>
    </row>
    <row r="1039" spans="2:11" ht="63.75">
      <c r="B1039" s="1999" t="s">
        <v>4852</v>
      </c>
      <c r="C1039" s="2000"/>
      <c r="D1039" s="2001"/>
      <c r="E1039" s="1145" t="s">
        <v>4860</v>
      </c>
      <c r="F1039" s="1131" t="s">
        <v>255</v>
      </c>
      <c r="G1039" s="510">
        <v>13.72</v>
      </c>
      <c r="H1039" s="1132">
        <v>8</v>
      </c>
      <c r="I1039" s="510">
        <v>2</v>
      </c>
      <c r="J1039" s="1133">
        <v>0.5</v>
      </c>
      <c r="K1039" s="1134">
        <v>2</v>
      </c>
    </row>
    <row r="1040" spans="2:11" ht="63.75">
      <c r="B1040" s="2002"/>
      <c r="C1040" s="2003"/>
      <c r="D1040" s="2004"/>
      <c r="E1040" s="1145" t="s">
        <v>4861</v>
      </c>
      <c r="F1040" s="1131" t="s">
        <v>256</v>
      </c>
      <c r="G1040" s="510">
        <v>14.12</v>
      </c>
      <c r="H1040" s="1132">
        <v>8</v>
      </c>
      <c r="I1040" s="510">
        <v>2</v>
      </c>
      <c r="J1040" s="1133">
        <v>0.5</v>
      </c>
      <c r="K1040" s="1134">
        <v>2</v>
      </c>
    </row>
    <row r="1041" spans="1:11" ht="63.75">
      <c r="B1041" s="2002"/>
      <c r="C1041" s="2003"/>
      <c r="D1041" s="2004"/>
      <c r="E1041" s="1145" t="s">
        <v>4862</v>
      </c>
      <c r="F1041" s="1131" t="s">
        <v>257</v>
      </c>
      <c r="G1041" s="510">
        <v>502.67</v>
      </c>
      <c r="H1041" s="1132">
        <v>8</v>
      </c>
      <c r="I1041" s="510">
        <v>2</v>
      </c>
      <c r="J1041" s="1133">
        <v>0.5</v>
      </c>
      <c r="K1041" s="1134">
        <v>63</v>
      </c>
    </row>
    <row r="1042" spans="1:11" ht="63.75">
      <c r="B1042" s="2002"/>
      <c r="C1042" s="2003"/>
      <c r="D1042" s="2004"/>
      <c r="E1042" s="1145" t="s">
        <v>4863</v>
      </c>
      <c r="F1042" s="1131" t="s">
        <v>4783</v>
      </c>
      <c r="G1042" s="510">
        <v>427.26</v>
      </c>
      <c r="H1042" s="1132">
        <v>8</v>
      </c>
      <c r="I1042" s="510">
        <v>2</v>
      </c>
      <c r="J1042" s="1133">
        <v>0.5</v>
      </c>
      <c r="K1042" s="1134">
        <v>54</v>
      </c>
    </row>
    <row r="1043" spans="1:11" ht="63.75">
      <c r="B1043" s="2005"/>
      <c r="C1043" s="2006"/>
      <c r="D1043" s="2007"/>
      <c r="E1043" s="1145" t="s">
        <v>4854</v>
      </c>
      <c r="F1043" s="1131" t="s">
        <v>4784</v>
      </c>
      <c r="G1043" s="510">
        <v>638.1</v>
      </c>
      <c r="H1043" s="1132">
        <v>8</v>
      </c>
      <c r="I1043" s="510">
        <v>2</v>
      </c>
      <c r="J1043" s="1133">
        <v>0.5</v>
      </c>
      <c r="K1043" s="1134">
        <v>80</v>
      </c>
    </row>
    <row r="1045" spans="1:11">
      <c r="B1045" s="1991" t="s">
        <v>566</v>
      </c>
      <c r="C1045" s="1992"/>
      <c r="D1045" s="1993"/>
      <c r="E1045" s="1130" t="s">
        <v>568</v>
      </c>
      <c r="F1045" s="1128" t="s">
        <v>565</v>
      </c>
      <c r="G1045" s="1130" t="s">
        <v>556</v>
      </c>
      <c r="H1045" s="1128"/>
      <c r="I1045" s="1128" t="s">
        <v>629</v>
      </c>
      <c r="J1045" s="1128" t="s">
        <v>567</v>
      </c>
      <c r="K1045" s="1128" t="s">
        <v>630</v>
      </c>
    </row>
    <row r="1046" spans="1:11">
      <c r="B1046" s="1994" t="s">
        <v>4855</v>
      </c>
      <c r="C1046" s="1994"/>
      <c r="D1046" s="1994"/>
      <c r="E1046" s="1145" t="s">
        <v>4856</v>
      </c>
      <c r="F1046" s="1131" t="s">
        <v>909</v>
      </c>
      <c r="G1046" s="510">
        <v>13.72</v>
      </c>
      <c r="H1046" s="1132"/>
      <c r="I1046" s="510">
        <v>6</v>
      </c>
      <c r="J1046" s="1133">
        <v>1</v>
      </c>
      <c r="K1046" s="1134">
        <v>3</v>
      </c>
    </row>
    <row r="1047" spans="1:11">
      <c r="B1047" s="1994"/>
      <c r="C1047" s="1994"/>
      <c r="D1047" s="1994"/>
      <c r="E1047" s="1145" t="s">
        <v>4857</v>
      </c>
      <c r="F1047" s="1131" t="s">
        <v>910</v>
      </c>
      <c r="G1047" s="510">
        <v>14.12</v>
      </c>
      <c r="H1047" s="1132"/>
      <c r="I1047" s="510">
        <v>6</v>
      </c>
      <c r="J1047" s="1133">
        <v>1</v>
      </c>
      <c r="K1047" s="1134">
        <v>3</v>
      </c>
    </row>
    <row r="1048" spans="1:11">
      <c r="B1048" s="1994"/>
      <c r="C1048" s="1994"/>
      <c r="D1048" s="1994"/>
      <c r="E1048" s="1145" t="s">
        <v>4858</v>
      </c>
      <c r="F1048" s="1131" t="s">
        <v>911</v>
      </c>
      <c r="G1048" s="510">
        <v>502.67</v>
      </c>
      <c r="H1048" s="1132"/>
      <c r="I1048" s="510">
        <v>6</v>
      </c>
      <c r="J1048" s="1133">
        <v>1</v>
      </c>
      <c r="K1048" s="1134">
        <v>84</v>
      </c>
    </row>
    <row r="1049" spans="1:11">
      <c r="B1049" s="1994"/>
      <c r="C1049" s="1994"/>
      <c r="D1049" s="1994"/>
      <c r="E1049" s="1145" t="s">
        <v>4859</v>
      </c>
      <c r="F1049" s="1131" t="s">
        <v>913</v>
      </c>
      <c r="G1049" s="510">
        <v>427.26</v>
      </c>
      <c r="H1049" s="1132"/>
      <c r="I1049" s="510">
        <v>6</v>
      </c>
      <c r="J1049" s="1133">
        <v>1</v>
      </c>
      <c r="K1049" s="1134">
        <v>72</v>
      </c>
    </row>
    <row r="1050" spans="1:11">
      <c r="B1050" s="1994"/>
      <c r="C1050" s="1994"/>
      <c r="D1050" s="1994"/>
      <c r="E1050" s="1145" t="s">
        <v>4868</v>
      </c>
      <c r="F1050" s="1131" t="s">
        <v>912</v>
      </c>
      <c r="G1050" s="510">
        <v>638.1</v>
      </c>
      <c r="H1050" s="1132"/>
      <c r="I1050" s="510">
        <v>6</v>
      </c>
      <c r="J1050" s="1133">
        <v>1</v>
      </c>
      <c r="K1050" s="1134">
        <v>107</v>
      </c>
    </row>
    <row r="1052" spans="1:11" ht="15.75">
      <c r="A1052" s="2025" t="s">
        <v>4869</v>
      </c>
      <c r="B1052" s="2026"/>
      <c r="C1052" s="2026"/>
      <c r="D1052" s="2026"/>
      <c r="E1052" s="2026"/>
      <c r="F1052" s="2026"/>
      <c r="G1052" s="2026"/>
      <c r="H1052" s="2026"/>
      <c r="I1052" s="2026"/>
      <c r="J1052" s="2026"/>
      <c r="K1052" s="2027"/>
    </row>
    <row r="1053" spans="1:11">
      <c r="A1053" s="1135"/>
      <c r="B1053" s="1135"/>
      <c r="C1053" s="1135"/>
      <c r="D1053" s="1135"/>
      <c r="E1053" s="1135"/>
      <c r="F1053" s="1135"/>
      <c r="G1053" s="1135"/>
      <c r="H1053" s="1136"/>
      <c r="I1053" s="1129"/>
      <c r="J1053" s="1129"/>
      <c r="K1053" s="507"/>
    </row>
    <row r="1054" spans="1:11">
      <c r="A1054" s="1136"/>
      <c r="B1054" s="1991" t="s">
        <v>566</v>
      </c>
      <c r="C1054" s="1992"/>
      <c r="D1054" s="1993"/>
      <c r="E1054" s="1130" t="s">
        <v>568</v>
      </c>
      <c r="F1054" s="1128" t="s">
        <v>565</v>
      </c>
      <c r="G1054" s="1130" t="s">
        <v>556</v>
      </c>
      <c r="H1054" s="1128"/>
      <c r="I1054" s="1128"/>
      <c r="J1054" s="1128" t="s">
        <v>567</v>
      </c>
      <c r="K1054" s="1128" t="s">
        <v>562</v>
      </c>
    </row>
    <row r="1055" spans="1:11" ht="25.5">
      <c r="B1055" s="1991" t="s">
        <v>5090</v>
      </c>
      <c r="C1055" s="1992"/>
      <c r="D1055" s="1993"/>
      <c r="E1055" s="491" t="s">
        <v>4870</v>
      </c>
      <c r="F1055" s="1131" t="s">
        <v>571</v>
      </c>
      <c r="G1055" s="510">
        <v>259.36</v>
      </c>
      <c r="H1055" s="1132"/>
      <c r="I1055" s="1132">
        <v>259.36</v>
      </c>
      <c r="J1055" s="1133">
        <v>1</v>
      </c>
      <c r="K1055" s="1134">
        <v>259.36</v>
      </c>
    </row>
    <row r="1056" spans="1:11">
      <c r="A1056" s="1135"/>
      <c r="B1056" s="1135"/>
      <c r="C1056" s="1135"/>
      <c r="D1056" s="1135"/>
      <c r="E1056" s="1135"/>
      <c r="F1056" s="1135"/>
      <c r="G1056" s="1135"/>
      <c r="H1056" s="1136"/>
      <c r="I1056" s="1129"/>
      <c r="J1056" s="1129"/>
      <c r="K1056" s="507"/>
    </row>
    <row r="1057" spans="1:11">
      <c r="A1057" s="1136"/>
      <c r="B1057" s="1991" t="s">
        <v>566</v>
      </c>
      <c r="C1057" s="1992"/>
      <c r="D1057" s="1993"/>
      <c r="E1057" s="1130" t="s">
        <v>568</v>
      </c>
      <c r="F1057" s="1128" t="s">
        <v>565</v>
      </c>
      <c r="G1057" s="1130" t="s">
        <v>556</v>
      </c>
      <c r="H1057" s="1128" t="s">
        <v>559</v>
      </c>
      <c r="I1057" s="1128" t="s">
        <v>557</v>
      </c>
      <c r="J1057" s="1128" t="s">
        <v>567</v>
      </c>
      <c r="K1057" s="1128" t="s">
        <v>558</v>
      </c>
    </row>
    <row r="1058" spans="1:11">
      <c r="B1058" s="1994" t="s">
        <v>4871</v>
      </c>
      <c r="C1058" s="1994"/>
      <c r="D1058" s="1994"/>
      <c r="E1058" s="2008" t="s">
        <v>4872</v>
      </c>
      <c r="F1058" s="2019" t="s">
        <v>15</v>
      </c>
      <c r="G1058" s="510">
        <v>28.23</v>
      </c>
      <c r="H1058" s="1132">
        <v>0.55000000000000004</v>
      </c>
      <c r="I1058" s="1132">
        <v>1.25</v>
      </c>
      <c r="J1058" s="1133">
        <v>0.6</v>
      </c>
      <c r="K1058" s="1170">
        <v>11.6</v>
      </c>
    </row>
    <row r="1059" spans="1:11">
      <c r="B1059" s="1994"/>
      <c r="C1059" s="1994"/>
      <c r="D1059" s="1994"/>
      <c r="E1059" s="2009"/>
      <c r="F1059" s="2020"/>
      <c r="G1059" s="510">
        <v>10.02</v>
      </c>
      <c r="H1059" s="1132">
        <v>0.85</v>
      </c>
      <c r="I1059" s="1132">
        <v>1.35</v>
      </c>
      <c r="J1059" s="1133">
        <v>0.6</v>
      </c>
      <c r="K1059" s="1170">
        <v>6.9</v>
      </c>
    </row>
    <row r="1060" spans="1:11">
      <c r="B1060" s="1994"/>
      <c r="C1060" s="1994"/>
      <c r="D1060" s="1994"/>
      <c r="E1060" s="2009"/>
      <c r="F1060" s="2020"/>
      <c r="G1060" s="510">
        <v>221.11</v>
      </c>
      <c r="H1060" s="1132">
        <v>0.9</v>
      </c>
      <c r="I1060" s="1132">
        <v>1.4</v>
      </c>
      <c r="J1060" s="1133">
        <v>0.6</v>
      </c>
      <c r="K1060" s="1170">
        <v>167.2</v>
      </c>
    </row>
    <row r="1061" spans="1:11">
      <c r="B1061" s="1994"/>
      <c r="C1061" s="1994"/>
      <c r="D1061" s="1994"/>
      <c r="E1061" s="2009"/>
      <c r="F1061" s="2020"/>
      <c r="G1061" s="510">
        <v>0</v>
      </c>
      <c r="H1061" s="1132">
        <v>1</v>
      </c>
      <c r="I1061" s="1132">
        <v>1.6</v>
      </c>
      <c r="J1061" s="1133">
        <v>0.6</v>
      </c>
      <c r="K1061" s="1170">
        <v>0</v>
      </c>
    </row>
    <row r="1062" spans="1:11">
      <c r="B1062" s="1994"/>
      <c r="C1062" s="1994"/>
      <c r="D1062" s="1994"/>
      <c r="E1062" s="2009"/>
      <c r="F1062" s="2020"/>
      <c r="G1062" s="510">
        <v>0</v>
      </c>
      <c r="H1062" s="1132">
        <v>1</v>
      </c>
      <c r="I1062" s="1132">
        <v>1.6</v>
      </c>
      <c r="J1062" s="1133">
        <v>0.6</v>
      </c>
      <c r="K1062" s="1170">
        <v>0</v>
      </c>
    </row>
    <row r="1063" spans="1:11">
      <c r="B1063" s="1994"/>
      <c r="C1063" s="1994"/>
      <c r="D1063" s="1994"/>
      <c r="E1063" s="2010"/>
      <c r="F1063" s="2021"/>
      <c r="G1063" s="510" t="s">
        <v>391</v>
      </c>
      <c r="H1063" s="1132"/>
      <c r="I1063" s="1132"/>
      <c r="J1063" s="1133"/>
      <c r="K1063" s="1138">
        <v>185.7</v>
      </c>
    </row>
    <row r="1064" spans="1:11">
      <c r="B1064" s="1994"/>
      <c r="C1064" s="1994"/>
      <c r="D1064" s="1994"/>
      <c r="E1064" s="2008" t="s">
        <v>4873</v>
      </c>
      <c r="F1064" s="2019" t="s">
        <v>17</v>
      </c>
      <c r="G1064" s="510">
        <v>28.23</v>
      </c>
      <c r="H1064" s="1132">
        <v>0.55000000000000004</v>
      </c>
      <c r="I1064" s="1132">
        <v>1.25</v>
      </c>
      <c r="J1064" s="1133">
        <v>0.35</v>
      </c>
      <c r="K1064" s="1170">
        <v>6.8</v>
      </c>
    </row>
    <row r="1065" spans="1:11">
      <c r="B1065" s="1994"/>
      <c r="C1065" s="1994"/>
      <c r="D1065" s="1994"/>
      <c r="E1065" s="2009"/>
      <c r="F1065" s="2020"/>
      <c r="G1065" s="510">
        <v>10.02</v>
      </c>
      <c r="H1065" s="1132">
        <v>0.85</v>
      </c>
      <c r="I1065" s="1132">
        <v>1.35</v>
      </c>
      <c r="J1065" s="1133">
        <v>0.35</v>
      </c>
      <c r="K1065" s="1170">
        <v>4</v>
      </c>
    </row>
    <row r="1066" spans="1:11">
      <c r="B1066" s="1994"/>
      <c r="C1066" s="1994"/>
      <c r="D1066" s="1994"/>
      <c r="E1066" s="2009"/>
      <c r="F1066" s="2020"/>
      <c r="G1066" s="510">
        <v>221.11</v>
      </c>
      <c r="H1066" s="1132">
        <v>0.9</v>
      </c>
      <c r="I1066" s="1132">
        <v>1.4</v>
      </c>
      <c r="J1066" s="1133">
        <v>0.35</v>
      </c>
      <c r="K1066" s="1170">
        <v>97.5</v>
      </c>
    </row>
    <row r="1067" spans="1:11">
      <c r="B1067" s="1994"/>
      <c r="C1067" s="1994"/>
      <c r="D1067" s="1994"/>
      <c r="E1067" s="2009"/>
      <c r="F1067" s="2020"/>
      <c r="G1067" s="510">
        <v>0</v>
      </c>
      <c r="H1067" s="1132">
        <v>1</v>
      </c>
      <c r="I1067" s="1132">
        <v>1.6</v>
      </c>
      <c r="J1067" s="1133">
        <v>0.35</v>
      </c>
      <c r="K1067" s="1170">
        <v>0</v>
      </c>
    </row>
    <row r="1068" spans="1:11">
      <c r="B1068" s="1994"/>
      <c r="C1068" s="1994"/>
      <c r="D1068" s="1994"/>
      <c r="E1068" s="2009"/>
      <c r="F1068" s="2020"/>
      <c r="G1068" s="510">
        <v>0</v>
      </c>
      <c r="H1068" s="1132">
        <v>1</v>
      </c>
      <c r="I1068" s="1132">
        <v>1.6</v>
      </c>
      <c r="J1068" s="1133">
        <v>0.35</v>
      </c>
      <c r="K1068" s="1170">
        <v>0</v>
      </c>
    </row>
    <row r="1069" spans="1:11">
      <c r="B1069" s="1994"/>
      <c r="C1069" s="1994"/>
      <c r="D1069" s="1994"/>
      <c r="E1069" s="2010"/>
      <c r="F1069" s="2021"/>
      <c r="G1069" s="510" t="s">
        <v>391</v>
      </c>
      <c r="H1069" s="1132"/>
      <c r="I1069" s="1132"/>
      <c r="J1069" s="1133"/>
      <c r="K1069" s="1138">
        <v>108.3</v>
      </c>
    </row>
    <row r="1070" spans="1:11">
      <c r="B1070" s="1994"/>
      <c r="C1070" s="1994"/>
      <c r="D1070" s="1994"/>
      <c r="E1070" s="2008" t="s">
        <v>4874</v>
      </c>
      <c r="F1070" s="2022" t="s">
        <v>18</v>
      </c>
      <c r="G1070" s="510">
        <v>28.23</v>
      </c>
      <c r="H1070" s="1132">
        <v>0.55000000000000004</v>
      </c>
      <c r="I1070" s="1132">
        <v>1.25</v>
      </c>
      <c r="J1070" s="1133">
        <v>0.05</v>
      </c>
      <c r="K1070" s="1170">
        <v>1</v>
      </c>
    </row>
    <row r="1071" spans="1:11">
      <c r="B1071" s="1994"/>
      <c r="C1071" s="1994"/>
      <c r="D1071" s="1994"/>
      <c r="E1071" s="2009"/>
      <c r="F1071" s="2023"/>
      <c r="G1071" s="510">
        <v>10.02</v>
      </c>
      <c r="H1071" s="1132">
        <v>0.85</v>
      </c>
      <c r="I1071" s="1132">
        <v>1.35</v>
      </c>
      <c r="J1071" s="1133">
        <v>0.05</v>
      </c>
      <c r="K1071" s="1170">
        <v>0.6</v>
      </c>
    </row>
    <row r="1072" spans="1:11">
      <c r="B1072" s="1994"/>
      <c r="C1072" s="1994"/>
      <c r="D1072" s="1994"/>
      <c r="E1072" s="2009"/>
      <c r="F1072" s="2023"/>
      <c r="G1072" s="510">
        <v>221.11</v>
      </c>
      <c r="H1072" s="1132">
        <v>0.9</v>
      </c>
      <c r="I1072" s="1132">
        <v>1.4</v>
      </c>
      <c r="J1072" s="1133">
        <v>0.05</v>
      </c>
      <c r="K1072" s="1170">
        <v>13.9</v>
      </c>
    </row>
    <row r="1073" spans="2:25">
      <c r="B1073" s="1994"/>
      <c r="C1073" s="1994"/>
      <c r="D1073" s="1994"/>
      <c r="E1073" s="2009"/>
      <c r="F1073" s="2023"/>
      <c r="G1073" s="510">
        <v>0</v>
      </c>
      <c r="H1073" s="1132">
        <v>1</v>
      </c>
      <c r="I1073" s="1132">
        <v>1.6</v>
      </c>
      <c r="J1073" s="1133">
        <v>0.05</v>
      </c>
      <c r="K1073" s="1170">
        <v>0</v>
      </c>
    </row>
    <row r="1074" spans="2:25">
      <c r="B1074" s="1994"/>
      <c r="C1074" s="1994"/>
      <c r="D1074" s="1994"/>
      <c r="E1074" s="2009"/>
      <c r="F1074" s="2023"/>
      <c r="G1074" s="510">
        <v>0</v>
      </c>
      <c r="H1074" s="1132">
        <v>1</v>
      </c>
      <c r="I1074" s="1132">
        <v>1.6</v>
      </c>
      <c r="J1074" s="1133">
        <v>0.05</v>
      </c>
      <c r="K1074" s="1170">
        <v>0</v>
      </c>
    </row>
    <row r="1075" spans="2:25">
      <c r="B1075" s="1994"/>
      <c r="C1075" s="1994"/>
      <c r="D1075" s="1994"/>
      <c r="E1075" s="2010"/>
      <c r="F1075" s="2024"/>
      <c r="G1075" s="510" t="s">
        <v>391</v>
      </c>
      <c r="H1075" s="1132"/>
      <c r="I1075" s="1132"/>
      <c r="J1075" s="1133"/>
      <c r="K1075" s="1138">
        <v>15.5</v>
      </c>
    </row>
    <row r="1076" spans="2:25">
      <c r="G1076" s="511"/>
      <c r="H1076" s="512"/>
    </row>
    <row r="1077" spans="2:25">
      <c r="B1077" s="1991" t="s">
        <v>566</v>
      </c>
      <c r="C1077" s="1992"/>
      <c r="D1077" s="1993"/>
      <c r="E1077" s="1130" t="s">
        <v>568</v>
      </c>
      <c r="F1077" s="1128" t="s">
        <v>565</v>
      </c>
      <c r="G1077" s="1130" t="s">
        <v>556</v>
      </c>
      <c r="H1077" s="1128"/>
      <c r="I1077" s="1128"/>
      <c r="J1077" s="1128" t="s">
        <v>567</v>
      </c>
      <c r="K1077" s="1128" t="s">
        <v>562</v>
      </c>
    </row>
    <row r="1078" spans="2:25">
      <c r="B1078" s="1994" t="s">
        <v>4875</v>
      </c>
      <c r="C1078" s="1994"/>
      <c r="D1078" s="1994"/>
      <c r="E1078" s="1145" t="s">
        <v>4876</v>
      </c>
      <c r="F1078" s="1131" t="s">
        <v>909</v>
      </c>
      <c r="G1078" s="510">
        <v>28.23</v>
      </c>
      <c r="H1078" s="1132"/>
      <c r="I1078" s="510">
        <v>28.23</v>
      </c>
      <c r="J1078" s="1133">
        <v>1</v>
      </c>
      <c r="K1078" s="1134">
        <v>28.23</v>
      </c>
    </row>
    <row r="1079" spans="2:25">
      <c r="B1079" s="1994"/>
      <c r="C1079" s="1994"/>
      <c r="D1079" s="1994"/>
      <c r="E1079" s="1145" t="s">
        <v>4877</v>
      </c>
      <c r="F1079" s="1131" t="s">
        <v>911</v>
      </c>
      <c r="G1079" s="510">
        <v>10.02</v>
      </c>
      <c r="H1079" s="1132"/>
      <c r="I1079" s="510">
        <v>10.02</v>
      </c>
      <c r="J1079" s="1133">
        <v>1</v>
      </c>
      <c r="K1079" s="1134">
        <v>10.02</v>
      </c>
    </row>
    <row r="1080" spans="2:25">
      <c r="B1080" s="1994"/>
      <c r="C1080" s="1994"/>
      <c r="D1080" s="1994"/>
      <c r="E1080" s="1145" t="s">
        <v>4878</v>
      </c>
      <c r="F1080" s="1131" t="s">
        <v>913</v>
      </c>
      <c r="G1080" s="510">
        <v>221.11</v>
      </c>
      <c r="H1080" s="1132"/>
      <c r="I1080" s="510">
        <v>221.11</v>
      </c>
      <c r="J1080" s="1133">
        <v>1</v>
      </c>
      <c r="K1080" s="1134">
        <v>221.11</v>
      </c>
    </row>
    <row r="1081" spans="2:25">
      <c r="G1081" s="511"/>
      <c r="H1081" s="512"/>
    </row>
    <row r="1082" spans="2:25">
      <c r="B1082" s="1991" t="s">
        <v>566</v>
      </c>
      <c r="C1082" s="1992"/>
      <c r="D1082" s="1993"/>
      <c r="E1082" s="1130" t="s">
        <v>568</v>
      </c>
      <c r="F1082" s="1128" t="s">
        <v>565</v>
      </c>
      <c r="G1082" s="1130" t="s">
        <v>569</v>
      </c>
      <c r="H1082" s="1128"/>
      <c r="I1082" s="1128"/>
      <c r="J1082" s="1128" t="s">
        <v>567</v>
      </c>
      <c r="K1082" s="1128" t="s">
        <v>576</v>
      </c>
    </row>
    <row r="1083" spans="2:25">
      <c r="B1083" s="1994" t="s">
        <v>5063</v>
      </c>
      <c r="C1083" s="1994"/>
      <c r="D1083" s="1994"/>
      <c r="E1083" s="1145"/>
      <c r="F1083" s="1131" t="s">
        <v>867</v>
      </c>
      <c r="G1083" s="510"/>
      <c r="H1083" s="1132"/>
      <c r="I1083" s="510"/>
      <c r="J1083" s="1133"/>
      <c r="K1083" s="1134"/>
    </row>
    <row r="1084" spans="2:25">
      <c r="B1084" s="1994"/>
      <c r="C1084" s="1994"/>
      <c r="D1084" s="1994"/>
      <c r="E1084" s="1145" t="s">
        <v>4879</v>
      </c>
      <c r="F1084" s="1131" t="s">
        <v>868</v>
      </c>
      <c r="G1084" s="510">
        <v>15</v>
      </c>
      <c r="H1084" s="1132"/>
      <c r="I1084" s="510">
        <v>15</v>
      </c>
      <c r="J1084" s="1133">
        <v>1</v>
      </c>
      <c r="K1084" s="1134">
        <v>15</v>
      </c>
    </row>
    <row r="1085" spans="2:25">
      <c r="B1085" s="1994"/>
      <c r="C1085" s="1994"/>
      <c r="D1085" s="1994"/>
      <c r="E1085" s="1145" t="s">
        <v>4880</v>
      </c>
      <c r="F1085" s="1131" t="s">
        <v>891</v>
      </c>
      <c r="G1085" s="510">
        <v>4</v>
      </c>
      <c r="H1085" s="1132"/>
      <c r="I1085" s="510">
        <v>4</v>
      </c>
      <c r="J1085" s="1133">
        <v>1</v>
      </c>
      <c r="K1085" s="1134">
        <v>4</v>
      </c>
    </row>
    <row r="1086" spans="2:25">
      <c r="B1086" s="1994"/>
      <c r="C1086" s="1994"/>
      <c r="D1086" s="1994"/>
      <c r="E1086" s="1145" t="s">
        <v>4881</v>
      </c>
      <c r="F1086" s="1131" t="s">
        <v>871</v>
      </c>
      <c r="G1086" s="510">
        <v>2</v>
      </c>
      <c r="H1086" s="1132"/>
      <c r="I1086" s="510">
        <v>2</v>
      </c>
      <c r="J1086" s="1133">
        <v>1</v>
      </c>
      <c r="K1086" s="1134">
        <v>2</v>
      </c>
    </row>
    <row r="1087" spans="2:25">
      <c r="G1087" s="511"/>
      <c r="H1087" s="512"/>
      <c r="O1087" s="1173" t="s">
        <v>5084</v>
      </c>
      <c r="P1087" s="1173">
        <v>1</v>
      </c>
      <c r="Q1087" s="1173">
        <v>2</v>
      </c>
      <c r="R1087" s="1173">
        <v>3</v>
      </c>
      <c r="S1087" s="1173">
        <v>4</v>
      </c>
      <c r="T1087" s="1173">
        <v>5</v>
      </c>
      <c r="U1087" s="1173">
        <v>6</v>
      </c>
      <c r="V1087" s="1173">
        <v>7</v>
      </c>
      <c r="W1087" s="1173">
        <v>8</v>
      </c>
      <c r="X1087" s="1173">
        <v>9</v>
      </c>
    </row>
    <row r="1088" spans="2:25" ht="15">
      <c r="B1088" s="1991" t="s">
        <v>566</v>
      </c>
      <c r="C1088" s="1992"/>
      <c r="D1088" s="1993"/>
      <c r="E1088" s="1130" t="s">
        <v>568</v>
      </c>
      <c r="F1088" s="1128" t="s">
        <v>565</v>
      </c>
      <c r="G1088" s="1130" t="s">
        <v>569</v>
      </c>
      <c r="H1088" s="1128"/>
      <c r="I1088" s="1128"/>
      <c r="J1088" s="1128" t="s">
        <v>567</v>
      </c>
      <c r="K1088" s="1128" t="s">
        <v>576</v>
      </c>
      <c r="M1088" s="1174">
        <v>57</v>
      </c>
      <c r="N1088" s="1174" t="s">
        <v>5070</v>
      </c>
      <c r="P1088" s="508">
        <v>7</v>
      </c>
      <c r="Q1088" s="508">
        <v>7</v>
      </c>
      <c r="R1088" s="508">
        <v>8</v>
      </c>
      <c r="S1088" s="508">
        <v>2</v>
      </c>
      <c r="T1088" s="508">
        <v>3</v>
      </c>
      <c r="U1088" s="508">
        <v>6</v>
      </c>
      <c r="V1088" s="508">
        <v>5</v>
      </c>
      <c r="W1088" s="508">
        <v>12</v>
      </c>
      <c r="X1088" s="508">
        <v>11</v>
      </c>
      <c r="Y1088" s="508">
        <v>61</v>
      </c>
    </row>
    <row r="1089" spans="2:25" ht="25.5">
      <c r="B1089" s="1994" t="s">
        <v>5055</v>
      </c>
      <c r="C1089" s="1994"/>
      <c r="D1089" s="1994"/>
      <c r="E1089" s="1145" t="s">
        <v>4883</v>
      </c>
      <c r="F1089" s="1131" t="s">
        <v>279</v>
      </c>
      <c r="G1089" s="510">
        <v>6</v>
      </c>
      <c r="H1089" s="1132"/>
      <c r="I1089" s="510">
        <v>6</v>
      </c>
      <c r="J1089" s="1133">
        <v>1</v>
      </c>
      <c r="K1089" s="1134">
        <v>6</v>
      </c>
      <c r="M1089" s="1174">
        <v>12</v>
      </c>
      <c r="N1089" s="1174" t="s">
        <v>5071</v>
      </c>
      <c r="P1089" s="508">
        <v>3</v>
      </c>
      <c r="Q1089" s="508">
        <v>2</v>
      </c>
      <c r="R1089" s="508">
        <v>3</v>
      </c>
      <c r="S1089" s="508">
        <v>1</v>
      </c>
      <c r="T1089" s="508">
        <v>1</v>
      </c>
      <c r="U1089" s="508">
        <v>1</v>
      </c>
      <c r="V1089" s="508">
        <v>1</v>
      </c>
      <c r="Y1089" s="508">
        <v>12</v>
      </c>
    </row>
    <row r="1090" spans="2:25" ht="25.5">
      <c r="B1090" s="1994"/>
      <c r="C1090" s="1994"/>
      <c r="D1090" s="1994"/>
      <c r="E1090" s="1145" t="s">
        <v>4884</v>
      </c>
      <c r="F1090" s="1131" t="s">
        <v>5078</v>
      </c>
      <c r="G1090" s="510">
        <v>1</v>
      </c>
      <c r="H1090" s="1132"/>
      <c r="I1090" s="510">
        <v>1</v>
      </c>
      <c r="J1090" s="1133">
        <v>1</v>
      </c>
      <c r="K1090" s="1134">
        <v>1</v>
      </c>
      <c r="M1090" s="1174">
        <v>14</v>
      </c>
      <c r="N1090" s="1174" t="s">
        <v>5072</v>
      </c>
      <c r="P1090" s="508">
        <v>2</v>
      </c>
      <c r="Q1090" s="508">
        <v>2</v>
      </c>
      <c r="R1090" s="508">
        <v>2</v>
      </c>
      <c r="S1090" s="508">
        <v>1</v>
      </c>
      <c r="T1090" s="508">
        <v>1</v>
      </c>
      <c r="U1090" s="508">
        <v>2</v>
      </c>
      <c r="V1090" s="508">
        <v>1</v>
      </c>
      <c r="W1090" s="508">
        <v>2</v>
      </c>
      <c r="X1090" s="508">
        <v>1</v>
      </c>
      <c r="Y1090" s="508">
        <v>14</v>
      </c>
    </row>
    <row r="1091" spans="2:25" ht="25.5">
      <c r="B1091" s="1994"/>
      <c r="C1091" s="1994"/>
      <c r="D1091" s="1994"/>
      <c r="E1091" s="1145" t="s">
        <v>4885</v>
      </c>
      <c r="F1091" s="1131" t="s">
        <v>5079</v>
      </c>
      <c r="G1091" s="510">
        <v>2</v>
      </c>
      <c r="H1091" s="1132"/>
      <c r="I1091" s="510">
        <v>2</v>
      </c>
      <c r="J1091" s="1133">
        <v>1</v>
      </c>
      <c r="K1091" s="1134">
        <v>2</v>
      </c>
      <c r="M1091" s="1174">
        <v>11</v>
      </c>
      <c r="N1091" s="1174" t="s">
        <v>5073</v>
      </c>
      <c r="Q1091" s="508">
        <v>1</v>
      </c>
      <c r="R1091" s="508">
        <v>2</v>
      </c>
      <c r="S1091" s="508">
        <v>1</v>
      </c>
      <c r="T1091" s="508">
        <v>1</v>
      </c>
      <c r="U1091" s="508">
        <v>2</v>
      </c>
      <c r="V1091" s="508">
        <v>1</v>
      </c>
      <c r="W1091" s="508">
        <v>2</v>
      </c>
      <c r="X1091" s="508">
        <v>1</v>
      </c>
      <c r="Y1091" s="508">
        <v>11</v>
      </c>
    </row>
    <row r="1092" spans="2:25" ht="25.5">
      <c r="B1092" s="1994"/>
      <c r="C1092" s="1994"/>
      <c r="D1092" s="1994"/>
      <c r="E1092" s="1145" t="s">
        <v>4886</v>
      </c>
      <c r="F1092" s="1131" t="s">
        <v>5080</v>
      </c>
      <c r="G1092" s="510">
        <v>2</v>
      </c>
      <c r="H1092" s="1132"/>
      <c r="I1092" s="510">
        <v>2</v>
      </c>
      <c r="J1092" s="1133">
        <v>1</v>
      </c>
      <c r="K1092" s="1134">
        <v>2</v>
      </c>
      <c r="M1092" s="1174">
        <v>8</v>
      </c>
      <c r="N1092" s="1174" t="s">
        <v>2433</v>
      </c>
      <c r="O1092" s="508">
        <v>4</v>
      </c>
      <c r="Y1092" s="508">
        <v>4</v>
      </c>
    </row>
    <row r="1093" spans="2:25" ht="15">
      <c r="G1093" s="511"/>
      <c r="H1093" s="512"/>
      <c r="M1093" s="1174">
        <v>2</v>
      </c>
      <c r="N1093" s="1174" t="s">
        <v>2435</v>
      </c>
      <c r="O1093" s="508">
        <v>2</v>
      </c>
      <c r="Y1093" s="508">
        <v>2</v>
      </c>
    </row>
    <row r="1094" spans="2:25" ht="15">
      <c r="B1094" s="1991" t="s">
        <v>566</v>
      </c>
      <c r="C1094" s="1992"/>
      <c r="D1094" s="1993"/>
      <c r="E1094" s="1130" t="s">
        <v>568</v>
      </c>
      <c r="F1094" s="1128" t="s">
        <v>565</v>
      </c>
      <c r="G1094" s="1130" t="s">
        <v>556</v>
      </c>
      <c r="H1094" s="1128" t="s">
        <v>559</v>
      </c>
      <c r="I1094" s="1128" t="s">
        <v>557</v>
      </c>
      <c r="J1094" s="1128" t="s">
        <v>567</v>
      </c>
      <c r="K1094" s="1128" t="s">
        <v>558</v>
      </c>
      <c r="M1094" s="1174">
        <v>1</v>
      </c>
      <c r="N1094" s="1174" t="s">
        <v>2437</v>
      </c>
      <c r="O1094" s="508">
        <v>1</v>
      </c>
      <c r="Y1094" s="508">
        <v>1</v>
      </c>
    </row>
    <row r="1095" spans="2:25">
      <c r="B1095" s="1994" t="s">
        <v>4887</v>
      </c>
      <c r="C1095" s="1994"/>
      <c r="D1095" s="1994"/>
      <c r="E1095" s="2008" t="s">
        <v>4888</v>
      </c>
      <c r="F1095" s="2012" t="s">
        <v>32</v>
      </c>
      <c r="G1095" s="510">
        <v>28.23</v>
      </c>
      <c r="H1095" s="1132">
        <v>0.55000000000000004</v>
      </c>
      <c r="I1095" s="1132">
        <v>0.6</v>
      </c>
      <c r="J1095" s="1133">
        <v>1</v>
      </c>
      <c r="K1095" s="1170">
        <v>9.3000000000000007</v>
      </c>
    </row>
    <row r="1096" spans="2:25">
      <c r="B1096" s="1994"/>
      <c r="C1096" s="1994"/>
      <c r="D1096" s="1994"/>
      <c r="E1096" s="2009"/>
      <c r="F1096" s="2013"/>
      <c r="G1096" s="510">
        <v>10.02</v>
      </c>
      <c r="H1096" s="1132">
        <v>0.85</v>
      </c>
      <c r="I1096" s="1132">
        <v>0.6</v>
      </c>
      <c r="J1096" s="1133">
        <v>1</v>
      </c>
      <c r="K1096" s="1170">
        <v>5.0999999999999996</v>
      </c>
      <c r="O1096" s="508">
        <v>7</v>
      </c>
      <c r="P1096" s="508">
        <v>12</v>
      </c>
      <c r="Q1096" s="508">
        <v>12</v>
      </c>
      <c r="R1096" s="508">
        <v>15</v>
      </c>
      <c r="S1096" s="508">
        <v>5</v>
      </c>
      <c r="T1096" s="508">
        <v>6</v>
      </c>
      <c r="U1096" s="508">
        <v>11</v>
      </c>
      <c r="V1096" s="508">
        <v>8</v>
      </c>
      <c r="W1096" s="508">
        <v>16</v>
      </c>
      <c r="X1096" s="508">
        <v>13</v>
      </c>
      <c r="Y1096" s="508">
        <v>105</v>
      </c>
    </row>
    <row r="1097" spans="2:25">
      <c r="B1097" s="1994"/>
      <c r="C1097" s="1994"/>
      <c r="D1097" s="1994"/>
      <c r="E1097" s="2009"/>
      <c r="F1097" s="2013"/>
      <c r="G1097" s="510">
        <v>221.11</v>
      </c>
      <c r="H1097" s="1132">
        <v>0.9</v>
      </c>
      <c r="I1097" s="1132">
        <v>0.6</v>
      </c>
      <c r="J1097" s="1133">
        <v>1</v>
      </c>
      <c r="K1097" s="1170">
        <v>119.4</v>
      </c>
    </row>
    <row r="1098" spans="2:25">
      <c r="B1098" s="1994"/>
      <c r="C1098" s="1994"/>
      <c r="D1098" s="1994"/>
      <c r="E1098" s="2009"/>
      <c r="F1098" s="2013"/>
      <c r="G1098" s="510">
        <v>0</v>
      </c>
      <c r="H1098" s="1132">
        <v>1</v>
      </c>
      <c r="I1098" s="1132">
        <v>0.6</v>
      </c>
      <c r="J1098" s="1133">
        <v>1</v>
      </c>
      <c r="K1098" s="1170">
        <v>0</v>
      </c>
      <c r="O1098" s="508">
        <v>7</v>
      </c>
      <c r="P1098" s="508">
        <v>12</v>
      </c>
      <c r="Q1098" s="508">
        <v>13</v>
      </c>
      <c r="R1098" s="508">
        <v>16</v>
      </c>
      <c r="S1098" s="508">
        <v>6</v>
      </c>
      <c r="T1098" s="508">
        <v>6</v>
      </c>
      <c r="U1098" s="508">
        <v>11</v>
      </c>
      <c r="V1098" s="508">
        <v>8</v>
      </c>
      <c r="W1098" s="508">
        <v>16</v>
      </c>
      <c r="X1098" s="508">
        <v>13</v>
      </c>
      <c r="Y1098" s="508">
        <v>108</v>
      </c>
    </row>
    <row r="1099" spans="2:25">
      <c r="B1099" s="1994"/>
      <c r="C1099" s="1994"/>
      <c r="D1099" s="1994"/>
      <c r="E1099" s="2009"/>
      <c r="F1099" s="2013"/>
      <c r="G1099" s="510">
        <v>0</v>
      </c>
      <c r="H1099" s="1132">
        <v>1</v>
      </c>
      <c r="I1099" s="1132">
        <v>0.6</v>
      </c>
      <c r="J1099" s="1133">
        <v>1</v>
      </c>
      <c r="K1099" s="1170">
        <v>0</v>
      </c>
    </row>
    <row r="1100" spans="2:25">
      <c r="B1100" s="1994"/>
      <c r="C1100" s="1994"/>
      <c r="D1100" s="1994"/>
      <c r="E1100" s="2010"/>
      <c r="F1100" s="2014"/>
      <c r="G1100" s="510" t="s">
        <v>391</v>
      </c>
      <c r="H1100" s="1132"/>
      <c r="I1100" s="1132"/>
      <c r="J1100" s="1133"/>
      <c r="K1100" s="1134">
        <v>133.80000000000001</v>
      </c>
    </row>
    <row r="1101" spans="2:25">
      <c r="B1101" s="1994"/>
      <c r="C1101" s="1994"/>
      <c r="D1101" s="1994"/>
      <c r="E1101" s="2015" t="s">
        <v>4889</v>
      </c>
      <c r="F1101" s="2012" t="s">
        <v>133</v>
      </c>
      <c r="G1101" s="510">
        <v>28.23</v>
      </c>
      <c r="H1101" s="1132">
        <v>0.55000000000000004</v>
      </c>
      <c r="I1101" s="1132">
        <v>0.43</v>
      </c>
      <c r="J1101" s="1133">
        <v>1</v>
      </c>
      <c r="K1101" s="1155">
        <v>6.7</v>
      </c>
    </row>
    <row r="1102" spans="2:25">
      <c r="B1102" s="1994"/>
      <c r="C1102" s="1994"/>
      <c r="D1102" s="1994"/>
      <c r="E1102" s="2015"/>
      <c r="F1102" s="2013"/>
      <c r="G1102" s="510">
        <v>28.23</v>
      </c>
      <c r="H1102" s="1132">
        <v>-3.1415999999999999</v>
      </c>
      <c r="I1102" s="1132">
        <v>0.25</v>
      </c>
      <c r="J1102" s="1133">
        <v>1</v>
      </c>
      <c r="K1102" s="1155">
        <v>-0.69287006250000005</v>
      </c>
    </row>
    <row r="1103" spans="2:25">
      <c r="B1103" s="1994"/>
      <c r="C1103" s="1994"/>
      <c r="D1103" s="1994"/>
      <c r="E1103" s="2015"/>
      <c r="F1103" s="2013"/>
      <c r="G1103" s="510">
        <v>10.02</v>
      </c>
      <c r="H1103" s="1132">
        <v>0.85</v>
      </c>
      <c r="I1103" s="1132">
        <v>0.48</v>
      </c>
      <c r="J1103" s="1133">
        <v>1</v>
      </c>
      <c r="K1103" s="1155">
        <v>4.0999999999999996</v>
      </c>
    </row>
    <row r="1104" spans="2:25">
      <c r="B1104" s="1994"/>
      <c r="C1104" s="1994"/>
      <c r="D1104" s="1994"/>
      <c r="E1104" s="2015"/>
      <c r="F1104" s="2013"/>
      <c r="G1104" s="510">
        <v>10.02</v>
      </c>
      <c r="H1104" s="1132">
        <v>-3.1415999999999999</v>
      </c>
      <c r="I1104" s="1132">
        <v>0.35</v>
      </c>
      <c r="J1104" s="1133">
        <v>1</v>
      </c>
      <c r="K1104" s="1155">
        <v>-0.4820196149999999</v>
      </c>
    </row>
    <row r="1105" spans="2:11">
      <c r="B1105" s="1994"/>
      <c r="C1105" s="1994"/>
      <c r="D1105" s="1994"/>
      <c r="E1105" s="2015"/>
      <c r="F1105" s="2013"/>
      <c r="G1105" s="510">
        <v>221.11</v>
      </c>
      <c r="H1105" s="1132">
        <v>0.9</v>
      </c>
      <c r="I1105" s="1132">
        <v>0.5</v>
      </c>
      <c r="J1105" s="1133">
        <v>1</v>
      </c>
      <c r="K1105" s="1155">
        <v>99.5</v>
      </c>
    </row>
    <row r="1106" spans="2:11">
      <c r="B1106" s="1994"/>
      <c r="C1106" s="1994"/>
      <c r="D1106" s="1994"/>
      <c r="E1106" s="2015"/>
      <c r="F1106" s="2013"/>
      <c r="G1106" s="510">
        <v>221.11</v>
      </c>
      <c r="H1106" s="1132">
        <v>-3.1415999999999999</v>
      </c>
      <c r="I1106" s="1132">
        <v>0.4</v>
      </c>
      <c r="J1106" s="1133">
        <v>1</v>
      </c>
      <c r="K1106" s="1155">
        <v>-13.892783520000004</v>
      </c>
    </row>
    <row r="1107" spans="2:11">
      <c r="B1107" s="1994"/>
      <c r="C1107" s="1994"/>
      <c r="D1107" s="1994"/>
      <c r="E1107" s="2015"/>
      <c r="F1107" s="2013"/>
      <c r="G1107" s="510">
        <v>0</v>
      </c>
      <c r="H1107" s="1132">
        <v>1</v>
      </c>
      <c r="I1107" s="1132">
        <v>0.55000000000000004</v>
      </c>
      <c r="J1107" s="1133">
        <v>1</v>
      </c>
      <c r="K1107" s="1155">
        <v>0</v>
      </c>
    </row>
    <row r="1108" spans="2:11">
      <c r="B1108" s="1994"/>
      <c r="C1108" s="1994"/>
      <c r="D1108" s="1994"/>
      <c r="E1108" s="2015"/>
      <c r="F1108" s="2013"/>
      <c r="G1108" s="510">
        <v>0</v>
      </c>
      <c r="H1108" s="1132">
        <v>-3.1415999999999999</v>
      </c>
      <c r="I1108" s="1132">
        <v>0.5</v>
      </c>
      <c r="J1108" s="1133">
        <v>1</v>
      </c>
      <c r="K1108" s="1155">
        <v>0</v>
      </c>
    </row>
    <row r="1109" spans="2:11">
      <c r="B1109" s="1994"/>
      <c r="C1109" s="1994"/>
      <c r="D1109" s="1994"/>
      <c r="E1109" s="2015"/>
      <c r="F1109" s="2013"/>
      <c r="G1109" s="510">
        <v>0</v>
      </c>
      <c r="H1109" s="1132">
        <v>1</v>
      </c>
      <c r="I1109" s="1132">
        <v>0.55000000000000004</v>
      </c>
      <c r="J1109" s="1133">
        <v>1</v>
      </c>
      <c r="K1109" s="1170">
        <v>0</v>
      </c>
    </row>
    <row r="1110" spans="2:11">
      <c r="B1110" s="1994"/>
      <c r="C1110" s="1994"/>
      <c r="D1110" s="1994"/>
      <c r="E1110" s="2015"/>
      <c r="F1110" s="2013"/>
      <c r="G1110" s="510">
        <v>0</v>
      </c>
      <c r="H1110" s="1132">
        <v>-3.1415999999999999</v>
      </c>
      <c r="I1110" s="1132">
        <v>0.5</v>
      </c>
      <c r="J1110" s="1133">
        <v>1</v>
      </c>
      <c r="K1110" s="1155">
        <v>0</v>
      </c>
    </row>
    <row r="1111" spans="2:11">
      <c r="B1111" s="1994"/>
      <c r="C1111" s="1994"/>
      <c r="D1111" s="1994"/>
      <c r="E1111" s="2015"/>
      <c r="F1111" s="2014"/>
      <c r="G1111" s="510" t="s">
        <v>391</v>
      </c>
      <c r="H1111" s="1132"/>
      <c r="I1111" s="1132"/>
      <c r="J1111" s="1133"/>
      <c r="K1111" s="1134">
        <v>95.232326802499998</v>
      </c>
    </row>
    <row r="1112" spans="2:11">
      <c r="B1112" s="1994"/>
      <c r="C1112" s="1994"/>
      <c r="D1112" s="1994"/>
      <c r="E1112" s="2015" t="s">
        <v>4890</v>
      </c>
      <c r="F1112" s="2012" t="s">
        <v>153</v>
      </c>
      <c r="G1112" s="510">
        <v>28.23</v>
      </c>
      <c r="H1112" s="1132">
        <v>0.55000000000000004</v>
      </c>
      <c r="I1112" s="1132">
        <v>0.23</v>
      </c>
      <c r="J1112" s="1133">
        <v>1</v>
      </c>
      <c r="K1112" s="1155">
        <v>3.6</v>
      </c>
    </row>
    <row r="1113" spans="2:11">
      <c r="B1113" s="1994"/>
      <c r="C1113" s="1994"/>
      <c r="D1113" s="1994"/>
      <c r="E1113" s="2015"/>
      <c r="F1113" s="2013"/>
      <c r="G1113" s="510">
        <v>28.23</v>
      </c>
      <c r="H1113" s="1132">
        <v>-3.1415999999999999</v>
      </c>
      <c r="I1113" s="1132">
        <v>0.25</v>
      </c>
      <c r="J1113" s="1133">
        <v>1</v>
      </c>
      <c r="K1113" s="1155">
        <v>-0.69287006250000005</v>
      </c>
    </row>
    <row r="1114" spans="2:11">
      <c r="B1114" s="1994"/>
      <c r="C1114" s="1994"/>
      <c r="D1114" s="1994"/>
      <c r="E1114" s="2015"/>
      <c r="F1114" s="2013"/>
      <c r="G1114" s="510">
        <v>10.02</v>
      </c>
      <c r="H1114" s="1132">
        <v>0.85</v>
      </c>
      <c r="I1114" s="1132">
        <v>0.28000000000000003</v>
      </c>
      <c r="J1114" s="1133">
        <v>1</v>
      </c>
      <c r="K1114" s="1155">
        <v>2.4</v>
      </c>
    </row>
    <row r="1115" spans="2:11">
      <c r="B1115" s="1994"/>
      <c r="C1115" s="1994"/>
      <c r="D1115" s="1994"/>
      <c r="E1115" s="2015"/>
      <c r="F1115" s="2013"/>
      <c r="G1115" s="510">
        <v>10.02</v>
      </c>
      <c r="H1115" s="1132">
        <v>-3.1415999999999999</v>
      </c>
      <c r="I1115" s="1132">
        <v>0.35</v>
      </c>
      <c r="J1115" s="1133">
        <v>1</v>
      </c>
      <c r="K1115" s="1155">
        <v>-0.4820196149999999</v>
      </c>
    </row>
    <row r="1116" spans="2:11">
      <c r="B1116" s="1994"/>
      <c r="C1116" s="1994"/>
      <c r="D1116" s="1994"/>
      <c r="E1116" s="2015"/>
      <c r="F1116" s="2013"/>
      <c r="G1116" s="510">
        <v>221.11</v>
      </c>
      <c r="H1116" s="1132">
        <v>0.9</v>
      </c>
      <c r="I1116" s="1132">
        <v>0.3</v>
      </c>
      <c r="J1116" s="1133">
        <v>1</v>
      </c>
      <c r="K1116" s="1155">
        <v>59.7</v>
      </c>
    </row>
    <row r="1117" spans="2:11">
      <c r="B1117" s="1994"/>
      <c r="C1117" s="1994"/>
      <c r="D1117" s="1994"/>
      <c r="E1117" s="2015"/>
      <c r="F1117" s="2013"/>
      <c r="G1117" s="510">
        <v>221.11</v>
      </c>
      <c r="H1117" s="1132">
        <v>-3.1415999999999999</v>
      </c>
      <c r="I1117" s="1132">
        <v>0.4</v>
      </c>
      <c r="J1117" s="1133">
        <v>1</v>
      </c>
      <c r="K1117" s="1155">
        <v>-13.892783520000004</v>
      </c>
    </row>
    <row r="1118" spans="2:11">
      <c r="B1118" s="1994"/>
      <c r="C1118" s="1994"/>
      <c r="D1118" s="1994"/>
      <c r="E1118" s="2015"/>
      <c r="F1118" s="2013"/>
      <c r="G1118" s="510">
        <v>0</v>
      </c>
      <c r="H1118" s="1132">
        <v>1</v>
      </c>
      <c r="I1118" s="1132">
        <v>0.35</v>
      </c>
      <c r="J1118" s="1133">
        <v>1</v>
      </c>
      <c r="K1118" s="1155">
        <v>0</v>
      </c>
    </row>
    <row r="1119" spans="2:11">
      <c r="B1119" s="1994"/>
      <c r="C1119" s="1994"/>
      <c r="D1119" s="1994"/>
      <c r="E1119" s="2015"/>
      <c r="F1119" s="2013"/>
      <c r="G1119" s="510">
        <v>0</v>
      </c>
      <c r="H1119" s="1132">
        <v>-3.1415999999999999</v>
      </c>
      <c r="I1119" s="1132">
        <v>0.5</v>
      </c>
      <c r="J1119" s="1133">
        <v>1</v>
      </c>
      <c r="K1119" s="1155">
        <v>0</v>
      </c>
    </row>
    <row r="1120" spans="2:11">
      <c r="B1120" s="1994"/>
      <c r="C1120" s="1994"/>
      <c r="D1120" s="1994"/>
      <c r="E1120" s="2015"/>
      <c r="F1120" s="2013"/>
      <c r="G1120" s="510">
        <v>0</v>
      </c>
      <c r="H1120" s="1132">
        <v>1</v>
      </c>
      <c r="I1120" s="1132">
        <v>0.48</v>
      </c>
      <c r="J1120" s="1133">
        <v>1</v>
      </c>
      <c r="K1120" s="1170">
        <v>0</v>
      </c>
    </row>
    <row r="1121" spans="2:11">
      <c r="B1121" s="1994"/>
      <c r="C1121" s="1994"/>
      <c r="D1121" s="1994"/>
      <c r="E1121" s="2015"/>
      <c r="F1121" s="2013"/>
      <c r="G1121" s="510">
        <v>0</v>
      </c>
      <c r="H1121" s="1132">
        <v>-3.1415999999999999</v>
      </c>
      <c r="I1121" s="1132">
        <v>0.75</v>
      </c>
      <c r="J1121" s="1133">
        <v>1</v>
      </c>
      <c r="K1121" s="1155">
        <v>0</v>
      </c>
    </row>
    <row r="1122" spans="2:11">
      <c r="B1122" s="1994"/>
      <c r="C1122" s="1994"/>
      <c r="D1122" s="1994"/>
      <c r="E1122" s="2015"/>
      <c r="F1122" s="2014"/>
      <c r="G1122" s="510" t="s">
        <v>391</v>
      </c>
      <c r="H1122" s="1132"/>
      <c r="I1122" s="1132"/>
      <c r="J1122" s="1133"/>
      <c r="K1122" s="1134">
        <v>50.632326802499996</v>
      </c>
    </row>
    <row r="1124" spans="2:11">
      <c r="B1124" s="1991" t="s">
        <v>566</v>
      </c>
      <c r="C1124" s="1992"/>
      <c r="D1124" s="1993"/>
      <c r="E1124" s="1130" t="s">
        <v>568</v>
      </c>
      <c r="F1124" s="1128" t="s">
        <v>565</v>
      </c>
      <c r="G1124" s="1130" t="s">
        <v>556</v>
      </c>
      <c r="H1124" s="1128" t="s">
        <v>559</v>
      </c>
      <c r="I1124" s="1128" t="s">
        <v>557</v>
      </c>
      <c r="J1124" s="1128" t="s">
        <v>567</v>
      </c>
      <c r="K1124" s="1128" t="s">
        <v>391</v>
      </c>
    </row>
    <row r="1125" spans="2:11">
      <c r="B1125" s="1994" t="s">
        <v>4891</v>
      </c>
      <c r="C1125" s="1994"/>
      <c r="D1125" s="1994"/>
      <c r="E1125" s="2016" t="s">
        <v>4892</v>
      </c>
      <c r="F1125" s="2012" t="s">
        <v>250</v>
      </c>
      <c r="G1125" s="510">
        <v>28.23</v>
      </c>
      <c r="H1125" s="1132">
        <v>0.55000000000000004</v>
      </c>
      <c r="I1125" s="1132">
        <v>0.15</v>
      </c>
      <c r="J1125" s="1133">
        <v>0.3</v>
      </c>
      <c r="K1125" s="1155">
        <v>0.7</v>
      </c>
    </row>
    <row r="1126" spans="2:11">
      <c r="B1126" s="1994"/>
      <c r="C1126" s="1994"/>
      <c r="D1126" s="1994"/>
      <c r="E1126" s="2017"/>
      <c r="F1126" s="2013"/>
      <c r="G1126" s="510">
        <v>10.02</v>
      </c>
      <c r="H1126" s="1132">
        <v>0.85</v>
      </c>
      <c r="I1126" s="1132">
        <v>0.15</v>
      </c>
      <c r="J1126" s="1133">
        <v>0.3</v>
      </c>
      <c r="K1126" s="1155">
        <v>0.4</v>
      </c>
    </row>
    <row r="1127" spans="2:11">
      <c r="B1127" s="1994"/>
      <c r="C1127" s="1994"/>
      <c r="D1127" s="1994"/>
      <c r="E1127" s="2017"/>
      <c r="F1127" s="2013"/>
      <c r="G1127" s="510">
        <v>221.11</v>
      </c>
      <c r="H1127" s="1132">
        <v>0.9</v>
      </c>
      <c r="I1127" s="1132">
        <v>0.15</v>
      </c>
      <c r="J1127" s="1133">
        <v>0.3</v>
      </c>
      <c r="K1127" s="1155">
        <v>9</v>
      </c>
    </row>
    <row r="1128" spans="2:11">
      <c r="B1128" s="1994"/>
      <c r="C1128" s="1994"/>
      <c r="D1128" s="1994"/>
      <c r="E1128" s="2017"/>
      <c r="F1128" s="2013"/>
      <c r="G1128" s="510">
        <v>0</v>
      </c>
      <c r="H1128" s="1132">
        <v>1</v>
      </c>
      <c r="I1128" s="1132">
        <v>0.15</v>
      </c>
      <c r="J1128" s="1133">
        <v>0.3</v>
      </c>
      <c r="K1128" s="1155">
        <v>0</v>
      </c>
    </row>
    <row r="1129" spans="2:11">
      <c r="B1129" s="1994"/>
      <c r="C1129" s="1994"/>
      <c r="D1129" s="1994"/>
      <c r="E1129" s="2017"/>
      <c r="F1129" s="2013"/>
      <c r="G1129" s="510">
        <v>0</v>
      </c>
      <c r="H1129" s="1132">
        <v>1</v>
      </c>
      <c r="I1129" s="1132">
        <v>0.15</v>
      </c>
      <c r="J1129" s="1133">
        <v>0.3</v>
      </c>
      <c r="K1129" s="1155">
        <v>0</v>
      </c>
    </row>
    <row r="1130" spans="2:11">
      <c r="B1130" s="1994"/>
      <c r="C1130" s="1994"/>
      <c r="D1130" s="1994"/>
      <c r="E1130" s="2018"/>
      <c r="F1130" s="2014"/>
      <c r="G1130" s="510" t="s">
        <v>391</v>
      </c>
      <c r="H1130" s="1132"/>
      <c r="I1130" s="1132"/>
      <c r="J1130" s="1133"/>
      <c r="K1130" s="1134">
        <v>10.1</v>
      </c>
    </row>
    <row r="1131" spans="2:11">
      <c r="B1131" s="1994"/>
      <c r="C1131" s="1994"/>
      <c r="D1131" s="1994"/>
      <c r="E1131" s="2015" t="s">
        <v>4893</v>
      </c>
      <c r="F1131" s="2012" t="s">
        <v>133</v>
      </c>
      <c r="G1131" s="510">
        <v>28.23</v>
      </c>
      <c r="H1131" s="1132">
        <v>0.55000000000000004</v>
      </c>
      <c r="I1131" s="1132">
        <v>0.1</v>
      </c>
      <c r="J1131" s="1133">
        <v>0.5</v>
      </c>
      <c r="K1131" s="1155">
        <v>0.8</v>
      </c>
    </row>
    <row r="1132" spans="2:11">
      <c r="B1132" s="1994"/>
      <c r="C1132" s="1994"/>
      <c r="D1132" s="1994"/>
      <c r="E1132" s="2015"/>
      <c r="F1132" s="2013"/>
      <c r="G1132" s="510">
        <v>10.02</v>
      </c>
      <c r="H1132" s="1132">
        <v>0.85</v>
      </c>
      <c r="I1132" s="1132">
        <v>0.1</v>
      </c>
      <c r="J1132" s="1133">
        <v>0.5</v>
      </c>
      <c r="K1132" s="1155">
        <v>0.4</v>
      </c>
    </row>
    <row r="1133" spans="2:11">
      <c r="B1133" s="1994"/>
      <c r="C1133" s="1994"/>
      <c r="D1133" s="1994"/>
      <c r="E1133" s="2015"/>
      <c r="F1133" s="2013"/>
      <c r="G1133" s="510">
        <v>221.11</v>
      </c>
      <c r="H1133" s="1132">
        <v>0.9</v>
      </c>
      <c r="I1133" s="1132">
        <v>0.1</v>
      </c>
      <c r="J1133" s="1133">
        <v>0.5</v>
      </c>
      <c r="K1133" s="1155">
        <v>9.9</v>
      </c>
    </row>
    <row r="1134" spans="2:11">
      <c r="B1134" s="1994"/>
      <c r="C1134" s="1994"/>
      <c r="D1134" s="1994"/>
      <c r="E1134" s="2015"/>
      <c r="F1134" s="2013"/>
      <c r="G1134" s="510">
        <v>0</v>
      </c>
      <c r="H1134" s="1132">
        <v>1</v>
      </c>
      <c r="I1134" s="1132">
        <v>0.1</v>
      </c>
      <c r="J1134" s="1133">
        <v>0.5</v>
      </c>
      <c r="K1134" s="1155">
        <v>0</v>
      </c>
    </row>
    <row r="1135" spans="2:11">
      <c r="B1135" s="1994"/>
      <c r="C1135" s="1994"/>
      <c r="D1135" s="1994"/>
      <c r="E1135" s="2015"/>
      <c r="F1135" s="2013"/>
      <c r="G1135" s="510">
        <v>0</v>
      </c>
      <c r="H1135" s="1132">
        <v>1</v>
      </c>
      <c r="I1135" s="1132">
        <v>0.1</v>
      </c>
      <c r="J1135" s="1133">
        <v>0.5</v>
      </c>
      <c r="K1135" s="1155">
        <v>0</v>
      </c>
    </row>
    <row r="1136" spans="2:11">
      <c r="B1136" s="1994"/>
      <c r="C1136" s="1994"/>
      <c r="D1136" s="1994"/>
      <c r="E1136" s="2015"/>
      <c r="F1136" s="2014"/>
      <c r="G1136" s="510" t="s">
        <v>391</v>
      </c>
      <c r="H1136" s="1132"/>
      <c r="I1136" s="1132"/>
      <c r="J1136" s="1133"/>
      <c r="K1136" s="1134">
        <v>11.100000000000001</v>
      </c>
    </row>
    <row r="1137" spans="2:11" ht="12.75" customHeight="1">
      <c r="B1137" s="1994"/>
      <c r="C1137" s="1994"/>
      <c r="D1137" s="1994"/>
      <c r="E1137" s="2016" t="s">
        <v>4894</v>
      </c>
      <c r="F1137" s="2012" t="s">
        <v>5159</v>
      </c>
      <c r="G1137" s="510">
        <v>28.23</v>
      </c>
      <c r="H1137" s="1132">
        <v>0.55000000000000004</v>
      </c>
      <c r="I1137" s="1132">
        <v>0.1</v>
      </c>
      <c r="J1137" s="1133">
        <v>0.7</v>
      </c>
      <c r="K1137" s="1155">
        <v>1.1000000000000001</v>
      </c>
    </row>
    <row r="1138" spans="2:11">
      <c r="B1138" s="1994"/>
      <c r="C1138" s="1994"/>
      <c r="D1138" s="1994"/>
      <c r="E1138" s="2017"/>
      <c r="F1138" s="2013"/>
      <c r="G1138" s="510">
        <v>10.02</v>
      </c>
      <c r="H1138" s="1132">
        <v>0.85</v>
      </c>
      <c r="I1138" s="1132">
        <v>0.1</v>
      </c>
      <c r="J1138" s="1133">
        <v>0.7</v>
      </c>
      <c r="K1138" s="1155">
        <v>0.6</v>
      </c>
    </row>
    <row r="1139" spans="2:11">
      <c r="B1139" s="1994"/>
      <c r="C1139" s="1994"/>
      <c r="D1139" s="1994"/>
      <c r="E1139" s="2017"/>
      <c r="F1139" s="2013"/>
      <c r="G1139" s="510">
        <v>221.11</v>
      </c>
      <c r="H1139" s="1132">
        <v>0.9</v>
      </c>
      <c r="I1139" s="1132">
        <v>0.1</v>
      </c>
      <c r="J1139" s="1133">
        <v>0.7</v>
      </c>
      <c r="K1139" s="1155">
        <v>13.9</v>
      </c>
    </row>
    <row r="1140" spans="2:11">
      <c r="B1140" s="1994"/>
      <c r="C1140" s="1994"/>
      <c r="D1140" s="1994"/>
      <c r="E1140" s="2017"/>
      <c r="F1140" s="2013"/>
      <c r="G1140" s="510">
        <v>0</v>
      </c>
      <c r="H1140" s="1132">
        <v>1</v>
      </c>
      <c r="I1140" s="1132">
        <v>0.1</v>
      </c>
      <c r="J1140" s="1133">
        <v>0.7</v>
      </c>
      <c r="K1140" s="1155">
        <v>0</v>
      </c>
    </row>
    <row r="1141" spans="2:11">
      <c r="B1141" s="1994"/>
      <c r="C1141" s="1994"/>
      <c r="D1141" s="1994"/>
      <c r="E1141" s="2017"/>
      <c r="F1141" s="2013"/>
      <c r="G1141" s="510">
        <v>0</v>
      </c>
      <c r="H1141" s="1132">
        <v>1</v>
      </c>
      <c r="I1141" s="1132">
        <v>0.1</v>
      </c>
      <c r="J1141" s="1133">
        <v>0.7</v>
      </c>
      <c r="K1141" s="1155">
        <v>0</v>
      </c>
    </row>
    <row r="1142" spans="2:11">
      <c r="B1142" s="1994"/>
      <c r="C1142" s="1994"/>
      <c r="D1142" s="1994"/>
      <c r="E1142" s="2018"/>
      <c r="F1142" s="2014"/>
      <c r="G1142" s="510" t="s">
        <v>391</v>
      </c>
      <c r="H1142" s="1132"/>
      <c r="I1142" s="1132"/>
      <c r="J1142" s="1133"/>
      <c r="K1142" s="1134">
        <v>15.600000000000001</v>
      </c>
    </row>
    <row r="1143" spans="2:11">
      <c r="B1143" s="1994"/>
      <c r="C1143" s="1994"/>
      <c r="D1143" s="1994"/>
      <c r="E1143" s="2015" t="s">
        <v>4895</v>
      </c>
      <c r="F1143" s="2012" t="s">
        <v>252</v>
      </c>
      <c r="G1143" s="510">
        <v>28.23</v>
      </c>
      <c r="H1143" s="1132">
        <v>0.55000000000000004</v>
      </c>
      <c r="I1143" s="1132">
        <v>0.15</v>
      </c>
      <c r="J1143" s="1133">
        <v>0.3</v>
      </c>
      <c r="K1143" s="1155">
        <v>0.7</v>
      </c>
    </row>
    <row r="1144" spans="2:11">
      <c r="B1144" s="1994"/>
      <c r="C1144" s="1994"/>
      <c r="D1144" s="1994"/>
      <c r="E1144" s="2015"/>
      <c r="F1144" s="2013"/>
      <c r="G1144" s="510">
        <v>10.02</v>
      </c>
      <c r="H1144" s="1132">
        <v>0.85</v>
      </c>
      <c r="I1144" s="1132">
        <v>0.15</v>
      </c>
      <c r="J1144" s="1133">
        <v>0.3</v>
      </c>
      <c r="K1144" s="1155">
        <v>0.4</v>
      </c>
    </row>
    <row r="1145" spans="2:11">
      <c r="B1145" s="1994"/>
      <c r="C1145" s="1994"/>
      <c r="D1145" s="1994"/>
      <c r="E1145" s="2015"/>
      <c r="F1145" s="2013"/>
      <c r="G1145" s="510">
        <v>221.11</v>
      </c>
      <c r="H1145" s="1132">
        <v>0.9</v>
      </c>
      <c r="I1145" s="1132">
        <v>0.15</v>
      </c>
      <c r="J1145" s="1133">
        <v>0.3</v>
      </c>
      <c r="K1145" s="1155">
        <v>9</v>
      </c>
    </row>
    <row r="1146" spans="2:11">
      <c r="B1146" s="1994"/>
      <c r="C1146" s="1994"/>
      <c r="D1146" s="1994"/>
      <c r="E1146" s="2015"/>
      <c r="F1146" s="2013"/>
      <c r="G1146" s="510">
        <v>0</v>
      </c>
      <c r="H1146" s="1132">
        <v>1</v>
      </c>
      <c r="I1146" s="1132">
        <v>0.15</v>
      </c>
      <c r="J1146" s="1133">
        <v>0.3</v>
      </c>
      <c r="K1146" s="1155">
        <v>0</v>
      </c>
    </row>
    <row r="1147" spans="2:11">
      <c r="B1147" s="1994"/>
      <c r="C1147" s="1994"/>
      <c r="D1147" s="1994"/>
      <c r="E1147" s="2015"/>
      <c r="F1147" s="2013"/>
      <c r="G1147" s="510">
        <v>0</v>
      </c>
      <c r="H1147" s="1132">
        <v>1</v>
      </c>
      <c r="I1147" s="1132">
        <v>0.15</v>
      </c>
      <c r="J1147" s="1133">
        <v>0.3</v>
      </c>
      <c r="K1147" s="1155">
        <v>0</v>
      </c>
    </row>
    <row r="1148" spans="2:11">
      <c r="B1148" s="1994"/>
      <c r="C1148" s="1994"/>
      <c r="D1148" s="1994"/>
      <c r="E1148" s="2015"/>
      <c r="F1148" s="2014"/>
      <c r="G1148" s="510" t="s">
        <v>391</v>
      </c>
      <c r="H1148" s="1132"/>
      <c r="I1148" s="1132"/>
      <c r="J1148" s="1133"/>
      <c r="K1148" s="1138">
        <v>10.1</v>
      </c>
    </row>
    <row r="1149" spans="2:11">
      <c r="B1149" s="1994"/>
      <c r="C1149" s="1994"/>
      <c r="D1149" s="1994"/>
      <c r="E1149" s="2015" t="s">
        <v>4896</v>
      </c>
      <c r="F1149" s="2012" t="s">
        <v>253</v>
      </c>
      <c r="G1149" s="510">
        <v>28.23</v>
      </c>
      <c r="H1149" s="1132">
        <v>0.55000000000000004</v>
      </c>
      <c r="I1149" s="1132">
        <v>1</v>
      </c>
      <c r="J1149" s="1133">
        <v>0.7</v>
      </c>
      <c r="K1149" s="1155">
        <v>10.9</v>
      </c>
    </row>
    <row r="1150" spans="2:11">
      <c r="B1150" s="1994"/>
      <c r="C1150" s="1994"/>
      <c r="D1150" s="1994"/>
      <c r="E1150" s="2015"/>
      <c r="F1150" s="2013"/>
      <c r="G1150" s="510">
        <v>10.02</v>
      </c>
      <c r="H1150" s="1132">
        <v>0.85</v>
      </c>
      <c r="I1150" s="1132">
        <v>1</v>
      </c>
      <c r="J1150" s="1133">
        <v>0.7</v>
      </c>
      <c r="K1150" s="1155">
        <v>6</v>
      </c>
    </row>
    <row r="1151" spans="2:11">
      <c r="B1151" s="1994"/>
      <c r="C1151" s="1994"/>
      <c r="D1151" s="1994"/>
      <c r="E1151" s="2015"/>
      <c r="F1151" s="2013"/>
      <c r="G1151" s="510">
        <v>221.11</v>
      </c>
      <c r="H1151" s="1132">
        <v>0.9</v>
      </c>
      <c r="I1151" s="1132">
        <v>1</v>
      </c>
      <c r="J1151" s="1133">
        <v>0.7</v>
      </c>
      <c r="K1151" s="1155">
        <v>139.30000000000001</v>
      </c>
    </row>
    <row r="1152" spans="2:11">
      <c r="B1152" s="1994"/>
      <c r="C1152" s="1994"/>
      <c r="D1152" s="1994"/>
      <c r="E1152" s="2015"/>
      <c r="F1152" s="2013"/>
      <c r="G1152" s="510">
        <v>0</v>
      </c>
      <c r="H1152" s="1132">
        <v>1</v>
      </c>
      <c r="I1152" s="1132">
        <v>1</v>
      </c>
      <c r="J1152" s="1133">
        <v>0.7</v>
      </c>
      <c r="K1152" s="1155">
        <v>0</v>
      </c>
    </row>
    <row r="1153" spans="1:11">
      <c r="B1153" s="1994"/>
      <c r="C1153" s="1994"/>
      <c r="D1153" s="1994"/>
      <c r="E1153" s="2015"/>
      <c r="F1153" s="2013"/>
      <c r="G1153" s="510">
        <v>0</v>
      </c>
      <c r="H1153" s="1132">
        <v>1</v>
      </c>
      <c r="I1153" s="1132">
        <v>1</v>
      </c>
      <c r="J1153" s="1133">
        <v>0.7</v>
      </c>
      <c r="K1153" s="1155">
        <v>0</v>
      </c>
    </row>
    <row r="1154" spans="1:11">
      <c r="B1154" s="1994"/>
      <c r="C1154" s="1994"/>
      <c r="D1154" s="1994"/>
      <c r="E1154" s="2015"/>
      <c r="F1154" s="2014"/>
      <c r="G1154" s="510" t="s">
        <v>391</v>
      </c>
      <c r="H1154" s="1132"/>
      <c r="I1154" s="1132"/>
      <c r="J1154" s="1133"/>
      <c r="K1154" s="1138">
        <v>156.20000000000002</v>
      </c>
    </row>
    <row r="1156" spans="1:11">
      <c r="B1156" s="1991" t="s">
        <v>566</v>
      </c>
      <c r="C1156" s="1992"/>
      <c r="D1156" s="1993"/>
      <c r="E1156" s="1130" t="s">
        <v>568</v>
      </c>
      <c r="F1156" s="1128" t="s">
        <v>565</v>
      </c>
      <c r="G1156" s="1130" t="s">
        <v>556</v>
      </c>
      <c r="H1156" s="1128" t="s">
        <v>627</v>
      </c>
      <c r="I1156" s="1128" t="s">
        <v>628</v>
      </c>
      <c r="J1156" s="1128" t="s">
        <v>567</v>
      </c>
      <c r="K1156" s="1128" t="s">
        <v>562</v>
      </c>
    </row>
    <row r="1157" spans="1:11" ht="63.75">
      <c r="B1157" s="1999" t="s">
        <v>4897</v>
      </c>
      <c r="C1157" s="2000"/>
      <c r="D1157" s="2001"/>
      <c r="E1157" s="1145" t="s">
        <v>4899</v>
      </c>
      <c r="F1157" s="1131" t="s">
        <v>255</v>
      </c>
      <c r="G1157" s="510">
        <v>28.23</v>
      </c>
      <c r="H1157" s="1132">
        <v>8</v>
      </c>
      <c r="I1157" s="510">
        <v>2</v>
      </c>
      <c r="J1157" s="1133">
        <v>0.5</v>
      </c>
      <c r="K1157" s="1134">
        <v>4</v>
      </c>
    </row>
    <row r="1158" spans="1:11" ht="63.75">
      <c r="B1158" s="2002"/>
      <c r="C1158" s="2003"/>
      <c r="D1158" s="2004"/>
      <c r="E1158" s="1145" t="s">
        <v>4900</v>
      </c>
      <c r="F1158" s="1131" t="s">
        <v>257</v>
      </c>
      <c r="G1158" s="510">
        <v>10.02</v>
      </c>
      <c r="H1158" s="1132">
        <v>8</v>
      </c>
      <c r="I1158" s="510">
        <v>2</v>
      </c>
      <c r="J1158" s="1133">
        <v>0.5</v>
      </c>
      <c r="K1158" s="1134">
        <v>2</v>
      </c>
    </row>
    <row r="1159" spans="1:11" ht="63.75">
      <c r="B1159" s="2005"/>
      <c r="C1159" s="2006"/>
      <c r="D1159" s="2007"/>
      <c r="E1159" s="1145" t="s">
        <v>4901</v>
      </c>
      <c r="F1159" s="1131" t="s">
        <v>4783</v>
      </c>
      <c r="G1159" s="510">
        <v>221.11</v>
      </c>
      <c r="H1159" s="1132">
        <v>8</v>
      </c>
      <c r="I1159" s="510">
        <v>2</v>
      </c>
      <c r="J1159" s="1133">
        <v>0.5</v>
      </c>
      <c r="K1159" s="1134">
        <v>28</v>
      </c>
    </row>
    <row r="1161" spans="1:11">
      <c r="B1161" s="1991" t="s">
        <v>566</v>
      </c>
      <c r="C1161" s="1992"/>
      <c r="D1161" s="1993"/>
      <c r="E1161" s="1130" t="s">
        <v>568</v>
      </c>
      <c r="F1161" s="1128" t="s">
        <v>565</v>
      </c>
      <c r="G1161" s="1130" t="s">
        <v>556</v>
      </c>
      <c r="H1161" s="1128"/>
      <c r="I1161" s="1128" t="s">
        <v>629</v>
      </c>
      <c r="J1161" s="1128" t="s">
        <v>567</v>
      </c>
      <c r="K1161" s="1128" t="s">
        <v>630</v>
      </c>
    </row>
    <row r="1162" spans="1:11">
      <c r="B1162" s="1994" t="s">
        <v>4902</v>
      </c>
      <c r="C1162" s="1994"/>
      <c r="D1162" s="1994"/>
      <c r="E1162" s="1145" t="s">
        <v>4903</v>
      </c>
      <c r="F1162" s="1131" t="s">
        <v>909</v>
      </c>
      <c r="G1162" s="510">
        <v>28.23</v>
      </c>
      <c r="H1162" s="1132"/>
      <c r="I1162" s="510">
        <v>6</v>
      </c>
      <c r="J1162" s="1133">
        <v>1</v>
      </c>
      <c r="K1162" s="1134">
        <v>5</v>
      </c>
    </row>
    <row r="1163" spans="1:11">
      <c r="B1163" s="1994"/>
      <c r="C1163" s="1994"/>
      <c r="D1163" s="1994"/>
      <c r="E1163" s="1145" t="s">
        <v>4904</v>
      </c>
      <c r="F1163" s="1131" t="s">
        <v>911</v>
      </c>
      <c r="G1163" s="510">
        <v>10.02</v>
      </c>
      <c r="H1163" s="1132"/>
      <c r="I1163" s="510">
        <v>6</v>
      </c>
      <c r="J1163" s="1133">
        <v>1</v>
      </c>
      <c r="K1163" s="1134">
        <v>2</v>
      </c>
    </row>
    <row r="1164" spans="1:11">
      <c r="B1164" s="1994"/>
      <c r="C1164" s="1994"/>
      <c r="D1164" s="1994"/>
      <c r="E1164" s="1145" t="s">
        <v>4905</v>
      </c>
      <c r="F1164" s="1131" t="s">
        <v>913</v>
      </c>
      <c r="G1164" s="510">
        <v>221.11</v>
      </c>
      <c r="H1164" s="1132"/>
      <c r="I1164" s="510">
        <v>6</v>
      </c>
      <c r="J1164" s="1133">
        <v>1</v>
      </c>
      <c r="K1164" s="1134">
        <v>37</v>
      </c>
    </row>
    <row r="1166" spans="1:11" ht="15.75">
      <c r="A1166" s="2025" t="s">
        <v>4906</v>
      </c>
      <c r="B1166" s="2026"/>
      <c r="C1166" s="2026"/>
      <c r="D1166" s="2026"/>
      <c r="E1166" s="2026"/>
      <c r="F1166" s="2026"/>
      <c r="G1166" s="2026"/>
      <c r="H1166" s="2026"/>
      <c r="I1166" s="2026"/>
      <c r="J1166" s="2026"/>
      <c r="K1166" s="2027"/>
    </row>
    <row r="1167" spans="1:11">
      <c r="A1167" s="1135"/>
      <c r="B1167" s="1135"/>
      <c r="C1167" s="1135"/>
      <c r="D1167" s="1135"/>
      <c r="E1167" s="1135"/>
      <c r="F1167" s="1135"/>
      <c r="G1167" s="1135"/>
      <c r="H1167" s="1136"/>
      <c r="I1167" s="1129"/>
      <c r="J1167" s="1129"/>
      <c r="K1167" s="507"/>
    </row>
    <row r="1168" spans="1:11">
      <c r="A1168" s="1136"/>
      <c r="B1168" s="1991" t="s">
        <v>566</v>
      </c>
      <c r="C1168" s="1992"/>
      <c r="D1168" s="1993"/>
      <c r="E1168" s="1130" t="s">
        <v>568</v>
      </c>
      <c r="F1168" s="1128" t="s">
        <v>565</v>
      </c>
      <c r="G1168" s="1130" t="s">
        <v>556</v>
      </c>
      <c r="H1168" s="1128"/>
      <c r="I1168" s="1128"/>
      <c r="J1168" s="1128" t="s">
        <v>567</v>
      </c>
      <c r="K1168" s="1128" t="s">
        <v>562</v>
      </c>
    </row>
    <row r="1169" spans="1:11" ht="25.5">
      <c r="B1169" s="1991" t="s">
        <v>5091</v>
      </c>
      <c r="C1169" s="1992"/>
      <c r="D1169" s="1993"/>
      <c r="E1169" s="491" t="s">
        <v>4907</v>
      </c>
      <c r="F1169" s="1131" t="s">
        <v>571</v>
      </c>
      <c r="G1169" s="510">
        <v>70.239999999999995</v>
      </c>
      <c r="H1169" s="1132"/>
      <c r="I1169" s="1132">
        <v>70.239999999999995</v>
      </c>
      <c r="J1169" s="1133">
        <v>1</v>
      </c>
      <c r="K1169" s="1134">
        <v>70.239999999999995</v>
      </c>
    </row>
    <row r="1170" spans="1:11">
      <c r="A1170" s="1135"/>
      <c r="B1170" s="1135"/>
      <c r="C1170" s="1135"/>
      <c r="D1170" s="1135"/>
      <c r="E1170" s="1135"/>
      <c r="F1170" s="1135"/>
      <c r="G1170" s="1135"/>
      <c r="H1170" s="1136"/>
      <c r="I1170" s="1129"/>
      <c r="J1170" s="1129"/>
      <c r="K1170" s="507"/>
    </row>
    <row r="1171" spans="1:11">
      <c r="A1171" s="1136"/>
      <c r="B1171" s="1991" t="s">
        <v>566</v>
      </c>
      <c r="C1171" s="1992"/>
      <c r="D1171" s="1993"/>
      <c r="E1171" s="1130" t="s">
        <v>568</v>
      </c>
      <c r="F1171" s="1128" t="s">
        <v>565</v>
      </c>
      <c r="G1171" s="1130" t="s">
        <v>556</v>
      </c>
      <c r="H1171" s="1128" t="s">
        <v>559</v>
      </c>
      <c r="I1171" s="1128" t="s">
        <v>557</v>
      </c>
      <c r="J1171" s="1128" t="s">
        <v>567</v>
      </c>
      <c r="K1171" s="1128" t="s">
        <v>558</v>
      </c>
    </row>
    <row r="1172" spans="1:11">
      <c r="B1172" s="1994" t="s">
        <v>4908</v>
      </c>
      <c r="C1172" s="1994"/>
      <c r="D1172" s="1994"/>
      <c r="E1172" s="2008" t="s">
        <v>4909</v>
      </c>
      <c r="F1172" s="2019" t="s">
        <v>15</v>
      </c>
      <c r="G1172" s="510">
        <v>60.26</v>
      </c>
      <c r="H1172" s="1132">
        <v>0.55000000000000004</v>
      </c>
      <c r="I1172" s="1132">
        <v>1.25</v>
      </c>
      <c r="J1172" s="1133">
        <v>0.6</v>
      </c>
      <c r="K1172" s="1170">
        <v>24.9</v>
      </c>
    </row>
    <row r="1173" spans="1:11">
      <c r="B1173" s="1994"/>
      <c r="C1173" s="1994"/>
      <c r="D1173" s="1994"/>
      <c r="E1173" s="2009"/>
      <c r="F1173" s="2020"/>
      <c r="G1173" s="510">
        <v>3.29</v>
      </c>
      <c r="H1173" s="1132">
        <v>0.85</v>
      </c>
      <c r="I1173" s="1132">
        <v>1.35</v>
      </c>
      <c r="J1173" s="1133">
        <v>0.6</v>
      </c>
      <c r="K1173" s="1170">
        <v>2.2999999999999998</v>
      </c>
    </row>
    <row r="1174" spans="1:11">
      <c r="B1174" s="1994"/>
      <c r="C1174" s="1994"/>
      <c r="D1174" s="1994"/>
      <c r="E1174" s="2009"/>
      <c r="F1174" s="2020"/>
      <c r="G1174" s="510">
        <v>3.63</v>
      </c>
      <c r="H1174" s="1132">
        <v>0.9</v>
      </c>
      <c r="I1174" s="1132">
        <v>1.4</v>
      </c>
      <c r="J1174" s="1133">
        <v>0.6</v>
      </c>
      <c r="K1174" s="1170">
        <v>2.7</v>
      </c>
    </row>
    <row r="1175" spans="1:11">
      <c r="B1175" s="1994"/>
      <c r="C1175" s="1994"/>
      <c r="D1175" s="1994"/>
      <c r="E1175" s="2009"/>
      <c r="F1175" s="2020"/>
      <c r="G1175" s="510">
        <v>3.06</v>
      </c>
      <c r="H1175" s="1132">
        <v>1</v>
      </c>
      <c r="I1175" s="1132">
        <v>1.6</v>
      </c>
      <c r="J1175" s="1133">
        <v>0.6</v>
      </c>
      <c r="K1175" s="1170">
        <v>2.9</v>
      </c>
    </row>
    <row r="1176" spans="1:11">
      <c r="B1176" s="1994"/>
      <c r="C1176" s="1994"/>
      <c r="D1176" s="1994"/>
      <c r="E1176" s="2009"/>
      <c r="F1176" s="2020"/>
      <c r="G1176" s="510">
        <v>0</v>
      </c>
      <c r="H1176" s="1132">
        <v>1</v>
      </c>
      <c r="I1176" s="1132">
        <v>1.6</v>
      </c>
      <c r="J1176" s="1133">
        <v>0.6</v>
      </c>
      <c r="K1176" s="1170">
        <v>0</v>
      </c>
    </row>
    <row r="1177" spans="1:11">
      <c r="B1177" s="1994"/>
      <c r="C1177" s="1994"/>
      <c r="D1177" s="1994"/>
      <c r="E1177" s="2010"/>
      <c r="F1177" s="2021"/>
      <c r="G1177" s="510" t="s">
        <v>391</v>
      </c>
      <c r="H1177" s="1132"/>
      <c r="I1177" s="1132"/>
      <c r="J1177" s="1133"/>
      <c r="K1177" s="1138">
        <v>32.799999999999997</v>
      </c>
    </row>
    <row r="1178" spans="1:11">
      <c r="B1178" s="1994"/>
      <c r="C1178" s="1994"/>
      <c r="D1178" s="1994"/>
      <c r="E1178" s="2008" t="s">
        <v>4910</v>
      </c>
      <c r="F1178" s="2019" t="s">
        <v>17</v>
      </c>
      <c r="G1178" s="510">
        <v>60.26</v>
      </c>
      <c r="H1178" s="1132">
        <v>0.55000000000000004</v>
      </c>
      <c r="I1178" s="1132">
        <v>1.25</v>
      </c>
      <c r="J1178" s="1133">
        <v>0.35</v>
      </c>
      <c r="K1178" s="1170">
        <v>14.5</v>
      </c>
    </row>
    <row r="1179" spans="1:11">
      <c r="B1179" s="1994"/>
      <c r="C1179" s="1994"/>
      <c r="D1179" s="1994"/>
      <c r="E1179" s="2009"/>
      <c r="F1179" s="2020"/>
      <c r="G1179" s="510">
        <v>3.29</v>
      </c>
      <c r="H1179" s="1132">
        <v>0.85</v>
      </c>
      <c r="I1179" s="1132">
        <v>1.35</v>
      </c>
      <c r="J1179" s="1133">
        <v>0.35</v>
      </c>
      <c r="K1179" s="1170">
        <v>1.3</v>
      </c>
    </row>
    <row r="1180" spans="1:11">
      <c r="B1180" s="1994"/>
      <c r="C1180" s="1994"/>
      <c r="D1180" s="1994"/>
      <c r="E1180" s="2009"/>
      <c r="F1180" s="2020"/>
      <c r="G1180" s="510">
        <v>3.63</v>
      </c>
      <c r="H1180" s="1132">
        <v>0.9</v>
      </c>
      <c r="I1180" s="1132">
        <v>1.4</v>
      </c>
      <c r="J1180" s="1133">
        <v>0.35</v>
      </c>
      <c r="K1180" s="1170">
        <v>1.6</v>
      </c>
    </row>
    <row r="1181" spans="1:11">
      <c r="B1181" s="1994"/>
      <c r="C1181" s="1994"/>
      <c r="D1181" s="1994"/>
      <c r="E1181" s="2009"/>
      <c r="F1181" s="2020"/>
      <c r="G1181" s="510">
        <v>3.06</v>
      </c>
      <c r="H1181" s="1132">
        <v>1</v>
      </c>
      <c r="I1181" s="1132">
        <v>1.6</v>
      </c>
      <c r="J1181" s="1133">
        <v>0.35</v>
      </c>
      <c r="K1181" s="1170">
        <v>1.7</v>
      </c>
    </row>
    <row r="1182" spans="1:11">
      <c r="B1182" s="1994"/>
      <c r="C1182" s="1994"/>
      <c r="D1182" s="1994"/>
      <c r="E1182" s="2009"/>
      <c r="F1182" s="2020"/>
      <c r="G1182" s="510">
        <v>0</v>
      </c>
      <c r="H1182" s="1132">
        <v>1</v>
      </c>
      <c r="I1182" s="1132">
        <v>1.6</v>
      </c>
      <c r="J1182" s="1133">
        <v>0.35</v>
      </c>
      <c r="K1182" s="1170">
        <v>0</v>
      </c>
    </row>
    <row r="1183" spans="1:11">
      <c r="B1183" s="1994"/>
      <c r="C1183" s="1994"/>
      <c r="D1183" s="1994"/>
      <c r="E1183" s="2010"/>
      <c r="F1183" s="2021"/>
      <c r="G1183" s="510" t="s">
        <v>391</v>
      </c>
      <c r="H1183" s="1132"/>
      <c r="I1183" s="1132"/>
      <c r="J1183" s="1133"/>
      <c r="K1183" s="1138">
        <v>19.100000000000001</v>
      </c>
    </row>
    <row r="1184" spans="1:11">
      <c r="B1184" s="1994"/>
      <c r="C1184" s="1994"/>
      <c r="D1184" s="1994"/>
      <c r="E1184" s="2008" t="s">
        <v>4911</v>
      </c>
      <c r="F1184" s="2022" t="s">
        <v>18</v>
      </c>
      <c r="G1184" s="510">
        <v>60.26</v>
      </c>
      <c r="H1184" s="1132">
        <v>0.55000000000000004</v>
      </c>
      <c r="I1184" s="1132">
        <v>1.25</v>
      </c>
      <c r="J1184" s="1133">
        <v>0.05</v>
      </c>
      <c r="K1184" s="1170">
        <v>2.1</v>
      </c>
    </row>
    <row r="1185" spans="2:11">
      <c r="B1185" s="1994"/>
      <c r="C1185" s="1994"/>
      <c r="D1185" s="1994"/>
      <c r="E1185" s="2009"/>
      <c r="F1185" s="2023"/>
      <c r="G1185" s="510">
        <v>3.29</v>
      </c>
      <c r="H1185" s="1132">
        <v>0.85</v>
      </c>
      <c r="I1185" s="1132">
        <v>1.35</v>
      </c>
      <c r="J1185" s="1133">
        <v>0.05</v>
      </c>
      <c r="K1185" s="1170">
        <v>0.2</v>
      </c>
    </row>
    <row r="1186" spans="2:11">
      <c r="B1186" s="1994"/>
      <c r="C1186" s="1994"/>
      <c r="D1186" s="1994"/>
      <c r="E1186" s="2009"/>
      <c r="F1186" s="2023"/>
      <c r="G1186" s="510">
        <v>3.63</v>
      </c>
      <c r="H1186" s="1132">
        <v>0.9</v>
      </c>
      <c r="I1186" s="1132">
        <v>1.4</v>
      </c>
      <c r="J1186" s="1133">
        <v>0.05</v>
      </c>
      <c r="K1186" s="1170">
        <v>0.2</v>
      </c>
    </row>
    <row r="1187" spans="2:11">
      <c r="B1187" s="1994"/>
      <c r="C1187" s="1994"/>
      <c r="D1187" s="1994"/>
      <c r="E1187" s="2009"/>
      <c r="F1187" s="2023"/>
      <c r="G1187" s="510">
        <v>3.06</v>
      </c>
      <c r="H1187" s="1132">
        <v>1</v>
      </c>
      <c r="I1187" s="1132">
        <v>1.6</v>
      </c>
      <c r="J1187" s="1133">
        <v>0.05</v>
      </c>
      <c r="K1187" s="1170">
        <v>0.2</v>
      </c>
    </row>
    <row r="1188" spans="2:11">
      <c r="B1188" s="1994"/>
      <c r="C1188" s="1994"/>
      <c r="D1188" s="1994"/>
      <c r="E1188" s="2009"/>
      <c r="F1188" s="2023"/>
      <c r="G1188" s="510">
        <v>0</v>
      </c>
      <c r="H1188" s="1132">
        <v>1</v>
      </c>
      <c r="I1188" s="1132">
        <v>1.6</v>
      </c>
      <c r="J1188" s="1133">
        <v>0.05</v>
      </c>
      <c r="K1188" s="1170">
        <v>0</v>
      </c>
    </row>
    <row r="1189" spans="2:11">
      <c r="B1189" s="1994"/>
      <c r="C1189" s="1994"/>
      <c r="D1189" s="1994"/>
      <c r="E1189" s="2010"/>
      <c r="F1189" s="2024"/>
      <c r="G1189" s="510" t="s">
        <v>391</v>
      </c>
      <c r="H1189" s="1132"/>
      <c r="I1189" s="1132"/>
      <c r="J1189" s="1133"/>
      <c r="K1189" s="1138">
        <v>2.7000000000000006</v>
      </c>
    </row>
    <row r="1190" spans="2:11">
      <c r="G1190" s="511"/>
      <c r="H1190" s="512"/>
    </row>
    <row r="1191" spans="2:11">
      <c r="B1191" s="1991" t="s">
        <v>566</v>
      </c>
      <c r="C1191" s="1992"/>
      <c r="D1191" s="1993"/>
      <c r="E1191" s="1130" t="s">
        <v>568</v>
      </c>
      <c r="F1191" s="1128" t="s">
        <v>565</v>
      </c>
      <c r="G1191" s="1130" t="s">
        <v>556</v>
      </c>
      <c r="H1191" s="1128"/>
      <c r="I1191" s="1128"/>
      <c r="J1191" s="1128" t="s">
        <v>567</v>
      </c>
      <c r="K1191" s="1128" t="s">
        <v>562</v>
      </c>
    </row>
    <row r="1192" spans="2:11">
      <c r="B1192" s="1994" t="s">
        <v>4912</v>
      </c>
      <c r="C1192" s="1994"/>
      <c r="D1192" s="1994"/>
      <c r="E1192" s="1145" t="s">
        <v>4913</v>
      </c>
      <c r="F1192" s="1131" t="s">
        <v>909</v>
      </c>
      <c r="G1192" s="510">
        <v>60.26</v>
      </c>
      <c r="H1192" s="1132"/>
      <c r="I1192" s="510">
        <v>60.26</v>
      </c>
      <c r="J1192" s="1133">
        <v>1</v>
      </c>
      <c r="K1192" s="1134">
        <v>60.26</v>
      </c>
    </row>
    <row r="1193" spans="2:11">
      <c r="B1193" s="1994"/>
      <c r="C1193" s="1994"/>
      <c r="D1193" s="1994"/>
      <c r="E1193" s="1145" t="s">
        <v>4914</v>
      </c>
      <c r="F1193" s="1131" t="s">
        <v>910</v>
      </c>
      <c r="G1193" s="510">
        <v>3.29</v>
      </c>
      <c r="H1193" s="1132"/>
      <c r="I1193" s="510">
        <v>3.29</v>
      </c>
      <c r="J1193" s="1133">
        <v>1</v>
      </c>
      <c r="K1193" s="1134">
        <v>3.29</v>
      </c>
    </row>
    <row r="1194" spans="2:11">
      <c r="B1194" s="1994"/>
      <c r="C1194" s="1994"/>
      <c r="D1194" s="1994"/>
      <c r="E1194" s="1145" t="s">
        <v>4915</v>
      </c>
      <c r="F1194" s="1131" t="s">
        <v>911</v>
      </c>
      <c r="G1194" s="510">
        <v>3.63</v>
      </c>
      <c r="H1194" s="1132"/>
      <c r="I1194" s="510">
        <v>3.63</v>
      </c>
      <c r="J1194" s="1133">
        <v>1</v>
      </c>
      <c r="K1194" s="1134">
        <v>3.63</v>
      </c>
    </row>
    <row r="1195" spans="2:11">
      <c r="B1195" s="1994"/>
      <c r="C1195" s="1994"/>
      <c r="D1195" s="1994"/>
      <c r="E1195" s="1145" t="s">
        <v>4916</v>
      </c>
      <c r="F1195" s="1131" t="s">
        <v>912</v>
      </c>
      <c r="G1195" s="510">
        <v>3.06</v>
      </c>
      <c r="H1195" s="1132"/>
      <c r="I1195" s="510">
        <v>3.06</v>
      </c>
      <c r="J1195" s="1133">
        <v>1</v>
      </c>
      <c r="K1195" s="1134">
        <v>3.06</v>
      </c>
    </row>
    <row r="1196" spans="2:11">
      <c r="B1196" s="1994"/>
      <c r="C1196" s="1994"/>
      <c r="D1196" s="1994"/>
      <c r="E1196" s="1145"/>
      <c r="F1196" s="1131"/>
      <c r="G1196" s="510">
        <v>0</v>
      </c>
      <c r="H1196" s="1132"/>
      <c r="I1196" s="510">
        <v>0</v>
      </c>
      <c r="J1196" s="1133">
        <v>1</v>
      </c>
      <c r="K1196" s="1134">
        <v>0</v>
      </c>
    </row>
    <row r="1197" spans="2:11">
      <c r="G1197" s="511"/>
      <c r="H1197" s="512"/>
    </row>
    <row r="1198" spans="2:11">
      <c r="B1198" s="1991" t="s">
        <v>566</v>
      </c>
      <c r="C1198" s="1992"/>
      <c r="D1198" s="1993"/>
      <c r="E1198" s="1130" t="s">
        <v>568</v>
      </c>
      <c r="F1198" s="1128" t="s">
        <v>565</v>
      </c>
      <c r="G1198" s="1130" t="s">
        <v>569</v>
      </c>
      <c r="H1198" s="1128"/>
      <c r="I1198" s="1128"/>
      <c r="J1198" s="1128" t="s">
        <v>567</v>
      </c>
      <c r="K1198" s="1128" t="s">
        <v>576</v>
      </c>
    </row>
    <row r="1199" spans="2:11">
      <c r="B1199" s="1994" t="s">
        <v>5061</v>
      </c>
      <c r="C1199" s="1994"/>
      <c r="D1199" s="1994"/>
      <c r="E1199" s="1145"/>
      <c r="F1199" s="1131" t="s">
        <v>867</v>
      </c>
      <c r="G1199" s="510"/>
      <c r="H1199" s="1132"/>
      <c r="I1199" s="510"/>
      <c r="J1199" s="1133"/>
      <c r="K1199" s="1134"/>
    </row>
    <row r="1200" spans="2:11">
      <c r="B1200" s="1994"/>
      <c r="C1200" s="1994"/>
      <c r="D1200" s="1994"/>
      <c r="E1200" s="1145" t="s">
        <v>4917</v>
      </c>
      <c r="F1200" s="1131" t="s">
        <v>888</v>
      </c>
      <c r="G1200" s="510">
        <v>1</v>
      </c>
      <c r="H1200" s="1132"/>
      <c r="I1200" s="510">
        <v>1</v>
      </c>
      <c r="J1200" s="1133">
        <v>1</v>
      </c>
      <c r="K1200" s="1134">
        <v>1</v>
      </c>
    </row>
    <row r="1201" spans="2:25">
      <c r="B1201" s="1994"/>
      <c r="C1201" s="1994"/>
      <c r="D1201" s="1994"/>
      <c r="E1201" s="1145" t="s">
        <v>4918</v>
      </c>
      <c r="F1201" s="1131" t="s">
        <v>868</v>
      </c>
      <c r="G1201" s="510">
        <v>10</v>
      </c>
      <c r="H1201" s="1132"/>
      <c r="I1201" s="510">
        <v>10</v>
      </c>
      <c r="J1201" s="1133">
        <v>1</v>
      </c>
      <c r="K1201" s="1134">
        <v>10</v>
      </c>
    </row>
    <row r="1202" spans="2:25">
      <c r="B1202" s="1994"/>
      <c r="C1202" s="1994"/>
      <c r="D1202" s="1994"/>
      <c r="E1202" s="1145" t="s">
        <v>4919</v>
      </c>
      <c r="F1202" s="1131" t="s">
        <v>889</v>
      </c>
      <c r="G1202" s="510">
        <v>3</v>
      </c>
      <c r="H1202" s="1132"/>
      <c r="I1202" s="510">
        <v>3</v>
      </c>
      <c r="J1202" s="1133">
        <v>1</v>
      </c>
      <c r="K1202" s="1134">
        <v>3</v>
      </c>
    </row>
    <row r="1203" spans="2:25">
      <c r="B1203" s="1994"/>
      <c r="C1203" s="1994"/>
      <c r="D1203" s="1994"/>
      <c r="E1203" s="1145" t="s">
        <v>4944</v>
      </c>
      <c r="F1203" s="1131" t="s">
        <v>891</v>
      </c>
      <c r="G1203" s="510">
        <v>2</v>
      </c>
      <c r="H1203" s="1132"/>
      <c r="I1203" s="510">
        <v>2</v>
      </c>
      <c r="J1203" s="1133">
        <v>1</v>
      </c>
      <c r="K1203" s="1134">
        <v>2</v>
      </c>
    </row>
    <row r="1204" spans="2:25">
      <c r="B1204" s="1994"/>
      <c r="C1204" s="1994"/>
      <c r="D1204" s="1994"/>
      <c r="E1204" s="1145" t="s">
        <v>4945</v>
      </c>
      <c r="F1204" s="1131" t="s">
        <v>871</v>
      </c>
      <c r="G1204" s="510">
        <v>1</v>
      </c>
      <c r="H1204" s="1132"/>
      <c r="I1204" s="510">
        <v>1</v>
      </c>
      <c r="J1204" s="1133">
        <v>1</v>
      </c>
      <c r="K1204" s="1134">
        <v>1</v>
      </c>
    </row>
    <row r="1205" spans="2:25">
      <c r="G1205" s="511"/>
      <c r="H1205" s="512"/>
      <c r="O1205" s="1173" t="s">
        <v>5084</v>
      </c>
      <c r="P1205" s="1173">
        <v>1</v>
      </c>
      <c r="Q1205" s="1173">
        <v>2</v>
      </c>
      <c r="R1205" s="1173">
        <v>3</v>
      </c>
      <c r="S1205" s="1173">
        <v>4</v>
      </c>
      <c r="T1205" s="1173">
        <v>5</v>
      </c>
      <c r="U1205" s="1173">
        <v>6</v>
      </c>
      <c r="V1205" s="1173">
        <v>7</v>
      </c>
      <c r="W1205" s="1173">
        <v>8</v>
      </c>
      <c r="X1205" s="1173">
        <v>9</v>
      </c>
    </row>
    <row r="1206" spans="2:25" ht="15">
      <c r="B1206" s="1991" t="s">
        <v>566</v>
      </c>
      <c r="C1206" s="1992"/>
      <c r="D1206" s="1993"/>
      <c r="E1206" s="1130" t="s">
        <v>568</v>
      </c>
      <c r="F1206" s="1128" t="s">
        <v>565</v>
      </c>
      <c r="G1206" s="1130" t="s">
        <v>569</v>
      </c>
      <c r="H1206" s="1128"/>
      <c r="I1206" s="1128"/>
      <c r="J1206" s="1128" t="s">
        <v>567</v>
      </c>
      <c r="K1206" s="1128" t="s">
        <v>576</v>
      </c>
      <c r="M1206" s="1174">
        <v>57</v>
      </c>
      <c r="N1206" s="1174" t="s">
        <v>5070</v>
      </c>
      <c r="P1206" s="508">
        <v>7</v>
      </c>
      <c r="Q1206" s="508">
        <v>7</v>
      </c>
      <c r="R1206" s="508">
        <v>8</v>
      </c>
      <c r="S1206" s="508">
        <v>2</v>
      </c>
      <c r="T1206" s="508">
        <v>3</v>
      </c>
      <c r="U1206" s="508">
        <v>6</v>
      </c>
      <c r="V1206" s="508">
        <v>5</v>
      </c>
      <c r="W1206" s="508">
        <v>12</v>
      </c>
      <c r="X1206" s="508">
        <v>11</v>
      </c>
      <c r="Y1206" s="508">
        <v>61</v>
      </c>
    </row>
    <row r="1207" spans="2:25" ht="25.5">
      <c r="B1207" s="1994" t="s">
        <v>5062</v>
      </c>
      <c r="C1207" s="1994"/>
      <c r="D1207" s="1994"/>
      <c r="E1207" s="1145" t="s">
        <v>4920</v>
      </c>
      <c r="F1207" s="1131" t="s">
        <v>279</v>
      </c>
      <c r="G1207" s="510">
        <v>5</v>
      </c>
      <c r="H1207" s="1132"/>
      <c r="I1207" s="510">
        <v>5</v>
      </c>
      <c r="J1207" s="1133">
        <v>1</v>
      </c>
      <c r="K1207" s="1134">
        <v>5</v>
      </c>
      <c r="M1207" s="1174">
        <v>12</v>
      </c>
      <c r="N1207" s="1174" t="s">
        <v>5071</v>
      </c>
      <c r="P1207" s="508">
        <v>3</v>
      </c>
      <c r="Q1207" s="508">
        <v>2</v>
      </c>
      <c r="R1207" s="508">
        <v>3</v>
      </c>
      <c r="S1207" s="508">
        <v>1</v>
      </c>
      <c r="T1207" s="508">
        <v>1</v>
      </c>
      <c r="U1207" s="508">
        <v>1</v>
      </c>
      <c r="V1207" s="508">
        <v>1</v>
      </c>
      <c r="Y1207" s="508">
        <v>12</v>
      </c>
    </row>
    <row r="1208" spans="2:25" ht="25.5">
      <c r="B1208" s="1994"/>
      <c r="C1208" s="1994"/>
      <c r="D1208" s="1994"/>
      <c r="E1208" s="1145" t="s">
        <v>4921</v>
      </c>
      <c r="F1208" s="1131" t="s">
        <v>5078</v>
      </c>
      <c r="G1208" s="510">
        <v>1</v>
      </c>
      <c r="H1208" s="1132"/>
      <c r="I1208" s="510">
        <v>1</v>
      </c>
      <c r="J1208" s="1133">
        <v>1</v>
      </c>
      <c r="K1208" s="1134">
        <v>1</v>
      </c>
      <c r="M1208" s="1174">
        <v>14</v>
      </c>
      <c r="N1208" s="1174" t="s">
        <v>5072</v>
      </c>
      <c r="P1208" s="508">
        <v>2</v>
      </c>
      <c r="Q1208" s="508">
        <v>2</v>
      </c>
      <c r="R1208" s="508">
        <v>2</v>
      </c>
      <c r="S1208" s="508">
        <v>1</v>
      </c>
      <c r="T1208" s="508">
        <v>1</v>
      </c>
      <c r="U1208" s="508">
        <v>2</v>
      </c>
      <c r="V1208" s="508">
        <v>1</v>
      </c>
      <c r="W1208" s="508">
        <v>2</v>
      </c>
      <c r="X1208" s="508">
        <v>1</v>
      </c>
      <c r="Y1208" s="508">
        <v>14</v>
      </c>
    </row>
    <row r="1209" spans="2:25" ht="25.5">
      <c r="B1209" s="1994"/>
      <c r="C1209" s="1994"/>
      <c r="D1209" s="1994"/>
      <c r="E1209" s="1145" t="s">
        <v>4922</v>
      </c>
      <c r="F1209" s="1131" t="s">
        <v>5079</v>
      </c>
      <c r="G1209" s="510">
        <v>1</v>
      </c>
      <c r="H1209" s="1132"/>
      <c r="I1209" s="510">
        <v>1</v>
      </c>
      <c r="J1209" s="1133">
        <v>1</v>
      </c>
      <c r="K1209" s="1134">
        <v>1</v>
      </c>
      <c r="M1209" s="1174">
        <v>11</v>
      </c>
      <c r="N1209" s="1174" t="s">
        <v>5073</v>
      </c>
      <c r="Q1209" s="508">
        <v>1</v>
      </c>
      <c r="R1209" s="508">
        <v>2</v>
      </c>
      <c r="S1209" s="508">
        <v>1</v>
      </c>
      <c r="T1209" s="508">
        <v>1</v>
      </c>
      <c r="U1209" s="508">
        <v>2</v>
      </c>
      <c r="V1209" s="508">
        <v>1</v>
      </c>
      <c r="W1209" s="508">
        <v>2</v>
      </c>
      <c r="X1209" s="508">
        <v>1</v>
      </c>
      <c r="Y1209" s="508">
        <v>11</v>
      </c>
    </row>
    <row r="1210" spans="2:25" ht="25.5">
      <c r="B1210" s="1994"/>
      <c r="C1210" s="1994"/>
      <c r="D1210" s="1994"/>
      <c r="E1210" s="1145" t="s">
        <v>4923</v>
      </c>
      <c r="F1210" s="1131" t="s">
        <v>5080</v>
      </c>
      <c r="G1210" s="510">
        <v>1</v>
      </c>
      <c r="H1210" s="1132"/>
      <c r="I1210" s="510">
        <v>1</v>
      </c>
      <c r="J1210" s="1133">
        <v>1</v>
      </c>
      <c r="K1210" s="1134">
        <v>1</v>
      </c>
      <c r="M1210" s="1174">
        <v>8</v>
      </c>
      <c r="N1210" s="1174" t="s">
        <v>2433</v>
      </c>
      <c r="O1210" s="508">
        <v>4</v>
      </c>
      <c r="Y1210" s="508">
        <v>4</v>
      </c>
    </row>
    <row r="1211" spans="2:25" ht="15">
      <c r="G1211" s="511"/>
      <c r="H1211" s="512"/>
      <c r="M1211" s="1174">
        <v>2</v>
      </c>
      <c r="N1211" s="1174" t="s">
        <v>2435</v>
      </c>
      <c r="O1211" s="508">
        <v>2</v>
      </c>
      <c r="Y1211" s="508">
        <v>2</v>
      </c>
    </row>
    <row r="1212" spans="2:25" ht="15">
      <c r="B1212" s="1991" t="s">
        <v>566</v>
      </c>
      <c r="C1212" s="1992"/>
      <c r="D1212" s="1993"/>
      <c r="E1212" s="1130" t="s">
        <v>568</v>
      </c>
      <c r="F1212" s="1128" t="s">
        <v>565</v>
      </c>
      <c r="G1212" s="1130" t="s">
        <v>556</v>
      </c>
      <c r="H1212" s="1128" t="s">
        <v>559</v>
      </c>
      <c r="I1212" s="1128" t="s">
        <v>557</v>
      </c>
      <c r="J1212" s="1128" t="s">
        <v>567</v>
      </c>
      <c r="K1212" s="1128" t="s">
        <v>558</v>
      </c>
      <c r="M1212" s="1174">
        <v>1</v>
      </c>
      <c r="N1212" s="1174" t="s">
        <v>2437</v>
      </c>
      <c r="O1212" s="508">
        <v>1</v>
      </c>
      <c r="Y1212" s="508">
        <v>1</v>
      </c>
    </row>
    <row r="1213" spans="2:25">
      <c r="B1213" s="1994" t="s">
        <v>4924</v>
      </c>
      <c r="C1213" s="1994"/>
      <c r="D1213" s="1994"/>
      <c r="E1213" s="2008" t="s">
        <v>4925</v>
      </c>
      <c r="F1213" s="2012" t="s">
        <v>32</v>
      </c>
      <c r="G1213" s="510">
        <v>60.26</v>
      </c>
      <c r="H1213" s="1132">
        <v>0.55000000000000004</v>
      </c>
      <c r="I1213" s="1132">
        <v>0.6</v>
      </c>
      <c r="J1213" s="1133">
        <v>1</v>
      </c>
      <c r="K1213" s="1170">
        <v>19.899999999999999</v>
      </c>
    </row>
    <row r="1214" spans="2:25">
      <c r="B1214" s="1994"/>
      <c r="C1214" s="1994"/>
      <c r="D1214" s="1994"/>
      <c r="E1214" s="2009"/>
      <c r="F1214" s="2013"/>
      <c r="G1214" s="510">
        <v>3.29</v>
      </c>
      <c r="H1214" s="1132">
        <v>0.85</v>
      </c>
      <c r="I1214" s="1132">
        <v>0.6</v>
      </c>
      <c r="J1214" s="1133">
        <v>1</v>
      </c>
      <c r="K1214" s="1170">
        <v>1.7</v>
      </c>
      <c r="O1214" s="508">
        <v>7</v>
      </c>
      <c r="P1214" s="508">
        <v>12</v>
      </c>
      <c r="Q1214" s="508">
        <v>12</v>
      </c>
      <c r="R1214" s="508">
        <v>15</v>
      </c>
      <c r="S1214" s="508">
        <v>5</v>
      </c>
      <c r="T1214" s="508">
        <v>6</v>
      </c>
      <c r="U1214" s="508">
        <v>11</v>
      </c>
      <c r="V1214" s="508">
        <v>8</v>
      </c>
      <c r="W1214" s="508">
        <v>16</v>
      </c>
      <c r="X1214" s="508">
        <v>13</v>
      </c>
      <c r="Y1214" s="508">
        <v>105</v>
      </c>
    </row>
    <row r="1215" spans="2:25">
      <c r="B1215" s="1994"/>
      <c r="C1215" s="1994"/>
      <c r="D1215" s="1994"/>
      <c r="E1215" s="2009"/>
      <c r="F1215" s="2013"/>
      <c r="G1215" s="510">
        <v>3.63</v>
      </c>
      <c r="H1215" s="1132">
        <v>0.9</v>
      </c>
      <c r="I1215" s="1132">
        <v>0.6</v>
      </c>
      <c r="J1215" s="1133">
        <v>1</v>
      </c>
      <c r="K1215" s="1170">
        <v>2</v>
      </c>
    </row>
    <row r="1216" spans="2:25">
      <c r="B1216" s="1994"/>
      <c r="C1216" s="1994"/>
      <c r="D1216" s="1994"/>
      <c r="E1216" s="2009"/>
      <c r="F1216" s="2013"/>
      <c r="G1216" s="510">
        <v>3.06</v>
      </c>
      <c r="H1216" s="1132">
        <v>1</v>
      </c>
      <c r="I1216" s="1132">
        <v>0.6</v>
      </c>
      <c r="J1216" s="1133">
        <v>1</v>
      </c>
      <c r="K1216" s="1170">
        <v>1.8</v>
      </c>
      <c r="O1216" s="508">
        <v>7</v>
      </c>
      <c r="P1216" s="508">
        <v>12</v>
      </c>
      <c r="Q1216" s="508">
        <v>13</v>
      </c>
      <c r="R1216" s="508">
        <v>16</v>
      </c>
      <c r="S1216" s="508">
        <v>6</v>
      </c>
      <c r="T1216" s="508">
        <v>6</v>
      </c>
      <c r="U1216" s="508">
        <v>11</v>
      </c>
      <c r="V1216" s="508">
        <v>8</v>
      </c>
      <c r="W1216" s="508">
        <v>16</v>
      </c>
      <c r="X1216" s="508">
        <v>13</v>
      </c>
      <c r="Y1216" s="508">
        <v>108</v>
      </c>
    </row>
    <row r="1217" spans="2:11">
      <c r="B1217" s="1994"/>
      <c r="C1217" s="1994"/>
      <c r="D1217" s="1994"/>
      <c r="E1217" s="2009"/>
      <c r="F1217" s="2013"/>
      <c r="G1217" s="510">
        <v>0</v>
      </c>
      <c r="H1217" s="1132">
        <v>1</v>
      </c>
      <c r="I1217" s="1132">
        <v>0.6</v>
      </c>
      <c r="J1217" s="1133">
        <v>1</v>
      </c>
      <c r="K1217" s="1170">
        <v>0</v>
      </c>
    </row>
    <row r="1218" spans="2:11">
      <c r="B1218" s="1994"/>
      <c r="C1218" s="1994"/>
      <c r="D1218" s="1994"/>
      <c r="E1218" s="2010"/>
      <c r="F1218" s="2014"/>
      <c r="G1218" s="510" t="s">
        <v>391</v>
      </c>
      <c r="H1218" s="1132"/>
      <c r="I1218" s="1132"/>
      <c r="J1218" s="1133"/>
      <c r="K1218" s="1134">
        <v>25.4</v>
      </c>
    </row>
    <row r="1219" spans="2:11">
      <c r="B1219" s="1994"/>
      <c r="C1219" s="1994"/>
      <c r="D1219" s="1994"/>
      <c r="E1219" s="2015" t="s">
        <v>4926</v>
      </c>
      <c r="F1219" s="2012" t="s">
        <v>133</v>
      </c>
      <c r="G1219" s="510">
        <v>60.26</v>
      </c>
      <c r="H1219" s="1132">
        <v>0.55000000000000004</v>
      </c>
      <c r="I1219" s="1132">
        <v>0.43</v>
      </c>
      <c r="J1219" s="1133">
        <v>1</v>
      </c>
      <c r="K1219" s="1155">
        <v>14.3</v>
      </c>
    </row>
    <row r="1220" spans="2:11">
      <c r="B1220" s="1994"/>
      <c r="C1220" s="1994"/>
      <c r="D1220" s="1994"/>
      <c r="E1220" s="2015"/>
      <c r="F1220" s="2013"/>
      <c r="G1220" s="510">
        <v>60.26</v>
      </c>
      <c r="H1220" s="1132">
        <v>-3.1415999999999999</v>
      </c>
      <c r="I1220" s="1132">
        <v>0.25</v>
      </c>
      <c r="J1220" s="1133">
        <v>1</v>
      </c>
      <c r="K1220" s="1155">
        <v>-1.479006375</v>
      </c>
    </row>
    <row r="1221" spans="2:11">
      <c r="B1221" s="1994"/>
      <c r="C1221" s="1994"/>
      <c r="D1221" s="1994"/>
      <c r="E1221" s="2015"/>
      <c r="F1221" s="2013"/>
      <c r="G1221" s="510">
        <v>3.29</v>
      </c>
      <c r="H1221" s="1132">
        <v>0.85</v>
      </c>
      <c r="I1221" s="1132">
        <v>0.48</v>
      </c>
      <c r="J1221" s="1133">
        <v>1</v>
      </c>
      <c r="K1221" s="1155">
        <v>1.3</v>
      </c>
    </row>
    <row r="1222" spans="2:11">
      <c r="B1222" s="1994"/>
      <c r="C1222" s="1994"/>
      <c r="D1222" s="1994"/>
      <c r="E1222" s="2015"/>
      <c r="F1222" s="2013"/>
      <c r="G1222" s="510">
        <v>3.29</v>
      </c>
      <c r="H1222" s="1132">
        <v>-3.1415999999999999</v>
      </c>
      <c r="I1222" s="1132">
        <v>0.35</v>
      </c>
      <c r="J1222" s="1133">
        <v>1</v>
      </c>
      <c r="K1222" s="1155">
        <v>-0.15826791749999999</v>
      </c>
    </row>
    <row r="1223" spans="2:11">
      <c r="B1223" s="1994"/>
      <c r="C1223" s="1994"/>
      <c r="D1223" s="1994"/>
      <c r="E1223" s="2015"/>
      <c r="F1223" s="2013"/>
      <c r="G1223" s="510">
        <v>3.63</v>
      </c>
      <c r="H1223" s="1132">
        <v>0.9</v>
      </c>
      <c r="I1223" s="1132">
        <v>0.5</v>
      </c>
      <c r="J1223" s="1133">
        <v>1</v>
      </c>
      <c r="K1223" s="1155">
        <v>1.6</v>
      </c>
    </row>
    <row r="1224" spans="2:11">
      <c r="B1224" s="1994"/>
      <c r="C1224" s="1994"/>
      <c r="D1224" s="1994"/>
      <c r="E1224" s="2015"/>
      <c r="F1224" s="2013"/>
      <c r="G1224" s="510">
        <v>3.63</v>
      </c>
      <c r="H1224" s="1132">
        <v>-3.1415999999999999</v>
      </c>
      <c r="I1224" s="1132">
        <v>0.4</v>
      </c>
      <c r="J1224" s="1133">
        <v>1</v>
      </c>
      <c r="K1224" s="1155">
        <v>-0.22808016000000003</v>
      </c>
    </row>
    <row r="1225" spans="2:11">
      <c r="B1225" s="1994"/>
      <c r="C1225" s="1994"/>
      <c r="D1225" s="1994"/>
      <c r="E1225" s="2015"/>
      <c r="F1225" s="2013"/>
      <c r="G1225" s="510">
        <v>3.06</v>
      </c>
      <c r="H1225" s="1132">
        <v>1</v>
      </c>
      <c r="I1225" s="1132">
        <v>0.55000000000000004</v>
      </c>
      <c r="J1225" s="1133">
        <v>1</v>
      </c>
      <c r="K1225" s="1155">
        <v>1.7</v>
      </c>
    </row>
    <row r="1226" spans="2:11">
      <c r="B1226" s="1994"/>
      <c r="C1226" s="1994"/>
      <c r="D1226" s="1994"/>
      <c r="E1226" s="2015"/>
      <c r="F1226" s="2013"/>
      <c r="G1226" s="510">
        <v>3.06</v>
      </c>
      <c r="H1226" s="1132">
        <v>-3.1415999999999999</v>
      </c>
      <c r="I1226" s="1132">
        <v>0.5</v>
      </c>
      <c r="J1226" s="1133">
        <v>1</v>
      </c>
      <c r="K1226" s="1155">
        <v>-0.3004155</v>
      </c>
    </row>
    <row r="1227" spans="2:11">
      <c r="B1227" s="1994"/>
      <c r="C1227" s="1994"/>
      <c r="D1227" s="1994"/>
      <c r="E1227" s="2015"/>
      <c r="F1227" s="2013"/>
      <c r="G1227" s="510">
        <v>0</v>
      </c>
      <c r="H1227" s="1132">
        <v>1</v>
      </c>
      <c r="I1227" s="1132">
        <v>0.55000000000000004</v>
      </c>
      <c r="J1227" s="1133">
        <v>1</v>
      </c>
      <c r="K1227" s="1170">
        <v>0</v>
      </c>
    </row>
    <row r="1228" spans="2:11">
      <c r="B1228" s="1994"/>
      <c r="C1228" s="1994"/>
      <c r="D1228" s="1994"/>
      <c r="E1228" s="2015"/>
      <c r="F1228" s="2013"/>
      <c r="G1228" s="510">
        <v>0</v>
      </c>
      <c r="H1228" s="1132">
        <v>-3.1415999999999999</v>
      </c>
      <c r="I1228" s="1132">
        <v>0.5</v>
      </c>
      <c r="J1228" s="1133">
        <v>1</v>
      </c>
      <c r="K1228" s="1155">
        <v>0</v>
      </c>
    </row>
    <row r="1229" spans="2:11">
      <c r="B1229" s="1994"/>
      <c r="C1229" s="1994"/>
      <c r="D1229" s="1994"/>
      <c r="E1229" s="2015"/>
      <c r="F1229" s="2014"/>
      <c r="G1229" s="510" t="s">
        <v>391</v>
      </c>
      <c r="H1229" s="1132"/>
      <c r="I1229" s="1132"/>
      <c r="J1229" s="1133"/>
      <c r="K1229" s="1134">
        <v>16.734230047500002</v>
      </c>
    </row>
    <row r="1230" spans="2:11">
      <c r="B1230" s="1994"/>
      <c r="C1230" s="1994"/>
      <c r="D1230" s="1994"/>
      <c r="E1230" s="2015" t="s">
        <v>4927</v>
      </c>
      <c r="F1230" s="2012" t="s">
        <v>153</v>
      </c>
      <c r="G1230" s="510">
        <v>60.26</v>
      </c>
      <c r="H1230" s="1132">
        <v>0.55000000000000004</v>
      </c>
      <c r="I1230" s="1132">
        <v>0.23</v>
      </c>
      <c r="J1230" s="1133">
        <v>1</v>
      </c>
      <c r="K1230" s="1155">
        <v>7.6</v>
      </c>
    </row>
    <row r="1231" spans="2:11">
      <c r="B1231" s="1994"/>
      <c r="C1231" s="1994"/>
      <c r="D1231" s="1994"/>
      <c r="E1231" s="2015"/>
      <c r="F1231" s="2013"/>
      <c r="G1231" s="510">
        <v>60.26</v>
      </c>
      <c r="H1231" s="1132">
        <v>-3.1415999999999999</v>
      </c>
      <c r="I1231" s="1132">
        <v>0.25</v>
      </c>
      <c r="J1231" s="1133">
        <v>1</v>
      </c>
      <c r="K1231" s="1155">
        <v>-1.479006375</v>
      </c>
    </row>
    <row r="1232" spans="2:11">
      <c r="B1232" s="1994"/>
      <c r="C1232" s="1994"/>
      <c r="D1232" s="1994"/>
      <c r="E1232" s="2015"/>
      <c r="F1232" s="2013"/>
      <c r="G1232" s="510">
        <v>3.29</v>
      </c>
      <c r="H1232" s="1132">
        <v>0.85</v>
      </c>
      <c r="I1232" s="1132">
        <v>0.28000000000000003</v>
      </c>
      <c r="J1232" s="1133">
        <v>1</v>
      </c>
      <c r="K1232" s="1155">
        <v>0.8</v>
      </c>
    </row>
    <row r="1233" spans="2:11">
      <c r="B1233" s="1994"/>
      <c r="C1233" s="1994"/>
      <c r="D1233" s="1994"/>
      <c r="E1233" s="2015"/>
      <c r="F1233" s="2013"/>
      <c r="G1233" s="510">
        <v>3.29</v>
      </c>
      <c r="H1233" s="1132">
        <v>-3.1415999999999999</v>
      </c>
      <c r="I1233" s="1132">
        <v>0.35</v>
      </c>
      <c r="J1233" s="1133">
        <v>1</v>
      </c>
      <c r="K1233" s="1155">
        <v>-0.15826791749999999</v>
      </c>
    </row>
    <row r="1234" spans="2:11">
      <c r="B1234" s="1994"/>
      <c r="C1234" s="1994"/>
      <c r="D1234" s="1994"/>
      <c r="E1234" s="2015"/>
      <c r="F1234" s="2013"/>
      <c r="G1234" s="510">
        <v>3.63</v>
      </c>
      <c r="H1234" s="1132">
        <v>0.9</v>
      </c>
      <c r="I1234" s="1132">
        <v>0.3</v>
      </c>
      <c r="J1234" s="1133">
        <v>1</v>
      </c>
      <c r="K1234" s="1155">
        <v>1</v>
      </c>
    </row>
    <row r="1235" spans="2:11">
      <c r="B1235" s="1994"/>
      <c r="C1235" s="1994"/>
      <c r="D1235" s="1994"/>
      <c r="E1235" s="2015"/>
      <c r="F1235" s="2013"/>
      <c r="G1235" s="510">
        <v>3.63</v>
      </c>
      <c r="H1235" s="1132">
        <v>-3.1415999999999999</v>
      </c>
      <c r="I1235" s="1132">
        <v>0.4</v>
      </c>
      <c r="J1235" s="1133">
        <v>1</v>
      </c>
      <c r="K1235" s="1155">
        <v>-0.22808016000000003</v>
      </c>
    </row>
    <row r="1236" spans="2:11">
      <c r="B1236" s="1994"/>
      <c r="C1236" s="1994"/>
      <c r="D1236" s="1994"/>
      <c r="E1236" s="2015"/>
      <c r="F1236" s="2013"/>
      <c r="G1236" s="510">
        <v>3.06</v>
      </c>
      <c r="H1236" s="1132">
        <v>1</v>
      </c>
      <c r="I1236" s="1132">
        <v>0.35</v>
      </c>
      <c r="J1236" s="1133">
        <v>1</v>
      </c>
      <c r="K1236" s="1155">
        <v>1.1000000000000001</v>
      </c>
    </row>
    <row r="1237" spans="2:11">
      <c r="B1237" s="1994"/>
      <c r="C1237" s="1994"/>
      <c r="D1237" s="1994"/>
      <c r="E1237" s="2015"/>
      <c r="F1237" s="2013"/>
      <c r="G1237" s="510">
        <v>3.06</v>
      </c>
      <c r="H1237" s="1132">
        <v>-3.1415999999999999</v>
      </c>
      <c r="I1237" s="1132">
        <v>0.5</v>
      </c>
      <c r="J1237" s="1133">
        <v>1</v>
      </c>
      <c r="K1237" s="1155">
        <v>-0.3004155</v>
      </c>
    </row>
    <row r="1238" spans="2:11">
      <c r="B1238" s="1994"/>
      <c r="C1238" s="1994"/>
      <c r="D1238" s="1994"/>
      <c r="E1238" s="2015"/>
      <c r="F1238" s="2013"/>
      <c r="G1238" s="510">
        <v>0</v>
      </c>
      <c r="H1238" s="1132">
        <v>1</v>
      </c>
      <c r="I1238" s="1132">
        <v>0.48</v>
      </c>
      <c r="J1238" s="1133">
        <v>1</v>
      </c>
      <c r="K1238" s="1170">
        <v>0</v>
      </c>
    </row>
    <row r="1239" spans="2:11">
      <c r="B1239" s="1994"/>
      <c r="C1239" s="1994"/>
      <c r="D1239" s="1994"/>
      <c r="E1239" s="2015"/>
      <c r="F1239" s="2013"/>
      <c r="G1239" s="510">
        <v>0</v>
      </c>
      <c r="H1239" s="1132">
        <v>-3.1415999999999999</v>
      </c>
      <c r="I1239" s="1132">
        <v>0.75</v>
      </c>
      <c r="J1239" s="1133">
        <v>1</v>
      </c>
      <c r="K1239" s="1155">
        <v>0</v>
      </c>
    </row>
    <row r="1240" spans="2:11">
      <c r="B1240" s="1994"/>
      <c r="C1240" s="1994"/>
      <c r="D1240" s="1994"/>
      <c r="E1240" s="2015"/>
      <c r="F1240" s="2014"/>
      <c r="G1240" s="510" t="s">
        <v>391</v>
      </c>
      <c r="H1240" s="1132"/>
      <c r="I1240" s="1132"/>
      <c r="J1240" s="1133"/>
      <c r="K1240" s="1134">
        <v>8.3342300475000002</v>
      </c>
    </row>
    <row r="1242" spans="2:11">
      <c r="B1242" s="1991" t="s">
        <v>566</v>
      </c>
      <c r="C1242" s="1992"/>
      <c r="D1242" s="1993"/>
      <c r="E1242" s="1130" t="s">
        <v>568</v>
      </c>
      <c r="F1242" s="1128" t="s">
        <v>565</v>
      </c>
      <c r="G1242" s="1130" t="s">
        <v>556</v>
      </c>
      <c r="H1242" s="1128" t="s">
        <v>559</v>
      </c>
      <c r="I1242" s="1128" t="s">
        <v>557</v>
      </c>
      <c r="J1242" s="1128" t="s">
        <v>567</v>
      </c>
      <c r="K1242" s="1128" t="s">
        <v>391</v>
      </c>
    </row>
    <row r="1243" spans="2:11">
      <c r="B1243" s="1994" t="s">
        <v>4928</v>
      </c>
      <c r="C1243" s="1994"/>
      <c r="D1243" s="1994"/>
      <c r="E1243" s="2016" t="s">
        <v>4929</v>
      </c>
      <c r="F1243" s="2012" t="s">
        <v>250</v>
      </c>
      <c r="G1243" s="510">
        <v>60.26</v>
      </c>
      <c r="H1243" s="1132">
        <v>0.55000000000000004</v>
      </c>
      <c r="I1243" s="1132">
        <v>0.15</v>
      </c>
      <c r="J1243" s="1133">
        <v>0.3</v>
      </c>
      <c r="K1243" s="1155">
        <v>1.5</v>
      </c>
    </row>
    <row r="1244" spans="2:11">
      <c r="B1244" s="1994"/>
      <c r="C1244" s="1994"/>
      <c r="D1244" s="1994"/>
      <c r="E1244" s="2017"/>
      <c r="F1244" s="2013"/>
      <c r="G1244" s="510">
        <v>3.29</v>
      </c>
      <c r="H1244" s="1132">
        <v>0.85</v>
      </c>
      <c r="I1244" s="1132">
        <v>0.15</v>
      </c>
      <c r="J1244" s="1133">
        <v>0.3</v>
      </c>
      <c r="K1244" s="1155">
        <v>0.1</v>
      </c>
    </row>
    <row r="1245" spans="2:11">
      <c r="B1245" s="1994"/>
      <c r="C1245" s="1994"/>
      <c r="D1245" s="1994"/>
      <c r="E1245" s="2017"/>
      <c r="F1245" s="2013"/>
      <c r="G1245" s="510">
        <v>3.63</v>
      </c>
      <c r="H1245" s="1132">
        <v>0.9</v>
      </c>
      <c r="I1245" s="1132">
        <v>0.15</v>
      </c>
      <c r="J1245" s="1133">
        <v>0.3</v>
      </c>
      <c r="K1245" s="1155">
        <v>0.1</v>
      </c>
    </row>
    <row r="1246" spans="2:11">
      <c r="B1246" s="1994"/>
      <c r="C1246" s="1994"/>
      <c r="D1246" s="1994"/>
      <c r="E1246" s="2017"/>
      <c r="F1246" s="2013"/>
      <c r="G1246" s="510">
        <v>3.06</v>
      </c>
      <c r="H1246" s="1132">
        <v>1</v>
      </c>
      <c r="I1246" s="1132">
        <v>0.15</v>
      </c>
      <c r="J1246" s="1133">
        <v>0.3</v>
      </c>
      <c r="K1246" s="1155">
        <v>0.1</v>
      </c>
    </row>
    <row r="1247" spans="2:11">
      <c r="B1247" s="1994"/>
      <c r="C1247" s="1994"/>
      <c r="D1247" s="1994"/>
      <c r="E1247" s="2017"/>
      <c r="F1247" s="2013"/>
      <c r="G1247" s="510">
        <v>0</v>
      </c>
      <c r="H1247" s="1132">
        <v>1</v>
      </c>
      <c r="I1247" s="1132">
        <v>0.15</v>
      </c>
      <c r="J1247" s="1133">
        <v>0.3</v>
      </c>
      <c r="K1247" s="1155">
        <v>0</v>
      </c>
    </row>
    <row r="1248" spans="2:11">
      <c r="B1248" s="1994"/>
      <c r="C1248" s="1994"/>
      <c r="D1248" s="1994"/>
      <c r="E1248" s="2018"/>
      <c r="F1248" s="2014"/>
      <c r="G1248" s="510" t="s">
        <v>391</v>
      </c>
      <c r="H1248" s="1132"/>
      <c r="I1248" s="1132"/>
      <c r="J1248" s="1133"/>
      <c r="K1248" s="1134">
        <v>1.8000000000000003</v>
      </c>
    </row>
    <row r="1249" spans="2:11">
      <c r="B1249" s="1994"/>
      <c r="C1249" s="1994"/>
      <c r="D1249" s="1994"/>
      <c r="E1249" s="2015" t="s">
        <v>4930</v>
      </c>
      <c r="F1249" s="2012" t="s">
        <v>133</v>
      </c>
      <c r="G1249" s="510">
        <v>60.26</v>
      </c>
      <c r="H1249" s="1132">
        <v>0.55000000000000004</v>
      </c>
      <c r="I1249" s="1132">
        <v>0.1</v>
      </c>
      <c r="J1249" s="1133">
        <v>0.5</v>
      </c>
      <c r="K1249" s="1155">
        <v>1.7</v>
      </c>
    </row>
    <row r="1250" spans="2:11">
      <c r="B1250" s="1994"/>
      <c r="C1250" s="1994"/>
      <c r="D1250" s="1994"/>
      <c r="E1250" s="2015"/>
      <c r="F1250" s="2013"/>
      <c r="G1250" s="510">
        <v>3.29</v>
      </c>
      <c r="H1250" s="1132">
        <v>0.85</v>
      </c>
      <c r="I1250" s="1132">
        <v>0.1</v>
      </c>
      <c r="J1250" s="1133">
        <v>0.5</v>
      </c>
      <c r="K1250" s="1155">
        <v>0.1</v>
      </c>
    </row>
    <row r="1251" spans="2:11">
      <c r="B1251" s="1994"/>
      <c r="C1251" s="1994"/>
      <c r="D1251" s="1994"/>
      <c r="E1251" s="2015"/>
      <c r="F1251" s="2013"/>
      <c r="G1251" s="510">
        <v>3.63</v>
      </c>
      <c r="H1251" s="1132">
        <v>0.9</v>
      </c>
      <c r="I1251" s="1132">
        <v>0.1</v>
      </c>
      <c r="J1251" s="1133">
        <v>0.5</v>
      </c>
      <c r="K1251" s="1155">
        <v>0.2</v>
      </c>
    </row>
    <row r="1252" spans="2:11">
      <c r="B1252" s="1994"/>
      <c r="C1252" s="1994"/>
      <c r="D1252" s="1994"/>
      <c r="E1252" s="2015"/>
      <c r="F1252" s="2013"/>
      <c r="G1252" s="510">
        <v>3.06</v>
      </c>
      <c r="H1252" s="1132">
        <v>1</v>
      </c>
      <c r="I1252" s="1132">
        <v>0.1</v>
      </c>
      <c r="J1252" s="1133">
        <v>0.5</v>
      </c>
      <c r="K1252" s="1155">
        <v>0.2</v>
      </c>
    </row>
    <row r="1253" spans="2:11">
      <c r="B1253" s="1994"/>
      <c r="C1253" s="1994"/>
      <c r="D1253" s="1994"/>
      <c r="E1253" s="2015"/>
      <c r="F1253" s="2013"/>
      <c r="G1253" s="510">
        <v>0</v>
      </c>
      <c r="H1253" s="1132">
        <v>1</v>
      </c>
      <c r="I1253" s="1132">
        <v>0.1</v>
      </c>
      <c r="J1253" s="1133">
        <v>0.5</v>
      </c>
      <c r="K1253" s="1155">
        <v>0</v>
      </c>
    </row>
    <row r="1254" spans="2:11">
      <c r="B1254" s="1994"/>
      <c r="C1254" s="1994"/>
      <c r="D1254" s="1994"/>
      <c r="E1254" s="2015"/>
      <c r="F1254" s="2014"/>
      <c r="G1254" s="510" t="s">
        <v>391</v>
      </c>
      <c r="H1254" s="1132"/>
      <c r="I1254" s="1132"/>
      <c r="J1254" s="1133"/>
      <c r="K1254" s="1134">
        <v>2.2000000000000002</v>
      </c>
    </row>
    <row r="1255" spans="2:11" ht="12.75" customHeight="1">
      <c r="B1255" s="1994"/>
      <c r="C1255" s="1994"/>
      <c r="D1255" s="1994"/>
      <c r="E1255" s="2016" t="s">
        <v>4931</v>
      </c>
      <c r="F1255" s="2012" t="s">
        <v>5159</v>
      </c>
      <c r="G1255" s="510">
        <v>60.26</v>
      </c>
      <c r="H1255" s="1132">
        <v>0.55000000000000004</v>
      </c>
      <c r="I1255" s="1132">
        <v>0.1</v>
      </c>
      <c r="J1255" s="1133">
        <v>0.7</v>
      </c>
      <c r="K1255" s="1155">
        <v>2.2999999999999998</v>
      </c>
    </row>
    <row r="1256" spans="2:11">
      <c r="B1256" s="1994"/>
      <c r="C1256" s="1994"/>
      <c r="D1256" s="1994"/>
      <c r="E1256" s="2017"/>
      <c r="F1256" s="2013"/>
      <c r="G1256" s="510">
        <v>3.29</v>
      </c>
      <c r="H1256" s="1132">
        <v>0.85</v>
      </c>
      <c r="I1256" s="1132">
        <v>0.1</v>
      </c>
      <c r="J1256" s="1133">
        <v>0.7</v>
      </c>
      <c r="K1256" s="1155">
        <v>0.2</v>
      </c>
    </row>
    <row r="1257" spans="2:11">
      <c r="B1257" s="1994"/>
      <c r="C1257" s="1994"/>
      <c r="D1257" s="1994"/>
      <c r="E1257" s="2017"/>
      <c r="F1257" s="2013"/>
      <c r="G1257" s="510">
        <v>3.63</v>
      </c>
      <c r="H1257" s="1132">
        <v>0.9</v>
      </c>
      <c r="I1257" s="1132">
        <v>0.1</v>
      </c>
      <c r="J1257" s="1133">
        <v>0.7</v>
      </c>
      <c r="K1257" s="1155">
        <v>0.2</v>
      </c>
    </row>
    <row r="1258" spans="2:11">
      <c r="B1258" s="1994"/>
      <c r="C1258" s="1994"/>
      <c r="D1258" s="1994"/>
      <c r="E1258" s="2017"/>
      <c r="F1258" s="2013"/>
      <c r="G1258" s="510">
        <v>3.06</v>
      </c>
      <c r="H1258" s="1132">
        <v>1</v>
      </c>
      <c r="I1258" s="1132">
        <v>0.1</v>
      </c>
      <c r="J1258" s="1133">
        <v>0.7</v>
      </c>
      <c r="K1258" s="1155">
        <v>0.2</v>
      </c>
    </row>
    <row r="1259" spans="2:11">
      <c r="B1259" s="1994"/>
      <c r="C1259" s="1994"/>
      <c r="D1259" s="1994"/>
      <c r="E1259" s="2017"/>
      <c r="F1259" s="2013"/>
      <c r="G1259" s="510">
        <v>0</v>
      </c>
      <c r="H1259" s="1132">
        <v>1</v>
      </c>
      <c r="I1259" s="1132">
        <v>0.1</v>
      </c>
      <c r="J1259" s="1133">
        <v>0.7</v>
      </c>
      <c r="K1259" s="1155">
        <v>0</v>
      </c>
    </row>
    <row r="1260" spans="2:11">
      <c r="B1260" s="1994"/>
      <c r="C1260" s="1994"/>
      <c r="D1260" s="1994"/>
      <c r="E1260" s="2018"/>
      <c r="F1260" s="2014"/>
      <c r="G1260" s="510" t="s">
        <v>391</v>
      </c>
      <c r="H1260" s="1132"/>
      <c r="I1260" s="1132"/>
      <c r="J1260" s="1133"/>
      <c r="K1260" s="1134">
        <v>2.9000000000000004</v>
      </c>
    </row>
    <row r="1261" spans="2:11">
      <c r="B1261" s="1994"/>
      <c r="C1261" s="1994"/>
      <c r="D1261" s="1994"/>
      <c r="E1261" s="2015" t="s">
        <v>4932</v>
      </c>
      <c r="F1261" s="2012" t="s">
        <v>252</v>
      </c>
      <c r="G1261" s="510">
        <v>60.26</v>
      </c>
      <c r="H1261" s="1132">
        <v>0.55000000000000004</v>
      </c>
      <c r="I1261" s="1132">
        <v>0.15</v>
      </c>
      <c r="J1261" s="1133">
        <v>0.3</v>
      </c>
      <c r="K1261" s="1155">
        <v>1.5</v>
      </c>
    </row>
    <row r="1262" spans="2:11">
      <c r="B1262" s="1994"/>
      <c r="C1262" s="1994"/>
      <c r="D1262" s="1994"/>
      <c r="E1262" s="2015"/>
      <c r="F1262" s="2013"/>
      <c r="G1262" s="510">
        <v>3.29</v>
      </c>
      <c r="H1262" s="1132">
        <v>0.85</v>
      </c>
      <c r="I1262" s="1132">
        <v>0.15</v>
      </c>
      <c r="J1262" s="1133">
        <v>0.3</v>
      </c>
      <c r="K1262" s="1155">
        <v>0.1</v>
      </c>
    </row>
    <row r="1263" spans="2:11">
      <c r="B1263" s="1994"/>
      <c r="C1263" s="1994"/>
      <c r="D1263" s="1994"/>
      <c r="E1263" s="2015"/>
      <c r="F1263" s="2013"/>
      <c r="G1263" s="510">
        <v>3.63</v>
      </c>
      <c r="H1263" s="1132">
        <v>0.9</v>
      </c>
      <c r="I1263" s="1132">
        <v>0.15</v>
      </c>
      <c r="J1263" s="1133">
        <v>0.3</v>
      </c>
      <c r="K1263" s="1155">
        <v>0.1</v>
      </c>
    </row>
    <row r="1264" spans="2:11">
      <c r="B1264" s="1994"/>
      <c r="C1264" s="1994"/>
      <c r="D1264" s="1994"/>
      <c r="E1264" s="2015"/>
      <c r="F1264" s="2013"/>
      <c r="G1264" s="510">
        <v>3.06</v>
      </c>
      <c r="H1264" s="1132">
        <v>1</v>
      </c>
      <c r="I1264" s="1132">
        <v>0.15</v>
      </c>
      <c r="J1264" s="1133">
        <v>0.3</v>
      </c>
      <c r="K1264" s="1155">
        <v>0.1</v>
      </c>
    </row>
    <row r="1265" spans="2:11">
      <c r="B1265" s="1994"/>
      <c r="C1265" s="1994"/>
      <c r="D1265" s="1994"/>
      <c r="E1265" s="2015"/>
      <c r="F1265" s="2013"/>
      <c r="G1265" s="510">
        <v>0</v>
      </c>
      <c r="H1265" s="1132">
        <v>1</v>
      </c>
      <c r="I1265" s="1132">
        <v>0.15</v>
      </c>
      <c r="J1265" s="1133">
        <v>0.3</v>
      </c>
      <c r="K1265" s="1155">
        <v>0</v>
      </c>
    </row>
    <row r="1266" spans="2:11">
      <c r="B1266" s="1994"/>
      <c r="C1266" s="1994"/>
      <c r="D1266" s="1994"/>
      <c r="E1266" s="2015"/>
      <c r="F1266" s="2014"/>
      <c r="G1266" s="510" t="s">
        <v>391</v>
      </c>
      <c r="H1266" s="1132"/>
      <c r="I1266" s="1132"/>
      <c r="J1266" s="1133"/>
      <c r="K1266" s="1138">
        <v>1.8000000000000003</v>
      </c>
    </row>
    <row r="1267" spans="2:11">
      <c r="B1267" s="1994"/>
      <c r="C1267" s="1994"/>
      <c r="D1267" s="1994"/>
      <c r="E1267" s="2015" t="s">
        <v>4933</v>
      </c>
      <c r="F1267" s="2012" t="s">
        <v>253</v>
      </c>
      <c r="G1267" s="510">
        <v>60.26</v>
      </c>
      <c r="H1267" s="1132">
        <v>0.55000000000000004</v>
      </c>
      <c r="I1267" s="1132">
        <v>1</v>
      </c>
      <c r="J1267" s="1133">
        <v>0.7</v>
      </c>
      <c r="K1267" s="1155">
        <v>23.2</v>
      </c>
    </row>
    <row r="1268" spans="2:11">
      <c r="B1268" s="1994"/>
      <c r="C1268" s="1994"/>
      <c r="D1268" s="1994"/>
      <c r="E1268" s="2015"/>
      <c r="F1268" s="2013"/>
      <c r="G1268" s="510">
        <v>3.29</v>
      </c>
      <c r="H1268" s="1132">
        <v>0.85</v>
      </c>
      <c r="I1268" s="1132">
        <v>1</v>
      </c>
      <c r="J1268" s="1133">
        <v>0.7</v>
      </c>
      <c r="K1268" s="1155">
        <v>2</v>
      </c>
    </row>
    <row r="1269" spans="2:11">
      <c r="B1269" s="1994"/>
      <c r="C1269" s="1994"/>
      <c r="D1269" s="1994"/>
      <c r="E1269" s="2015"/>
      <c r="F1269" s="2013"/>
      <c r="G1269" s="510">
        <v>3.63</v>
      </c>
      <c r="H1269" s="1132">
        <v>0.9</v>
      </c>
      <c r="I1269" s="1132">
        <v>1</v>
      </c>
      <c r="J1269" s="1133">
        <v>0.7</v>
      </c>
      <c r="K1269" s="1155">
        <v>2.2999999999999998</v>
      </c>
    </row>
    <row r="1270" spans="2:11">
      <c r="B1270" s="1994"/>
      <c r="C1270" s="1994"/>
      <c r="D1270" s="1994"/>
      <c r="E1270" s="2015"/>
      <c r="F1270" s="2013"/>
      <c r="G1270" s="510">
        <v>3.06</v>
      </c>
      <c r="H1270" s="1132">
        <v>1</v>
      </c>
      <c r="I1270" s="1132">
        <v>1</v>
      </c>
      <c r="J1270" s="1133">
        <v>0.7</v>
      </c>
      <c r="K1270" s="1155">
        <v>2.1</v>
      </c>
    </row>
    <row r="1271" spans="2:11">
      <c r="B1271" s="1994"/>
      <c r="C1271" s="1994"/>
      <c r="D1271" s="1994"/>
      <c r="E1271" s="2015"/>
      <c r="F1271" s="2013"/>
      <c r="G1271" s="510">
        <v>0</v>
      </c>
      <c r="H1271" s="1132">
        <v>1</v>
      </c>
      <c r="I1271" s="1132">
        <v>1</v>
      </c>
      <c r="J1271" s="1133">
        <v>0.7</v>
      </c>
      <c r="K1271" s="1155">
        <v>0</v>
      </c>
    </row>
    <row r="1272" spans="2:11">
      <c r="B1272" s="1994"/>
      <c r="C1272" s="1994"/>
      <c r="D1272" s="1994"/>
      <c r="E1272" s="2015"/>
      <c r="F1272" s="2014"/>
      <c r="G1272" s="510" t="s">
        <v>391</v>
      </c>
      <c r="H1272" s="1132"/>
      <c r="I1272" s="1132"/>
      <c r="J1272" s="1133"/>
      <c r="K1272" s="1138">
        <v>29.6</v>
      </c>
    </row>
    <row r="1274" spans="2:11">
      <c r="B1274" s="1991" t="s">
        <v>566</v>
      </c>
      <c r="C1274" s="1992"/>
      <c r="D1274" s="1993"/>
      <c r="E1274" s="1130" t="s">
        <v>568</v>
      </c>
      <c r="F1274" s="1128" t="s">
        <v>565</v>
      </c>
      <c r="G1274" s="1130" t="s">
        <v>556</v>
      </c>
      <c r="H1274" s="1128" t="s">
        <v>627</v>
      </c>
      <c r="I1274" s="1128" t="s">
        <v>628</v>
      </c>
      <c r="J1274" s="1128" t="s">
        <v>567</v>
      </c>
      <c r="K1274" s="1128" t="s">
        <v>562</v>
      </c>
    </row>
    <row r="1275" spans="2:11" ht="63.75">
      <c r="B1275" s="1999" t="s">
        <v>4934</v>
      </c>
      <c r="C1275" s="2000"/>
      <c r="D1275" s="2001"/>
      <c r="E1275" s="1145" t="s">
        <v>4936</v>
      </c>
      <c r="F1275" s="1131" t="s">
        <v>255</v>
      </c>
      <c r="G1275" s="510">
        <v>60.26</v>
      </c>
      <c r="H1275" s="1132">
        <v>8</v>
      </c>
      <c r="I1275" s="510">
        <v>2</v>
      </c>
      <c r="J1275" s="1133">
        <v>0.5</v>
      </c>
      <c r="K1275" s="1134">
        <v>8</v>
      </c>
    </row>
    <row r="1276" spans="2:11" ht="63.75">
      <c r="B1276" s="2002"/>
      <c r="C1276" s="2003"/>
      <c r="D1276" s="2004"/>
      <c r="E1276" s="1145" t="s">
        <v>4937</v>
      </c>
      <c r="F1276" s="1131" t="s">
        <v>256</v>
      </c>
      <c r="G1276" s="510">
        <v>3.29</v>
      </c>
      <c r="H1276" s="1132">
        <v>8</v>
      </c>
      <c r="I1276" s="510">
        <v>2</v>
      </c>
      <c r="J1276" s="1133">
        <v>0.5</v>
      </c>
      <c r="K1276" s="1134">
        <v>1</v>
      </c>
    </row>
    <row r="1277" spans="2:11" ht="63.75">
      <c r="B1277" s="2002"/>
      <c r="C1277" s="2003"/>
      <c r="D1277" s="2004"/>
      <c r="E1277" s="1145" t="s">
        <v>4938</v>
      </c>
      <c r="F1277" s="1131" t="s">
        <v>257</v>
      </c>
      <c r="G1277" s="510">
        <v>3.63</v>
      </c>
      <c r="H1277" s="1132">
        <v>8</v>
      </c>
      <c r="I1277" s="510">
        <v>2</v>
      </c>
      <c r="J1277" s="1133">
        <v>0.5</v>
      </c>
      <c r="K1277" s="1134">
        <v>1</v>
      </c>
    </row>
    <row r="1278" spans="2:11" ht="63.75">
      <c r="B1278" s="2005"/>
      <c r="C1278" s="2006"/>
      <c r="D1278" s="2007"/>
      <c r="E1278" s="1145" t="s">
        <v>4939</v>
      </c>
      <c r="F1278" s="1131" t="s">
        <v>4784</v>
      </c>
      <c r="G1278" s="510">
        <v>3.06</v>
      </c>
      <c r="H1278" s="1132">
        <v>8</v>
      </c>
      <c r="I1278" s="510">
        <v>2</v>
      </c>
      <c r="J1278" s="1133">
        <v>0.5</v>
      </c>
      <c r="K1278" s="1134">
        <v>1</v>
      </c>
    </row>
    <row r="1280" spans="2:11">
      <c r="B1280" s="1991" t="s">
        <v>566</v>
      </c>
      <c r="C1280" s="1992"/>
      <c r="D1280" s="1993"/>
      <c r="E1280" s="1130" t="s">
        <v>568</v>
      </c>
      <c r="F1280" s="1128" t="s">
        <v>565</v>
      </c>
      <c r="G1280" s="1130" t="s">
        <v>556</v>
      </c>
      <c r="H1280" s="1128"/>
      <c r="I1280" s="1128" t="s">
        <v>629</v>
      </c>
      <c r="J1280" s="1128" t="s">
        <v>567</v>
      </c>
      <c r="K1280" s="1128" t="s">
        <v>630</v>
      </c>
    </row>
    <row r="1281" spans="1:11">
      <c r="B1281" s="1994" t="s">
        <v>4940</v>
      </c>
      <c r="C1281" s="1994"/>
      <c r="D1281" s="1994"/>
      <c r="E1281" s="1145" t="s">
        <v>4941</v>
      </c>
      <c r="F1281" s="1131" t="s">
        <v>909</v>
      </c>
      <c r="G1281" s="510">
        <v>60.26</v>
      </c>
      <c r="H1281" s="1132"/>
      <c r="I1281" s="510">
        <v>6</v>
      </c>
      <c r="J1281" s="1133">
        <v>1</v>
      </c>
      <c r="K1281" s="1134">
        <v>11</v>
      </c>
    </row>
    <row r="1282" spans="1:11">
      <c r="B1282" s="1994"/>
      <c r="C1282" s="1994"/>
      <c r="D1282" s="1994"/>
      <c r="E1282" s="1145" t="s">
        <v>4942</v>
      </c>
      <c r="F1282" s="1131" t="s">
        <v>910</v>
      </c>
      <c r="G1282" s="510">
        <v>3.29</v>
      </c>
      <c r="H1282" s="1132"/>
      <c r="I1282" s="510">
        <v>6</v>
      </c>
      <c r="J1282" s="1133">
        <v>1</v>
      </c>
      <c r="K1282" s="1134">
        <v>1</v>
      </c>
    </row>
    <row r="1283" spans="1:11">
      <c r="B1283" s="1994"/>
      <c r="C1283" s="1994"/>
      <c r="D1283" s="1994"/>
      <c r="E1283" s="1145" t="s">
        <v>4943</v>
      </c>
      <c r="F1283" s="1131" t="s">
        <v>911</v>
      </c>
      <c r="G1283" s="510">
        <v>3.63</v>
      </c>
      <c r="H1283" s="1132"/>
      <c r="I1283" s="510">
        <v>6</v>
      </c>
      <c r="J1283" s="1133">
        <v>1</v>
      </c>
      <c r="K1283" s="1134">
        <v>1</v>
      </c>
    </row>
    <row r="1284" spans="1:11">
      <c r="B1284" s="1994"/>
      <c r="C1284" s="1994"/>
      <c r="D1284" s="1994"/>
      <c r="E1284" s="1145" t="s">
        <v>4946</v>
      </c>
      <c r="F1284" s="1131" t="s">
        <v>912</v>
      </c>
      <c r="G1284" s="510">
        <v>3.06</v>
      </c>
      <c r="H1284" s="1132"/>
      <c r="I1284" s="510">
        <v>6</v>
      </c>
      <c r="J1284" s="1133">
        <v>1</v>
      </c>
      <c r="K1284" s="1134">
        <v>1</v>
      </c>
    </row>
    <row r="1285" spans="1:11">
      <c r="B1285" s="1994"/>
      <c r="C1285" s="1994"/>
      <c r="D1285" s="1994"/>
      <c r="E1285" s="1145"/>
      <c r="F1285" s="1131"/>
      <c r="G1285" s="510"/>
      <c r="H1285" s="1132"/>
      <c r="I1285" s="510">
        <v>6</v>
      </c>
      <c r="J1285" s="1133">
        <v>1</v>
      </c>
      <c r="K1285" s="1134">
        <v>0</v>
      </c>
    </row>
    <row r="1287" spans="1:11" ht="15.75">
      <c r="A1287" s="2025" t="s">
        <v>4947</v>
      </c>
      <c r="B1287" s="2026"/>
      <c r="C1287" s="2026"/>
      <c r="D1287" s="2026"/>
      <c r="E1287" s="2026"/>
      <c r="F1287" s="2026"/>
      <c r="G1287" s="2026"/>
      <c r="H1287" s="2026"/>
      <c r="I1287" s="2026"/>
      <c r="J1287" s="2026"/>
      <c r="K1287" s="2027"/>
    </row>
    <row r="1288" spans="1:11">
      <c r="A1288" s="1135"/>
      <c r="B1288" s="1135"/>
      <c r="C1288" s="1135"/>
      <c r="D1288" s="1135"/>
      <c r="E1288" s="1135"/>
      <c r="F1288" s="1135"/>
      <c r="G1288" s="1135"/>
      <c r="H1288" s="1136"/>
      <c r="I1288" s="1129"/>
      <c r="J1288" s="1129"/>
      <c r="K1288" s="507"/>
    </row>
    <row r="1289" spans="1:11">
      <c r="A1289" s="1136"/>
      <c r="B1289" s="1991" t="s">
        <v>566</v>
      </c>
      <c r="C1289" s="1992"/>
      <c r="D1289" s="1993"/>
      <c r="E1289" s="1130" t="s">
        <v>568</v>
      </c>
      <c r="F1289" s="1128" t="s">
        <v>565</v>
      </c>
      <c r="G1289" s="1130" t="s">
        <v>556</v>
      </c>
      <c r="H1289" s="1128"/>
      <c r="I1289" s="1128"/>
      <c r="J1289" s="1128" t="s">
        <v>567</v>
      </c>
      <c r="K1289" s="1128" t="s">
        <v>562</v>
      </c>
    </row>
    <row r="1290" spans="1:11" ht="25.5">
      <c r="B1290" s="1991" t="s">
        <v>5060</v>
      </c>
      <c r="C1290" s="1992"/>
      <c r="D1290" s="1993"/>
      <c r="E1290" s="491" t="s">
        <v>4948</v>
      </c>
      <c r="F1290" s="1131" t="s">
        <v>571</v>
      </c>
      <c r="G1290" s="510">
        <v>877.62</v>
      </c>
      <c r="H1290" s="1132"/>
      <c r="I1290" s="1132">
        <v>877.62</v>
      </c>
      <c r="J1290" s="1133">
        <v>1</v>
      </c>
      <c r="K1290" s="1134">
        <v>877.62</v>
      </c>
    </row>
    <row r="1291" spans="1:11">
      <c r="A1291" s="1135"/>
      <c r="B1291" s="1135"/>
      <c r="C1291" s="1135"/>
      <c r="D1291" s="1135"/>
      <c r="E1291" s="1135"/>
      <c r="F1291" s="1135"/>
      <c r="G1291" s="1135"/>
      <c r="H1291" s="1136"/>
      <c r="I1291" s="1129"/>
      <c r="J1291" s="1129"/>
      <c r="K1291" s="507"/>
    </row>
    <row r="1292" spans="1:11">
      <c r="A1292" s="1136"/>
      <c r="B1292" s="1991" t="s">
        <v>566</v>
      </c>
      <c r="C1292" s="1992"/>
      <c r="D1292" s="1993"/>
      <c r="E1292" s="1130" t="s">
        <v>568</v>
      </c>
      <c r="F1292" s="1128" t="s">
        <v>565</v>
      </c>
      <c r="G1292" s="1130" t="s">
        <v>556</v>
      </c>
      <c r="H1292" s="1128" t="s">
        <v>559</v>
      </c>
      <c r="I1292" s="1128" t="s">
        <v>557</v>
      </c>
      <c r="J1292" s="1128" t="s">
        <v>567</v>
      </c>
      <c r="K1292" s="1128" t="s">
        <v>558</v>
      </c>
    </row>
    <row r="1293" spans="1:11">
      <c r="B1293" s="1994" t="s">
        <v>4949</v>
      </c>
      <c r="C1293" s="1994"/>
      <c r="D1293" s="1994"/>
      <c r="E1293" s="2008" t="s">
        <v>4950</v>
      </c>
      <c r="F1293" s="2019" t="s">
        <v>15</v>
      </c>
      <c r="G1293" s="510">
        <v>57.67</v>
      </c>
      <c r="H1293" s="1132">
        <v>0.55000000000000004</v>
      </c>
      <c r="I1293" s="1132">
        <v>1.25</v>
      </c>
      <c r="J1293" s="1133">
        <v>0.6</v>
      </c>
      <c r="K1293" s="1170">
        <v>23.8</v>
      </c>
    </row>
    <row r="1294" spans="1:11">
      <c r="B1294" s="1994"/>
      <c r="C1294" s="1994"/>
      <c r="D1294" s="1994"/>
      <c r="E1294" s="2009"/>
      <c r="F1294" s="2020"/>
      <c r="G1294" s="510">
        <v>9.9600000000000009</v>
      </c>
      <c r="H1294" s="1132">
        <v>0.85</v>
      </c>
      <c r="I1294" s="1132">
        <v>1.35</v>
      </c>
      <c r="J1294" s="1133">
        <v>0.6</v>
      </c>
      <c r="K1294" s="1170">
        <v>6.9</v>
      </c>
    </row>
    <row r="1295" spans="1:11">
      <c r="B1295" s="1994"/>
      <c r="C1295" s="1994"/>
      <c r="D1295" s="1994"/>
      <c r="E1295" s="2009"/>
      <c r="F1295" s="2020"/>
      <c r="G1295" s="510">
        <v>16.41</v>
      </c>
      <c r="H1295" s="1132">
        <v>0.9</v>
      </c>
      <c r="I1295" s="1132">
        <v>1.4</v>
      </c>
      <c r="J1295" s="1133">
        <v>0.6</v>
      </c>
      <c r="K1295" s="1170">
        <v>12.4</v>
      </c>
    </row>
    <row r="1296" spans="1:11">
      <c r="B1296" s="1994"/>
      <c r="C1296" s="1994"/>
      <c r="D1296" s="1994"/>
      <c r="E1296" s="2009"/>
      <c r="F1296" s="2020"/>
      <c r="G1296" s="510">
        <v>700.75</v>
      </c>
      <c r="H1296" s="1132">
        <v>1</v>
      </c>
      <c r="I1296" s="1132">
        <v>1.6</v>
      </c>
      <c r="J1296" s="1133">
        <v>0.6</v>
      </c>
      <c r="K1296" s="1170">
        <v>672.7</v>
      </c>
    </row>
    <row r="1297" spans="2:11">
      <c r="B1297" s="1994"/>
      <c r="C1297" s="1994"/>
      <c r="D1297" s="1994"/>
      <c r="E1297" s="2009"/>
      <c r="F1297" s="2020"/>
      <c r="G1297" s="510">
        <v>92.83</v>
      </c>
      <c r="H1297" s="1132">
        <v>1</v>
      </c>
      <c r="I1297" s="1132">
        <v>1.6</v>
      </c>
      <c r="J1297" s="1133">
        <v>0.6</v>
      </c>
      <c r="K1297" s="1170">
        <v>89.1</v>
      </c>
    </row>
    <row r="1298" spans="2:11">
      <c r="B1298" s="1994"/>
      <c r="C1298" s="1994"/>
      <c r="D1298" s="1994"/>
      <c r="E1298" s="2010"/>
      <c r="F1298" s="2021"/>
      <c r="G1298" s="510" t="s">
        <v>391</v>
      </c>
      <c r="H1298" s="1132"/>
      <c r="I1298" s="1132"/>
      <c r="J1298" s="1133"/>
      <c r="K1298" s="1138">
        <v>804.90000000000009</v>
      </c>
    </row>
    <row r="1299" spans="2:11">
      <c r="B1299" s="1994"/>
      <c r="C1299" s="1994"/>
      <c r="D1299" s="1994"/>
      <c r="E1299" s="2008" t="s">
        <v>4951</v>
      </c>
      <c r="F1299" s="2019" t="s">
        <v>17</v>
      </c>
      <c r="G1299" s="510">
        <v>57.67</v>
      </c>
      <c r="H1299" s="1132">
        <v>0.55000000000000004</v>
      </c>
      <c r="I1299" s="1132">
        <v>1.25</v>
      </c>
      <c r="J1299" s="1133">
        <v>0.35</v>
      </c>
      <c r="K1299" s="1170">
        <v>13.9</v>
      </c>
    </row>
    <row r="1300" spans="2:11">
      <c r="B1300" s="1994"/>
      <c r="C1300" s="1994"/>
      <c r="D1300" s="1994"/>
      <c r="E1300" s="2009"/>
      <c r="F1300" s="2020"/>
      <c r="G1300" s="510">
        <v>9.9600000000000009</v>
      </c>
      <c r="H1300" s="1132">
        <v>0.85</v>
      </c>
      <c r="I1300" s="1132">
        <v>1.35</v>
      </c>
      <c r="J1300" s="1133">
        <v>0.35</v>
      </c>
      <c r="K1300" s="1170">
        <v>4</v>
      </c>
    </row>
    <row r="1301" spans="2:11">
      <c r="B1301" s="1994"/>
      <c r="C1301" s="1994"/>
      <c r="D1301" s="1994"/>
      <c r="E1301" s="2009"/>
      <c r="F1301" s="2020"/>
      <c r="G1301" s="510">
        <v>16.41</v>
      </c>
      <c r="H1301" s="1132">
        <v>0.9</v>
      </c>
      <c r="I1301" s="1132">
        <v>1.4</v>
      </c>
      <c r="J1301" s="1133">
        <v>0.35</v>
      </c>
      <c r="K1301" s="1170">
        <v>7.2</v>
      </c>
    </row>
    <row r="1302" spans="2:11">
      <c r="B1302" s="1994"/>
      <c r="C1302" s="1994"/>
      <c r="D1302" s="1994"/>
      <c r="E1302" s="2009"/>
      <c r="F1302" s="2020"/>
      <c r="G1302" s="510">
        <v>700.75</v>
      </c>
      <c r="H1302" s="1132">
        <v>1</v>
      </c>
      <c r="I1302" s="1132">
        <v>1.6</v>
      </c>
      <c r="J1302" s="1133">
        <v>0.35</v>
      </c>
      <c r="K1302" s="1170">
        <v>392.4</v>
      </c>
    </row>
    <row r="1303" spans="2:11">
      <c r="B1303" s="1994"/>
      <c r="C1303" s="1994"/>
      <c r="D1303" s="1994"/>
      <c r="E1303" s="2009"/>
      <c r="F1303" s="2020"/>
      <c r="G1303" s="510">
        <v>92.83</v>
      </c>
      <c r="H1303" s="1132">
        <v>1</v>
      </c>
      <c r="I1303" s="1132">
        <v>1.6</v>
      </c>
      <c r="J1303" s="1133">
        <v>0.35</v>
      </c>
      <c r="K1303" s="1170">
        <v>52</v>
      </c>
    </row>
    <row r="1304" spans="2:11">
      <c r="B1304" s="1994"/>
      <c r="C1304" s="1994"/>
      <c r="D1304" s="1994"/>
      <c r="E1304" s="2010"/>
      <c r="F1304" s="2021"/>
      <c r="G1304" s="510" t="s">
        <v>391</v>
      </c>
      <c r="H1304" s="1132"/>
      <c r="I1304" s="1132"/>
      <c r="J1304" s="1133"/>
      <c r="K1304" s="1138">
        <v>469.5</v>
      </c>
    </row>
    <row r="1305" spans="2:11">
      <c r="B1305" s="1994"/>
      <c r="C1305" s="1994"/>
      <c r="D1305" s="1994"/>
      <c r="E1305" s="2008" t="s">
        <v>4952</v>
      </c>
      <c r="F1305" s="2022" t="s">
        <v>18</v>
      </c>
      <c r="G1305" s="510">
        <v>57.67</v>
      </c>
      <c r="H1305" s="1132">
        <v>0.55000000000000004</v>
      </c>
      <c r="I1305" s="1132">
        <v>1.25</v>
      </c>
      <c r="J1305" s="1133">
        <v>0.05</v>
      </c>
      <c r="K1305" s="1170">
        <v>2</v>
      </c>
    </row>
    <row r="1306" spans="2:11">
      <c r="B1306" s="1994"/>
      <c r="C1306" s="1994"/>
      <c r="D1306" s="1994"/>
      <c r="E1306" s="2009"/>
      <c r="F1306" s="2023"/>
      <c r="G1306" s="510">
        <v>9.9600000000000009</v>
      </c>
      <c r="H1306" s="1132">
        <v>0.85</v>
      </c>
      <c r="I1306" s="1132">
        <v>1.35</v>
      </c>
      <c r="J1306" s="1133">
        <v>0.05</v>
      </c>
      <c r="K1306" s="1170">
        <v>0.6</v>
      </c>
    </row>
    <row r="1307" spans="2:11">
      <c r="B1307" s="1994"/>
      <c r="C1307" s="1994"/>
      <c r="D1307" s="1994"/>
      <c r="E1307" s="2009"/>
      <c r="F1307" s="2023"/>
      <c r="G1307" s="510">
        <v>16.41</v>
      </c>
      <c r="H1307" s="1132">
        <v>0.9</v>
      </c>
      <c r="I1307" s="1132">
        <v>1.4</v>
      </c>
      <c r="J1307" s="1133">
        <v>0.05</v>
      </c>
      <c r="K1307" s="1170">
        <v>1</v>
      </c>
    </row>
    <row r="1308" spans="2:11">
      <c r="B1308" s="1994"/>
      <c r="C1308" s="1994"/>
      <c r="D1308" s="1994"/>
      <c r="E1308" s="2009"/>
      <c r="F1308" s="2023"/>
      <c r="G1308" s="510">
        <v>700.75</v>
      </c>
      <c r="H1308" s="1132">
        <v>1</v>
      </c>
      <c r="I1308" s="1132">
        <v>1.6</v>
      </c>
      <c r="J1308" s="1133">
        <v>0.05</v>
      </c>
      <c r="K1308" s="1170">
        <v>56.1</v>
      </c>
    </row>
    <row r="1309" spans="2:11">
      <c r="B1309" s="1994"/>
      <c r="C1309" s="1994"/>
      <c r="D1309" s="1994"/>
      <c r="E1309" s="2009"/>
      <c r="F1309" s="2023"/>
      <c r="G1309" s="510">
        <v>92.83</v>
      </c>
      <c r="H1309" s="1132">
        <v>1</v>
      </c>
      <c r="I1309" s="1132">
        <v>1.6</v>
      </c>
      <c r="J1309" s="1133">
        <v>0.05</v>
      </c>
      <c r="K1309" s="1170">
        <v>7.4</v>
      </c>
    </row>
    <row r="1310" spans="2:11">
      <c r="B1310" s="1994"/>
      <c r="C1310" s="1994"/>
      <c r="D1310" s="1994"/>
      <c r="E1310" s="2010"/>
      <c r="F1310" s="2024"/>
      <c r="G1310" s="510" t="s">
        <v>391</v>
      </c>
      <c r="H1310" s="1132"/>
      <c r="I1310" s="1132"/>
      <c r="J1310" s="1133"/>
      <c r="K1310" s="1138">
        <v>67.100000000000009</v>
      </c>
    </row>
    <row r="1311" spans="2:11">
      <c r="G1311" s="511"/>
      <c r="H1311" s="512"/>
    </row>
    <row r="1312" spans="2:11">
      <c r="B1312" s="1991" t="s">
        <v>566</v>
      </c>
      <c r="C1312" s="1992"/>
      <c r="D1312" s="1993"/>
      <c r="E1312" s="1130" t="s">
        <v>568</v>
      </c>
      <c r="F1312" s="1128" t="s">
        <v>565</v>
      </c>
      <c r="G1312" s="1130" t="s">
        <v>556</v>
      </c>
      <c r="H1312" s="1128"/>
      <c r="I1312" s="1128"/>
      <c r="J1312" s="1128" t="s">
        <v>567</v>
      </c>
      <c r="K1312" s="1128" t="s">
        <v>562</v>
      </c>
    </row>
    <row r="1313" spans="2:25">
      <c r="B1313" s="1994" t="s">
        <v>4953</v>
      </c>
      <c r="C1313" s="1994"/>
      <c r="D1313" s="1994"/>
      <c r="E1313" s="1145" t="s">
        <v>4954</v>
      </c>
      <c r="F1313" s="1131" t="s">
        <v>909</v>
      </c>
      <c r="G1313" s="510">
        <v>57.67</v>
      </c>
      <c r="H1313" s="1132"/>
      <c r="I1313" s="510">
        <v>57.67</v>
      </c>
      <c r="J1313" s="1133">
        <v>1</v>
      </c>
      <c r="K1313" s="1134">
        <v>57.67</v>
      </c>
    </row>
    <row r="1314" spans="2:25">
      <c r="B1314" s="1994"/>
      <c r="C1314" s="1994"/>
      <c r="D1314" s="1994"/>
      <c r="E1314" s="1145" t="s">
        <v>4955</v>
      </c>
      <c r="F1314" s="1131" t="s">
        <v>910</v>
      </c>
      <c r="G1314" s="510">
        <v>9.9600000000000009</v>
      </c>
      <c r="H1314" s="1132"/>
      <c r="I1314" s="510">
        <v>9.9600000000000009</v>
      </c>
      <c r="J1314" s="1133">
        <v>1</v>
      </c>
      <c r="K1314" s="1134">
        <v>9.9600000000000009</v>
      </c>
    </row>
    <row r="1315" spans="2:25">
      <c r="B1315" s="1994"/>
      <c r="C1315" s="1994"/>
      <c r="D1315" s="1994"/>
      <c r="E1315" s="1145" t="s">
        <v>4956</v>
      </c>
      <c r="F1315" s="1131" t="s">
        <v>911</v>
      </c>
      <c r="G1315" s="510">
        <v>16.41</v>
      </c>
      <c r="H1315" s="1132"/>
      <c r="I1315" s="510">
        <v>16.41</v>
      </c>
      <c r="J1315" s="1133">
        <v>1</v>
      </c>
      <c r="K1315" s="1134">
        <v>16.41</v>
      </c>
    </row>
    <row r="1316" spans="2:25">
      <c r="B1316" s="1994"/>
      <c r="C1316" s="1994"/>
      <c r="D1316" s="1994"/>
      <c r="E1316" s="1145" t="s">
        <v>4957</v>
      </c>
      <c r="F1316" s="1131" t="s">
        <v>913</v>
      </c>
      <c r="G1316" s="510">
        <v>700.75</v>
      </c>
      <c r="H1316" s="1132"/>
      <c r="I1316" s="510">
        <v>700.75</v>
      </c>
      <c r="J1316" s="1133">
        <v>1</v>
      </c>
      <c r="K1316" s="1134">
        <v>700.75</v>
      </c>
    </row>
    <row r="1317" spans="2:25">
      <c r="B1317" s="1994"/>
      <c r="C1317" s="1994"/>
      <c r="D1317" s="1994"/>
      <c r="E1317" s="1145" t="s">
        <v>4987</v>
      </c>
      <c r="F1317" s="1131" t="s">
        <v>912</v>
      </c>
      <c r="G1317" s="510">
        <v>92.83</v>
      </c>
      <c r="H1317" s="1132"/>
      <c r="I1317" s="510">
        <v>92.83</v>
      </c>
      <c r="J1317" s="1133">
        <v>1</v>
      </c>
      <c r="K1317" s="1134">
        <v>92.83</v>
      </c>
    </row>
    <row r="1318" spans="2:25">
      <c r="G1318" s="511"/>
      <c r="H1318" s="512"/>
    </row>
    <row r="1319" spans="2:25">
      <c r="B1319" s="1991" t="s">
        <v>566</v>
      </c>
      <c r="C1319" s="1992"/>
      <c r="D1319" s="1993"/>
      <c r="E1319" s="1130" t="s">
        <v>568</v>
      </c>
      <c r="F1319" s="1128" t="s">
        <v>565</v>
      </c>
      <c r="G1319" s="1130" t="s">
        <v>569</v>
      </c>
      <c r="H1319" s="1128"/>
      <c r="I1319" s="1128"/>
      <c r="J1319" s="1128" t="s">
        <v>567</v>
      </c>
      <c r="K1319" s="1128" t="s">
        <v>576</v>
      </c>
    </row>
    <row r="1320" spans="2:25" ht="12.75" customHeight="1">
      <c r="B1320" s="1994" t="s">
        <v>5058</v>
      </c>
      <c r="C1320" s="1994"/>
      <c r="D1320" s="1994"/>
      <c r="E1320" s="1145"/>
      <c r="F1320" s="1131" t="s">
        <v>867</v>
      </c>
      <c r="G1320" s="510"/>
      <c r="H1320" s="1132"/>
      <c r="I1320" s="510"/>
      <c r="J1320" s="1133"/>
      <c r="K1320" s="1134"/>
    </row>
    <row r="1321" spans="2:25">
      <c r="B1321" s="1994"/>
      <c r="C1321" s="1994"/>
      <c r="D1321" s="1994"/>
      <c r="E1321" s="1145" t="s">
        <v>4958</v>
      </c>
      <c r="F1321" s="1131" t="s">
        <v>888</v>
      </c>
      <c r="G1321" s="510">
        <v>1</v>
      </c>
      <c r="H1321" s="1132"/>
      <c r="I1321" s="510">
        <v>1</v>
      </c>
      <c r="J1321" s="1133">
        <v>1</v>
      </c>
      <c r="K1321" s="1134">
        <v>1</v>
      </c>
    </row>
    <row r="1322" spans="2:25">
      <c r="B1322" s="1994"/>
      <c r="C1322" s="1994"/>
      <c r="D1322" s="1994"/>
      <c r="E1322" s="1145" t="s">
        <v>4959</v>
      </c>
      <c r="F1322" s="1131" t="s">
        <v>868</v>
      </c>
      <c r="G1322" s="510">
        <v>15</v>
      </c>
      <c r="H1322" s="1132"/>
      <c r="I1322" s="510">
        <v>15</v>
      </c>
      <c r="J1322" s="1133">
        <v>1</v>
      </c>
      <c r="K1322" s="1134">
        <v>15</v>
      </c>
    </row>
    <row r="1323" spans="2:25">
      <c r="B1323" s="1994"/>
      <c r="C1323" s="1994"/>
      <c r="D1323" s="1994"/>
      <c r="E1323" s="1145" t="s">
        <v>4960</v>
      </c>
      <c r="F1323" s="1131" t="s">
        <v>889</v>
      </c>
      <c r="G1323" s="510">
        <v>1</v>
      </c>
      <c r="H1323" s="1132"/>
      <c r="I1323" s="510">
        <v>1</v>
      </c>
      <c r="J1323" s="1133">
        <v>1</v>
      </c>
      <c r="K1323" s="1134">
        <v>1</v>
      </c>
    </row>
    <row r="1324" spans="2:25">
      <c r="B1324" s="1994"/>
      <c r="C1324" s="1994"/>
      <c r="D1324" s="1994"/>
      <c r="E1324" s="1145" t="s">
        <v>4961</v>
      </c>
      <c r="F1324" s="1131" t="s">
        <v>871</v>
      </c>
      <c r="G1324" s="510">
        <v>11</v>
      </c>
      <c r="H1324" s="1132"/>
      <c r="I1324" s="510">
        <v>11</v>
      </c>
      <c r="J1324" s="1133">
        <v>1</v>
      </c>
      <c r="K1324" s="1134">
        <v>11</v>
      </c>
    </row>
    <row r="1325" spans="2:25">
      <c r="B1325" s="1994"/>
      <c r="C1325" s="1994"/>
      <c r="D1325" s="1994"/>
      <c r="E1325" s="1145"/>
      <c r="F1325" s="1131"/>
      <c r="G1325" s="510">
        <v>0</v>
      </c>
      <c r="H1325" s="1132"/>
      <c r="I1325" s="510">
        <v>0</v>
      </c>
      <c r="J1325" s="1133">
        <v>1</v>
      </c>
      <c r="K1325" s="1134">
        <v>0</v>
      </c>
    </row>
    <row r="1326" spans="2:25">
      <c r="G1326" s="511"/>
      <c r="H1326" s="512"/>
      <c r="O1326" s="1173" t="s">
        <v>5084</v>
      </c>
      <c r="P1326" s="1173">
        <v>1</v>
      </c>
      <c r="Q1326" s="1173">
        <v>2</v>
      </c>
      <c r="R1326" s="1173">
        <v>3</v>
      </c>
      <c r="S1326" s="1173">
        <v>4</v>
      </c>
      <c r="T1326" s="1173">
        <v>5</v>
      </c>
      <c r="U1326" s="1173">
        <v>6</v>
      </c>
      <c r="V1326" s="1173">
        <v>7</v>
      </c>
      <c r="W1326" s="1173">
        <v>8</v>
      </c>
      <c r="X1326" s="1173">
        <v>9</v>
      </c>
    </row>
    <row r="1327" spans="2:25" ht="15">
      <c r="B1327" s="1991" t="s">
        <v>566</v>
      </c>
      <c r="C1327" s="1992"/>
      <c r="D1327" s="1993"/>
      <c r="E1327" s="1130" t="s">
        <v>568</v>
      </c>
      <c r="F1327" s="1128" t="s">
        <v>565</v>
      </c>
      <c r="G1327" s="1130" t="s">
        <v>569</v>
      </c>
      <c r="H1327" s="1128"/>
      <c r="I1327" s="1128"/>
      <c r="J1327" s="1128" t="s">
        <v>567</v>
      </c>
      <c r="K1327" s="1128" t="s">
        <v>576</v>
      </c>
      <c r="M1327" s="1174">
        <v>57</v>
      </c>
      <c r="N1327" s="1174" t="s">
        <v>5070</v>
      </c>
      <c r="P1327" s="508">
        <v>7</v>
      </c>
      <c r="Q1327" s="508">
        <v>7</v>
      </c>
      <c r="R1327" s="508">
        <v>8</v>
      </c>
      <c r="S1327" s="508">
        <v>2</v>
      </c>
      <c r="T1327" s="508">
        <v>3</v>
      </c>
      <c r="U1327" s="508">
        <v>6</v>
      </c>
      <c r="V1327" s="508">
        <v>5</v>
      </c>
      <c r="W1327" s="508">
        <v>12</v>
      </c>
      <c r="X1327" s="508">
        <v>11</v>
      </c>
      <c r="Y1327" s="508">
        <v>61</v>
      </c>
    </row>
    <row r="1328" spans="2:25" ht="25.5">
      <c r="B1328" s="1994" t="s">
        <v>5059</v>
      </c>
      <c r="C1328" s="1994"/>
      <c r="D1328" s="1994"/>
      <c r="E1328" s="1145" t="s">
        <v>4962</v>
      </c>
      <c r="F1328" s="1131" t="s">
        <v>279</v>
      </c>
      <c r="G1328" s="510">
        <v>12</v>
      </c>
      <c r="H1328" s="1132"/>
      <c r="I1328" s="510">
        <v>12</v>
      </c>
      <c r="J1328" s="1133">
        <v>1</v>
      </c>
      <c r="K1328" s="1134">
        <v>12</v>
      </c>
      <c r="M1328" s="1174">
        <v>12</v>
      </c>
      <c r="N1328" s="1174" t="s">
        <v>5071</v>
      </c>
      <c r="P1328" s="508">
        <v>3</v>
      </c>
      <c r="Q1328" s="508">
        <v>2</v>
      </c>
      <c r="R1328" s="508">
        <v>3</v>
      </c>
      <c r="S1328" s="508">
        <v>1</v>
      </c>
      <c r="T1328" s="508">
        <v>1</v>
      </c>
      <c r="U1328" s="508">
        <v>1</v>
      </c>
      <c r="V1328" s="508">
        <v>1</v>
      </c>
      <c r="Y1328" s="508">
        <v>12</v>
      </c>
    </row>
    <row r="1329" spans="2:25" ht="25.5">
      <c r="B1329" s="1994"/>
      <c r="C1329" s="1994"/>
      <c r="D1329" s="1994"/>
      <c r="E1329" s="1145" t="s">
        <v>4963</v>
      </c>
      <c r="F1329" s="1131" t="s">
        <v>5079</v>
      </c>
      <c r="G1329" s="510">
        <v>2</v>
      </c>
      <c r="H1329" s="1132"/>
      <c r="I1329" s="510">
        <v>2</v>
      </c>
      <c r="J1329" s="1133">
        <v>1</v>
      </c>
      <c r="K1329" s="1134">
        <v>2</v>
      </c>
      <c r="M1329" s="1174">
        <v>11</v>
      </c>
      <c r="N1329" s="1174" t="s">
        <v>5073</v>
      </c>
      <c r="Q1329" s="508">
        <v>1</v>
      </c>
      <c r="R1329" s="508">
        <v>2</v>
      </c>
      <c r="S1329" s="508">
        <v>1</v>
      </c>
      <c r="T1329" s="508">
        <v>1</v>
      </c>
      <c r="U1329" s="508">
        <v>2</v>
      </c>
      <c r="V1329" s="508">
        <v>1</v>
      </c>
      <c r="W1329" s="508">
        <v>2</v>
      </c>
      <c r="X1329" s="508">
        <v>1</v>
      </c>
      <c r="Y1329" s="508">
        <v>11</v>
      </c>
    </row>
    <row r="1330" spans="2:25" ht="25.5">
      <c r="B1330" s="1994"/>
      <c r="C1330" s="1994"/>
      <c r="D1330" s="1994"/>
      <c r="E1330" s="1145" t="s">
        <v>4964</v>
      </c>
      <c r="F1330" s="1131" t="s">
        <v>5080</v>
      </c>
      <c r="G1330" s="510">
        <v>2</v>
      </c>
      <c r="H1330" s="1132"/>
      <c r="I1330" s="510">
        <v>2</v>
      </c>
      <c r="J1330" s="1133">
        <v>1</v>
      </c>
      <c r="K1330" s="1134">
        <v>2</v>
      </c>
      <c r="M1330" s="1174">
        <v>8</v>
      </c>
      <c r="N1330" s="1174" t="s">
        <v>2433</v>
      </c>
      <c r="O1330" s="508">
        <v>4</v>
      </c>
      <c r="Y1330" s="508">
        <v>4</v>
      </c>
    </row>
    <row r="1331" spans="2:25" ht="15">
      <c r="G1331" s="511"/>
      <c r="H1331" s="512"/>
      <c r="M1331" s="1174">
        <v>2</v>
      </c>
      <c r="N1331" s="1174" t="s">
        <v>2435</v>
      </c>
      <c r="O1331" s="508">
        <v>2</v>
      </c>
      <c r="Y1331" s="508">
        <v>2</v>
      </c>
    </row>
    <row r="1332" spans="2:25" ht="15">
      <c r="B1332" s="1991" t="s">
        <v>566</v>
      </c>
      <c r="C1332" s="1992"/>
      <c r="D1332" s="1993"/>
      <c r="E1332" s="1130" t="s">
        <v>568</v>
      </c>
      <c r="F1332" s="1128" t="s">
        <v>565</v>
      </c>
      <c r="G1332" s="1130" t="s">
        <v>556</v>
      </c>
      <c r="H1332" s="1128" t="s">
        <v>559</v>
      </c>
      <c r="I1332" s="1128" t="s">
        <v>557</v>
      </c>
      <c r="J1332" s="1128" t="s">
        <v>567</v>
      </c>
      <c r="K1332" s="1128" t="s">
        <v>558</v>
      </c>
      <c r="M1332" s="1174">
        <v>1</v>
      </c>
      <c r="N1332" s="1174" t="s">
        <v>2437</v>
      </c>
      <c r="O1332" s="508">
        <v>1</v>
      </c>
      <c r="Y1332" s="508">
        <v>1</v>
      </c>
    </row>
    <row r="1333" spans="2:25">
      <c r="B1333" s="1994" t="s">
        <v>4965</v>
      </c>
      <c r="C1333" s="1994"/>
      <c r="D1333" s="1994"/>
      <c r="E1333" s="2008" t="s">
        <v>4966</v>
      </c>
      <c r="F1333" s="2012" t="s">
        <v>32</v>
      </c>
      <c r="G1333" s="510">
        <v>57.67</v>
      </c>
      <c r="H1333" s="1132">
        <v>0.55000000000000004</v>
      </c>
      <c r="I1333" s="1132">
        <v>0.6</v>
      </c>
      <c r="J1333" s="1133">
        <v>1</v>
      </c>
      <c r="K1333" s="1170">
        <v>19</v>
      </c>
    </row>
    <row r="1334" spans="2:25">
      <c r="B1334" s="1994"/>
      <c r="C1334" s="1994"/>
      <c r="D1334" s="1994"/>
      <c r="E1334" s="2009"/>
      <c r="F1334" s="2013"/>
      <c r="G1334" s="510">
        <v>9.9600000000000009</v>
      </c>
      <c r="H1334" s="1132">
        <v>0.85</v>
      </c>
      <c r="I1334" s="1132">
        <v>0.6</v>
      </c>
      <c r="J1334" s="1133">
        <v>1</v>
      </c>
      <c r="K1334" s="1170">
        <v>5.0999999999999996</v>
      </c>
      <c r="O1334" s="508">
        <v>7</v>
      </c>
      <c r="P1334" s="508">
        <v>10</v>
      </c>
      <c r="Q1334" s="508">
        <v>10</v>
      </c>
      <c r="R1334" s="508">
        <v>13</v>
      </c>
      <c r="S1334" s="508">
        <v>4</v>
      </c>
      <c r="T1334" s="508">
        <v>5</v>
      </c>
      <c r="U1334" s="508">
        <v>9</v>
      </c>
      <c r="V1334" s="508">
        <v>7</v>
      </c>
      <c r="W1334" s="508">
        <v>14</v>
      </c>
      <c r="X1334" s="508">
        <v>12</v>
      </c>
      <c r="Y1334" s="508">
        <v>91</v>
      </c>
    </row>
    <row r="1335" spans="2:25">
      <c r="B1335" s="1994"/>
      <c r="C1335" s="1994"/>
      <c r="D1335" s="1994"/>
      <c r="E1335" s="2009"/>
      <c r="F1335" s="2013"/>
      <c r="G1335" s="510">
        <v>16.41</v>
      </c>
      <c r="H1335" s="1132">
        <v>0.9</v>
      </c>
      <c r="I1335" s="1132">
        <v>0.6</v>
      </c>
      <c r="J1335" s="1133">
        <v>1</v>
      </c>
      <c r="K1335" s="1170">
        <v>8.9</v>
      </c>
    </row>
    <row r="1336" spans="2:25">
      <c r="B1336" s="1994"/>
      <c r="C1336" s="1994"/>
      <c r="D1336" s="1994"/>
      <c r="E1336" s="2009"/>
      <c r="F1336" s="2013"/>
      <c r="G1336" s="510">
        <v>700.75</v>
      </c>
      <c r="H1336" s="1132">
        <v>1</v>
      </c>
      <c r="I1336" s="1132">
        <v>0.6</v>
      </c>
      <c r="J1336" s="1133">
        <v>1</v>
      </c>
      <c r="K1336" s="1170">
        <v>420.5</v>
      </c>
      <c r="O1336" s="508">
        <v>7</v>
      </c>
      <c r="P1336" s="508">
        <v>12</v>
      </c>
      <c r="Q1336" s="508">
        <v>13</v>
      </c>
      <c r="R1336" s="508">
        <v>16</v>
      </c>
      <c r="S1336" s="508">
        <v>6</v>
      </c>
      <c r="T1336" s="508">
        <v>6</v>
      </c>
      <c r="U1336" s="508">
        <v>11</v>
      </c>
      <c r="V1336" s="508">
        <v>8</v>
      </c>
      <c r="W1336" s="508">
        <v>16</v>
      </c>
      <c r="X1336" s="508">
        <v>13</v>
      </c>
      <c r="Y1336" s="508">
        <v>108</v>
      </c>
    </row>
    <row r="1337" spans="2:25">
      <c r="B1337" s="1994"/>
      <c r="C1337" s="1994"/>
      <c r="D1337" s="1994"/>
      <c r="E1337" s="2009"/>
      <c r="F1337" s="2013"/>
      <c r="G1337" s="510">
        <v>92.83</v>
      </c>
      <c r="H1337" s="1132">
        <v>1</v>
      </c>
      <c r="I1337" s="1132">
        <v>0.6</v>
      </c>
      <c r="J1337" s="1133">
        <v>1</v>
      </c>
      <c r="K1337" s="1170">
        <v>55.7</v>
      </c>
    </row>
    <row r="1338" spans="2:25">
      <c r="B1338" s="1994"/>
      <c r="C1338" s="1994"/>
      <c r="D1338" s="1994"/>
      <c r="E1338" s="2010"/>
      <c r="F1338" s="2014"/>
      <c r="G1338" s="510" t="s">
        <v>391</v>
      </c>
      <c r="H1338" s="1132"/>
      <c r="I1338" s="1132"/>
      <c r="J1338" s="1133"/>
      <c r="K1338" s="1134">
        <v>509.2</v>
      </c>
    </row>
    <row r="1339" spans="2:25">
      <c r="B1339" s="1994"/>
      <c r="C1339" s="1994"/>
      <c r="D1339" s="1994"/>
      <c r="E1339" s="2015" t="s">
        <v>4967</v>
      </c>
      <c r="F1339" s="2012" t="s">
        <v>133</v>
      </c>
      <c r="G1339" s="510">
        <v>57.67</v>
      </c>
      <c r="H1339" s="1132">
        <v>0.55000000000000004</v>
      </c>
      <c r="I1339" s="1132">
        <v>0.43</v>
      </c>
      <c r="J1339" s="1133">
        <v>1</v>
      </c>
      <c r="K1339" s="1155">
        <v>13.6</v>
      </c>
    </row>
    <row r="1340" spans="2:25">
      <c r="B1340" s="1994"/>
      <c r="C1340" s="1994"/>
      <c r="D1340" s="1994"/>
      <c r="E1340" s="2015"/>
      <c r="F1340" s="2013"/>
      <c r="G1340" s="510">
        <v>57.67</v>
      </c>
      <c r="H1340" s="1132">
        <v>-3.1415999999999999</v>
      </c>
      <c r="I1340" s="1132">
        <v>0.25</v>
      </c>
      <c r="J1340" s="1133">
        <v>1</v>
      </c>
      <c r="K1340" s="1155">
        <v>-1.4154380625</v>
      </c>
    </row>
    <row r="1341" spans="2:25">
      <c r="B1341" s="1994"/>
      <c r="C1341" s="1994"/>
      <c r="D1341" s="1994"/>
      <c r="E1341" s="2015"/>
      <c r="F1341" s="2013"/>
      <c r="G1341" s="510">
        <v>9.9600000000000009</v>
      </c>
      <c r="H1341" s="1132">
        <v>0.85</v>
      </c>
      <c r="I1341" s="1132">
        <v>0.48</v>
      </c>
      <c r="J1341" s="1133">
        <v>1</v>
      </c>
      <c r="K1341" s="1155">
        <v>4.0999999999999996</v>
      </c>
    </row>
    <row r="1342" spans="2:25">
      <c r="B1342" s="1994"/>
      <c r="C1342" s="1994"/>
      <c r="D1342" s="1994"/>
      <c r="E1342" s="2015"/>
      <c r="F1342" s="2013"/>
      <c r="G1342" s="510">
        <v>9.9600000000000009</v>
      </c>
      <c r="H1342" s="1132">
        <v>-3.1415999999999999</v>
      </c>
      <c r="I1342" s="1132">
        <v>0.35</v>
      </c>
      <c r="J1342" s="1133">
        <v>1</v>
      </c>
      <c r="K1342" s="1155">
        <v>-0.47913327</v>
      </c>
    </row>
    <row r="1343" spans="2:25">
      <c r="B1343" s="1994"/>
      <c r="C1343" s="1994"/>
      <c r="D1343" s="1994"/>
      <c r="E1343" s="2015"/>
      <c r="F1343" s="2013"/>
      <c r="G1343" s="510">
        <v>16.41</v>
      </c>
      <c r="H1343" s="1132">
        <v>0.9</v>
      </c>
      <c r="I1343" s="1132">
        <v>0.5</v>
      </c>
      <c r="J1343" s="1133">
        <v>1</v>
      </c>
      <c r="K1343" s="1155">
        <v>7.4</v>
      </c>
    </row>
    <row r="1344" spans="2:25">
      <c r="B1344" s="1994"/>
      <c r="C1344" s="1994"/>
      <c r="D1344" s="1994"/>
      <c r="E1344" s="2015"/>
      <c r="F1344" s="2013"/>
      <c r="G1344" s="510">
        <v>16.41</v>
      </c>
      <c r="H1344" s="1132">
        <v>-3.1415999999999999</v>
      </c>
      <c r="I1344" s="1132">
        <v>0.4</v>
      </c>
      <c r="J1344" s="1133">
        <v>1</v>
      </c>
      <c r="K1344" s="1155">
        <v>-1.0310731200000001</v>
      </c>
    </row>
    <row r="1345" spans="2:11">
      <c r="B1345" s="1994"/>
      <c r="C1345" s="1994"/>
      <c r="D1345" s="1994"/>
      <c r="E1345" s="2015"/>
      <c r="F1345" s="2013"/>
      <c r="G1345" s="510">
        <v>700.75</v>
      </c>
      <c r="H1345" s="1132">
        <v>1</v>
      </c>
      <c r="I1345" s="1132">
        <v>0.55000000000000004</v>
      </c>
      <c r="J1345" s="1133">
        <v>1</v>
      </c>
      <c r="K1345" s="1155">
        <v>385.4</v>
      </c>
    </row>
    <row r="1346" spans="2:11">
      <c r="B1346" s="1994"/>
      <c r="C1346" s="1994"/>
      <c r="D1346" s="1994"/>
      <c r="E1346" s="2015"/>
      <c r="F1346" s="2013"/>
      <c r="G1346" s="510">
        <v>700.75</v>
      </c>
      <c r="H1346" s="1132">
        <v>-3.1415999999999999</v>
      </c>
      <c r="I1346" s="1132">
        <v>0.5</v>
      </c>
      <c r="J1346" s="1133">
        <v>1</v>
      </c>
      <c r="K1346" s="1155">
        <v>-68.796131250000002</v>
      </c>
    </row>
    <row r="1347" spans="2:11">
      <c r="B1347" s="1994"/>
      <c r="C1347" s="1994"/>
      <c r="D1347" s="1994"/>
      <c r="E1347" s="2015"/>
      <c r="F1347" s="2013"/>
      <c r="G1347" s="510">
        <v>92.83</v>
      </c>
      <c r="H1347" s="1132">
        <v>1</v>
      </c>
      <c r="I1347" s="1132">
        <v>0.55000000000000004</v>
      </c>
      <c r="J1347" s="1133">
        <v>1</v>
      </c>
      <c r="K1347" s="1170">
        <v>51.1</v>
      </c>
    </row>
    <row r="1348" spans="2:11">
      <c r="B1348" s="1994"/>
      <c r="C1348" s="1994"/>
      <c r="D1348" s="1994"/>
      <c r="E1348" s="2015"/>
      <c r="F1348" s="2013"/>
      <c r="G1348" s="510">
        <v>92.83</v>
      </c>
      <c r="H1348" s="1132">
        <v>-3.1415999999999999</v>
      </c>
      <c r="I1348" s="1132">
        <v>0.5</v>
      </c>
      <c r="J1348" s="1133">
        <v>1</v>
      </c>
      <c r="K1348" s="1155">
        <v>-9.1135852499999999</v>
      </c>
    </row>
    <row r="1349" spans="2:11">
      <c r="B1349" s="1994"/>
      <c r="C1349" s="1994"/>
      <c r="D1349" s="1994"/>
      <c r="E1349" s="2015"/>
      <c r="F1349" s="2014"/>
      <c r="G1349" s="510" t="s">
        <v>391</v>
      </c>
      <c r="H1349" s="1132"/>
      <c r="I1349" s="1132"/>
      <c r="J1349" s="1133"/>
      <c r="K1349" s="1134">
        <v>380.76463904749994</v>
      </c>
    </row>
    <row r="1350" spans="2:11">
      <c r="B1350" s="1994"/>
      <c r="C1350" s="1994"/>
      <c r="D1350" s="1994"/>
      <c r="E1350" s="2015" t="s">
        <v>4968</v>
      </c>
      <c r="F1350" s="2012" t="s">
        <v>153</v>
      </c>
      <c r="G1350" s="510">
        <v>57.67</v>
      </c>
      <c r="H1350" s="1132">
        <v>0.55000000000000004</v>
      </c>
      <c r="I1350" s="1132">
        <v>0.23</v>
      </c>
      <c r="J1350" s="1133">
        <v>1</v>
      </c>
      <c r="K1350" s="1155">
        <v>7.3</v>
      </c>
    </row>
    <row r="1351" spans="2:11">
      <c r="B1351" s="1994"/>
      <c r="C1351" s="1994"/>
      <c r="D1351" s="1994"/>
      <c r="E1351" s="2015"/>
      <c r="F1351" s="2013"/>
      <c r="G1351" s="510">
        <v>57.67</v>
      </c>
      <c r="H1351" s="1132">
        <v>-3.1415999999999999</v>
      </c>
      <c r="I1351" s="1132">
        <v>0.25</v>
      </c>
      <c r="J1351" s="1133">
        <v>1</v>
      </c>
      <c r="K1351" s="1155">
        <v>-1.4154380625</v>
      </c>
    </row>
    <row r="1352" spans="2:11">
      <c r="B1352" s="1994"/>
      <c r="C1352" s="1994"/>
      <c r="D1352" s="1994"/>
      <c r="E1352" s="2015"/>
      <c r="F1352" s="2013"/>
      <c r="G1352" s="510">
        <v>9.9600000000000009</v>
      </c>
      <c r="H1352" s="1132">
        <v>0.85</v>
      </c>
      <c r="I1352" s="1132">
        <v>0.28000000000000003</v>
      </c>
      <c r="J1352" s="1133">
        <v>1</v>
      </c>
      <c r="K1352" s="1155">
        <v>2.4</v>
      </c>
    </row>
    <row r="1353" spans="2:11">
      <c r="B1353" s="1994"/>
      <c r="C1353" s="1994"/>
      <c r="D1353" s="1994"/>
      <c r="E1353" s="2015"/>
      <c r="F1353" s="2013"/>
      <c r="G1353" s="510">
        <v>9.9600000000000009</v>
      </c>
      <c r="H1353" s="1132">
        <v>-3.1415999999999999</v>
      </c>
      <c r="I1353" s="1132">
        <v>0.35</v>
      </c>
      <c r="J1353" s="1133">
        <v>1</v>
      </c>
      <c r="K1353" s="1155">
        <v>-0.47913327</v>
      </c>
    </row>
    <row r="1354" spans="2:11">
      <c r="B1354" s="1994"/>
      <c r="C1354" s="1994"/>
      <c r="D1354" s="1994"/>
      <c r="E1354" s="2015"/>
      <c r="F1354" s="2013"/>
      <c r="G1354" s="510">
        <v>16.41</v>
      </c>
      <c r="H1354" s="1132">
        <v>0.9</v>
      </c>
      <c r="I1354" s="1132">
        <v>0.3</v>
      </c>
      <c r="J1354" s="1133">
        <v>1</v>
      </c>
      <c r="K1354" s="1155">
        <v>4.4000000000000004</v>
      </c>
    </row>
    <row r="1355" spans="2:11">
      <c r="B1355" s="1994"/>
      <c r="C1355" s="1994"/>
      <c r="D1355" s="1994"/>
      <c r="E1355" s="2015"/>
      <c r="F1355" s="2013"/>
      <c r="G1355" s="510">
        <v>16.41</v>
      </c>
      <c r="H1355" s="1132">
        <v>-3.1415999999999999</v>
      </c>
      <c r="I1355" s="1132">
        <v>0.4</v>
      </c>
      <c r="J1355" s="1133">
        <v>1</v>
      </c>
      <c r="K1355" s="1155">
        <v>-1.0310731200000001</v>
      </c>
    </row>
    <row r="1356" spans="2:11">
      <c r="B1356" s="1994"/>
      <c r="C1356" s="1994"/>
      <c r="D1356" s="1994"/>
      <c r="E1356" s="2015"/>
      <c r="F1356" s="2013"/>
      <c r="G1356" s="510">
        <v>700.75</v>
      </c>
      <c r="H1356" s="1132">
        <v>1</v>
      </c>
      <c r="I1356" s="1132">
        <v>0.35</v>
      </c>
      <c r="J1356" s="1133">
        <v>1</v>
      </c>
      <c r="K1356" s="1155">
        <v>245.3</v>
      </c>
    </row>
    <row r="1357" spans="2:11">
      <c r="B1357" s="1994"/>
      <c r="C1357" s="1994"/>
      <c r="D1357" s="1994"/>
      <c r="E1357" s="2015"/>
      <c r="F1357" s="2013"/>
      <c r="G1357" s="510">
        <v>700.75</v>
      </c>
      <c r="H1357" s="1132">
        <v>-3.1415999999999999</v>
      </c>
      <c r="I1357" s="1132">
        <v>0.5</v>
      </c>
      <c r="J1357" s="1133">
        <v>1</v>
      </c>
      <c r="K1357" s="1155">
        <v>-68.796131250000002</v>
      </c>
    </row>
    <row r="1358" spans="2:11">
      <c r="B1358" s="1994"/>
      <c r="C1358" s="1994"/>
      <c r="D1358" s="1994"/>
      <c r="E1358" s="2015"/>
      <c r="F1358" s="2013"/>
      <c r="G1358" s="510">
        <v>92.83</v>
      </c>
      <c r="H1358" s="1132">
        <v>1</v>
      </c>
      <c r="I1358" s="1132">
        <v>0.48</v>
      </c>
      <c r="J1358" s="1133">
        <v>1</v>
      </c>
      <c r="K1358" s="1170">
        <v>44.6</v>
      </c>
    </row>
    <row r="1359" spans="2:11">
      <c r="B1359" s="1994"/>
      <c r="C1359" s="1994"/>
      <c r="D1359" s="1994"/>
      <c r="E1359" s="2015"/>
      <c r="F1359" s="2013"/>
      <c r="G1359" s="510">
        <v>92.83</v>
      </c>
      <c r="H1359" s="1132">
        <v>-3.1415999999999999</v>
      </c>
      <c r="I1359" s="1132">
        <v>0.75</v>
      </c>
      <c r="J1359" s="1133">
        <v>1</v>
      </c>
      <c r="K1359" s="1155">
        <v>-20.5055668125</v>
      </c>
    </row>
    <row r="1360" spans="2:11">
      <c r="B1360" s="1994"/>
      <c r="C1360" s="1994"/>
      <c r="D1360" s="1994"/>
      <c r="E1360" s="2015"/>
      <c r="F1360" s="2014"/>
      <c r="G1360" s="510" t="s">
        <v>391</v>
      </c>
      <c r="H1360" s="1132"/>
      <c r="I1360" s="1132"/>
      <c r="J1360" s="1133"/>
      <c r="K1360" s="1134">
        <v>211.772657485</v>
      </c>
    </row>
    <row r="1362" spans="2:11">
      <c r="B1362" s="1991" t="s">
        <v>566</v>
      </c>
      <c r="C1362" s="1992"/>
      <c r="D1362" s="1993"/>
      <c r="E1362" s="1130" t="s">
        <v>568</v>
      </c>
      <c r="F1362" s="1128" t="s">
        <v>565</v>
      </c>
      <c r="G1362" s="1130" t="s">
        <v>556</v>
      </c>
      <c r="H1362" s="1128" t="s">
        <v>559</v>
      </c>
      <c r="I1362" s="1128" t="s">
        <v>557</v>
      </c>
      <c r="J1362" s="1128" t="s">
        <v>567</v>
      </c>
      <c r="K1362" s="1128" t="s">
        <v>391</v>
      </c>
    </row>
    <row r="1363" spans="2:11">
      <c r="B1363" s="1994" t="s">
        <v>4969</v>
      </c>
      <c r="C1363" s="1994"/>
      <c r="D1363" s="1994"/>
      <c r="E1363" s="2016" t="s">
        <v>4970</v>
      </c>
      <c r="F1363" s="2012" t="s">
        <v>250</v>
      </c>
      <c r="G1363" s="510">
        <v>57.67</v>
      </c>
      <c r="H1363" s="1132">
        <v>0.55000000000000004</v>
      </c>
      <c r="I1363" s="1132">
        <v>0.15</v>
      </c>
      <c r="J1363" s="1133">
        <v>0.3</v>
      </c>
      <c r="K1363" s="1155">
        <v>1.4</v>
      </c>
    </row>
    <row r="1364" spans="2:11">
      <c r="B1364" s="1994"/>
      <c r="C1364" s="1994"/>
      <c r="D1364" s="1994"/>
      <c r="E1364" s="2017"/>
      <c r="F1364" s="2013"/>
      <c r="G1364" s="510">
        <v>9.9600000000000009</v>
      </c>
      <c r="H1364" s="1132">
        <v>0.85</v>
      </c>
      <c r="I1364" s="1132">
        <v>0.15</v>
      </c>
      <c r="J1364" s="1133">
        <v>0.3</v>
      </c>
      <c r="K1364" s="1155">
        <v>0.4</v>
      </c>
    </row>
    <row r="1365" spans="2:11">
      <c r="B1365" s="1994"/>
      <c r="C1365" s="1994"/>
      <c r="D1365" s="1994"/>
      <c r="E1365" s="2017"/>
      <c r="F1365" s="2013"/>
      <c r="G1365" s="510">
        <v>16.41</v>
      </c>
      <c r="H1365" s="1132">
        <v>0.9</v>
      </c>
      <c r="I1365" s="1132">
        <v>0.15</v>
      </c>
      <c r="J1365" s="1133">
        <v>0.3</v>
      </c>
      <c r="K1365" s="1155">
        <v>0.7</v>
      </c>
    </row>
    <row r="1366" spans="2:11">
      <c r="B1366" s="1994"/>
      <c r="C1366" s="1994"/>
      <c r="D1366" s="1994"/>
      <c r="E1366" s="2017"/>
      <c r="F1366" s="2013"/>
      <c r="G1366" s="510">
        <v>700.75</v>
      </c>
      <c r="H1366" s="1132">
        <v>1</v>
      </c>
      <c r="I1366" s="1132">
        <v>0.15</v>
      </c>
      <c r="J1366" s="1133">
        <v>0.3</v>
      </c>
      <c r="K1366" s="1155">
        <v>31.5</v>
      </c>
    </row>
    <row r="1367" spans="2:11">
      <c r="B1367" s="1994"/>
      <c r="C1367" s="1994"/>
      <c r="D1367" s="1994"/>
      <c r="E1367" s="2017"/>
      <c r="F1367" s="2013"/>
      <c r="G1367" s="510">
        <v>92.83</v>
      </c>
      <c r="H1367" s="1132">
        <v>1</v>
      </c>
      <c r="I1367" s="1132">
        <v>0.15</v>
      </c>
      <c r="J1367" s="1133">
        <v>0.3</v>
      </c>
      <c r="K1367" s="1155">
        <v>4.2</v>
      </c>
    </row>
    <row r="1368" spans="2:11">
      <c r="B1368" s="1994"/>
      <c r="C1368" s="1994"/>
      <c r="D1368" s="1994"/>
      <c r="E1368" s="2018"/>
      <c r="F1368" s="2014"/>
      <c r="G1368" s="510" t="s">
        <v>391</v>
      </c>
      <c r="H1368" s="1132"/>
      <c r="I1368" s="1132"/>
      <c r="J1368" s="1133"/>
      <c r="K1368" s="1134">
        <v>38.200000000000003</v>
      </c>
    </row>
    <row r="1369" spans="2:11">
      <c r="B1369" s="1994"/>
      <c r="C1369" s="1994"/>
      <c r="D1369" s="1994"/>
      <c r="E1369" s="2015" t="s">
        <v>4971</v>
      </c>
      <c r="F1369" s="2012" t="s">
        <v>133</v>
      </c>
      <c r="G1369" s="510">
        <v>57.67</v>
      </c>
      <c r="H1369" s="1132">
        <v>0.55000000000000004</v>
      </c>
      <c r="I1369" s="1132">
        <v>0.1</v>
      </c>
      <c r="J1369" s="1133">
        <v>0.5</v>
      </c>
      <c r="K1369" s="1155">
        <v>1.6</v>
      </c>
    </row>
    <row r="1370" spans="2:11">
      <c r="B1370" s="1994"/>
      <c r="C1370" s="1994"/>
      <c r="D1370" s="1994"/>
      <c r="E1370" s="2015"/>
      <c r="F1370" s="2013"/>
      <c r="G1370" s="510">
        <v>9.9600000000000009</v>
      </c>
      <c r="H1370" s="1132">
        <v>0.85</v>
      </c>
      <c r="I1370" s="1132">
        <v>0.1</v>
      </c>
      <c r="J1370" s="1133">
        <v>0.5</v>
      </c>
      <c r="K1370" s="1155">
        <v>0.4</v>
      </c>
    </row>
    <row r="1371" spans="2:11">
      <c r="B1371" s="1994"/>
      <c r="C1371" s="1994"/>
      <c r="D1371" s="1994"/>
      <c r="E1371" s="2015"/>
      <c r="F1371" s="2013"/>
      <c r="G1371" s="510">
        <v>16.41</v>
      </c>
      <c r="H1371" s="1132">
        <v>0.9</v>
      </c>
      <c r="I1371" s="1132">
        <v>0.1</v>
      </c>
      <c r="J1371" s="1133">
        <v>0.5</v>
      </c>
      <c r="K1371" s="1155">
        <v>0.7</v>
      </c>
    </row>
    <row r="1372" spans="2:11">
      <c r="B1372" s="1994"/>
      <c r="C1372" s="1994"/>
      <c r="D1372" s="1994"/>
      <c r="E1372" s="2015"/>
      <c r="F1372" s="2013"/>
      <c r="G1372" s="510">
        <v>700.75</v>
      </c>
      <c r="H1372" s="1132">
        <v>1</v>
      </c>
      <c r="I1372" s="1132">
        <v>0.1</v>
      </c>
      <c r="J1372" s="1133">
        <v>0.5</v>
      </c>
      <c r="K1372" s="1155">
        <v>35</v>
      </c>
    </row>
    <row r="1373" spans="2:11">
      <c r="B1373" s="1994"/>
      <c r="C1373" s="1994"/>
      <c r="D1373" s="1994"/>
      <c r="E1373" s="2015"/>
      <c r="F1373" s="2013"/>
      <c r="G1373" s="510">
        <v>92.83</v>
      </c>
      <c r="H1373" s="1132">
        <v>1</v>
      </c>
      <c r="I1373" s="1132">
        <v>0.1</v>
      </c>
      <c r="J1373" s="1133">
        <v>0.5</v>
      </c>
      <c r="K1373" s="1155">
        <v>4.5999999999999996</v>
      </c>
    </row>
    <row r="1374" spans="2:11">
      <c r="B1374" s="1994"/>
      <c r="C1374" s="1994"/>
      <c r="D1374" s="1994"/>
      <c r="E1374" s="2015"/>
      <c r="F1374" s="2014"/>
      <c r="G1374" s="510" t="s">
        <v>391</v>
      </c>
      <c r="H1374" s="1132"/>
      <c r="I1374" s="1132"/>
      <c r="J1374" s="1133"/>
      <c r="K1374" s="1134">
        <v>42.300000000000004</v>
      </c>
    </row>
    <row r="1375" spans="2:11" ht="12.75" customHeight="1">
      <c r="B1375" s="1994"/>
      <c r="C1375" s="1994"/>
      <c r="D1375" s="1994"/>
      <c r="E1375" s="2016" t="s">
        <v>4972</v>
      </c>
      <c r="F1375" s="2012" t="s">
        <v>5159</v>
      </c>
      <c r="G1375" s="510">
        <v>57.67</v>
      </c>
      <c r="H1375" s="1132">
        <v>0.55000000000000004</v>
      </c>
      <c r="I1375" s="1132">
        <v>0.1</v>
      </c>
      <c r="J1375" s="1133">
        <v>0.7</v>
      </c>
      <c r="K1375" s="1155">
        <v>2.2000000000000002</v>
      </c>
    </row>
    <row r="1376" spans="2:11">
      <c r="B1376" s="1994"/>
      <c r="C1376" s="1994"/>
      <c r="D1376" s="1994"/>
      <c r="E1376" s="2017"/>
      <c r="F1376" s="2013"/>
      <c r="G1376" s="510">
        <v>9.9600000000000009</v>
      </c>
      <c r="H1376" s="1132">
        <v>0.85</v>
      </c>
      <c r="I1376" s="1132">
        <v>0.1</v>
      </c>
      <c r="J1376" s="1133">
        <v>0.7</v>
      </c>
      <c r="K1376" s="1155">
        <v>0.6</v>
      </c>
    </row>
    <row r="1377" spans="2:11">
      <c r="B1377" s="1994"/>
      <c r="C1377" s="1994"/>
      <c r="D1377" s="1994"/>
      <c r="E1377" s="2017"/>
      <c r="F1377" s="2013"/>
      <c r="G1377" s="510">
        <v>16.41</v>
      </c>
      <c r="H1377" s="1132">
        <v>0.9</v>
      </c>
      <c r="I1377" s="1132">
        <v>0.1</v>
      </c>
      <c r="J1377" s="1133">
        <v>0.7</v>
      </c>
      <c r="K1377" s="1155">
        <v>1</v>
      </c>
    </row>
    <row r="1378" spans="2:11">
      <c r="B1378" s="1994"/>
      <c r="C1378" s="1994"/>
      <c r="D1378" s="1994"/>
      <c r="E1378" s="2017"/>
      <c r="F1378" s="2013"/>
      <c r="G1378" s="510">
        <v>700.75</v>
      </c>
      <c r="H1378" s="1132">
        <v>1</v>
      </c>
      <c r="I1378" s="1132">
        <v>0.1</v>
      </c>
      <c r="J1378" s="1133">
        <v>0.7</v>
      </c>
      <c r="K1378" s="1155">
        <v>49.1</v>
      </c>
    </row>
    <row r="1379" spans="2:11">
      <c r="B1379" s="1994"/>
      <c r="C1379" s="1994"/>
      <c r="D1379" s="1994"/>
      <c r="E1379" s="2017"/>
      <c r="F1379" s="2013"/>
      <c r="G1379" s="510">
        <v>92.83</v>
      </c>
      <c r="H1379" s="1132">
        <v>1</v>
      </c>
      <c r="I1379" s="1132">
        <v>0.1</v>
      </c>
      <c r="J1379" s="1133">
        <v>0.7</v>
      </c>
      <c r="K1379" s="1155">
        <v>6.5</v>
      </c>
    </row>
    <row r="1380" spans="2:11">
      <c r="B1380" s="1994"/>
      <c r="C1380" s="1994"/>
      <c r="D1380" s="1994"/>
      <c r="E1380" s="2018"/>
      <c r="F1380" s="2014"/>
      <c r="G1380" s="510" t="s">
        <v>391</v>
      </c>
      <c r="H1380" s="1132"/>
      <c r="I1380" s="1132"/>
      <c r="J1380" s="1133"/>
      <c r="K1380" s="1134">
        <v>59.4</v>
      </c>
    </row>
    <row r="1381" spans="2:11">
      <c r="B1381" s="1994"/>
      <c r="C1381" s="1994"/>
      <c r="D1381" s="1994"/>
      <c r="E1381" s="2015" t="s">
        <v>4973</v>
      </c>
      <c r="F1381" s="2012" t="s">
        <v>252</v>
      </c>
      <c r="G1381" s="510">
        <v>57.67</v>
      </c>
      <c r="H1381" s="1132">
        <v>0.55000000000000004</v>
      </c>
      <c r="I1381" s="1132">
        <v>0.15</v>
      </c>
      <c r="J1381" s="1133">
        <v>0.3</v>
      </c>
      <c r="K1381" s="1155">
        <v>1.4</v>
      </c>
    </row>
    <row r="1382" spans="2:11">
      <c r="B1382" s="1994"/>
      <c r="C1382" s="1994"/>
      <c r="D1382" s="1994"/>
      <c r="E1382" s="2015"/>
      <c r="F1382" s="2013"/>
      <c r="G1382" s="510">
        <v>9.9600000000000009</v>
      </c>
      <c r="H1382" s="1132">
        <v>0.85</v>
      </c>
      <c r="I1382" s="1132">
        <v>0.1</v>
      </c>
      <c r="J1382" s="1133">
        <v>0.7</v>
      </c>
      <c r="K1382" s="1155">
        <v>0.6</v>
      </c>
    </row>
    <row r="1383" spans="2:11">
      <c r="B1383" s="1994"/>
      <c r="C1383" s="1994"/>
      <c r="D1383" s="1994"/>
      <c r="E1383" s="2015"/>
      <c r="F1383" s="2013"/>
      <c r="G1383" s="510">
        <v>16.41</v>
      </c>
      <c r="H1383" s="1132">
        <v>0.9</v>
      </c>
      <c r="I1383" s="1132">
        <v>0.1</v>
      </c>
      <c r="J1383" s="1133">
        <v>0.7</v>
      </c>
      <c r="K1383" s="1155">
        <v>1</v>
      </c>
    </row>
    <row r="1384" spans="2:11">
      <c r="B1384" s="1994"/>
      <c r="C1384" s="1994"/>
      <c r="D1384" s="1994"/>
      <c r="E1384" s="2015"/>
      <c r="F1384" s="2013"/>
      <c r="G1384" s="510">
        <v>700.75</v>
      </c>
      <c r="H1384" s="1132">
        <v>1</v>
      </c>
      <c r="I1384" s="1132">
        <v>0.1</v>
      </c>
      <c r="J1384" s="1133">
        <v>0.7</v>
      </c>
      <c r="K1384" s="1155">
        <v>49.1</v>
      </c>
    </row>
    <row r="1385" spans="2:11">
      <c r="B1385" s="1994"/>
      <c r="C1385" s="1994"/>
      <c r="D1385" s="1994"/>
      <c r="E1385" s="2015"/>
      <c r="F1385" s="2013"/>
      <c r="G1385" s="510">
        <v>92.83</v>
      </c>
      <c r="H1385" s="1132">
        <v>1</v>
      </c>
      <c r="I1385" s="1132">
        <v>0.1</v>
      </c>
      <c r="J1385" s="1133">
        <v>0.7</v>
      </c>
      <c r="K1385" s="1155">
        <v>6.5</v>
      </c>
    </row>
    <row r="1386" spans="2:11">
      <c r="B1386" s="1994"/>
      <c r="C1386" s="1994"/>
      <c r="D1386" s="1994"/>
      <c r="E1386" s="2015"/>
      <c r="F1386" s="2014"/>
      <c r="G1386" s="510" t="s">
        <v>391</v>
      </c>
      <c r="H1386" s="1132"/>
      <c r="I1386" s="1132"/>
      <c r="J1386" s="1133"/>
      <c r="K1386" s="1138">
        <v>58.6</v>
      </c>
    </row>
    <row r="1387" spans="2:11">
      <c r="B1387" s="1994"/>
      <c r="C1387" s="1994"/>
      <c r="D1387" s="1994"/>
      <c r="E1387" s="2015" t="s">
        <v>4974</v>
      </c>
      <c r="F1387" s="2012" t="s">
        <v>253</v>
      </c>
      <c r="G1387" s="510">
        <v>57.67</v>
      </c>
      <c r="H1387" s="1132">
        <v>0.55000000000000004</v>
      </c>
      <c r="I1387" s="1132">
        <v>1</v>
      </c>
      <c r="J1387" s="1133">
        <v>0.7</v>
      </c>
      <c r="K1387" s="1155">
        <v>22.2</v>
      </c>
    </row>
    <row r="1388" spans="2:11">
      <c r="B1388" s="1994"/>
      <c r="C1388" s="1994"/>
      <c r="D1388" s="1994"/>
      <c r="E1388" s="2015"/>
      <c r="F1388" s="2013"/>
      <c r="G1388" s="510">
        <v>9.9600000000000009</v>
      </c>
      <c r="H1388" s="1132">
        <v>0.85</v>
      </c>
      <c r="I1388" s="1132">
        <v>1</v>
      </c>
      <c r="J1388" s="1133">
        <v>0.7</v>
      </c>
      <c r="K1388" s="1155">
        <v>5.9</v>
      </c>
    </row>
    <row r="1389" spans="2:11">
      <c r="B1389" s="1994"/>
      <c r="C1389" s="1994"/>
      <c r="D1389" s="1994"/>
      <c r="E1389" s="2015"/>
      <c r="F1389" s="2013"/>
      <c r="G1389" s="510">
        <v>16.41</v>
      </c>
      <c r="H1389" s="1132">
        <v>0.9</v>
      </c>
      <c r="I1389" s="1132">
        <v>1</v>
      </c>
      <c r="J1389" s="1133">
        <v>0.7</v>
      </c>
      <c r="K1389" s="1155">
        <v>10.3</v>
      </c>
    </row>
    <row r="1390" spans="2:11">
      <c r="B1390" s="1994"/>
      <c r="C1390" s="1994"/>
      <c r="D1390" s="1994"/>
      <c r="E1390" s="2015"/>
      <c r="F1390" s="2013"/>
      <c r="G1390" s="510">
        <v>700.75</v>
      </c>
      <c r="H1390" s="1132">
        <v>1</v>
      </c>
      <c r="I1390" s="1132">
        <v>1</v>
      </c>
      <c r="J1390" s="1133">
        <v>0.7</v>
      </c>
      <c r="K1390" s="1155">
        <v>490.5</v>
      </c>
    </row>
    <row r="1391" spans="2:11">
      <c r="B1391" s="1994"/>
      <c r="C1391" s="1994"/>
      <c r="D1391" s="1994"/>
      <c r="E1391" s="2015"/>
      <c r="F1391" s="2013"/>
      <c r="G1391" s="510">
        <v>92.83</v>
      </c>
      <c r="H1391" s="1132">
        <v>1</v>
      </c>
      <c r="I1391" s="1132">
        <v>1</v>
      </c>
      <c r="J1391" s="1133">
        <v>0.7</v>
      </c>
      <c r="K1391" s="1155">
        <v>65</v>
      </c>
    </row>
    <row r="1392" spans="2:11">
      <c r="B1392" s="1994"/>
      <c r="C1392" s="1994"/>
      <c r="D1392" s="1994"/>
      <c r="E1392" s="2015"/>
      <c r="F1392" s="2014"/>
      <c r="G1392" s="510" t="s">
        <v>391</v>
      </c>
      <c r="H1392" s="1132"/>
      <c r="I1392" s="1132"/>
      <c r="J1392" s="1133"/>
      <c r="K1392" s="1138">
        <v>593.9</v>
      </c>
    </row>
    <row r="1394" spans="1:11">
      <c r="B1394" s="1991" t="s">
        <v>566</v>
      </c>
      <c r="C1394" s="1992"/>
      <c r="D1394" s="1993"/>
      <c r="E1394" s="1130" t="s">
        <v>568</v>
      </c>
      <c r="F1394" s="1128" t="s">
        <v>565</v>
      </c>
      <c r="G1394" s="1130" t="s">
        <v>556</v>
      </c>
      <c r="H1394" s="1128" t="s">
        <v>627</v>
      </c>
      <c r="I1394" s="1128" t="s">
        <v>628</v>
      </c>
      <c r="J1394" s="1128" t="s">
        <v>567</v>
      </c>
      <c r="K1394" s="1128" t="s">
        <v>562</v>
      </c>
    </row>
    <row r="1395" spans="1:11" ht="63.75">
      <c r="B1395" s="1999" t="s">
        <v>4975</v>
      </c>
      <c r="C1395" s="2000"/>
      <c r="D1395" s="2001"/>
      <c r="E1395" s="1145" t="s">
        <v>4977</v>
      </c>
      <c r="F1395" s="1131" t="s">
        <v>255</v>
      </c>
      <c r="G1395" s="510">
        <v>57.67</v>
      </c>
      <c r="H1395" s="1132">
        <v>8</v>
      </c>
      <c r="I1395" s="510">
        <v>2</v>
      </c>
      <c r="J1395" s="1133">
        <v>0.5</v>
      </c>
      <c r="K1395" s="1134">
        <v>8</v>
      </c>
    </row>
    <row r="1396" spans="1:11" ht="63.75">
      <c r="B1396" s="2002"/>
      <c r="C1396" s="2003"/>
      <c r="D1396" s="2004"/>
      <c r="E1396" s="1145" t="s">
        <v>4978</v>
      </c>
      <c r="F1396" s="1131" t="s">
        <v>256</v>
      </c>
      <c r="G1396" s="510">
        <v>9.9600000000000009</v>
      </c>
      <c r="H1396" s="1132">
        <v>8</v>
      </c>
      <c r="I1396" s="510">
        <v>2</v>
      </c>
      <c r="J1396" s="1133">
        <v>0.5</v>
      </c>
      <c r="K1396" s="1134">
        <v>2</v>
      </c>
    </row>
    <row r="1397" spans="1:11" ht="63.75">
      <c r="B1397" s="2002"/>
      <c r="C1397" s="2003"/>
      <c r="D1397" s="2004"/>
      <c r="E1397" s="1145" t="s">
        <v>4979</v>
      </c>
      <c r="F1397" s="1131" t="s">
        <v>257</v>
      </c>
      <c r="G1397" s="510">
        <v>16.41</v>
      </c>
      <c r="H1397" s="1132">
        <v>8</v>
      </c>
      <c r="I1397" s="510">
        <v>2</v>
      </c>
      <c r="J1397" s="1133">
        <v>0.5</v>
      </c>
      <c r="K1397" s="1134">
        <v>3</v>
      </c>
    </row>
    <row r="1398" spans="1:11" ht="63.75">
      <c r="B1398" s="2002"/>
      <c r="C1398" s="2003"/>
      <c r="D1398" s="2004"/>
      <c r="E1398" s="1145" t="s">
        <v>4980</v>
      </c>
      <c r="F1398" s="1131" t="s">
        <v>4783</v>
      </c>
      <c r="G1398" s="510">
        <v>700.75</v>
      </c>
      <c r="H1398" s="1132">
        <v>8</v>
      </c>
      <c r="I1398" s="510">
        <v>2</v>
      </c>
      <c r="J1398" s="1133">
        <v>0.5</v>
      </c>
      <c r="K1398" s="1134">
        <v>88</v>
      </c>
    </row>
    <row r="1399" spans="1:11" ht="63.75">
      <c r="B1399" s="2005"/>
      <c r="C1399" s="2006"/>
      <c r="D1399" s="2007"/>
      <c r="E1399" s="1145" t="s">
        <v>4981</v>
      </c>
      <c r="F1399" s="1131" t="s">
        <v>4784</v>
      </c>
      <c r="G1399" s="510">
        <v>92.83</v>
      </c>
      <c r="H1399" s="1132">
        <v>8</v>
      </c>
      <c r="I1399" s="510">
        <v>2</v>
      </c>
      <c r="J1399" s="1133">
        <v>0.5</v>
      </c>
      <c r="K1399" s="1134">
        <v>12</v>
      </c>
    </row>
    <row r="1401" spans="1:11">
      <c r="B1401" s="1991" t="s">
        <v>566</v>
      </c>
      <c r="C1401" s="1992"/>
      <c r="D1401" s="1993"/>
      <c r="E1401" s="1130" t="s">
        <v>568</v>
      </c>
      <c r="F1401" s="1128" t="s">
        <v>565</v>
      </c>
      <c r="G1401" s="1130" t="s">
        <v>556</v>
      </c>
      <c r="H1401" s="1128"/>
      <c r="I1401" s="1128" t="s">
        <v>629</v>
      </c>
      <c r="J1401" s="1128" t="s">
        <v>567</v>
      </c>
      <c r="K1401" s="1128" t="s">
        <v>630</v>
      </c>
    </row>
    <row r="1402" spans="1:11">
      <c r="B1402" s="1994" t="s">
        <v>4982</v>
      </c>
      <c r="C1402" s="1994"/>
      <c r="D1402" s="1994"/>
      <c r="E1402" s="1145" t="s">
        <v>4983</v>
      </c>
      <c r="F1402" s="1131" t="s">
        <v>909</v>
      </c>
      <c r="G1402" s="510">
        <v>57.67</v>
      </c>
      <c r="H1402" s="1132"/>
      <c r="I1402" s="510">
        <v>6</v>
      </c>
      <c r="J1402" s="1133">
        <v>1</v>
      </c>
      <c r="K1402" s="1134">
        <v>10</v>
      </c>
    </row>
    <row r="1403" spans="1:11">
      <c r="B1403" s="1994"/>
      <c r="C1403" s="1994"/>
      <c r="D1403" s="1994"/>
      <c r="E1403" s="1145" t="s">
        <v>4984</v>
      </c>
      <c r="F1403" s="1131" t="s">
        <v>910</v>
      </c>
      <c r="G1403" s="510">
        <v>9.9600000000000009</v>
      </c>
      <c r="H1403" s="1132"/>
      <c r="I1403" s="510">
        <v>6</v>
      </c>
      <c r="J1403" s="1133">
        <v>1</v>
      </c>
      <c r="K1403" s="1134">
        <v>2</v>
      </c>
    </row>
    <row r="1404" spans="1:11">
      <c r="B1404" s="1994"/>
      <c r="C1404" s="1994"/>
      <c r="D1404" s="1994"/>
      <c r="E1404" s="1145" t="s">
        <v>4985</v>
      </c>
      <c r="F1404" s="1131" t="s">
        <v>911</v>
      </c>
      <c r="G1404" s="510">
        <v>16.41</v>
      </c>
      <c r="H1404" s="1132"/>
      <c r="I1404" s="510">
        <v>6</v>
      </c>
      <c r="J1404" s="1133">
        <v>1</v>
      </c>
      <c r="K1404" s="1134">
        <v>3</v>
      </c>
    </row>
    <row r="1405" spans="1:11">
      <c r="B1405" s="1994"/>
      <c r="C1405" s="1994"/>
      <c r="D1405" s="1994"/>
      <c r="E1405" s="1145" t="s">
        <v>4986</v>
      </c>
      <c r="F1405" s="1131" t="s">
        <v>913</v>
      </c>
      <c r="G1405" s="510">
        <v>700.75</v>
      </c>
      <c r="H1405" s="1132"/>
      <c r="I1405" s="510">
        <v>6</v>
      </c>
      <c r="J1405" s="1133">
        <v>1</v>
      </c>
      <c r="K1405" s="1134">
        <v>117</v>
      </c>
    </row>
    <row r="1406" spans="1:11">
      <c r="B1406" s="1994"/>
      <c r="C1406" s="1994"/>
      <c r="D1406" s="1994"/>
      <c r="E1406" s="1145" t="s">
        <v>4988</v>
      </c>
      <c r="F1406" s="1131" t="s">
        <v>912</v>
      </c>
      <c r="G1406" s="510">
        <v>92.83</v>
      </c>
      <c r="H1406" s="1132"/>
      <c r="I1406" s="510">
        <v>6</v>
      </c>
      <c r="J1406" s="1133">
        <v>1</v>
      </c>
      <c r="K1406" s="1134">
        <v>16</v>
      </c>
    </row>
    <row r="1408" spans="1:11" ht="15.75">
      <c r="A1408" s="2025" t="s">
        <v>4989</v>
      </c>
      <c r="B1408" s="2026"/>
      <c r="C1408" s="2026"/>
      <c r="D1408" s="2026"/>
      <c r="E1408" s="2026"/>
      <c r="F1408" s="2026"/>
      <c r="G1408" s="2026"/>
      <c r="H1408" s="2026"/>
      <c r="I1408" s="2026"/>
      <c r="J1408" s="2026"/>
      <c r="K1408" s="2027"/>
    </row>
    <row r="1409" spans="1:11">
      <c r="A1409" s="1135"/>
      <c r="B1409" s="1135"/>
      <c r="C1409" s="1135"/>
      <c r="D1409" s="1135"/>
      <c r="E1409" s="1135"/>
      <c r="F1409" s="1135"/>
      <c r="G1409" s="1135"/>
      <c r="H1409" s="1136"/>
      <c r="I1409" s="1129"/>
      <c r="J1409" s="1129"/>
      <c r="K1409" s="507"/>
    </row>
    <row r="1410" spans="1:11">
      <c r="A1410" s="1136"/>
      <c r="B1410" s="1991" t="s">
        <v>566</v>
      </c>
      <c r="C1410" s="1992"/>
      <c r="D1410" s="1993"/>
      <c r="E1410" s="1130" t="s">
        <v>568</v>
      </c>
      <c r="F1410" s="1128" t="s">
        <v>565</v>
      </c>
      <c r="G1410" s="1130" t="s">
        <v>556</v>
      </c>
      <c r="H1410" s="1128"/>
      <c r="I1410" s="1128"/>
      <c r="J1410" s="1128" t="s">
        <v>567</v>
      </c>
      <c r="K1410" s="1128" t="s">
        <v>562</v>
      </c>
    </row>
    <row r="1411" spans="1:11" ht="25.5">
      <c r="B1411" s="1991" t="s">
        <v>5092</v>
      </c>
      <c r="C1411" s="1992"/>
      <c r="D1411" s="1993"/>
      <c r="E1411" s="491" t="s">
        <v>4990</v>
      </c>
      <c r="F1411" s="1131" t="s">
        <v>571</v>
      </c>
      <c r="G1411" s="510">
        <v>1279.58</v>
      </c>
      <c r="H1411" s="1132"/>
      <c r="I1411" s="1132">
        <v>1279.58</v>
      </c>
      <c r="J1411" s="1133">
        <v>1</v>
      </c>
      <c r="K1411" s="1134">
        <v>1279.58</v>
      </c>
    </row>
    <row r="1412" spans="1:11">
      <c r="A1412" s="1135"/>
      <c r="B1412" s="1135"/>
      <c r="C1412" s="1135"/>
      <c r="D1412" s="1135"/>
      <c r="E1412" s="1135"/>
      <c r="F1412" s="1135"/>
      <c r="G1412" s="1135"/>
      <c r="H1412" s="1136"/>
      <c r="I1412" s="1129"/>
      <c r="J1412" s="1129"/>
      <c r="K1412" s="507"/>
    </row>
    <row r="1413" spans="1:11">
      <c r="A1413" s="1136"/>
      <c r="B1413" s="1991" t="s">
        <v>566</v>
      </c>
      <c r="C1413" s="1992"/>
      <c r="D1413" s="1993"/>
      <c r="E1413" s="1130" t="s">
        <v>568</v>
      </c>
      <c r="F1413" s="1128" t="s">
        <v>565</v>
      </c>
      <c r="G1413" s="1130" t="s">
        <v>556</v>
      </c>
      <c r="H1413" s="1128" t="s">
        <v>559</v>
      </c>
      <c r="I1413" s="1128" t="s">
        <v>557</v>
      </c>
      <c r="J1413" s="1128" t="s">
        <v>567</v>
      </c>
      <c r="K1413" s="1128" t="s">
        <v>558</v>
      </c>
    </row>
    <row r="1414" spans="1:11">
      <c r="B1414" s="1994" t="s">
        <v>4991</v>
      </c>
      <c r="C1414" s="1994"/>
      <c r="D1414" s="1994"/>
      <c r="E1414" s="2008" t="s">
        <v>4992</v>
      </c>
      <c r="F1414" s="2019" t="s">
        <v>15</v>
      </c>
      <c r="G1414" s="510">
        <v>28.34</v>
      </c>
      <c r="H1414" s="1132">
        <v>0.55000000000000004</v>
      </c>
      <c r="I1414" s="1132">
        <v>1.25</v>
      </c>
      <c r="J1414" s="1133">
        <v>0.6</v>
      </c>
      <c r="K1414" s="1170">
        <v>11.7</v>
      </c>
    </row>
    <row r="1415" spans="1:11">
      <c r="B1415" s="1994"/>
      <c r="C1415" s="1994"/>
      <c r="D1415" s="1994"/>
      <c r="E1415" s="2009"/>
      <c r="F1415" s="2020"/>
      <c r="G1415" s="510">
        <v>14.61</v>
      </c>
      <c r="H1415" s="1132">
        <v>0.85</v>
      </c>
      <c r="I1415" s="1132">
        <v>1.35</v>
      </c>
      <c r="J1415" s="1133">
        <v>0.6</v>
      </c>
      <c r="K1415" s="1170">
        <v>10.1</v>
      </c>
    </row>
    <row r="1416" spans="1:11">
      <c r="B1416" s="1994"/>
      <c r="C1416" s="1994"/>
      <c r="D1416" s="1994"/>
      <c r="E1416" s="2009"/>
      <c r="F1416" s="2020"/>
      <c r="G1416" s="510">
        <v>17.18</v>
      </c>
      <c r="H1416" s="1132">
        <v>0.9</v>
      </c>
      <c r="I1416" s="1132">
        <v>1.4</v>
      </c>
      <c r="J1416" s="1133">
        <v>0.6</v>
      </c>
      <c r="K1416" s="1170">
        <v>13</v>
      </c>
    </row>
    <row r="1417" spans="1:11">
      <c r="B1417" s="1994"/>
      <c r="C1417" s="1994"/>
      <c r="D1417" s="1994"/>
      <c r="E1417" s="2009"/>
      <c r="F1417" s="2020"/>
      <c r="G1417" s="510">
        <v>203</v>
      </c>
      <c r="H1417" s="1132">
        <v>1</v>
      </c>
      <c r="I1417" s="1132">
        <v>1.6</v>
      </c>
      <c r="J1417" s="1133">
        <v>0.6</v>
      </c>
      <c r="K1417" s="1170">
        <v>194.9</v>
      </c>
    </row>
    <row r="1418" spans="1:11">
      <c r="B1418" s="1994"/>
      <c r="C1418" s="1994"/>
      <c r="D1418" s="1994"/>
      <c r="E1418" s="2009"/>
      <c r="F1418" s="2020"/>
      <c r="G1418" s="510">
        <v>1016.45</v>
      </c>
      <c r="H1418" s="1132">
        <v>1</v>
      </c>
      <c r="I1418" s="1132">
        <v>1.6</v>
      </c>
      <c r="J1418" s="1133">
        <v>0.6</v>
      </c>
      <c r="K1418" s="1170">
        <v>975.8</v>
      </c>
    </row>
    <row r="1419" spans="1:11">
      <c r="B1419" s="1994"/>
      <c r="C1419" s="1994"/>
      <c r="D1419" s="1994"/>
      <c r="E1419" s="2010"/>
      <c r="F1419" s="2021"/>
      <c r="G1419" s="510" t="s">
        <v>391</v>
      </c>
      <c r="H1419" s="1132"/>
      <c r="I1419" s="1132"/>
      <c r="J1419" s="1133"/>
      <c r="K1419" s="1138">
        <v>1205.5</v>
      </c>
    </row>
    <row r="1420" spans="1:11">
      <c r="B1420" s="1994"/>
      <c r="C1420" s="1994"/>
      <c r="D1420" s="1994"/>
      <c r="E1420" s="2008" t="s">
        <v>4993</v>
      </c>
      <c r="F1420" s="2019" t="s">
        <v>17</v>
      </c>
      <c r="G1420" s="510">
        <v>28.34</v>
      </c>
      <c r="H1420" s="1132">
        <v>0.55000000000000004</v>
      </c>
      <c r="I1420" s="1132">
        <v>1.25</v>
      </c>
      <c r="J1420" s="1133">
        <v>0.35</v>
      </c>
      <c r="K1420" s="1170">
        <v>6.8</v>
      </c>
    </row>
    <row r="1421" spans="1:11">
      <c r="B1421" s="1994"/>
      <c r="C1421" s="1994"/>
      <c r="D1421" s="1994"/>
      <c r="E1421" s="2009"/>
      <c r="F1421" s="2020"/>
      <c r="G1421" s="510">
        <v>14.61</v>
      </c>
      <c r="H1421" s="1132">
        <v>0.85</v>
      </c>
      <c r="I1421" s="1132">
        <v>1.35</v>
      </c>
      <c r="J1421" s="1133">
        <v>0.35</v>
      </c>
      <c r="K1421" s="1170">
        <v>5.9</v>
      </c>
    </row>
    <row r="1422" spans="1:11">
      <c r="B1422" s="1994"/>
      <c r="C1422" s="1994"/>
      <c r="D1422" s="1994"/>
      <c r="E1422" s="2009"/>
      <c r="F1422" s="2020"/>
      <c r="G1422" s="510">
        <v>17.18</v>
      </c>
      <c r="H1422" s="1132">
        <v>0.9</v>
      </c>
      <c r="I1422" s="1132">
        <v>1.4</v>
      </c>
      <c r="J1422" s="1133">
        <v>0.35</v>
      </c>
      <c r="K1422" s="1170">
        <v>7.6</v>
      </c>
    </row>
    <row r="1423" spans="1:11">
      <c r="B1423" s="1994"/>
      <c r="C1423" s="1994"/>
      <c r="D1423" s="1994"/>
      <c r="E1423" s="2009"/>
      <c r="F1423" s="2020"/>
      <c r="G1423" s="510">
        <v>203</v>
      </c>
      <c r="H1423" s="1132">
        <v>1</v>
      </c>
      <c r="I1423" s="1132">
        <v>1.6</v>
      </c>
      <c r="J1423" s="1133">
        <v>0.35</v>
      </c>
      <c r="K1423" s="1170">
        <v>113.7</v>
      </c>
    </row>
    <row r="1424" spans="1:11">
      <c r="B1424" s="1994"/>
      <c r="C1424" s="1994"/>
      <c r="D1424" s="1994"/>
      <c r="E1424" s="2009"/>
      <c r="F1424" s="2020"/>
      <c r="G1424" s="510">
        <v>1016.45</v>
      </c>
      <c r="H1424" s="1132">
        <v>1</v>
      </c>
      <c r="I1424" s="1132">
        <v>1.6</v>
      </c>
      <c r="J1424" s="1133">
        <v>0.35</v>
      </c>
      <c r="K1424" s="1170">
        <v>569.20000000000005</v>
      </c>
    </row>
    <row r="1425" spans="2:11">
      <c r="B1425" s="1994"/>
      <c r="C1425" s="1994"/>
      <c r="D1425" s="1994"/>
      <c r="E1425" s="2010"/>
      <c r="F1425" s="2021"/>
      <c r="G1425" s="510" t="s">
        <v>391</v>
      </c>
      <c r="H1425" s="1132"/>
      <c r="I1425" s="1132"/>
      <c r="J1425" s="1133"/>
      <c r="K1425" s="1138">
        <v>703.2</v>
      </c>
    </row>
    <row r="1426" spans="2:11">
      <c r="B1426" s="1994"/>
      <c r="C1426" s="1994"/>
      <c r="D1426" s="1994"/>
      <c r="E1426" s="2008" t="s">
        <v>4994</v>
      </c>
      <c r="F1426" s="2022" t="s">
        <v>18</v>
      </c>
      <c r="G1426" s="510">
        <v>28.34</v>
      </c>
      <c r="H1426" s="1132">
        <v>0.55000000000000004</v>
      </c>
      <c r="I1426" s="1132">
        <v>1.25</v>
      </c>
      <c r="J1426" s="1133">
        <v>0.05</v>
      </c>
      <c r="K1426" s="1170">
        <v>1</v>
      </c>
    </row>
    <row r="1427" spans="2:11">
      <c r="B1427" s="1994"/>
      <c r="C1427" s="1994"/>
      <c r="D1427" s="1994"/>
      <c r="E1427" s="2009"/>
      <c r="F1427" s="2023"/>
      <c r="G1427" s="510">
        <v>14.61</v>
      </c>
      <c r="H1427" s="1132">
        <v>0.85</v>
      </c>
      <c r="I1427" s="1132">
        <v>1.35</v>
      </c>
      <c r="J1427" s="1133">
        <v>0.05</v>
      </c>
      <c r="K1427" s="1170">
        <v>0.8</v>
      </c>
    </row>
    <row r="1428" spans="2:11">
      <c r="B1428" s="1994"/>
      <c r="C1428" s="1994"/>
      <c r="D1428" s="1994"/>
      <c r="E1428" s="2009"/>
      <c r="F1428" s="2023"/>
      <c r="G1428" s="510">
        <v>17.18</v>
      </c>
      <c r="H1428" s="1132">
        <v>0.9</v>
      </c>
      <c r="I1428" s="1132">
        <v>1.4</v>
      </c>
      <c r="J1428" s="1133">
        <v>0.05</v>
      </c>
      <c r="K1428" s="1170">
        <v>1.1000000000000001</v>
      </c>
    </row>
    <row r="1429" spans="2:11">
      <c r="B1429" s="1994"/>
      <c r="C1429" s="1994"/>
      <c r="D1429" s="1994"/>
      <c r="E1429" s="2009"/>
      <c r="F1429" s="2023"/>
      <c r="G1429" s="510">
        <v>203</v>
      </c>
      <c r="H1429" s="1132">
        <v>1</v>
      </c>
      <c r="I1429" s="1132">
        <v>1.6</v>
      </c>
      <c r="J1429" s="1133">
        <v>0.05</v>
      </c>
      <c r="K1429" s="1170">
        <v>16.2</v>
      </c>
    </row>
    <row r="1430" spans="2:11">
      <c r="B1430" s="1994"/>
      <c r="C1430" s="1994"/>
      <c r="D1430" s="1994"/>
      <c r="E1430" s="2009"/>
      <c r="F1430" s="2023"/>
      <c r="G1430" s="510">
        <v>1016.45</v>
      </c>
      <c r="H1430" s="1132">
        <v>1</v>
      </c>
      <c r="I1430" s="1132">
        <v>1.6</v>
      </c>
      <c r="J1430" s="1133">
        <v>0.05</v>
      </c>
      <c r="K1430" s="1170">
        <v>81.3</v>
      </c>
    </row>
    <row r="1431" spans="2:11">
      <c r="B1431" s="1994"/>
      <c r="C1431" s="1994"/>
      <c r="D1431" s="1994"/>
      <c r="E1431" s="2010"/>
      <c r="F1431" s="2024"/>
      <c r="G1431" s="510" t="s">
        <v>391</v>
      </c>
      <c r="H1431" s="1132"/>
      <c r="I1431" s="1132"/>
      <c r="J1431" s="1133"/>
      <c r="K1431" s="1138">
        <v>100.4</v>
      </c>
    </row>
    <row r="1432" spans="2:11">
      <c r="G1432" s="511"/>
      <c r="H1432" s="512"/>
    </row>
    <row r="1433" spans="2:11">
      <c r="B1433" s="1991" t="s">
        <v>566</v>
      </c>
      <c r="C1433" s="1992"/>
      <c r="D1433" s="1993"/>
      <c r="E1433" s="1130" t="s">
        <v>568</v>
      </c>
      <c r="F1433" s="1128" t="s">
        <v>565</v>
      </c>
      <c r="G1433" s="1130" t="s">
        <v>556</v>
      </c>
      <c r="H1433" s="1128"/>
      <c r="I1433" s="1128"/>
      <c r="J1433" s="1128" t="s">
        <v>567</v>
      </c>
      <c r="K1433" s="1128" t="s">
        <v>562</v>
      </c>
    </row>
    <row r="1434" spans="2:11">
      <c r="B1434" s="1994" t="s">
        <v>4995</v>
      </c>
      <c r="C1434" s="1994"/>
      <c r="D1434" s="1994"/>
      <c r="E1434" s="1145" t="s">
        <v>4996</v>
      </c>
      <c r="F1434" s="1131" t="s">
        <v>909</v>
      </c>
      <c r="G1434" s="510">
        <v>28.34</v>
      </c>
      <c r="H1434" s="1132"/>
      <c r="I1434" s="510">
        <v>28.34</v>
      </c>
      <c r="J1434" s="1133">
        <v>1</v>
      </c>
      <c r="K1434" s="1134">
        <v>28.34</v>
      </c>
    </row>
    <row r="1435" spans="2:11">
      <c r="B1435" s="1994"/>
      <c r="C1435" s="1994"/>
      <c r="D1435" s="1994"/>
      <c r="E1435" s="1145" t="s">
        <v>4997</v>
      </c>
      <c r="F1435" s="1131" t="s">
        <v>910</v>
      </c>
      <c r="G1435" s="510">
        <v>14.61</v>
      </c>
      <c r="H1435" s="1132"/>
      <c r="I1435" s="510">
        <v>14.61</v>
      </c>
      <c r="J1435" s="1133">
        <v>1</v>
      </c>
      <c r="K1435" s="1134">
        <v>14.61</v>
      </c>
    </row>
    <row r="1436" spans="2:11">
      <c r="B1436" s="1994"/>
      <c r="C1436" s="1994"/>
      <c r="D1436" s="1994"/>
      <c r="E1436" s="1145" t="s">
        <v>4998</v>
      </c>
      <c r="F1436" s="1131" t="s">
        <v>911</v>
      </c>
      <c r="G1436" s="510">
        <v>17.18</v>
      </c>
      <c r="H1436" s="1132"/>
      <c r="I1436" s="510">
        <v>17.18</v>
      </c>
      <c r="J1436" s="1133">
        <v>1</v>
      </c>
      <c r="K1436" s="1134">
        <v>17.18</v>
      </c>
    </row>
    <row r="1437" spans="2:11">
      <c r="B1437" s="1994"/>
      <c r="C1437" s="1994"/>
      <c r="D1437" s="1994"/>
      <c r="E1437" s="1145" t="s">
        <v>4999</v>
      </c>
      <c r="F1437" s="1131" t="s">
        <v>913</v>
      </c>
      <c r="G1437" s="510">
        <v>203</v>
      </c>
      <c r="H1437" s="1132"/>
      <c r="I1437" s="510">
        <v>203</v>
      </c>
      <c r="J1437" s="1133">
        <v>1</v>
      </c>
      <c r="K1437" s="1134">
        <v>203</v>
      </c>
    </row>
    <row r="1438" spans="2:11">
      <c r="B1438" s="1994"/>
      <c r="C1438" s="1994"/>
      <c r="D1438" s="1994"/>
      <c r="E1438" s="1145" t="s">
        <v>5000</v>
      </c>
      <c r="F1438" s="1131" t="s">
        <v>912</v>
      </c>
      <c r="G1438" s="510">
        <v>1016.45</v>
      </c>
      <c r="H1438" s="1132"/>
      <c r="I1438" s="510">
        <v>1016.45</v>
      </c>
      <c r="J1438" s="1133">
        <v>1</v>
      </c>
      <c r="K1438" s="1134">
        <v>1016.45</v>
      </c>
    </row>
    <row r="1439" spans="2:11">
      <c r="G1439" s="511"/>
      <c r="H1439" s="512"/>
    </row>
    <row r="1440" spans="2:11">
      <c r="B1440" s="1991" t="s">
        <v>566</v>
      </c>
      <c r="C1440" s="1992"/>
      <c r="D1440" s="1993"/>
      <c r="E1440" s="1130" t="s">
        <v>568</v>
      </c>
      <c r="F1440" s="1128" t="s">
        <v>565</v>
      </c>
      <c r="G1440" s="1130" t="s">
        <v>569</v>
      </c>
      <c r="H1440" s="1128"/>
      <c r="I1440" s="1128"/>
      <c r="J1440" s="1128" t="s">
        <v>567</v>
      </c>
      <c r="K1440" s="1128" t="s">
        <v>576</v>
      </c>
    </row>
    <row r="1441" spans="2:25" ht="12.75" customHeight="1">
      <c r="B1441" s="1994" t="s">
        <v>5057</v>
      </c>
      <c r="C1441" s="1994"/>
      <c r="D1441" s="1994"/>
      <c r="E1441" s="1145"/>
      <c r="F1441" s="1131" t="s">
        <v>867</v>
      </c>
      <c r="G1441" s="510"/>
      <c r="H1441" s="1132"/>
      <c r="I1441" s="510"/>
      <c r="J1441" s="1133"/>
      <c r="K1441" s="1134"/>
    </row>
    <row r="1442" spans="2:25">
      <c r="B1442" s="1994"/>
      <c r="C1442" s="1994"/>
      <c r="D1442" s="1994"/>
      <c r="E1442" s="1145" t="s">
        <v>5001</v>
      </c>
      <c r="F1442" s="1131" t="s">
        <v>868</v>
      </c>
      <c r="G1442" s="510">
        <v>10</v>
      </c>
      <c r="H1442" s="1132"/>
      <c r="I1442" s="510">
        <v>10</v>
      </c>
      <c r="J1442" s="1133">
        <v>1</v>
      </c>
      <c r="K1442" s="1134">
        <v>10</v>
      </c>
    </row>
    <row r="1443" spans="2:25">
      <c r="B1443" s="1994"/>
      <c r="C1443" s="1994"/>
      <c r="D1443" s="1994"/>
      <c r="E1443" s="1145" t="s">
        <v>5002</v>
      </c>
      <c r="F1443" s="1131" t="s">
        <v>889</v>
      </c>
      <c r="G1443" s="510">
        <v>3</v>
      </c>
      <c r="H1443" s="1132"/>
      <c r="I1443" s="510">
        <v>3</v>
      </c>
      <c r="J1443" s="1133">
        <v>1</v>
      </c>
      <c r="K1443" s="1134">
        <v>3</v>
      </c>
    </row>
    <row r="1444" spans="2:25">
      <c r="B1444" s="1994"/>
      <c r="C1444" s="1994"/>
      <c r="D1444" s="1994"/>
      <c r="E1444" s="1145" t="s">
        <v>5003</v>
      </c>
      <c r="F1444" s="1131" t="s">
        <v>891</v>
      </c>
      <c r="G1444" s="510">
        <v>5</v>
      </c>
      <c r="H1444" s="1132"/>
      <c r="I1444" s="510">
        <v>5</v>
      </c>
      <c r="J1444" s="1133">
        <v>1</v>
      </c>
      <c r="K1444" s="1134">
        <v>5</v>
      </c>
    </row>
    <row r="1445" spans="2:25">
      <c r="B1445" s="1994"/>
      <c r="C1445" s="1994"/>
      <c r="D1445" s="1994"/>
      <c r="E1445" s="1145" t="s">
        <v>5004</v>
      </c>
      <c r="F1445" s="1131" t="s">
        <v>871</v>
      </c>
      <c r="G1445" s="510">
        <v>3</v>
      </c>
      <c r="H1445" s="1132"/>
      <c r="I1445" s="510">
        <v>3</v>
      </c>
      <c r="J1445" s="1133">
        <v>1</v>
      </c>
      <c r="K1445" s="1134">
        <v>3</v>
      </c>
    </row>
    <row r="1446" spans="2:25" ht="25.5">
      <c r="B1446" s="1994"/>
      <c r="C1446" s="1994"/>
      <c r="D1446" s="1994"/>
      <c r="E1446" s="1145" t="s">
        <v>5031</v>
      </c>
      <c r="F1446" s="1131" t="s">
        <v>873</v>
      </c>
      <c r="G1446" s="510">
        <v>4</v>
      </c>
      <c r="H1446" s="1132"/>
      <c r="I1446" s="510">
        <v>4</v>
      </c>
      <c r="J1446" s="1133">
        <v>1</v>
      </c>
      <c r="K1446" s="1134">
        <v>4</v>
      </c>
    </row>
    <row r="1447" spans="2:25">
      <c r="G1447" s="511"/>
      <c r="H1447" s="512"/>
      <c r="O1447" s="1173" t="s">
        <v>5084</v>
      </c>
      <c r="P1447" s="1173">
        <v>1</v>
      </c>
      <c r="Q1447" s="1173">
        <v>2</v>
      </c>
      <c r="R1447" s="1173">
        <v>3</v>
      </c>
      <c r="S1447" s="1173">
        <v>4</v>
      </c>
      <c r="T1447" s="1173">
        <v>5</v>
      </c>
      <c r="U1447" s="1173">
        <v>6</v>
      </c>
      <c r="V1447" s="1173">
        <v>7</v>
      </c>
      <c r="W1447" s="1173">
        <v>8</v>
      </c>
      <c r="X1447" s="1173">
        <v>9</v>
      </c>
    </row>
    <row r="1448" spans="2:25" ht="15">
      <c r="B1448" s="1991" t="s">
        <v>566</v>
      </c>
      <c r="C1448" s="1992"/>
      <c r="D1448" s="1993"/>
      <c r="E1448" s="1130" t="s">
        <v>568</v>
      </c>
      <c r="F1448" s="1128" t="s">
        <v>565</v>
      </c>
      <c r="G1448" s="1130" t="s">
        <v>569</v>
      </c>
      <c r="H1448" s="1128"/>
      <c r="I1448" s="1128"/>
      <c r="J1448" s="1128" t="s">
        <v>567</v>
      </c>
      <c r="K1448" s="1128" t="s">
        <v>576</v>
      </c>
      <c r="M1448" s="1174">
        <v>57</v>
      </c>
      <c r="N1448" s="1174" t="s">
        <v>5070</v>
      </c>
      <c r="P1448" s="508">
        <v>7</v>
      </c>
      <c r="Q1448" s="508">
        <v>7</v>
      </c>
      <c r="R1448" s="508">
        <v>8</v>
      </c>
      <c r="S1448" s="508">
        <v>2</v>
      </c>
      <c r="T1448" s="508">
        <v>3</v>
      </c>
      <c r="U1448" s="508">
        <v>6</v>
      </c>
      <c r="V1448" s="508">
        <v>5</v>
      </c>
      <c r="W1448" s="508">
        <v>12</v>
      </c>
      <c r="X1448" s="508">
        <v>11</v>
      </c>
      <c r="Y1448" s="508">
        <v>61</v>
      </c>
    </row>
    <row r="1449" spans="2:25" ht="25.5">
      <c r="B1449" s="1994" t="s">
        <v>5056</v>
      </c>
      <c r="C1449" s="1994"/>
      <c r="D1449" s="1994"/>
      <c r="E1449" s="1145" t="s">
        <v>5005</v>
      </c>
      <c r="F1449" s="1131" t="s">
        <v>279</v>
      </c>
      <c r="G1449" s="510">
        <v>11</v>
      </c>
      <c r="H1449" s="1132"/>
      <c r="I1449" s="510">
        <v>11</v>
      </c>
      <c r="J1449" s="1133">
        <v>1</v>
      </c>
      <c r="K1449" s="1134">
        <v>11</v>
      </c>
      <c r="M1449" s="1174">
        <v>12</v>
      </c>
      <c r="N1449" s="1174" t="s">
        <v>5071</v>
      </c>
      <c r="P1449" s="508">
        <v>3</v>
      </c>
      <c r="Q1449" s="508">
        <v>2</v>
      </c>
      <c r="R1449" s="508">
        <v>3</v>
      </c>
      <c r="S1449" s="508">
        <v>1</v>
      </c>
      <c r="T1449" s="508">
        <v>1</v>
      </c>
      <c r="U1449" s="508">
        <v>1</v>
      </c>
      <c r="V1449" s="508">
        <v>1</v>
      </c>
      <c r="Y1449" s="508">
        <v>12</v>
      </c>
    </row>
    <row r="1450" spans="2:25" ht="25.5">
      <c r="B1450" s="1994"/>
      <c r="C1450" s="1994"/>
      <c r="D1450" s="1994"/>
      <c r="E1450" s="1145" t="s">
        <v>5006</v>
      </c>
      <c r="F1450" s="1131" t="s">
        <v>5079</v>
      </c>
      <c r="G1450" s="510">
        <v>1</v>
      </c>
      <c r="H1450" s="1132"/>
      <c r="I1450" s="510">
        <v>1</v>
      </c>
      <c r="J1450" s="1133">
        <v>1</v>
      </c>
      <c r="K1450" s="1134">
        <v>1</v>
      </c>
      <c r="M1450" s="1174">
        <v>14</v>
      </c>
      <c r="N1450" s="1174" t="s">
        <v>5072</v>
      </c>
      <c r="P1450" s="508">
        <v>2</v>
      </c>
      <c r="Q1450" s="508">
        <v>2</v>
      </c>
      <c r="R1450" s="508">
        <v>2</v>
      </c>
      <c r="S1450" s="508">
        <v>1</v>
      </c>
      <c r="T1450" s="508">
        <v>1</v>
      </c>
      <c r="U1450" s="508">
        <v>2</v>
      </c>
      <c r="V1450" s="508">
        <v>1</v>
      </c>
      <c r="W1450" s="508">
        <v>2</v>
      </c>
      <c r="X1450" s="508">
        <v>1</v>
      </c>
      <c r="Y1450" s="508">
        <v>14</v>
      </c>
    </row>
    <row r="1451" spans="2:25" ht="25.5">
      <c r="B1451" s="1994"/>
      <c r="C1451" s="1994"/>
      <c r="D1451" s="1994"/>
      <c r="E1451" s="1145" t="s">
        <v>5007</v>
      </c>
      <c r="F1451" s="1131" t="s">
        <v>5080</v>
      </c>
      <c r="G1451" s="510">
        <v>1</v>
      </c>
      <c r="H1451" s="1132"/>
      <c r="I1451" s="510">
        <v>1</v>
      </c>
      <c r="J1451" s="1133">
        <v>1</v>
      </c>
      <c r="K1451" s="1134">
        <v>1</v>
      </c>
      <c r="M1451" s="1174">
        <v>11</v>
      </c>
      <c r="N1451" s="1174" t="s">
        <v>5073</v>
      </c>
      <c r="Q1451" s="508">
        <v>1</v>
      </c>
      <c r="R1451" s="508">
        <v>2</v>
      </c>
      <c r="S1451" s="508">
        <v>1</v>
      </c>
      <c r="T1451" s="508">
        <v>1</v>
      </c>
      <c r="U1451" s="508">
        <v>2</v>
      </c>
      <c r="V1451" s="508">
        <v>1</v>
      </c>
      <c r="W1451" s="508">
        <v>2</v>
      </c>
      <c r="X1451" s="508">
        <v>1</v>
      </c>
      <c r="Y1451" s="508">
        <v>11</v>
      </c>
    </row>
    <row r="1452" spans="2:25" ht="15">
      <c r="G1452" s="511"/>
      <c r="H1452" s="512"/>
      <c r="M1452" s="1174">
        <v>2</v>
      </c>
      <c r="N1452" s="1174" t="s">
        <v>2435</v>
      </c>
      <c r="O1452" s="508">
        <v>2</v>
      </c>
      <c r="Y1452" s="508">
        <v>2</v>
      </c>
    </row>
    <row r="1453" spans="2:25" ht="15">
      <c r="B1453" s="1991" t="s">
        <v>566</v>
      </c>
      <c r="C1453" s="1992"/>
      <c r="D1453" s="1993"/>
      <c r="E1453" s="1130" t="s">
        <v>568</v>
      </c>
      <c r="F1453" s="1128" t="s">
        <v>565</v>
      </c>
      <c r="G1453" s="1130" t="s">
        <v>556</v>
      </c>
      <c r="H1453" s="1128" t="s">
        <v>559</v>
      </c>
      <c r="I1453" s="1128" t="s">
        <v>557</v>
      </c>
      <c r="J1453" s="1128" t="s">
        <v>567</v>
      </c>
      <c r="K1453" s="1128" t="s">
        <v>558</v>
      </c>
      <c r="M1453" s="1174">
        <v>1</v>
      </c>
      <c r="N1453" s="1174" t="s">
        <v>2437</v>
      </c>
      <c r="O1453" s="508">
        <v>1</v>
      </c>
      <c r="Y1453" s="508">
        <v>1</v>
      </c>
    </row>
    <row r="1454" spans="2:25">
      <c r="B1454" s="1994" t="s">
        <v>5008</v>
      </c>
      <c r="C1454" s="1994"/>
      <c r="D1454" s="1994"/>
      <c r="E1454" s="2008" t="s">
        <v>5009</v>
      </c>
      <c r="F1454" s="2012" t="s">
        <v>32</v>
      </c>
      <c r="G1454" s="510">
        <v>28.34</v>
      </c>
      <c r="H1454" s="1132">
        <v>0.55000000000000004</v>
      </c>
      <c r="I1454" s="1132">
        <v>0.6</v>
      </c>
      <c r="J1454" s="1133">
        <v>1</v>
      </c>
      <c r="K1454" s="1170">
        <v>9.4</v>
      </c>
    </row>
    <row r="1455" spans="2:25">
      <c r="B1455" s="1994"/>
      <c r="C1455" s="1994"/>
      <c r="D1455" s="1994"/>
      <c r="E1455" s="2009"/>
      <c r="F1455" s="2013"/>
      <c r="G1455" s="510">
        <v>14.61</v>
      </c>
      <c r="H1455" s="1132">
        <v>0.85</v>
      </c>
      <c r="I1455" s="1132">
        <v>0.6</v>
      </c>
      <c r="J1455" s="1133">
        <v>1</v>
      </c>
      <c r="K1455" s="1170">
        <v>7.5</v>
      </c>
      <c r="O1455" s="508">
        <v>3</v>
      </c>
      <c r="P1455" s="508">
        <v>12</v>
      </c>
      <c r="Q1455" s="508">
        <v>12</v>
      </c>
      <c r="R1455" s="508">
        <v>15</v>
      </c>
      <c r="S1455" s="508">
        <v>5</v>
      </c>
      <c r="T1455" s="508">
        <v>6</v>
      </c>
      <c r="U1455" s="508">
        <v>11</v>
      </c>
      <c r="V1455" s="508">
        <v>8</v>
      </c>
      <c r="W1455" s="508">
        <v>16</v>
      </c>
      <c r="X1455" s="508">
        <v>13</v>
      </c>
      <c r="Y1455" s="508">
        <v>101</v>
      </c>
    </row>
    <row r="1456" spans="2:25">
      <c r="B1456" s="1994"/>
      <c r="C1456" s="1994"/>
      <c r="D1456" s="1994"/>
      <c r="E1456" s="2009"/>
      <c r="F1456" s="2013"/>
      <c r="G1456" s="510">
        <v>17.18</v>
      </c>
      <c r="H1456" s="1132">
        <v>0.9</v>
      </c>
      <c r="I1456" s="1132">
        <v>0.6</v>
      </c>
      <c r="J1456" s="1133">
        <v>1</v>
      </c>
      <c r="K1456" s="1170">
        <v>9.3000000000000007</v>
      </c>
    </row>
    <row r="1457" spans="2:25">
      <c r="B1457" s="1994"/>
      <c r="C1457" s="1994"/>
      <c r="D1457" s="1994"/>
      <c r="E1457" s="2009"/>
      <c r="F1457" s="2013"/>
      <c r="G1457" s="510">
        <v>203</v>
      </c>
      <c r="H1457" s="1132">
        <v>1</v>
      </c>
      <c r="I1457" s="1132">
        <v>0.6</v>
      </c>
      <c r="J1457" s="1133">
        <v>1</v>
      </c>
      <c r="K1457" s="1170">
        <v>121.8</v>
      </c>
      <c r="O1457" s="508">
        <v>7</v>
      </c>
      <c r="P1457" s="508">
        <v>12</v>
      </c>
      <c r="Q1457" s="508">
        <v>13</v>
      </c>
      <c r="R1457" s="508">
        <v>16</v>
      </c>
      <c r="S1457" s="508">
        <v>6</v>
      </c>
      <c r="T1457" s="508">
        <v>6</v>
      </c>
      <c r="U1457" s="508">
        <v>11</v>
      </c>
      <c r="V1457" s="508">
        <v>8</v>
      </c>
      <c r="W1457" s="508">
        <v>16</v>
      </c>
      <c r="X1457" s="508">
        <v>13</v>
      </c>
      <c r="Y1457" s="508">
        <v>108</v>
      </c>
    </row>
    <row r="1458" spans="2:25">
      <c r="B1458" s="1994"/>
      <c r="C1458" s="1994"/>
      <c r="D1458" s="1994"/>
      <c r="E1458" s="2009"/>
      <c r="F1458" s="2013"/>
      <c r="G1458" s="510">
        <v>1016.45</v>
      </c>
      <c r="H1458" s="1132">
        <v>1</v>
      </c>
      <c r="I1458" s="1132">
        <v>0.6</v>
      </c>
      <c r="J1458" s="1133">
        <v>1</v>
      </c>
      <c r="K1458" s="1170">
        <v>609.9</v>
      </c>
    </row>
    <row r="1459" spans="2:25">
      <c r="B1459" s="1994"/>
      <c r="C1459" s="1994"/>
      <c r="D1459" s="1994"/>
      <c r="E1459" s="2010"/>
      <c r="F1459" s="2014"/>
      <c r="G1459" s="510" t="s">
        <v>391</v>
      </c>
      <c r="H1459" s="1132"/>
      <c r="I1459" s="1132"/>
      <c r="J1459" s="1133"/>
      <c r="K1459" s="1134">
        <v>757.9</v>
      </c>
    </row>
    <row r="1460" spans="2:25">
      <c r="B1460" s="1994"/>
      <c r="C1460" s="1994"/>
      <c r="D1460" s="1994"/>
      <c r="E1460" s="2015" t="s">
        <v>5010</v>
      </c>
      <c r="F1460" s="2012" t="s">
        <v>133</v>
      </c>
      <c r="G1460" s="510">
        <v>28.34</v>
      </c>
      <c r="H1460" s="1132">
        <v>0.55000000000000004</v>
      </c>
      <c r="I1460" s="1132">
        <v>0.43</v>
      </c>
      <c r="J1460" s="1133">
        <v>1</v>
      </c>
      <c r="K1460" s="1155">
        <v>6.7</v>
      </c>
    </row>
    <row r="1461" spans="2:25">
      <c r="B1461" s="1994"/>
      <c r="C1461" s="1994"/>
      <c r="D1461" s="1994"/>
      <c r="E1461" s="2015"/>
      <c r="F1461" s="2013"/>
      <c r="G1461" s="510">
        <v>28.34</v>
      </c>
      <c r="H1461" s="1132">
        <v>-3.1415999999999999</v>
      </c>
      <c r="I1461" s="1132">
        <v>0.25</v>
      </c>
      <c r="J1461" s="1133">
        <v>1</v>
      </c>
      <c r="K1461" s="1155">
        <v>-0.695569875</v>
      </c>
    </row>
    <row r="1462" spans="2:25">
      <c r="B1462" s="1994"/>
      <c r="C1462" s="1994"/>
      <c r="D1462" s="1994"/>
      <c r="E1462" s="2015"/>
      <c r="F1462" s="2013"/>
      <c r="G1462" s="510">
        <v>14.61</v>
      </c>
      <c r="H1462" s="1132">
        <v>0.85</v>
      </c>
      <c r="I1462" s="1132">
        <v>0.48</v>
      </c>
      <c r="J1462" s="1133">
        <v>1</v>
      </c>
      <c r="K1462" s="1155">
        <v>6</v>
      </c>
    </row>
    <row r="1463" spans="2:25">
      <c r="B1463" s="1994"/>
      <c r="C1463" s="1994"/>
      <c r="D1463" s="1994"/>
      <c r="E1463" s="2015"/>
      <c r="F1463" s="2013"/>
      <c r="G1463" s="510">
        <v>14.61</v>
      </c>
      <c r="H1463" s="1132">
        <v>-3.1415999999999999</v>
      </c>
      <c r="I1463" s="1132">
        <v>0.35</v>
      </c>
      <c r="J1463" s="1133">
        <v>1</v>
      </c>
      <c r="K1463" s="1155">
        <v>-0.70282500749999988</v>
      </c>
    </row>
    <row r="1464" spans="2:25">
      <c r="B1464" s="1994"/>
      <c r="C1464" s="1994"/>
      <c r="D1464" s="1994"/>
      <c r="E1464" s="2015"/>
      <c r="F1464" s="2013"/>
      <c r="G1464" s="510">
        <v>17.18</v>
      </c>
      <c r="H1464" s="1132">
        <v>0.9</v>
      </c>
      <c r="I1464" s="1132">
        <v>0.5</v>
      </c>
      <c r="J1464" s="1133">
        <v>1</v>
      </c>
      <c r="K1464" s="1155">
        <v>7.7</v>
      </c>
    </row>
    <row r="1465" spans="2:25">
      <c r="B1465" s="1994"/>
      <c r="C1465" s="1994"/>
      <c r="D1465" s="1994"/>
      <c r="E1465" s="2015"/>
      <c r="F1465" s="2013"/>
      <c r="G1465" s="510">
        <v>17.18</v>
      </c>
      <c r="H1465" s="1132">
        <v>-3.1415999999999999</v>
      </c>
      <c r="I1465" s="1132">
        <v>0.4</v>
      </c>
      <c r="J1465" s="1133">
        <v>1</v>
      </c>
      <c r="K1465" s="1155">
        <v>-1.0794537600000003</v>
      </c>
    </row>
    <row r="1466" spans="2:25">
      <c r="B1466" s="1994"/>
      <c r="C1466" s="1994"/>
      <c r="D1466" s="1994"/>
      <c r="E1466" s="2015"/>
      <c r="F1466" s="2013"/>
      <c r="G1466" s="510">
        <v>203</v>
      </c>
      <c r="H1466" s="1132">
        <v>1</v>
      </c>
      <c r="I1466" s="1132">
        <v>0.55000000000000004</v>
      </c>
      <c r="J1466" s="1133">
        <v>1</v>
      </c>
      <c r="K1466" s="1155">
        <v>111.7</v>
      </c>
    </row>
    <row r="1467" spans="2:25">
      <c r="B1467" s="1994"/>
      <c r="C1467" s="1994"/>
      <c r="D1467" s="1994"/>
      <c r="E1467" s="2015"/>
      <c r="F1467" s="2013"/>
      <c r="G1467" s="510">
        <v>203</v>
      </c>
      <c r="H1467" s="1132">
        <v>-3.1415999999999999</v>
      </c>
      <c r="I1467" s="1132">
        <v>0.5</v>
      </c>
      <c r="J1467" s="1133">
        <v>1</v>
      </c>
      <c r="K1467" s="1155">
        <v>-19.929524999999998</v>
      </c>
    </row>
    <row r="1468" spans="2:25">
      <c r="B1468" s="1994"/>
      <c r="C1468" s="1994"/>
      <c r="D1468" s="1994"/>
      <c r="E1468" s="2015"/>
      <c r="F1468" s="2013"/>
      <c r="G1468" s="510">
        <v>1016.45</v>
      </c>
      <c r="H1468" s="1132">
        <v>1</v>
      </c>
      <c r="I1468" s="1132">
        <v>0.55000000000000004</v>
      </c>
      <c r="J1468" s="1133">
        <v>1</v>
      </c>
      <c r="K1468" s="1170">
        <v>559</v>
      </c>
    </row>
    <row r="1469" spans="2:25">
      <c r="B1469" s="1994"/>
      <c r="C1469" s="1994"/>
      <c r="D1469" s="1994"/>
      <c r="E1469" s="2015"/>
      <c r="F1469" s="2013"/>
      <c r="G1469" s="510">
        <v>1016.45</v>
      </c>
      <c r="H1469" s="1132">
        <v>-3.1415999999999999</v>
      </c>
      <c r="I1469" s="1132">
        <v>0.5</v>
      </c>
      <c r="J1469" s="1133">
        <v>1</v>
      </c>
      <c r="K1469" s="1155">
        <v>-99.789978750000003</v>
      </c>
    </row>
    <row r="1470" spans="2:25">
      <c r="B1470" s="1994"/>
      <c r="C1470" s="1994"/>
      <c r="D1470" s="1994"/>
      <c r="E1470" s="2015"/>
      <c r="F1470" s="2014"/>
      <c r="G1470" s="510" t="s">
        <v>391</v>
      </c>
      <c r="H1470" s="1132"/>
      <c r="I1470" s="1132"/>
      <c r="J1470" s="1133"/>
      <c r="K1470" s="1134">
        <v>568.90264760749994</v>
      </c>
    </row>
    <row r="1471" spans="2:25">
      <c r="B1471" s="1994"/>
      <c r="C1471" s="1994"/>
      <c r="D1471" s="1994"/>
      <c r="E1471" s="2015" t="s">
        <v>5011</v>
      </c>
      <c r="F1471" s="2012" t="s">
        <v>153</v>
      </c>
      <c r="G1471" s="510">
        <v>28.34</v>
      </c>
      <c r="H1471" s="1132">
        <v>0.55000000000000004</v>
      </c>
      <c r="I1471" s="1132">
        <v>0.23</v>
      </c>
      <c r="J1471" s="1133">
        <v>1</v>
      </c>
      <c r="K1471" s="1155">
        <v>3.6</v>
      </c>
    </row>
    <row r="1472" spans="2:25">
      <c r="B1472" s="1994"/>
      <c r="C1472" s="1994"/>
      <c r="D1472" s="1994"/>
      <c r="E1472" s="2015"/>
      <c r="F1472" s="2013"/>
      <c r="G1472" s="510">
        <v>28.34</v>
      </c>
      <c r="H1472" s="1132">
        <v>-3.1415999999999999</v>
      </c>
      <c r="I1472" s="1132">
        <v>0.25</v>
      </c>
      <c r="J1472" s="1133">
        <v>1</v>
      </c>
      <c r="K1472" s="1155">
        <v>-0.695569875</v>
      </c>
    </row>
    <row r="1473" spans="2:11">
      <c r="B1473" s="1994"/>
      <c r="C1473" s="1994"/>
      <c r="D1473" s="1994"/>
      <c r="E1473" s="2015"/>
      <c r="F1473" s="2013"/>
      <c r="G1473" s="510">
        <v>14.61</v>
      </c>
      <c r="H1473" s="1132">
        <v>0.85</v>
      </c>
      <c r="I1473" s="1132">
        <v>0.28000000000000003</v>
      </c>
      <c r="J1473" s="1133">
        <v>1</v>
      </c>
      <c r="K1473" s="1155">
        <v>3.5</v>
      </c>
    </row>
    <row r="1474" spans="2:11">
      <c r="B1474" s="1994"/>
      <c r="C1474" s="1994"/>
      <c r="D1474" s="1994"/>
      <c r="E1474" s="2015"/>
      <c r="F1474" s="2013"/>
      <c r="G1474" s="510">
        <v>14.61</v>
      </c>
      <c r="H1474" s="1132">
        <v>-3.1415999999999999</v>
      </c>
      <c r="I1474" s="1132">
        <v>0.35</v>
      </c>
      <c r="J1474" s="1133">
        <v>1</v>
      </c>
      <c r="K1474" s="1155">
        <v>-0.70282500749999988</v>
      </c>
    </row>
    <row r="1475" spans="2:11">
      <c r="B1475" s="1994"/>
      <c r="C1475" s="1994"/>
      <c r="D1475" s="1994"/>
      <c r="E1475" s="2015"/>
      <c r="F1475" s="2013"/>
      <c r="G1475" s="510">
        <v>17.18</v>
      </c>
      <c r="H1475" s="1132">
        <v>0.9</v>
      </c>
      <c r="I1475" s="1132">
        <v>0.3</v>
      </c>
      <c r="J1475" s="1133">
        <v>1</v>
      </c>
      <c r="K1475" s="1155">
        <v>4.5999999999999996</v>
      </c>
    </row>
    <row r="1476" spans="2:11">
      <c r="B1476" s="1994"/>
      <c r="C1476" s="1994"/>
      <c r="D1476" s="1994"/>
      <c r="E1476" s="2015"/>
      <c r="F1476" s="2013"/>
      <c r="G1476" s="510">
        <v>17.18</v>
      </c>
      <c r="H1476" s="1132">
        <v>-3.1415999999999999</v>
      </c>
      <c r="I1476" s="1132">
        <v>0.4</v>
      </c>
      <c r="J1476" s="1133">
        <v>1</v>
      </c>
      <c r="K1476" s="1155">
        <v>-1.0794537600000003</v>
      </c>
    </row>
    <row r="1477" spans="2:11">
      <c r="B1477" s="1994"/>
      <c r="C1477" s="1994"/>
      <c r="D1477" s="1994"/>
      <c r="E1477" s="2015"/>
      <c r="F1477" s="2013"/>
      <c r="G1477" s="510">
        <v>203</v>
      </c>
      <c r="H1477" s="1132">
        <v>1</v>
      </c>
      <c r="I1477" s="1132">
        <v>0.35</v>
      </c>
      <c r="J1477" s="1133">
        <v>1</v>
      </c>
      <c r="K1477" s="1155">
        <v>71.099999999999994</v>
      </c>
    </row>
    <row r="1478" spans="2:11">
      <c r="B1478" s="1994"/>
      <c r="C1478" s="1994"/>
      <c r="D1478" s="1994"/>
      <c r="E1478" s="2015"/>
      <c r="F1478" s="2013"/>
      <c r="G1478" s="510">
        <v>203</v>
      </c>
      <c r="H1478" s="1132">
        <v>-3.1415999999999999</v>
      </c>
      <c r="I1478" s="1132">
        <v>0.5</v>
      </c>
      <c r="J1478" s="1133">
        <v>1</v>
      </c>
      <c r="K1478" s="1155">
        <v>-19.929524999999998</v>
      </c>
    </row>
    <row r="1479" spans="2:11">
      <c r="B1479" s="1994"/>
      <c r="C1479" s="1994"/>
      <c r="D1479" s="1994"/>
      <c r="E1479" s="2015"/>
      <c r="F1479" s="2013"/>
      <c r="G1479" s="510">
        <v>1016.45</v>
      </c>
      <c r="H1479" s="1132">
        <v>1</v>
      </c>
      <c r="I1479" s="1132">
        <v>0.48</v>
      </c>
      <c r="J1479" s="1133">
        <v>1</v>
      </c>
      <c r="K1479" s="1170">
        <v>487.9</v>
      </c>
    </row>
    <row r="1480" spans="2:11">
      <c r="B1480" s="1994"/>
      <c r="C1480" s="1994"/>
      <c r="D1480" s="1994"/>
      <c r="E1480" s="2015"/>
      <c r="F1480" s="2013"/>
      <c r="G1480" s="510">
        <v>1016.45</v>
      </c>
      <c r="H1480" s="1132">
        <v>-3.1415999999999999</v>
      </c>
      <c r="I1480" s="1132">
        <v>0.75</v>
      </c>
      <c r="J1480" s="1133">
        <v>1</v>
      </c>
      <c r="K1480" s="1155">
        <v>-224.52745218750002</v>
      </c>
    </row>
    <row r="1481" spans="2:11">
      <c r="B1481" s="1994"/>
      <c r="C1481" s="1994"/>
      <c r="D1481" s="1994"/>
      <c r="E1481" s="2015"/>
      <c r="F1481" s="2014"/>
      <c r="G1481" s="510" t="s">
        <v>391</v>
      </c>
      <c r="H1481" s="1132"/>
      <c r="I1481" s="1132"/>
      <c r="J1481" s="1133"/>
      <c r="K1481" s="1134">
        <v>323.76517417000002</v>
      </c>
    </row>
    <row r="1483" spans="2:11">
      <c r="B1483" s="1991" t="s">
        <v>566</v>
      </c>
      <c r="C1483" s="1992"/>
      <c r="D1483" s="1993"/>
      <c r="E1483" s="1130" t="s">
        <v>568</v>
      </c>
      <c r="F1483" s="1128" t="s">
        <v>565</v>
      </c>
      <c r="G1483" s="1130" t="s">
        <v>556</v>
      </c>
      <c r="H1483" s="1128" t="s">
        <v>559</v>
      </c>
      <c r="I1483" s="1128" t="s">
        <v>557</v>
      </c>
      <c r="J1483" s="1128" t="s">
        <v>567</v>
      </c>
      <c r="K1483" s="1128" t="s">
        <v>391</v>
      </c>
    </row>
    <row r="1484" spans="2:11">
      <c r="B1484" s="1994" t="s">
        <v>5012</v>
      </c>
      <c r="C1484" s="1994"/>
      <c r="D1484" s="1994"/>
      <c r="E1484" s="2016" t="s">
        <v>5013</v>
      </c>
      <c r="F1484" s="2012" t="s">
        <v>250</v>
      </c>
      <c r="G1484" s="510">
        <v>28.34</v>
      </c>
      <c r="H1484" s="1132">
        <v>0.55000000000000004</v>
      </c>
      <c r="I1484" s="1132">
        <v>0.15</v>
      </c>
      <c r="J1484" s="1133">
        <v>0.3</v>
      </c>
      <c r="K1484" s="1155">
        <v>0.7</v>
      </c>
    </row>
    <row r="1485" spans="2:11">
      <c r="B1485" s="1994"/>
      <c r="C1485" s="1994"/>
      <c r="D1485" s="1994"/>
      <c r="E1485" s="2017"/>
      <c r="F1485" s="2013"/>
      <c r="G1485" s="510">
        <v>14.61</v>
      </c>
      <c r="H1485" s="1132">
        <v>0.85</v>
      </c>
      <c r="I1485" s="1132">
        <v>0.15</v>
      </c>
      <c r="J1485" s="1133">
        <v>0.3</v>
      </c>
      <c r="K1485" s="1155">
        <v>0.6</v>
      </c>
    </row>
    <row r="1486" spans="2:11">
      <c r="B1486" s="1994"/>
      <c r="C1486" s="1994"/>
      <c r="D1486" s="1994"/>
      <c r="E1486" s="2017"/>
      <c r="F1486" s="2013"/>
      <c r="G1486" s="510">
        <v>17.18</v>
      </c>
      <c r="H1486" s="1132">
        <v>0.9</v>
      </c>
      <c r="I1486" s="1132">
        <v>0.15</v>
      </c>
      <c r="J1486" s="1133">
        <v>0.3</v>
      </c>
      <c r="K1486" s="1155">
        <v>0.7</v>
      </c>
    </row>
    <row r="1487" spans="2:11">
      <c r="B1487" s="1994"/>
      <c r="C1487" s="1994"/>
      <c r="D1487" s="1994"/>
      <c r="E1487" s="2017"/>
      <c r="F1487" s="2013"/>
      <c r="G1487" s="510">
        <v>203</v>
      </c>
      <c r="H1487" s="1132">
        <v>1</v>
      </c>
      <c r="I1487" s="1132">
        <v>0.15</v>
      </c>
      <c r="J1487" s="1133">
        <v>0.3</v>
      </c>
      <c r="K1487" s="1155">
        <v>9.1</v>
      </c>
    </row>
    <row r="1488" spans="2:11">
      <c r="B1488" s="1994"/>
      <c r="C1488" s="1994"/>
      <c r="D1488" s="1994"/>
      <c r="E1488" s="2017"/>
      <c r="F1488" s="2013"/>
      <c r="G1488" s="510">
        <v>1016.45</v>
      </c>
      <c r="H1488" s="1132">
        <v>1</v>
      </c>
      <c r="I1488" s="1132">
        <v>0.15</v>
      </c>
      <c r="J1488" s="1133">
        <v>0.3</v>
      </c>
      <c r="K1488" s="1155">
        <v>45.7</v>
      </c>
    </row>
    <row r="1489" spans="2:11">
      <c r="B1489" s="1994"/>
      <c r="C1489" s="1994"/>
      <c r="D1489" s="1994"/>
      <c r="E1489" s="2018"/>
      <c r="F1489" s="2014"/>
      <c r="G1489" s="510" t="s">
        <v>391</v>
      </c>
      <c r="H1489" s="1132"/>
      <c r="I1489" s="1132"/>
      <c r="J1489" s="1133"/>
      <c r="K1489" s="1134">
        <v>56.800000000000004</v>
      </c>
    </row>
    <row r="1490" spans="2:11">
      <c r="B1490" s="1994"/>
      <c r="C1490" s="1994"/>
      <c r="D1490" s="1994"/>
      <c r="E1490" s="2015" t="s">
        <v>5014</v>
      </c>
      <c r="F1490" s="2012" t="s">
        <v>133</v>
      </c>
      <c r="G1490" s="510">
        <v>28.34</v>
      </c>
      <c r="H1490" s="1132">
        <v>0.55000000000000004</v>
      </c>
      <c r="I1490" s="1132">
        <v>0.1</v>
      </c>
      <c r="J1490" s="1133">
        <v>0.5</v>
      </c>
      <c r="K1490" s="1155">
        <v>0.8</v>
      </c>
    </row>
    <row r="1491" spans="2:11">
      <c r="B1491" s="1994"/>
      <c r="C1491" s="1994"/>
      <c r="D1491" s="1994"/>
      <c r="E1491" s="2015"/>
      <c r="F1491" s="2013"/>
      <c r="G1491" s="510">
        <v>14.61</v>
      </c>
      <c r="H1491" s="1132">
        <v>0.85</v>
      </c>
      <c r="I1491" s="1132">
        <v>0.1</v>
      </c>
      <c r="J1491" s="1133">
        <v>0.5</v>
      </c>
      <c r="K1491" s="1155">
        <v>0.6</v>
      </c>
    </row>
    <row r="1492" spans="2:11">
      <c r="B1492" s="1994"/>
      <c r="C1492" s="1994"/>
      <c r="D1492" s="1994"/>
      <c r="E1492" s="2015"/>
      <c r="F1492" s="2013"/>
      <c r="G1492" s="510">
        <v>17.18</v>
      </c>
      <c r="H1492" s="1132">
        <v>0.9</v>
      </c>
      <c r="I1492" s="1132">
        <v>0.1</v>
      </c>
      <c r="J1492" s="1133">
        <v>0.5</v>
      </c>
      <c r="K1492" s="1155">
        <v>0.8</v>
      </c>
    </row>
    <row r="1493" spans="2:11">
      <c r="B1493" s="1994"/>
      <c r="C1493" s="1994"/>
      <c r="D1493" s="1994"/>
      <c r="E1493" s="2015"/>
      <c r="F1493" s="2013"/>
      <c r="G1493" s="510">
        <v>203</v>
      </c>
      <c r="H1493" s="1132">
        <v>1</v>
      </c>
      <c r="I1493" s="1132">
        <v>0.1</v>
      </c>
      <c r="J1493" s="1133">
        <v>0.5</v>
      </c>
      <c r="K1493" s="1155">
        <v>10.199999999999999</v>
      </c>
    </row>
    <row r="1494" spans="2:11">
      <c r="B1494" s="1994"/>
      <c r="C1494" s="1994"/>
      <c r="D1494" s="1994"/>
      <c r="E1494" s="2015"/>
      <c r="F1494" s="2013"/>
      <c r="G1494" s="510">
        <v>1016.45</v>
      </c>
      <c r="H1494" s="1132">
        <v>1</v>
      </c>
      <c r="I1494" s="1132">
        <v>0.1</v>
      </c>
      <c r="J1494" s="1133">
        <v>0.5</v>
      </c>
      <c r="K1494" s="1155">
        <v>50.8</v>
      </c>
    </row>
    <row r="1495" spans="2:11">
      <c r="B1495" s="1994"/>
      <c r="C1495" s="1994"/>
      <c r="D1495" s="1994"/>
      <c r="E1495" s="2015"/>
      <c r="F1495" s="2014"/>
      <c r="G1495" s="510" t="s">
        <v>391</v>
      </c>
      <c r="H1495" s="1132"/>
      <c r="I1495" s="1132"/>
      <c r="J1495" s="1133"/>
      <c r="K1495" s="1134">
        <v>63.199999999999996</v>
      </c>
    </row>
    <row r="1496" spans="2:11" ht="12.75" customHeight="1">
      <c r="B1496" s="1994"/>
      <c r="C1496" s="1994"/>
      <c r="D1496" s="1994"/>
      <c r="E1496" s="2016" t="s">
        <v>5015</v>
      </c>
      <c r="F1496" s="2012" t="s">
        <v>5159</v>
      </c>
      <c r="G1496" s="510">
        <v>28.34</v>
      </c>
      <c r="H1496" s="1132">
        <v>0.55000000000000004</v>
      </c>
      <c r="I1496" s="1132">
        <v>0.1</v>
      </c>
      <c r="J1496" s="1133">
        <v>0.7</v>
      </c>
      <c r="K1496" s="1155">
        <v>1.1000000000000001</v>
      </c>
    </row>
    <row r="1497" spans="2:11">
      <c r="B1497" s="1994"/>
      <c r="C1497" s="1994"/>
      <c r="D1497" s="1994"/>
      <c r="E1497" s="2017"/>
      <c r="F1497" s="2013"/>
      <c r="G1497" s="510">
        <v>14.61</v>
      </c>
      <c r="H1497" s="1132">
        <v>0.85</v>
      </c>
      <c r="I1497" s="1132">
        <v>0.1</v>
      </c>
      <c r="J1497" s="1133">
        <v>0.7</v>
      </c>
      <c r="K1497" s="1155">
        <v>0.9</v>
      </c>
    </row>
    <row r="1498" spans="2:11">
      <c r="B1498" s="1994"/>
      <c r="C1498" s="1994"/>
      <c r="D1498" s="1994"/>
      <c r="E1498" s="2017"/>
      <c r="F1498" s="2013"/>
      <c r="G1498" s="510">
        <v>17.18</v>
      </c>
      <c r="H1498" s="1132">
        <v>0.9</v>
      </c>
      <c r="I1498" s="1132">
        <v>0.1</v>
      </c>
      <c r="J1498" s="1133">
        <v>0.7</v>
      </c>
      <c r="K1498" s="1155">
        <v>1.1000000000000001</v>
      </c>
    </row>
    <row r="1499" spans="2:11">
      <c r="B1499" s="1994"/>
      <c r="C1499" s="1994"/>
      <c r="D1499" s="1994"/>
      <c r="E1499" s="2017"/>
      <c r="F1499" s="2013"/>
      <c r="G1499" s="510">
        <v>203</v>
      </c>
      <c r="H1499" s="1132">
        <v>1</v>
      </c>
      <c r="I1499" s="1132">
        <v>0.1</v>
      </c>
      <c r="J1499" s="1133">
        <v>0.7</v>
      </c>
      <c r="K1499" s="1155">
        <v>14.2</v>
      </c>
    </row>
    <row r="1500" spans="2:11">
      <c r="B1500" s="1994"/>
      <c r="C1500" s="1994"/>
      <c r="D1500" s="1994"/>
      <c r="E1500" s="2017"/>
      <c r="F1500" s="2013"/>
      <c r="G1500" s="510">
        <v>1016.45</v>
      </c>
      <c r="H1500" s="1132">
        <v>1</v>
      </c>
      <c r="I1500" s="1132">
        <v>0.1</v>
      </c>
      <c r="J1500" s="1133">
        <v>0.7</v>
      </c>
      <c r="K1500" s="1155">
        <v>71.2</v>
      </c>
    </row>
    <row r="1501" spans="2:11">
      <c r="B1501" s="1994"/>
      <c r="C1501" s="1994"/>
      <c r="D1501" s="1994"/>
      <c r="E1501" s="2018"/>
      <c r="F1501" s="2014"/>
      <c r="G1501" s="510" t="s">
        <v>391</v>
      </c>
      <c r="H1501" s="1132"/>
      <c r="I1501" s="1132"/>
      <c r="J1501" s="1133"/>
      <c r="K1501" s="1134">
        <v>88.5</v>
      </c>
    </row>
    <row r="1502" spans="2:11">
      <c r="B1502" s="1994"/>
      <c r="C1502" s="1994"/>
      <c r="D1502" s="1994"/>
      <c r="E1502" s="2015" t="s">
        <v>5016</v>
      </c>
      <c r="F1502" s="2012" t="s">
        <v>252</v>
      </c>
      <c r="G1502" s="510">
        <v>28.34</v>
      </c>
      <c r="H1502" s="1132">
        <v>0.55000000000000004</v>
      </c>
      <c r="I1502" s="1132">
        <v>0.15</v>
      </c>
      <c r="J1502" s="1133">
        <v>0.3</v>
      </c>
      <c r="K1502" s="1155">
        <v>0.7</v>
      </c>
    </row>
    <row r="1503" spans="2:11">
      <c r="B1503" s="1994"/>
      <c r="C1503" s="1994"/>
      <c r="D1503" s="1994"/>
      <c r="E1503" s="2015"/>
      <c r="F1503" s="2013"/>
      <c r="G1503" s="510">
        <v>14.61</v>
      </c>
      <c r="H1503" s="1132">
        <v>0.85</v>
      </c>
      <c r="I1503" s="1132">
        <v>0.15</v>
      </c>
      <c r="J1503" s="1133">
        <v>0.3</v>
      </c>
      <c r="K1503" s="1155">
        <v>0.6</v>
      </c>
    </row>
    <row r="1504" spans="2:11">
      <c r="B1504" s="1994"/>
      <c r="C1504" s="1994"/>
      <c r="D1504" s="1994"/>
      <c r="E1504" s="2015"/>
      <c r="F1504" s="2013"/>
      <c r="G1504" s="510">
        <v>17.18</v>
      </c>
      <c r="H1504" s="1132">
        <v>0.9</v>
      </c>
      <c r="I1504" s="1132">
        <v>0.15</v>
      </c>
      <c r="J1504" s="1133">
        <v>0.3</v>
      </c>
      <c r="K1504" s="1155">
        <v>0.7</v>
      </c>
    </row>
    <row r="1505" spans="2:11">
      <c r="B1505" s="1994"/>
      <c r="C1505" s="1994"/>
      <c r="D1505" s="1994"/>
      <c r="E1505" s="2015"/>
      <c r="F1505" s="2013"/>
      <c r="G1505" s="510">
        <v>203</v>
      </c>
      <c r="H1505" s="1132">
        <v>1</v>
      </c>
      <c r="I1505" s="1132">
        <v>0.15</v>
      </c>
      <c r="J1505" s="1133">
        <v>0.3</v>
      </c>
      <c r="K1505" s="1155">
        <v>9.1</v>
      </c>
    </row>
    <row r="1506" spans="2:11">
      <c r="B1506" s="1994"/>
      <c r="C1506" s="1994"/>
      <c r="D1506" s="1994"/>
      <c r="E1506" s="2015"/>
      <c r="F1506" s="2013"/>
      <c r="G1506" s="510">
        <v>1016.45</v>
      </c>
      <c r="H1506" s="1132">
        <v>1</v>
      </c>
      <c r="I1506" s="1132">
        <v>0.15</v>
      </c>
      <c r="J1506" s="1133">
        <v>0.3</v>
      </c>
      <c r="K1506" s="1155">
        <v>45.7</v>
      </c>
    </row>
    <row r="1507" spans="2:11">
      <c r="B1507" s="1994"/>
      <c r="C1507" s="1994"/>
      <c r="D1507" s="1994"/>
      <c r="E1507" s="2015"/>
      <c r="F1507" s="2014"/>
      <c r="G1507" s="510" t="s">
        <v>391</v>
      </c>
      <c r="H1507" s="1132"/>
      <c r="I1507" s="1132"/>
      <c r="J1507" s="1133"/>
      <c r="K1507" s="1138">
        <v>56.800000000000004</v>
      </c>
    </row>
    <row r="1508" spans="2:11">
      <c r="B1508" s="1994"/>
      <c r="C1508" s="1994"/>
      <c r="D1508" s="1994"/>
      <c r="E1508" s="2015" t="s">
        <v>5017</v>
      </c>
      <c r="F1508" s="2012" t="s">
        <v>253</v>
      </c>
      <c r="G1508" s="510">
        <v>28.34</v>
      </c>
      <c r="H1508" s="1132">
        <v>0.55000000000000004</v>
      </c>
      <c r="I1508" s="1132">
        <v>1</v>
      </c>
      <c r="J1508" s="1133">
        <v>0.7</v>
      </c>
      <c r="K1508" s="1155">
        <v>10.9</v>
      </c>
    </row>
    <row r="1509" spans="2:11">
      <c r="B1509" s="1994"/>
      <c r="C1509" s="1994"/>
      <c r="D1509" s="1994"/>
      <c r="E1509" s="2015"/>
      <c r="F1509" s="2013"/>
      <c r="G1509" s="510">
        <v>14.61</v>
      </c>
      <c r="H1509" s="1132">
        <v>0.85</v>
      </c>
      <c r="I1509" s="1132">
        <v>1</v>
      </c>
      <c r="J1509" s="1133">
        <v>0.7</v>
      </c>
      <c r="K1509" s="1155">
        <v>8.6999999999999993</v>
      </c>
    </row>
    <row r="1510" spans="2:11">
      <c r="B1510" s="1994"/>
      <c r="C1510" s="1994"/>
      <c r="D1510" s="1994"/>
      <c r="E1510" s="2015"/>
      <c r="F1510" s="2013"/>
      <c r="G1510" s="510">
        <v>17.18</v>
      </c>
      <c r="H1510" s="1132">
        <v>0.9</v>
      </c>
      <c r="I1510" s="1132">
        <v>1</v>
      </c>
      <c r="J1510" s="1133">
        <v>0.7</v>
      </c>
      <c r="K1510" s="1155">
        <v>10.8</v>
      </c>
    </row>
    <row r="1511" spans="2:11">
      <c r="B1511" s="1994"/>
      <c r="C1511" s="1994"/>
      <c r="D1511" s="1994"/>
      <c r="E1511" s="2015"/>
      <c r="F1511" s="2013"/>
      <c r="G1511" s="510">
        <v>203</v>
      </c>
      <c r="H1511" s="1132">
        <v>1</v>
      </c>
      <c r="I1511" s="1132">
        <v>1</v>
      </c>
      <c r="J1511" s="1133">
        <v>0.7</v>
      </c>
      <c r="K1511" s="1155">
        <v>142.1</v>
      </c>
    </row>
    <row r="1512" spans="2:11">
      <c r="B1512" s="1994"/>
      <c r="C1512" s="1994"/>
      <c r="D1512" s="1994"/>
      <c r="E1512" s="2015"/>
      <c r="F1512" s="2013"/>
      <c r="G1512" s="510">
        <v>1016.45</v>
      </c>
      <c r="H1512" s="1132">
        <v>1</v>
      </c>
      <c r="I1512" s="1132">
        <v>1</v>
      </c>
      <c r="J1512" s="1133">
        <v>0.7</v>
      </c>
      <c r="K1512" s="1155">
        <v>711.5</v>
      </c>
    </row>
    <row r="1513" spans="2:11">
      <c r="B1513" s="1994"/>
      <c r="C1513" s="1994"/>
      <c r="D1513" s="1994"/>
      <c r="E1513" s="2015"/>
      <c r="F1513" s="2014"/>
      <c r="G1513" s="510" t="s">
        <v>391</v>
      </c>
      <c r="H1513" s="1132"/>
      <c r="I1513" s="1132"/>
      <c r="J1513" s="1133"/>
      <c r="K1513" s="1138">
        <v>884</v>
      </c>
    </row>
    <row r="1515" spans="2:11">
      <c r="B1515" s="1991" t="s">
        <v>566</v>
      </c>
      <c r="C1515" s="1992"/>
      <c r="D1515" s="1993"/>
      <c r="E1515" s="1130" t="s">
        <v>568</v>
      </c>
      <c r="F1515" s="1128" t="s">
        <v>565</v>
      </c>
      <c r="G1515" s="1130" t="s">
        <v>556</v>
      </c>
      <c r="H1515" s="1128" t="s">
        <v>627</v>
      </c>
      <c r="I1515" s="1128" t="s">
        <v>628</v>
      </c>
      <c r="J1515" s="1128" t="s">
        <v>567</v>
      </c>
      <c r="K1515" s="1128" t="s">
        <v>562</v>
      </c>
    </row>
    <row r="1516" spans="2:11" ht="63.75">
      <c r="B1516" s="1999" t="s">
        <v>5018</v>
      </c>
      <c r="C1516" s="2000"/>
      <c r="D1516" s="2001"/>
      <c r="E1516" s="1145" t="s">
        <v>5020</v>
      </c>
      <c r="F1516" s="1131" t="s">
        <v>255</v>
      </c>
      <c r="G1516" s="510">
        <v>28.34</v>
      </c>
      <c r="H1516" s="1132">
        <v>8</v>
      </c>
      <c r="I1516" s="510">
        <v>2</v>
      </c>
      <c r="J1516" s="1133">
        <v>0.5</v>
      </c>
      <c r="K1516" s="1134">
        <v>4</v>
      </c>
    </row>
    <row r="1517" spans="2:11" ht="63.75">
      <c r="B1517" s="2002"/>
      <c r="C1517" s="2003"/>
      <c r="D1517" s="2004"/>
      <c r="E1517" s="1145" t="s">
        <v>5021</v>
      </c>
      <c r="F1517" s="1131" t="s">
        <v>256</v>
      </c>
      <c r="G1517" s="510">
        <v>14.61</v>
      </c>
      <c r="H1517" s="1132">
        <v>8</v>
      </c>
      <c r="I1517" s="510">
        <v>2</v>
      </c>
      <c r="J1517" s="1133">
        <v>0.5</v>
      </c>
      <c r="K1517" s="1134">
        <v>2</v>
      </c>
    </row>
    <row r="1518" spans="2:11" ht="63.75">
      <c r="B1518" s="2002"/>
      <c r="C1518" s="2003"/>
      <c r="D1518" s="2004"/>
      <c r="E1518" s="1145" t="s">
        <v>5022</v>
      </c>
      <c r="F1518" s="1131" t="s">
        <v>257</v>
      </c>
      <c r="G1518" s="510">
        <v>17.18</v>
      </c>
      <c r="H1518" s="1132">
        <v>8</v>
      </c>
      <c r="I1518" s="510">
        <v>2</v>
      </c>
      <c r="J1518" s="1133">
        <v>0.5</v>
      </c>
      <c r="K1518" s="1134">
        <v>3</v>
      </c>
    </row>
    <row r="1519" spans="2:11" ht="63.75">
      <c r="B1519" s="2002"/>
      <c r="C1519" s="2003"/>
      <c r="D1519" s="2004"/>
      <c r="E1519" s="1145" t="s">
        <v>5023</v>
      </c>
      <c r="F1519" s="1131" t="s">
        <v>4783</v>
      </c>
      <c r="G1519" s="510">
        <v>203</v>
      </c>
      <c r="H1519" s="1132">
        <v>8</v>
      </c>
      <c r="I1519" s="510">
        <v>2</v>
      </c>
      <c r="J1519" s="1133">
        <v>0.5</v>
      </c>
      <c r="K1519" s="1134">
        <v>26</v>
      </c>
    </row>
    <row r="1520" spans="2:11" ht="63.75">
      <c r="B1520" s="2005"/>
      <c r="C1520" s="2006"/>
      <c r="D1520" s="2007"/>
      <c r="E1520" s="1145" t="s">
        <v>5024</v>
      </c>
      <c r="F1520" s="1131" t="s">
        <v>4784</v>
      </c>
      <c r="G1520" s="510">
        <v>1016.45</v>
      </c>
      <c r="H1520" s="1132">
        <v>8</v>
      </c>
      <c r="I1520" s="510">
        <v>2</v>
      </c>
      <c r="J1520" s="1133">
        <v>0.5</v>
      </c>
      <c r="K1520" s="1134">
        <v>128</v>
      </c>
    </row>
    <row r="1522" spans="2:11">
      <c r="B1522" s="1991" t="s">
        <v>566</v>
      </c>
      <c r="C1522" s="1992"/>
      <c r="D1522" s="1993"/>
      <c r="E1522" s="1130" t="s">
        <v>568</v>
      </c>
      <c r="F1522" s="1128" t="s">
        <v>565</v>
      </c>
      <c r="G1522" s="1130" t="s">
        <v>556</v>
      </c>
      <c r="H1522" s="1128"/>
      <c r="I1522" s="1128" t="s">
        <v>629</v>
      </c>
      <c r="J1522" s="1128" t="s">
        <v>567</v>
      </c>
      <c r="K1522" s="1128" t="s">
        <v>630</v>
      </c>
    </row>
    <row r="1523" spans="2:11">
      <c r="B1523" s="1994" t="s">
        <v>5025</v>
      </c>
      <c r="C1523" s="1994"/>
      <c r="D1523" s="1994"/>
      <c r="E1523" s="1145" t="s">
        <v>5026</v>
      </c>
      <c r="F1523" s="1131" t="s">
        <v>909</v>
      </c>
      <c r="G1523" s="510">
        <v>28.34</v>
      </c>
      <c r="H1523" s="1132"/>
      <c r="I1523" s="510">
        <v>6</v>
      </c>
      <c r="J1523" s="1133">
        <v>1</v>
      </c>
      <c r="K1523" s="1134">
        <v>5</v>
      </c>
    </row>
    <row r="1524" spans="2:11">
      <c r="B1524" s="1994"/>
      <c r="C1524" s="1994"/>
      <c r="D1524" s="1994"/>
      <c r="E1524" s="1145" t="s">
        <v>5027</v>
      </c>
      <c r="F1524" s="1131" t="s">
        <v>910</v>
      </c>
      <c r="G1524" s="510">
        <v>14.61</v>
      </c>
      <c r="H1524" s="1132"/>
      <c r="I1524" s="510">
        <v>6</v>
      </c>
      <c r="J1524" s="1133">
        <v>1</v>
      </c>
      <c r="K1524" s="1134">
        <v>3</v>
      </c>
    </row>
    <row r="1525" spans="2:11">
      <c r="B1525" s="1994"/>
      <c r="C1525" s="1994"/>
      <c r="D1525" s="1994"/>
      <c r="E1525" s="1145" t="s">
        <v>5028</v>
      </c>
      <c r="F1525" s="1131" t="s">
        <v>911</v>
      </c>
      <c r="G1525" s="510">
        <v>17.18</v>
      </c>
      <c r="H1525" s="1132"/>
      <c r="I1525" s="510">
        <v>6</v>
      </c>
      <c r="J1525" s="1133">
        <v>1</v>
      </c>
      <c r="K1525" s="1134">
        <v>3</v>
      </c>
    </row>
    <row r="1526" spans="2:11">
      <c r="B1526" s="1994"/>
      <c r="C1526" s="1994"/>
      <c r="D1526" s="1994"/>
      <c r="E1526" s="1145" t="s">
        <v>5029</v>
      </c>
      <c r="F1526" s="1131" t="s">
        <v>913</v>
      </c>
      <c r="G1526" s="510">
        <v>203</v>
      </c>
      <c r="H1526" s="1132"/>
      <c r="I1526" s="510">
        <v>6</v>
      </c>
      <c r="J1526" s="1133">
        <v>1</v>
      </c>
      <c r="K1526" s="1134">
        <v>34</v>
      </c>
    </row>
    <row r="1527" spans="2:11">
      <c r="B1527" s="1994"/>
      <c r="C1527" s="1994"/>
      <c r="D1527" s="1994"/>
      <c r="E1527" s="1145" t="s">
        <v>5030</v>
      </c>
      <c r="F1527" s="1131" t="s">
        <v>912</v>
      </c>
      <c r="G1527" s="510">
        <v>1016.45</v>
      </c>
      <c r="H1527" s="1132"/>
      <c r="I1527" s="510">
        <v>6</v>
      </c>
      <c r="J1527" s="1133">
        <v>1</v>
      </c>
      <c r="K1527" s="1134">
        <v>170</v>
      </c>
    </row>
  </sheetData>
  <mergeCells count="556">
    <mergeCell ref="O38:O39"/>
    <mergeCell ref="N38:N44"/>
    <mergeCell ref="N54:N55"/>
    <mergeCell ref="L3:M3"/>
    <mergeCell ref="B94:D99"/>
    <mergeCell ref="F139:F147"/>
    <mergeCell ref="E139:E147"/>
    <mergeCell ref="A1:K1"/>
    <mergeCell ref="A2:K2"/>
    <mergeCell ref="A3:K3"/>
    <mergeCell ref="B44:D44"/>
    <mergeCell ref="B45:D45"/>
    <mergeCell ref="B47:D47"/>
    <mergeCell ref="B13:D13"/>
    <mergeCell ref="B14:D17"/>
    <mergeCell ref="A34:K34"/>
    <mergeCell ref="B39:D39"/>
    <mergeCell ref="B40:D42"/>
    <mergeCell ref="B36:D36"/>
    <mergeCell ref="B37:D37"/>
    <mergeCell ref="A56:K56"/>
    <mergeCell ref="B61:D61"/>
    <mergeCell ref="B62:D64"/>
    <mergeCell ref="B66:D66"/>
    <mergeCell ref="B48:D50"/>
    <mergeCell ref="B58:D58"/>
    <mergeCell ref="B59:D59"/>
    <mergeCell ref="B53:D53"/>
    <mergeCell ref="B54:D54"/>
    <mergeCell ref="B206:D206"/>
    <mergeCell ref="B132:D132"/>
    <mergeCell ref="B133:D133"/>
    <mergeCell ref="B135:D135"/>
    <mergeCell ref="B136:D136"/>
    <mergeCell ref="B138:D138"/>
    <mergeCell ref="B139:D158"/>
    <mergeCell ref="B116:D130"/>
    <mergeCell ref="B82:D82"/>
    <mergeCell ref="B83:D83"/>
    <mergeCell ref="B85:D85"/>
    <mergeCell ref="B86:D88"/>
    <mergeCell ref="B164:D164"/>
    <mergeCell ref="A183:K183"/>
    <mergeCell ref="B185:D185"/>
    <mergeCell ref="B186:D186"/>
    <mergeCell ref="B188:D188"/>
    <mergeCell ref="B189:D191"/>
    <mergeCell ref="F116:F129"/>
    <mergeCell ref="B67:D67"/>
    <mergeCell ref="A101:K101"/>
    <mergeCell ref="B103:D103"/>
    <mergeCell ref="B104:D104"/>
    <mergeCell ref="B106:D106"/>
    <mergeCell ref="B107:D109"/>
    <mergeCell ref="B111:D111"/>
    <mergeCell ref="B112:D113"/>
    <mergeCell ref="B115:D115"/>
    <mergeCell ref="F70:F76"/>
    <mergeCell ref="B69:D69"/>
    <mergeCell ref="B70:D77"/>
    <mergeCell ref="B79:D79"/>
    <mergeCell ref="E70:E76"/>
    <mergeCell ref="B90:D90"/>
    <mergeCell ref="B91:D91"/>
    <mergeCell ref="B93:D93"/>
    <mergeCell ref="B80:D80"/>
    <mergeCell ref="B169:D169"/>
    <mergeCell ref="B286:D286"/>
    <mergeCell ref="B289:D289"/>
    <mergeCell ref="B293:D293"/>
    <mergeCell ref="B296:D296"/>
    <mergeCell ref="B297:D297"/>
    <mergeCell ref="F148:F157"/>
    <mergeCell ref="B170:D175"/>
    <mergeCell ref="B177:D177"/>
    <mergeCell ref="B178:D180"/>
    <mergeCell ref="B241:D241"/>
    <mergeCell ref="B238:D238"/>
    <mergeCell ref="B252:D252"/>
    <mergeCell ref="B247:D250"/>
    <mergeCell ref="B299:D299"/>
    <mergeCell ref="B300:D300"/>
    <mergeCell ref="A304:K304"/>
    <mergeCell ref="B197:D204"/>
    <mergeCell ref="E197:E202"/>
    <mergeCell ref="F197:F202"/>
    <mergeCell ref="B207:D207"/>
    <mergeCell ref="B209:D209"/>
    <mergeCell ref="B210:D210"/>
    <mergeCell ref="B212:D212"/>
    <mergeCell ref="B213:D215"/>
    <mergeCell ref="B246:D246"/>
    <mergeCell ref="B253:D256"/>
    <mergeCell ref="B239:D239"/>
    <mergeCell ref="B242:D244"/>
    <mergeCell ref="B233:D235"/>
    <mergeCell ref="B229:D229"/>
    <mergeCell ref="B230:D230"/>
    <mergeCell ref="B232:D232"/>
    <mergeCell ref="A227:K227"/>
    <mergeCell ref="E386:E396"/>
    <mergeCell ref="F386:F396"/>
    <mergeCell ref="E397:E407"/>
    <mergeCell ref="F397:F407"/>
    <mergeCell ref="B374:D374"/>
    <mergeCell ref="B375:D377"/>
    <mergeCell ref="B310:D327"/>
    <mergeCell ref="E310:E315"/>
    <mergeCell ref="F310:F315"/>
    <mergeCell ref="E316:E321"/>
    <mergeCell ref="F316:F321"/>
    <mergeCell ref="E322:E327"/>
    <mergeCell ref="F322:F327"/>
    <mergeCell ref="B329:D329"/>
    <mergeCell ref="B330:D333"/>
    <mergeCell ref="B379:D379"/>
    <mergeCell ref="B380:D407"/>
    <mergeCell ref="E380:E385"/>
    <mergeCell ref="F380:F385"/>
    <mergeCell ref="B335:D335"/>
    <mergeCell ref="B336:D339"/>
    <mergeCell ref="E422:E427"/>
    <mergeCell ref="F422:F427"/>
    <mergeCell ref="E434:E439"/>
    <mergeCell ref="F434:F439"/>
    <mergeCell ref="B409:D409"/>
    <mergeCell ref="E410:E415"/>
    <mergeCell ref="F410:F415"/>
    <mergeCell ref="E416:E421"/>
    <mergeCell ref="F416:F421"/>
    <mergeCell ref="B410:D439"/>
    <mergeCell ref="E428:E433"/>
    <mergeCell ref="F428:F433"/>
    <mergeCell ref="B447:D447"/>
    <mergeCell ref="B448:D451"/>
    <mergeCell ref="B341:D341"/>
    <mergeCell ref="B342:D360"/>
    <mergeCell ref="B362:D362"/>
    <mergeCell ref="B363:D365"/>
    <mergeCell ref="B367:D367"/>
    <mergeCell ref="B368:D372"/>
    <mergeCell ref="B271:D273"/>
    <mergeCell ref="B275:D275"/>
    <mergeCell ref="B276:D277"/>
    <mergeCell ref="B279:D279"/>
    <mergeCell ref="B442:D445"/>
    <mergeCell ref="B441:D441"/>
    <mergeCell ref="A302:K302"/>
    <mergeCell ref="B306:D306"/>
    <mergeCell ref="B307:D307"/>
    <mergeCell ref="B309:D309"/>
    <mergeCell ref="B294:D294"/>
    <mergeCell ref="B290:D291"/>
    <mergeCell ref="B280:D281"/>
    <mergeCell ref="B287:D287"/>
    <mergeCell ref="B283:D283"/>
    <mergeCell ref="B284:D284"/>
    <mergeCell ref="B557:D557"/>
    <mergeCell ref="B558:D560"/>
    <mergeCell ref="B562:D562"/>
    <mergeCell ref="B563:D566"/>
    <mergeCell ref="A568:K568"/>
    <mergeCell ref="B570:D570"/>
    <mergeCell ref="B571:D571"/>
    <mergeCell ref="B258:D258"/>
    <mergeCell ref="B259:D263"/>
    <mergeCell ref="A265:K265"/>
    <mergeCell ref="B267:D267"/>
    <mergeCell ref="B268:D268"/>
    <mergeCell ref="B270:D270"/>
    <mergeCell ref="F496:F501"/>
    <mergeCell ref="F502:F512"/>
    <mergeCell ref="F513:F523"/>
    <mergeCell ref="B495:D495"/>
    <mergeCell ref="B496:D523"/>
    <mergeCell ref="E496:E501"/>
    <mergeCell ref="E502:E512"/>
    <mergeCell ref="E513:E523"/>
    <mergeCell ref="F459:F464"/>
    <mergeCell ref="F465:F470"/>
    <mergeCell ref="F471:F476"/>
    <mergeCell ref="F526:F531"/>
    <mergeCell ref="F532:F537"/>
    <mergeCell ref="F538:F543"/>
    <mergeCell ref="F544:F549"/>
    <mergeCell ref="F550:F555"/>
    <mergeCell ref="B526:D555"/>
    <mergeCell ref="E526:E531"/>
    <mergeCell ref="E532:E537"/>
    <mergeCell ref="E538:E543"/>
    <mergeCell ref="E544:E549"/>
    <mergeCell ref="E550:E555"/>
    <mergeCell ref="B525:D525"/>
    <mergeCell ref="A453:K453"/>
    <mergeCell ref="B455:D455"/>
    <mergeCell ref="B456:D456"/>
    <mergeCell ref="B458:D458"/>
    <mergeCell ref="B459:D476"/>
    <mergeCell ref="E459:E464"/>
    <mergeCell ref="E465:E470"/>
    <mergeCell ref="E471:E476"/>
    <mergeCell ref="B478:D478"/>
    <mergeCell ref="B479:D482"/>
    <mergeCell ref="B484:D484"/>
    <mergeCell ref="B485:D488"/>
    <mergeCell ref="B490:D490"/>
    <mergeCell ref="B491:D493"/>
    <mergeCell ref="B573:D573"/>
    <mergeCell ref="B574:D591"/>
    <mergeCell ref="E574:E579"/>
    <mergeCell ref="F574:F579"/>
    <mergeCell ref="E580:E585"/>
    <mergeCell ref="F580:F585"/>
    <mergeCell ref="E586:E591"/>
    <mergeCell ref="F586:F591"/>
    <mergeCell ref="B615:D615"/>
    <mergeCell ref="B593:D593"/>
    <mergeCell ref="B594:D597"/>
    <mergeCell ref="B599:D599"/>
    <mergeCell ref="B600:D607"/>
    <mergeCell ref="B609:D609"/>
    <mergeCell ref="B610:D613"/>
    <mergeCell ref="B616:D643"/>
    <mergeCell ref="E616:E621"/>
    <mergeCell ref="F616:F621"/>
    <mergeCell ref="E622:E632"/>
    <mergeCell ref="F622:F632"/>
    <mergeCell ref="E633:E643"/>
    <mergeCell ref="F633:F643"/>
    <mergeCell ref="B645:D645"/>
    <mergeCell ref="B677:D677"/>
    <mergeCell ref="B681:D681"/>
    <mergeCell ref="B682:D685"/>
    <mergeCell ref="A687:K687"/>
    <mergeCell ref="B646:D675"/>
    <mergeCell ref="E646:E651"/>
    <mergeCell ref="F646:F651"/>
    <mergeCell ref="E652:E657"/>
    <mergeCell ref="F652:F657"/>
    <mergeCell ref="E658:E663"/>
    <mergeCell ref="F658:F663"/>
    <mergeCell ref="E664:E669"/>
    <mergeCell ref="F664:F669"/>
    <mergeCell ref="E670:E675"/>
    <mergeCell ref="F670:F675"/>
    <mergeCell ref="B689:D689"/>
    <mergeCell ref="B690:D690"/>
    <mergeCell ref="B692:D692"/>
    <mergeCell ref="B693:D710"/>
    <mergeCell ref="E693:E698"/>
    <mergeCell ref="F693:F698"/>
    <mergeCell ref="E699:E704"/>
    <mergeCell ref="F699:F704"/>
    <mergeCell ref="E705:E710"/>
    <mergeCell ref="F705:F710"/>
    <mergeCell ref="B712:D712"/>
    <mergeCell ref="B713:D717"/>
    <mergeCell ref="B719:D719"/>
    <mergeCell ref="B720:D725"/>
    <mergeCell ref="B727:D727"/>
    <mergeCell ref="B728:D731"/>
    <mergeCell ref="B733:D733"/>
    <mergeCell ref="B734:D761"/>
    <mergeCell ref="E734:E739"/>
    <mergeCell ref="B795:D795"/>
    <mergeCell ref="B802:D802"/>
    <mergeCell ref="B803:D807"/>
    <mergeCell ref="F734:F739"/>
    <mergeCell ref="E740:E750"/>
    <mergeCell ref="F740:F750"/>
    <mergeCell ref="E751:E761"/>
    <mergeCell ref="F751:F761"/>
    <mergeCell ref="B763:D763"/>
    <mergeCell ref="B764:D793"/>
    <mergeCell ref="E764:E769"/>
    <mergeCell ref="F764:F769"/>
    <mergeCell ref="E770:E775"/>
    <mergeCell ref="F770:F775"/>
    <mergeCell ref="E776:E781"/>
    <mergeCell ref="F776:F781"/>
    <mergeCell ref="E782:E787"/>
    <mergeCell ref="F782:F787"/>
    <mergeCell ref="E788:E793"/>
    <mergeCell ref="F788:F793"/>
    <mergeCell ref="A809:K809"/>
    <mergeCell ref="B811:D811"/>
    <mergeCell ref="B812:D812"/>
    <mergeCell ref="B814:D814"/>
    <mergeCell ref="B815:D832"/>
    <mergeCell ref="E815:E820"/>
    <mergeCell ref="F815:F820"/>
    <mergeCell ref="E821:E826"/>
    <mergeCell ref="F821:F826"/>
    <mergeCell ref="E827:E832"/>
    <mergeCell ref="F827:F832"/>
    <mergeCell ref="B834:D834"/>
    <mergeCell ref="B835:D839"/>
    <mergeCell ref="B841:D841"/>
    <mergeCell ref="B842:D847"/>
    <mergeCell ref="B849:D849"/>
    <mergeCell ref="B850:D853"/>
    <mergeCell ref="B855:D855"/>
    <mergeCell ref="B856:D883"/>
    <mergeCell ref="E856:E861"/>
    <mergeCell ref="B917:D917"/>
    <mergeCell ref="B923:D923"/>
    <mergeCell ref="B924:D928"/>
    <mergeCell ref="A930:K930"/>
    <mergeCell ref="F856:F861"/>
    <mergeCell ref="E862:E872"/>
    <mergeCell ref="F862:F872"/>
    <mergeCell ref="E873:E883"/>
    <mergeCell ref="F873:F883"/>
    <mergeCell ref="B885:D885"/>
    <mergeCell ref="B886:D915"/>
    <mergeCell ref="E886:E891"/>
    <mergeCell ref="F886:F891"/>
    <mergeCell ref="E892:E897"/>
    <mergeCell ref="F892:F897"/>
    <mergeCell ref="E898:E903"/>
    <mergeCell ref="F898:F903"/>
    <mergeCell ref="E904:E909"/>
    <mergeCell ref="F904:F909"/>
    <mergeCell ref="E910:E915"/>
    <mergeCell ref="F910:F915"/>
    <mergeCell ref="B932:D932"/>
    <mergeCell ref="B933:D933"/>
    <mergeCell ref="B935:D935"/>
    <mergeCell ref="B936:D953"/>
    <mergeCell ref="E936:E941"/>
    <mergeCell ref="F936:F941"/>
    <mergeCell ref="E942:E947"/>
    <mergeCell ref="F942:F947"/>
    <mergeCell ref="E948:E953"/>
    <mergeCell ref="F948:F953"/>
    <mergeCell ref="B955:D955"/>
    <mergeCell ref="B956:D960"/>
    <mergeCell ref="B962:D962"/>
    <mergeCell ref="B963:D968"/>
    <mergeCell ref="B970:D970"/>
    <mergeCell ref="B971:D974"/>
    <mergeCell ref="B976:D976"/>
    <mergeCell ref="B977:D1004"/>
    <mergeCell ref="E977:E982"/>
    <mergeCell ref="B1038:D1038"/>
    <mergeCell ref="B1045:D1045"/>
    <mergeCell ref="B1046:D1050"/>
    <mergeCell ref="A1052:K1052"/>
    <mergeCell ref="F977:F982"/>
    <mergeCell ref="E983:E993"/>
    <mergeCell ref="F983:F993"/>
    <mergeCell ref="E994:E1004"/>
    <mergeCell ref="F994:F1004"/>
    <mergeCell ref="B1006:D1006"/>
    <mergeCell ref="B1007:D1036"/>
    <mergeCell ref="E1007:E1012"/>
    <mergeCell ref="F1007:F1012"/>
    <mergeCell ref="E1013:E1018"/>
    <mergeCell ref="F1013:F1018"/>
    <mergeCell ref="E1019:E1024"/>
    <mergeCell ref="F1019:F1024"/>
    <mergeCell ref="E1025:E1030"/>
    <mergeCell ref="F1025:F1030"/>
    <mergeCell ref="E1031:E1036"/>
    <mergeCell ref="F1031:F1036"/>
    <mergeCell ref="B1054:D1054"/>
    <mergeCell ref="B1055:D1055"/>
    <mergeCell ref="B1057:D1057"/>
    <mergeCell ref="B1058:D1075"/>
    <mergeCell ref="E1058:E1063"/>
    <mergeCell ref="F1058:F1063"/>
    <mergeCell ref="E1064:E1069"/>
    <mergeCell ref="F1064:F1069"/>
    <mergeCell ref="E1070:E1075"/>
    <mergeCell ref="F1070:F1075"/>
    <mergeCell ref="B1077:D1077"/>
    <mergeCell ref="B1078:D1080"/>
    <mergeCell ref="B1082:D1082"/>
    <mergeCell ref="B1083:D1086"/>
    <mergeCell ref="B1088:D1088"/>
    <mergeCell ref="B1089:D1092"/>
    <mergeCell ref="B1094:D1094"/>
    <mergeCell ref="B1095:D1122"/>
    <mergeCell ref="E1095:E1100"/>
    <mergeCell ref="B1156:D1156"/>
    <mergeCell ref="B1161:D1161"/>
    <mergeCell ref="B1162:D1164"/>
    <mergeCell ref="A1166:K1166"/>
    <mergeCell ref="F1095:F1100"/>
    <mergeCell ref="E1101:E1111"/>
    <mergeCell ref="F1101:F1111"/>
    <mergeCell ref="E1112:E1122"/>
    <mergeCell ref="F1112:F1122"/>
    <mergeCell ref="B1124:D1124"/>
    <mergeCell ref="B1125:D1154"/>
    <mergeCell ref="E1125:E1130"/>
    <mergeCell ref="F1125:F1130"/>
    <mergeCell ref="E1131:E1136"/>
    <mergeCell ref="F1131:F1136"/>
    <mergeCell ref="E1137:E1142"/>
    <mergeCell ref="F1137:F1142"/>
    <mergeCell ref="E1143:E1148"/>
    <mergeCell ref="F1143:F1148"/>
    <mergeCell ref="E1149:E1154"/>
    <mergeCell ref="F1149:F1154"/>
    <mergeCell ref="B1168:D1168"/>
    <mergeCell ref="B1169:D1169"/>
    <mergeCell ref="B1171:D1171"/>
    <mergeCell ref="B1172:D1189"/>
    <mergeCell ref="E1172:E1177"/>
    <mergeCell ref="F1172:F1177"/>
    <mergeCell ref="E1178:E1183"/>
    <mergeCell ref="F1178:F1183"/>
    <mergeCell ref="E1184:E1189"/>
    <mergeCell ref="F1184:F1189"/>
    <mergeCell ref="B1191:D1191"/>
    <mergeCell ref="B1192:D1196"/>
    <mergeCell ref="B1198:D1198"/>
    <mergeCell ref="B1199:D1204"/>
    <mergeCell ref="B1206:D1206"/>
    <mergeCell ref="B1207:D1210"/>
    <mergeCell ref="B1212:D1212"/>
    <mergeCell ref="B1213:D1240"/>
    <mergeCell ref="E1213:E1218"/>
    <mergeCell ref="F1213:F1218"/>
    <mergeCell ref="E1219:E1229"/>
    <mergeCell ref="F1219:F1229"/>
    <mergeCell ref="E1230:E1240"/>
    <mergeCell ref="F1230:F1240"/>
    <mergeCell ref="B1242:D1242"/>
    <mergeCell ref="B1243:D1272"/>
    <mergeCell ref="E1243:E1248"/>
    <mergeCell ref="F1243:F1248"/>
    <mergeCell ref="E1249:E1254"/>
    <mergeCell ref="F1249:F1254"/>
    <mergeCell ref="E1255:E1260"/>
    <mergeCell ref="F1255:F1260"/>
    <mergeCell ref="E1261:E1266"/>
    <mergeCell ref="F1261:F1266"/>
    <mergeCell ref="E1267:E1272"/>
    <mergeCell ref="F1267:F1272"/>
    <mergeCell ref="F1293:F1298"/>
    <mergeCell ref="E1299:E1304"/>
    <mergeCell ref="F1299:F1304"/>
    <mergeCell ref="E1305:E1310"/>
    <mergeCell ref="F1305:F1310"/>
    <mergeCell ref="B1274:D1274"/>
    <mergeCell ref="B1280:D1280"/>
    <mergeCell ref="B1281:D1285"/>
    <mergeCell ref="A1287:K1287"/>
    <mergeCell ref="B1319:D1319"/>
    <mergeCell ref="B1320:D1325"/>
    <mergeCell ref="B1327:D1327"/>
    <mergeCell ref="B1328:D1330"/>
    <mergeCell ref="B1332:D1332"/>
    <mergeCell ref="B1333:D1360"/>
    <mergeCell ref="E1333:E1338"/>
    <mergeCell ref="B1289:D1289"/>
    <mergeCell ref="B1290:D1290"/>
    <mergeCell ref="B1292:D1292"/>
    <mergeCell ref="B1293:D1310"/>
    <mergeCell ref="E1293:E1298"/>
    <mergeCell ref="F1333:F1338"/>
    <mergeCell ref="E1339:E1349"/>
    <mergeCell ref="F1339:F1349"/>
    <mergeCell ref="E1350:E1360"/>
    <mergeCell ref="F1350:F1360"/>
    <mergeCell ref="B1362:D1362"/>
    <mergeCell ref="B1363:D1392"/>
    <mergeCell ref="E1363:E1368"/>
    <mergeCell ref="F1363:F1368"/>
    <mergeCell ref="E1369:E1374"/>
    <mergeCell ref="F1369:F1374"/>
    <mergeCell ref="E1375:E1380"/>
    <mergeCell ref="F1375:F1380"/>
    <mergeCell ref="E1381:E1386"/>
    <mergeCell ref="F1381:F1386"/>
    <mergeCell ref="E1387:E1392"/>
    <mergeCell ref="F1387:F1392"/>
    <mergeCell ref="E1414:E1419"/>
    <mergeCell ref="F1414:F1419"/>
    <mergeCell ref="E1420:E1425"/>
    <mergeCell ref="F1420:F1425"/>
    <mergeCell ref="E1426:E1431"/>
    <mergeCell ref="F1426:F1431"/>
    <mergeCell ref="B1394:D1394"/>
    <mergeCell ref="B1401:D1401"/>
    <mergeCell ref="B1402:D1406"/>
    <mergeCell ref="A1408:K1408"/>
    <mergeCell ref="F1454:F1459"/>
    <mergeCell ref="E1460:E1470"/>
    <mergeCell ref="F1460:F1470"/>
    <mergeCell ref="E1471:E1481"/>
    <mergeCell ref="F1471:F1481"/>
    <mergeCell ref="B1483:D1483"/>
    <mergeCell ref="B1484:D1513"/>
    <mergeCell ref="E1484:E1489"/>
    <mergeCell ref="F1484:F1489"/>
    <mergeCell ref="E1490:E1495"/>
    <mergeCell ref="F1490:F1495"/>
    <mergeCell ref="E1496:E1501"/>
    <mergeCell ref="F1496:F1501"/>
    <mergeCell ref="E1502:E1507"/>
    <mergeCell ref="F1502:F1507"/>
    <mergeCell ref="E1508:E1513"/>
    <mergeCell ref="F1508:F1513"/>
    <mergeCell ref="B1454:D1481"/>
    <mergeCell ref="E1454:E1459"/>
    <mergeCell ref="B1515:D1515"/>
    <mergeCell ref="B1522:D1522"/>
    <mergeCell ref="B1523:D1527"/>
    <mergeCell ref="B678:D679"/>
    <mergeCell ref="B796:D800"/>
    <mergeCell ref="B918:D921"/>
    <mergeCell ref="B1039:D1043"/>
    <mergeCell ref="B1157:D1159"/>
    <mergeCell ref="B1275:D1278"/>
    <mergeCell ref="B1395:D1399"/>
    <mergeCell ref="B1516:D1520"/>
    <mergeCell ref="B1433:D1433"/>
    <mergeCell ref="B1434:D1438"/>
    <mergeCell ref="B1440:D1440"/>
    <mergeCell ref="B1441:D1446"/>
    <mergeCell ref="B1448:D1448"/>
    <mergeCell ref="B1449:D1451"/>
    <mergeCell ref="B1453:D1453"/>
    <mergeCell ref="B1410:D1410"/>
    <mergeCell ref="B1411:D1411"/>
    <mergeCell ref="B1413:D1413"/>
    <mergeCell ref="B1414:D1431"/>
    <mergeCell ref="B1312:D1312"/>
    <mergeCell ref="B1313:D1317"/>
    <mergeCell ref="E24:E25"/>
    <mergeCell ref="F24:F25"/>
    <mergeCell ref="B29:D29"/>
    <mergeCell ref="B30:D30"/>
    <mergeCell ref="E94:E99"/>
    <mergeCell ref="E218:E221"/>
    <mergeCell ref="O233:O240"/>
    <mergeCell ref="P233:P234"/>
    <mergeCell ref="B5:D5"/>
    <mergeCell ref="B6:D6"/>
    <mergeCell ref="B7:D7"/>
    <mergeCell ref="B8:D10"/>
    <mergeCell ref="B19:D19"/>
    <mergeCell ref="B20:D20"/>
    <mergeCell ref="B23:D23"/>
    <mergeCell ref="B24:D26"/>
    <mergeCell ref="E116:E129"/>
    <mergeCell ref="B193:D193"/>
    <mergeCell ref="B194:D194"/>
    <mergeCell ref="B196:D196"/>
    <mergeCell ref="E148:E157"/>
    <mergeCell ref="B160:D160"/>
    <mergeCell ref="B161:D161"/>
    <mergeCell ref="B165:D167"/>
  </mergeCells>
  <printOptions horizontalCentered="1"/>
  <pageMargins left="0.98425196850393704" right="0.98425196850393704" top="1.3779527559055118" bottom="0.78740157480314965" header="0.78740157480314965" footer="0.39370078740157483"/>
  <pageSetup scale="14" orientation="portrait" r:id="rId1"/>
  <headerFooter>
    <oddHeader>&amp;C&amp;8PLAN MAESTRO DE ACUEDUCTO Y  ALCANTARILLADO  MUNICIPIO DE VISTA HERMOSA
SECRETARÍA DE INFRAESTRUCTURA  Y SERVICIOS PÚBLICOS DE VISTA HERMOSA
CONTRATO DE CONSULTORÍA No. XXX DE 2013
CONSORCIO AGUAS DEL META
COMPONENTE FINANCIERO
 &amp;R
&amp;G</oddHeader>
  </headerFooter>
  <rowBreaks count="1" manualBreakCount="1">
    <brk id="81" max="7" man="1"/>
  </row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rgb="FF7030A0"/>
    <pageSetUpPr fitToPage="1"/>
  </sheetPr>
  <dimension ref="A1:Q165"/>
  <sheetViews>
    <sheetView workbookViewId="0">
      <selection sqref="A1:B4"/>
    </sheetView>
  </sheetViews>
  <sheetFormatPr baseColWidth="10" defaultRowHeight="12.75"/>
  <cols>
    <col min="1" max="1" width="16" style="75" customWidth="1"/>
    <col min="2" max="2" width="14.140625" style="74" customWidth="1"/>
    <col min="3" max="3" width="85.85546875" style="70" customWidth="1"/>
    <col min="4" max="4" width="9.28515625" style="74" customWidth="1"/>
    <col min="5" max="5" width="9.5703125" style="1197" customWidth="1"/>
    <col min="6" max="6" width="13.7109375" style="77" customWidth="1"/>
    <col min="7" max="7" width="17.7109375" style="77" customWidth="1"/>
    <col min="8" max="8" width="15.140625" style="70" hidden="1" customWidth="1"/>
    <col min="9" max="9" width="13.28515625" style="70" hidden="1" customWidth="1"/>
    <col min="10" max="10" width="21.42578125" style="70" hidden="1" customWidth="1"/>
    <col min="11" max="14" width="0" style="70" hidden="1" customWidth="1"/>
    <col min="15" max="15" width="35.85546875" style="70" hidden="1" customWidth="1"/>
    <col min="16" max="17" width="0" style="70" hidden="1" customWidth="1"/>
    <col min="18" max="240" width="11.42578125" style="70"/>
    <col min="241" max="241" width="9" style="70" customWidth="1"/>
    <col min="242" max="242" width="49.28515625" style="70" customWidth="1"/>
    <col min="243" max="243" width="9.28515625" style="70" customWidth="1"/>
    <col min="244" max="244" width="9.5703125" style="70" customWidth="1"/>
    <col min="245" max="245" width="13.7109375" style="70" customWidth="1"/>
    <col min="246" max="246" width="17.7109375" style="70" customWidth="1"/>
    <col min="247" max="252" width="0" style="70" hidden="1" customWidth="1"/>
    <col min="253" max="253" width="14.5703125" style="70" customWidth="1"/>
    <col min="254" max="254" width="14.28515625" style="70" customWidth="1"/>
    <col min="255" max="255" width="19.5703125" style="70" customWidth="1"/>
    <col min="256" max="496" width="11.42578125" style="70"/>
    <col min="497" max="497" width="9" style="70" customWidth="1"/>
    <col min="498" max="498" width="49.28515625" style="70" customWidth="1"/>
    <col min="499" max="499" width="9.28515625" style="70" customWidth="1"/>
    <col min="500" max="500" width="9.5703125" style="70" customWidth="1"/>
    <col min="501" max="501" width="13.7109375" style="70" customWidth="1"/>
    <col min="502" max="502" width="17.7109375" style="70" customWidth="1"/>
    <col min="503" max="508" width="0" style="70" hidden="1" customWidth="1"/>
    <col min="509" max="509" width="14.5703125" style="70" customWidth="1"/>
    <col min="510" max="510" width="14.28515625" style="70" customWidth="1"/>
    <col min="511" max="511" width="19.5703125" style="70" customWidth="1"/>
    <col min="512" max="752" width="11.42578125" style="70"/>
    <col min="753" max="753" width="9" style="70" customWidth="1"/>
    <col min="754" max="754" width="49.28515625" style="70" customWidth="1"/>
    <col min="755" max="755" width="9.28515625" style="70" customWidth="1"/>
    <col min="756" max="756" width="9.5703125" style="70" customWidth="1"/>
    <col min="757" max="757" width="13.7109375" style="70" customWidth="1"/>
    <col min="758" max="758" width="17.7109375" style="70" customWidth="1"/>
    <col min="759" max="764" width="0" style="70" hidden="1" customWidth="1"/>
    <col min="765" max="765" width="14.5703125" style="70" customWidth="1"/>
    <col min="766" max="766" width="14.28515625" style="70" customWidth="1"/>
    <col min="767" max="767" width="19.5703125" style="70" customWidth="1"/>
    <col min="768" max="1008" width="11.42578125" style="70"/>
    <col min="1009" max="1009" width="9" style="70" customWidth="1"/>
    <col min="1010" max="1010" width="49.28515625" style="70" customWidth="1"/>
    <col min="1011" max="1011" width="9.28515625" style="70" customWidth="1"/>
    <col min="1012" max="1012" width="9.5703125" style="70" customWidth="1"/>
    <col min="1013" max="1013" width="13.7109375" style="70" customWidth="1"/>
    <col min="1014" max="1014" width="17.7109375" style="70" customWidth="1"/>
    <col min="1015" max="1020" width="0" style="70" hidden="1" customWidth="1"/>
    <col min="1021" max="1021" width="14.5703125" style="70" customWidth="1"/>
    <col min="1022" max="1022" width="14.28515625" style="70" customWidth="1"/>
    <col min="1023" max="1023" width="19.5703125" style="70" customWidth="1"/>
    <col min="1024" max="1264" width="11.42578125" style="70"/>
    <col min="1265" max="1265" width="9" style="70" customWidth="1"/>
    <col min="1266" max="1266" width="49.28515625" style="70" customWidth="1"/>
    <col min="1267" max="1267" width="9.28515625" style="70" customWidth="1"/>
    <col min="1268" max="1268" width="9.5703125" style="70" customWidth="1"/>
    <col min="1269" max="1269" width="13.7109375" style="70" customWidth="1"/>
    <col min="1270" max="1270" width="17.7109375" style="70" customWidth="1"/>
    <col min="1271" max="1276" width="0" style="70" hidden="1" customWidth="1"/>
    <col min="1277" max="1277" width="14.5703125" style="70" customWidth="1"/>
    <col min="1278" max="1278" width="14.28515625" style="70" customWidth="1"/>
    <col min="1279" max="1279" width="19.5703125" style="70" customWidth="1"/>
    <col min="1280" max="1520" width="11.42578125" style="70"/>
    <col min="1521" max="1521" width="9" style="70" customWidth="1"/>
    <col min="1522" max="1522" width="49.28515625" style="70" customWidth="1"/>
    <col min="1523" max="1523" width="9.28515625" style="70" customWidth="1"/>
    <col min="1524" max="1524" width="9.5703125" style="70" customWidth="1"/>
    <col min="1525" max="1525" width="13.7109375" style="70" customWidth="1"/>
    <col min="1526" max="1526" width="17.7109375" style="70" customWidth="1"/>
    <col min="1527" max="1532" width="0" style="70" hidden="1" customWidth="1"/>
    <col min="1533" max="1533" width="14.5703125" style="70" customWidth="1"/>
    <col min="1534" max="1534" width="14.28515625" style="70" customWidth="1"/>
    <col min="1535" max="1535" width="19.5703125" style="70" customWidth="1"/>
    <col min="1536" max="1776" width="11.42578125" style="70"/>
    <col min="1777" max="1777" width="9" style="70" customWidth="1"/>
    <col min="1778" max="1778" width="49.28515625" style="70" customWidth="1"/>
    <col min="1779" max="1779" width="9.28515625" style="70" customWidth="1"/>
    <col min="1780" max="1780" width="9.5703125" style="70" customWidth="1"/>
    <col min="1781" max="1781" width="13.7109375" style="70" customWidth="1"/>
    <col min="1782" max="1782" width="17.7109375" style="70" customWidth="1"/>
    <col min="1783" max="1788" width="0" style="70" hidden="1" customWidth="1"/>
    <col min="1789" max="1789" width="14.5703125" style="70" customWidth="1"/>
    <col min="1790" max="1790" width="14.28515625" style="70" customWidth="1"/>
    <col min="1791" max="1791" width="19.5703125" style="70" customWidth="1"/>
    <col min="1792" max="2032" width="11.42578125" style="70"/>
    <col min="2033" max="2033" width="9" style="70" customWidth="1"/>
    <col min="2034" max="2034" width="49.28515625" style="70" customWidth="1"/>
    <col min="2035" max="2035" width="9.28515625" style="70" customWidth="1"/>
    <col min="2036" max="2036" width="9.5703125" style="70" customWidth="1"/>
    <col min="2037" max="2037" width="13.7109375" style="70" customWidth="1"/>
    <col min="2038" max="2038" width="17.7109375" style="70" customWidth="1"/>
    <col min="2039" max="2044" width="0" style="70" hidden="1" customWidth="1"/>
    <col min="2045" max="2045" width="14.5703125" style="70" customWidth="1"/>
    <col min="2046" max="2046" width="14.28515625" style="70" customWidth="1"/>
    <col min="2047" max="2047" width="19.5703125" style="70" customWidth="1"/>
    <col min="2048" max="2288" width="11.42578125" style="70"/>
    <col min="2289" max="2289" width="9" style="70" customWidth="1"/>
    <col min="2290" max="2290" width="49.28515625" style="70" customWidth="1"/>
    <col min="2291" max="2291" width="9.28515625" style="70" customWidth="1"/>
    <col min="2292" max="2292" width="9.5703125" style="70" customWidth="1"/>
    <col min="2293" max="2293" width="13.7109375" style="70" customWidth="1"/>
    <col min="2294" max="2294" width="17.7109375" style="70" customWidth="1"/>
    <col min="2295" max="2300" width="0" style="70" hidden="1" customWidth="1"/>
    <col min="2301" max="2301" width="14.5703125" style="70" customWidth="1"/>
    <col min="2302" max="2302" width="14.28515625" style="70" customWidth="1"/>
    <col min="2303" max="2303" width="19.5703125" style="70" customWidth="1"/>
    <col min="2304" max="2544" width="11.42578125" style="70"/>
    <col min="2545" max="2545" width="9" style="70" customWidth="1"/>
    <col min="2546" max="2546" width="49.28515625" style="70" customWidth="1"/>
    <col min="2547" max="2547" width="9.28515625" style="70" customWidth="1"/>
    <col min="2548" max="2548" width="9.5703125" style="70" customWidth="1"/>
    <col min="2549" max="2549" width="13.7109375" style="70" customWidth="1"/>
    <col min="2550" max="2550" width="17.7109375" style="70" customWidth="1"/>
    <col min="2551" max="2556" width="0" style="70" hidden="1" customWidth="1"/>
    <col min="2557" max="2557" width="14.5703125" style="70" customWidth="1"/>
    <col min="2558" max="2558" width="14.28515625" style="70" customWidth="1"/>
    <col min="2559" max="2559" width="19.5703125" style="70" customWidth="1"/>
    <col min="2560" max="2800" width="11.42578125" style="70"/>
    <col min="2801" max="2801" width="9" style="70" customWidth="1"/>
    <col min="2802" max="2802" width="49.28515625" style="70" customWidth="1"/>
    <col min="2803" max="2803" width="9.28515625" style="70" customWidth="1"/>
    <col min="2804" max="2804" width="9.5703125" style="70" customWidth="1"/>
    <col min="2805" max="2805" width="13.7109375" style="70" customWidth="1"/>
    <col min="2806" max="2806" width="17.7109375" style="70" customWidth="1"/>
    <col min="2807" max="2812" width="0" style="70" hidden="1" customWidth="1"/>
    <col min="2813" max="2813" width="14.5703125" style="70" customWidth="1"/>
    <col min="2814" max="2814" width="14.28515625" style="70" customWidth="1"/>
    <col min="2815" max="2815" width="19.5703125" style="70" customWidth="1"/>
    <col min="2816" max="3056" width="11.42578125" style="70"/>
    <col min="3057" max="3057" width="9" style="70" customWidth="1"/>
    <col min="3058" max="3058" width="49.28515625" style="70" customWidth="1"/>
    <col min="3059" max="3059" width="9.28515625" style="70" customWidth="1"/>
    <col min="3060" max="3060" width="9.5703125" style="70" customWidth="1"/>
    <col min="3061" max="3061" width="13.7109375" style="70" customWidth="1"/>
    <col min="3062" max="3062" width="17.7109375" style="70" customWidth="1"/>
    <col min="3063" max="3068" width="0" style="70" hidden="1" customWidth="1"/>
    <col min="3069" max="3069" width="14.5703125" style="70" customWidth="1"/>
    <col min="3070" max="3070" width="14.28515625" style="70" customWidth="1"/>
    <col min="3071" max="3071" width="19.5703125" style="70" customWidth="1"/>
    <col min="3072" max="3312" width="11.42578125" style="70"/>
    <col min="3313" max="3313" width="9" style="70" customWidth="1"/>
    <col min="3314" max="3314" width="49.28515625" style="70" customWidth="1"/>
    <col min="3315" max="3315" width="9.28515625" style="70" customWidth="1"/>
    <col min="3316" max="3316" width="9.5703125" style="70" customWidth="1"/>
    <col min="3317" max="3317" width="13.7109375" style="70" customWidth="1"/>
    <col min="3318" max="3318" width="17.7109375" style="70" customWidth="1"/>
    <col min="3319" max="3324" width="0" style="70" hidden="1" customWidth="1"/>
    <col min="3325" max="3325" width="14.5703125" style="70" customWidth="1"/>
    <col min="3326" max="3326" width="14.28515625" style="70" customWidth="1"/>
    <col min="3327" max="3327" width="19.5703125" style="70" customWidth="1"/>
    <col min="3328" max="3568" width="11.42578125" style="70"/>
    <col min="3569" max="3569" width="9" style="70" customWidth="1"/>
    <col min="3570" max="3570" width="49.28515625" style="70" customWidth="1"/>
    <col min="3571" max="3571" width="9.28515625" style="70" customWidth="1"/>
    <col min="3572" max="3572" width="9.5703125" style="70" customWidth="1"/>
    <col min="3573" max="3573" width="13.7109375" style="70" customWidth="1"/>
    <col min="3574" max="3574" width="17.7109375" style="70" customWidth="1"/>
    <col min="3575" max="3580" width="0" style="70" hidden="1" customWidth="1"/>
    <col min="3581" max="3581" width="14.5703125" style="70" customWidth="1"/>
    <col min="3582" max="3582" width="14.28515625" style="70" customWidth="1"/>
    <col min="3583" max="3583" width="19.5703125" style="70" customWidth="1"/>
    <col min="3584" max="3824" width="11.42578125" style="70"/>
    <col min="3825" max="3825" width="9" style="70" customWidth="1"/>
    <col min="3826" max="3826" width="49.28515625" style="70" customWidth="1"/>
    <col min="3827" max="3827" width="9.28515625" style="70" customWidth="1"/>
    <col min="3828" max="3828" width="9.5703125" style="70" customWidth="1"/>
    <col min="3829" max="3829" width="13.7109375" style="70" customWidth="1"/>
    <col min="3830" max="3830" width="17.7109375" style="70" customWidth="1"/>
    <col min="3831" max="3836" width="0" style="70" hidden="1" customWidth="1"/>
    <col min="3837" max="3837" width="14.5703125" style="70" customWidth="1"/>
    <col min="3838" max="3838" width="14.28515625" style="70" customWidth="1"/>
    <col min="3839" max="3839" width="19.5703125" style="70" customWidth="1"/>
    <col min="3840" max="4080" width="11.42578125" style="70"/>
    <col min="4081" max="4081" width="9" style="70" customWidth="1"/>
    <col min="4082" max="4082" width="49.28515625" style="70" customWidth="1"/>
    <col min="4083" max="4083" width="9.28515625" style="70" customWidth="1"/>
    <col min="4084" max="4084" width="9.5703125" style="70" customWidth="1"/>
    <col min="4085" max="4085" width="13.7109375" style="70" customWidth="1"/>
    <col min="4086" max="4086" width="17.7109375" style="70" customWidth="1"/>
    <col min="4087" max="4092" width="0" style="70" hidden="1" customWidth="1"/>
    <col min="4093" max="4093" width="14.5703125" style="70" customWidth="1"/>
    <col min="4094" max="4094" width="14.28515625" style="70" customWidth="1"/>
    <col min="4095" max="4095" width="19.5703125" style="70" customWidth="1"/>
    <col min="4096" max="4336" width="11.42578125" style="70"/>
    <col min="4337" max="4337" width="9" style="70" customWidth="1"/>
    <col min="4338" max="4338" width="49.28515625" style="70" customWidth="1"/>
    <col min="4339" max="4339" width="9.28515625" style="70" customWidth="1"/>
    <col min="4340" max="4340" width="9.5703125" style="70" customWidth="1"/>
    <col min="4341" max="4341" width="13.7109375" style="70" customWidth="1"/>
    <col min="4342" max="4342" width="17.7109375" style="70" customWidth="1"/>
    <col min="4343" max="4348" width="0" style="70" hidden="1" customWidth="1"/>
    <col min="4349" max="4349" width="14.5703125" style="70" customWidth="1"/>
    <col min="4350" max="4350" width="14.28515625" style="70" customWidth="1"/>
    <col min="4351" max="4351" width="19.5703125" style="70" customWidth="1"/>
    <col min="4352" max="4592" width="11.42578125" style="70"/>
    <col min="4593" max="4593" width="9" style="70" customWidth="1"/>
    <col min="4594" max="4594" width="49.28515625" style="70" customWidth="1"/>
    <col min="4595" max="4595" width="9.28515625" style="70" customWidth="1"/>
    <col min="4596" max="4596" width="9.5703125" style="70" customWidth="1"/>
    <col min="4597" max="4597" width="13.7109375" style="70" customWidth="1"/>
    <col min="4598" max="4598" width="17.7109375" style="70" customWidth="1"/>
    <col min="4599" max="4604" width="0" style="70" hidden="1" customWidth="1"/>
    <col min="4605" max="4605" width="14.5703125" style="70" customWidth="1"/>
    <col min="4606" max="4606" width="14.28515625" style="70" customWidth="1"/>
    <col min="4607" max="4607" width="19.5703125" style="70" customWidth="1"/>
    <col min="4608" max="4848" width="11.42578125" style="70"/>
    <col min="4849" max="4849" width="9" style="70" customWidth="1"/>
    <col min="4850" max="4850" width="49.28515625" style="70" customWidth="1"/>
    <col min="4851" max="4851" width="9.28515625" style="70" customWidth="1"/>
    <col min="4852" max="4852" width="9.5703125" style="70" customWidth="1"/>
    <col min="4853" max="4853" width="13.7109375" style="70" customWidth="1"/>
    <col min="4854" max="4854" width="17.7109375" style="70" customWidth="1"/>
    <col min="4855" max="4860" width="0" style="70" hidden="1" customWidth="1"/>
    <col min="4861" max="4861" width="14.5703125" style="70" customWidth="1"/>
    <col min="4862" max="4862" width="14.28515625" style="70" customWidth="1"/>
    <col min="4863" max="4863" width="19.5703125" style="70" customWidth="1"/>
    <col min="4864" max="5104" width="11.42578125" style="70"/>
    <col min="5105" max="5105" width="9" style="70" customWidth="1"/>
    <col min="5106" max="5106" width="49.28515625" style="70" customWidth="1"/>
    <col min="5107" max="5107" width="9.28515625" style="70" customWidth="1"/>
    <col min="5108" max="5108" width="9.5703125" style="70" customWidth="1"/>
    <col min="5109" max="5109" width="13.7109375" style="70" customWidth="1"/>
    <col min="5110" max="5110" width="17.7109375" style="70" customWidth="1"/>
    <col min="5111" max="5116" width="0" style="70" hidden="1" customWidth="1"/>
    <col min="5117" max="5117" width="14.5703125" style="70" customWidth="1"/>
    <col min="5118" max="5118" width="14.28515625" style="70" customWidth="1"/>
    <col min="5119" max="5119" width="19.5703125" style="70" customWidth="1"/>
    <col min="5120" max="5360" width="11.42578125" style="70"/>
    <col min="5361" max="5361" width="9" style="70" customWidth="1"/>
    <col min="5362" max="5362" width="49.28515625" style="70" customWidth="1"/>
    <col min="5363" max="5363" width="9.28515625" style="70" customWidth="1"/>
    <col min="5364" max="5364" width="9.5703125" style="70" customWidth="1"/>
    <col min="5365" max="5365" width="13.7109375" style="70" customWidth="1"/>
    <col min="5366" max="5366" width="17.7109375" style="70" customWidth="1"/>
    <col min="5367" max="5372" width="0" style="70" hidden="1" customWidth="1"/>
    <col min="5373" max="5373" width="14.5703125" style="70" customWidth="1"/>
    <col min="5374" max="5374" width="14.28515625" style="70" customWidth="1"/>
    <col min="5375" max="5375" width="19.5703125" style="70" customWidth="1"/>
    <col min="5376" max="5616" width="11.42578125" style="70"/>
    <col min="5617" max="5617" width="9" style="70" customWidth="1"/>
    <col min="5618" max="5618" width="49.28515625" style="70" customWidth="1"/>
    <col min="5619" max="5619" width="9.28515625" style="70" customWidth="1"/>
    <col min="5620" max="5620" width="9.5703125" style="70" customWidth="1"/>
    <col min="5621" max="5621" width="13.7109375" style="70" customWidth="1"/>
    <col min="5622" max="5622" width="17.7109375" style="70" customWidth="1"/>
    <col min="5623" max="5628" width="0" style="70" hidden="1" customWidth="1"/>
    <col min="5629" max="5629" width="14.5703125" style="70" customWidth="1"/>
    <col min="5630" max="5630" width="14.28515625" style="70" customWidth="1"/>
    <col min="5631" max="5631" width="19.5703125" style="70" customWidth="1"/>
    <col min="5632" max="5872" width="11.42578125" style="70"/>
    <col min="5873" max="5873" width="9" style="70" customWidth="1"/>
    <col min="5874" max="5874" width="49.28515625" style="70" customWidth="1"/>
    <col min="5875" max="5875" width="9.28515625" style="70" customWidth="1"/>
    <col min="5876" max="5876" width="9.5703125" style="70" customWidth="1"/>
    <col min="5877" max="5877" width="13.7109375" style="70" customWidth="1"/>
    <col min="5878" max="5878" width="17.7109375" style="70" customWidth="1"/>
    <col min="5879" max="5884" width="0" style="70" hidden="1" customWidth="1"/>
    <col min="5885" max="5885" width="14.5703125" style="70" customWidth="1"/>
    <col min="5886" max="5886" width="14.28515625" style="70" customWidth="1"/>
    <col min="5887" max="5887" width="19.5703125" style="70" customWidth="1"/>
    <col min="5888" max="6128" width="11.42578125" style="70"/>
    <col min="6129" max="6129" width="9" style="70" customWidth="1"/>
    <col min="6130" max="6130" width="49.28515625" style="70" customWidth="1"/>
    <col min="6131" max="6131" width="9.28515625" style="70" customWidth="1"/>
    <col min="6132" max="6132" width="9.5703125" style="70" customWidth="1"/>
    <col min="6133" max="6133" width="13.7109375" style="70" customWidth="1"/>
    <col min="6134" max="6134" width="17.7109375" style="70" customWidth="1"/>
    <col min="6135" max="6140" width="0" style="70" hidden="1" customWidth="1"/>
    <col min="6141" max="6141" width="14.5703125" style="70" customWidth="1"/>
    <col min="6142" max="6142" width="14.28515625" style="70" customWidth="1"/>
    <col min="6143" max="6143" width="19.5703125" style="70" customWidth="1"/>
    <col min="6144" max="6384" width="11.42578125" style="70"/>
    <col min="6385" max="6385" width="9" style="70" customWidth="1"/>
    <col min="6386" max="6386" width="49.28515625" style="70" customWidth="1"/>
    <col min="6387" max="6387" width="9.28515625" style="70" customWidth="1"/>
    <col min="6388" max="6388" width="9.5703125" style="70" customWidth="1"/>
    <col min="6389" max="6389" width="13.7109375" style="70" customWidth="1"/>
    <col min="6390" max="6390" width="17.7109375" style="70" customWidth="1"/>
    <col min="6391" max="6396" width="0" style="70" hidden="1" customWidth="1"/>
    <col min="6397" max="6397" width="14.5703125" style="70" customWidth="1"/>
    <col min="6398" max="6398" width="14.28515625" style="70" customWidth="1"/>
    <col min="6399" max="6399" width="19.5703125" style="70" customWidth="1"/>
    <col min="6400" max="6640" width="11.42578125" style="70"/>
    <col min="6641" max="6641" width="9" style="70" customWidth="1"/>
    <col min="6642" max="6642" width="49.28515625" style="70" customWidth="1"/>
    <col min="6643" max="6643" width="9.28515625" style="70" customWidth="1"/>
    <col min="6644" max="6644" width="9.5703125" style="70" customWidth="1"/>
    <col min="6645" max="6645" width="13.7109375" style="70" customWidth="1"/>
    <col min="6646" max="6646" width="17.7109375" style="70" customWidth="1"/>
    <col min="6647" max="6652" width="0" style="70" hidden="1" customWidth="1"/>
    <col min="6653" max="6653" width="14.5703125" style="70" customWidth="1"/>
    <col min="6654" max="6654" width="14.28515625" style="70" customWidth="1"/>
    <col min="6655" max="6655" width="19.5703125" style="70" customWidth="1"/>
    <col min="6656" max="6896" width="11.42578125" style="70"/>
    <col min="6897" max="6897" width="9" style="70" customWidth="1"/>
    <col min="6898" max="6898" width="49.28515625" style="70" customWidth="1"/>
    <col min="6899" max="6899" width="9.28515625" style="70" customWidth="1"/>
    <col min="6900" max="6900" width="9.5703125" style="70" customWidth="1"/>
    <col min="6901" max="6901" width="13.7109375" style="70" customWidth="1"/>
    <col min="6902" max="6902" width="17.7109375" style="70" customWidth="1"/>
    <col min="6903" max="6908" width="0" style="70" hidden="1" customWidth="1"/>
    <col min="6909" max="6909" width="14.5703125" style="70" customWidth="1"/>
    <col min="6910" max="6910" width="14.28515625" style="70" customWidth="1"/>
    <col min="6911" max="6911" width="19.5703125" style="70" customWidth="1"/>
    <col min="6912" max="7152" width="11.42578125" style="70"/>
    <col min="7153" max="7153" width="9" style="70" customWidth="1"/>
    <col min="7154" max="7154" width="49.28515625" style="70" customWidth="1"/>
    <col min="7155" max="7155" width="9.28515625" style="70" customWidth="1"/>
    <col min="7156" max="7156" width="9.5703125" style="70" customWidth="1"/>
    <col min="7157" max="7157" width="13.7109375" style="70" customWidth="1"/>
    <col min="7158" max="7158" width="17.7109375" style="70" customWidth="1"/>
    <col min="7159" max="7164" width="0" style="70" hidden="1" customWidth="1"/>
    <col min="7165" max="7165" width="14.5703125" style="70" customWidth="1"/>
    <col min="7166" max="7166" width="14.28515625" style="70" customWidth="1"/>
    <col min="7167" max="7167" width="19.5703125" style="70" customWidth="1"/>
    <col min="7168" max="7408" width="11.42578125" style="70"/>
    <col min="7409" max="7409" width="9" style="70" customWidth="1"/>
    <col min="7410" max="7410" width="49.28515625" style="70" customWidth="1"/>
    <col min="7411" max="7411" width="9.28515625" style="70" customWidth="1"/>
    <col min="7412" max="7412" width="9.5703125" style="70" customWidth="1"/>
    <col min="7413" max="7413" width="13.7109375" style="70" customWidth="1"/>
    <col min="7414" max="7414" width="17.7109375" style="70" customWidth="1"/>
    <col min="7415" max="7420" width="0" style="70" hidden="1" customWidth="1"/>
    <col min="7421" max="7421" width="14.5703125" style="70" customWidth="1"/>
    <col min="7422" max="7422" width="14.28515625" style="70" customWidth="1"/>
    <col min="7423" max="7423" width="19.5703125" style="70" customWidth="1"/>
    <col min="7424" max="7664" width="11.42578125" style="70"/>
    <col min="7665" max="7665" width="9" style="70" customWidth="1"/>
    <col min="7666" max="7666" width="49.28515625" style="70" customWidth="1"/>
    <col min="7667" max="7667" width="9.28515625" style="70" customWidth="1"/>
    <col min="7668" max="7668" width="9.5703125" style="70" customWidth="1"/>
    <col min="7669" max="7669" width="13.7109375" style="70" customWidth="1"/>
    <col min="7670" max="7670" width="17.7109375" style="70" customWidth="1"/>
    <col min="7671" max="7676" width="0" style="70" hidden="1" customWidth="1"/>
    <col min="7677" max="7677" width="14.5703125" style="70" customWidth="1"/>
    <col min="7678" max="7678" width="14.28515625" style="70" customWidth="1"/>
    <col min="7679" max="7679" width="19.5703125" style="70" customWidth="1"/>
    <col min="7680" max="7920" width="11.42578125" style="70"/>
    <col min="7921" max="7921" width="9" style="70" customWidth="1"/>
    <col min="7922" max="7922" width="49.28515625" style="70" customWidth="1"/>
    <col min="7923" max="7923" width="9.28515625" style="70" customWidth="1"/>
    <col min="7924" max="7924" width="9.5703125" style="70" customWidth="1"/>
    <col min="7925" max="7925" width="13.7109375" style="70" customWidth="1"/>
    <col min="7926" max="7926" width="17.7109375" style="70" customWidth="1"/>
    <col min="7927" max="7932" width="0" style="70" hidden="1" customWidth="1"/>
    <col min="7933" max="7933" width="14.5703125" style="70" customWidth="1"/>
    <col min="7934" max="7934" width="14.28515625" style="70" customWidth="1"/>
    <col min="7935" max="7935" width="19.5703125" style="70" customWidth="1"/>
    <col min="7936" max="8176" width="11.42578125" style="70"/>
    <col min="8177" max="8177" width="9" style="70" customWidth="1"/>
    <col min="8178" max="8178" width="49.28515625" style="70" customWidth="1"/>
    <col min="8179" max="8179" width="9.28515625" style="70" customWidth="1"/>
    <col min="8180" max="8180" width="9.5703125" style="70" customWidth="1"/>
    <col min="8181" max="8181" width="13.7109375" style="70" customWidth="1"/>
    <col min="8182" max="8182" width="17.7109375" style="70" customWidth="1"/>
    <col min="8183" max="8188" width="0" style="70" hidden="1" customWidth="1"/>
    <col min="8189" max="8189" width="14.5703125" style="70" customWidth="1"/>
    <col min="8190" max="8190" width="14.28515625" style="70" customWidth="1"/>
    <col min="8191" max="8191" width="19.5703125" style="70" customWidth="1"/>
    <col min="8192" max="8432" width="11.42578125" style="70"/>
    <col min="8433" max="8433" width="9" style="70" customWidth="1"/>
    <col min="8434" max="8434" width="49.28515625" style="70" customWidth="1"/>
    <col min="8435" max="8435" width="9.28515625" style="70" customWidth="1"/>
    <col min="8436" max="8436" width="9.5703125" style="70" customWidth="1"/>
    <col min="8437" max="8437" width="13.7109375" style="70" customWidth="1"/>
    <col min="8438" max="8438" width="17.7109375" style="70" customWidth="1"/>
    <col min="8439" max="8444" width="0" style="70" hidden="1" customWidth="1"/>
    <col min="8445" max="8445" width="14.5703125" style="70" customWidth="1"/>
    <col min="8446" max="8446" width="14.28515625" style="70" customWidth="1"/>
    <col min="8447" max="8447" width="19.5703125" style="70" customWidth="1"/>
    <col min="8448" max="8688" width="11.42578125" style="70"/>
    <col min="8689" max="8689" width="9" style="70" customWidth="1"/>
    <col min="8690" max="8690" width="49.28515625" style="70" customWidth="1"/>
    <col min="8691" max="8691" width="9.28515625" style="70" customWidth="1"/>
    <col min="8692" max="8692" width="9.5703125" style="70" customWidth="1"/>
    <col min="8693" max="8693" width="13.7109375" style="70" customWidth="1"/>
    <col min="8694" max="8694" width="17.7109375" style="70" customWidth="1"/>
    <col min="8695" max="8700" width="0" style="70" hidden="1" customWidth="1"/>
    <col min="8701" max="8701" width="14.5703125" style="70" customWidth="1"/>
    <col min="8702" max="8702" width="14.28515625" style="70" customWidth="1"/>
    <col min="8703" max="8703" width="19.5703125" style="70" customWidth="1"/>
    <col min="8704" max="8944" width="11.42578125" style="70"/>
    <col min="8945" max="8945" width="9" style="70" customWidth="1"/>
    <col min="8946" max="8946" width="49.28515625" style="70" customWidth="1"/>
    <col min="8947" max="8947" width="9.28515625" style="70" customWidth="1"/>
    <col min="8948" max="8948" width="9.5703125" style="70" customWidth="1"/>
    <col min="8949" max="8949" width="13.7109375" style="70" customWidth="1"/>
    <col min="8950" max="8950" width="17.7109375" style="70" customWidth="1"/>
    <col min="8951" max="8956" width="0" style="70" hidden="1" customWidth="1"/>
    <col min="8957" max="8957" width="14.5703125" style="70" customWidth="1"/>
    <col min="8958" max="8958" width="14.28515625" style="70" customWidth="1"/>
    <col min="8959" max="8959" width="19.5703125" style="70" customWidth="1"/>
    <col min="8960" max="9200" width="11.42578125" style="70"/>
    <col min="9201" max="9201" width="9" style="70" customWidth="1"/>
    <col min="9202" max="9202" width="49.28515625" style="70" customWidth="1"/>
    <col min="9203" max="9203" width="9.28515625" style="70" customWidth="1"/>
    <col min="9204" max="9204" width="9.5703125" style="70" customWidth="1"/>
    <col min="9205" max="9205" width="13.7109375" style="70" customWidth="1"/>
    <col min="9206" max="9206" width="17.7109375" style="70" customWidth="1"/>
    <col min="9207" max="9212" width="0" style="70" hidden="1" customWidth="1"/>
    <col min="9213" max="9213" width="14.5703125" style="70" customWidth="1"/>
    <col min="9214" max="9214" width="14.28515625" style="70" customWidth="1"/>
    <col min="9215" max="9215" width="19.5703125" style="70" customWidth="1"/>
    <col min="9216" max="9456" width="11.42578125" style="70"/>
    <col min="9457" max="9457" width="9" style="70" customWidth="1"/>
    <col min="9458" max="9458" width="49.28515625" style="70" customWidth="1"/>
    <col min="9459" max="9459" width="9.28515625" style="70" customWidth="1"/>
    <col min="9460" max="9460" width="9.5703125" style="70" customWidth="1"/>
    <col min="9461" max="9461" width="13.7109375" style="70" customWidth="1"/>
    <col min="9462" max="9462" width="17.7109375" style="70" customWidth="1"/>
    <col min="9463" max="9468" width="0" style="70" hidden="1" customWidth="1"/>
    <col min="9469" max="9469" width="14.5703125" style="70" customWidth="1"/>
    <col min="9470" max="9470" width="14.28515625" style="70" customWidth="1"/>
    <col min="9471" max="9471" width="19.5703125" style="70" customWidth="1"/>
    <col min="9472" max="9712" width="11.42578125" style="70"/>
    <col min="9713" max="9713" width="9" style="70" customWidth="1"/>
    <col min="9714" max="9714" width="49.28515625" style="70" customWidth="1"/>
    <col min="9715" max="9715" width="9.28515625" style="70" customWidth="1"/>
    <col min="9716" max="9716" width="9.5703125" style="70" customWidth="1"/>
    <col min="9717" max="9717" width="13.7109375" style="70" customWidth="1"/>
    <col min="9718" max="9718" width="17.7109375" style="70" customWidth="1"/>
    <col min="9719" max="9724" width="0" style="70" hidden="1" customWidth="1"/>
    <col min="9725" max="9725" width="14.5703125" style="70" customWidth="1"/>
    <col min="9726" max="9726" width="14.28515625" style="70" customWidth="1"/>
    <col min="9727" max="9727" width="19.5703125" style="70" customWidth="1"/>
    <col min="9728" max="9968" width="11.42578125" style="70"/>
    <col min="9969" max="9969" width="9" style="70" customWidth="1"/>
    <col min="9970" max="9970" width="49.28515625" style="70" customWidth="1"/>
    <col min="9971" max="9971" width="9.28515625" style="70" customWidth="1"/>
    <col min="9972" max="9972" width="9.5703125" style="70" customWidth="1"/>
    <col min="9973" max="9973" width="13.7109375" style="70" customWidth="1"/>
    <col min="9974" max="9974" width="17.7109375" style="70" customWidth="1"/>
    <col min="9975" max="9980" width="0" style="70" hidden="1" customWidth="1"/>
    <col min="9981" max="9981" width="14.5703125" style="70" customWidth="1"/>
    <col min="9982" max="9982" width="14.28515625" style="70" customWidth="1"/>
    <col min="9983" max="9983" width="19.5703125" style="70" customWidth="1"/>
    <col min="9984" max="10224" width="11.42578125" style="70"/>
    <col min="10225" max="10225" width="9" style="70" customWidth="1"/>
    <col min="10226" max="10226" width="49.28515625" style="70" customWidth="1"/>
    <col min="10227" max="10227" width="9.28515625" style="70" customWidth="1"/>
    <col min="10228" max="10228" width="9.5703125" style="70" customWidth="1"/>
    <col min="10229" max="10229" width="13.7109375" style="70" customWidth="1"/>
    <col min="10230" max="10230" width="17.7109375" style="70" customWidth="1"/>
    <col min="10231" max="10236" width="0" style="70" hidden="1" customWidth="1"/>
    <col min="10237" max="10237" width="14.5703125" style="70" customWidth="1"/>
    <col min="10238" max="10238" width="14.28515625" style="70" customWidth="1"/>
    <col min="10239" max="10239" width="19.5703125" style="70" customWidth="1"/>
    <col min="10240" max="10480" width="11.42578125" style="70"/>
    <col min="10481" max="10481" width="9" style="70" customWidth="1"/>
    <col min="10482" max="10482" width="49.28515625" style="70" customWidth="1"/>
    <col min="10483" max="10483" width="9.28515625" style="70" customWidth="1"/>
    <col min="10484" max="10484" width="9.5703125" style="70" customWidth="1"/>
    <col min="10485" max="10485" width="13.7109375" style="70" customWidth="1"/>
    <col min="10486" max="10486" width="17.7109375" style="70" customWidth="1"/>
    <col min="10487" max="10492" width="0" style="70" hidden="1" customWidth="1"/>
    <col min="10493" max="10493" width="14.5703125" style="70" customWidth="1"/>
    <col min="10494" max="10494" width="14.28515625" style="70" customWidth="1"/>
    <col min="10495" max="10495" width="19.5703125" style="70" customWidth="1"/>
    <col min="10496" max="10736" width="11.42578125" style="70"/>
    <col min="10737" max="10737" width="9" style="70" customWidth="1"/>
    <col min="10738" max="10738" width="49.28515625" style="70" customWidth="1"/>
    <col min="10739" max="10739" width="9.28515625" style="70" customWidth="1"/>
    <col min="10740" max="10740" width="9.5703125" style="70" customWidth="1"/>
    <col min="10741" max="10741" width="13.7109375" style="70" customWidth="1"/>
    <col min="10742" max="10742" width="17.7109375" style="70" customWidth="1"/>
    <col min="10743" max="10748" width="0" style="70" hidden="1" customWidth="1"/>
    <col min="10749" max="10749" width="14.5703125" style="70" customWidth="1"/>
    <col min="10750" max="10750" width="14.28515625" style="70" customWidth="1"/>
    <col min="10751" max="10751" width="19.5703125" style="70" customWidth="1"/>
    <col min="10752" max="10992" width="11.42578125" style="70"/>
    <col min="10993" max="10993" width="9" style="70" customWidth="1"/>
    <col min="10994" max="10994" width="49.28515625" style="70" customWidth="1"/>
    <col min="10995" max="10995" width="9.28515625" style="70" customWidth="1"/>
    <col min="10996" max="10996" width="9.5703125" style="70" customWidth="1"/>
    <col min="10997" max="10997" width="13.7109375" style="70" customWidth="1"/>
    <col min="10998" max="10998" width="17.7109375" style="70" customWidth="1"/>
    <col min="10999" max="11004" width="0" style="70" hidden="1" customWidth="1"/>
    <col min="11005" max="11005" width="14.5703125" style="70" customWidth="1"/>
    <col min="11006" max="11006" width="14.28515625" style="70" customWidth="1"/>
    <col min="11007" max="11007" width="19.5703125" style="70" customWidth="1"/>
    <col min="11008" max="11248" width="11.42578125" style="70"/>
    <col min="11249" max="11249" width="9" style="70" customWidth="1"/>
    <col min="11250" max="11250" width="49.28515625" style="70" customWidth="1"/>
    <col min="11251" max="11251" width="9.28515625" style="70" customWidth="1"/>
    <col min="11252" max="11252" width="9.5703125" style="70" customWidth="1"/>
    <col min="11253" max="11253" width="13.7109375" style="70" customWidth="1"/>
    <col min="11254" max="11254" width="17.7109375" style="70" customWidth="1"/>
    <col min="11255" max="11260" width="0" style="70" hidden="1" customWidth="1"/>
    <col min="11261" max="11261" width="14.5703125" style="70" customWidth="1"/>
    <col min="11262" max="11262" width="14.28515625" style="70" customWidth="1"/>
    <col min="11263" max="11263" width="19.5703125" style="70" customWidth="1"/>
    <col min="11264" max="11504" width="11.42578125" style="70"/>
    <col min="11505" max="11505" width="9" style="70" customWidth="1"/>
    <col min="11506" max="11506" width="49.28515625" style="70" customWidth="1"/>
    <col min="11507" max="11507" width="9.28515625" style="70" customWidth="1"/>
    <col min="11508" max="11508" width="9.5703125" style="70" customWidth="1"/>
    <col min="11509" max="11509" width="13.7109375" style="70" customWidth="1"/>
    <col min="11510" max="11510" width="17.7109375" style="70" customWidth="1"/>
    <col min="11511" max="11516" width="0" style="70" hidden="1" customWidth="1"/>
    <col min="11517" max="11517" width="14.5703125" style="70" customWidth="1"/>
    <col min="11518" max="11518" width="14.28515625" style="70" customWidth="1"/>
    <col min="11519" max="11519" width="19.5703125" style="70" customWidth="1"/>
    <col min="11520" max="11760" width="11.42578125" style="70"/>
    <col min="11761" max="11761" width="9" style="70" customWidth="1"/>
    <col min="11762" max="11762" width="49.28515625" style="70" customWidth="1"/>
    <col min="11763" max="11763" width="9.28515625" style="70" customWidth="1"/>
    <col min="11764" max="11764" width="9.5703125" style="70" customWidth="1"/>
    <col min="11765" max="11765" width="13.7109375" style="70" customWidth="1"/>
    <col min="11766" max="11766" width="17.7109375" style="70" customWidth="1"/>
    <col min="11767" max="11772" width="0" style="70" hidden="1" customWidth="1"/>
    <col min="11773" max="11773" width="14.5703125" style="70" customWidth="1"/>
    <col min="11774" max="11774" width="14.28515625" style="70" customWidth="1"/>
    <col min="11775" max="11775" width="19.5703125" style="70" customWidth="1"/>
    <col min="11776" max="12016" width="11.42578125" style="70"/>
    <col min="12017" max="12017" width="9" style="70" customWidth="1"/>
    <col min="12018" max="12018" width="49.28515625" style="70" customWidth="1"/>
    <col min="12019" max="12019" width="9.28515625" style="70" customWidth="1"/>
    <col min="12020" max="12020" width="9.5703125" style="70" customWidth="1"/>
    <col min="12021" max="12021" width="13.7109375" style="70" customWidth="1"/>
    <col min="12022" max="12022" width="17.7109375" style="70" customWidth="1"/>
    <col min="12023" max="12028" width="0" style="70" hidden="1" customWidth="1"/>
    <col min="12029" max="12029" width="14.5703125" style="70" customWidth="1"/>
    <col min="12030" max="12030" width="14.28515625" style="70" customWidth="1"/>
    <col min="12031" max="12031" width="19.5703125" style="70" customWidth="1"/>
    <col min="12032" max="12272" width="11.42578125" style="70"/>
    <col min="12273" max="12273" width="9" style="70" customWidth="1"/>
    <col min="12274" max="12274" width="49.28515625" style="70" customWidth="1"/>
    <col min="12275" max="12275" width="9.28515625" style="70" customWidth="1"/>
    <col min="12276" max="12276" width="9.5703125" style="70" customWidth="1"/>
    <col min="12277" max="12277" width="13.7109375" style="70" customWidth="1"/>
    <col min="12278" max="12278" width="17.7109375" style="70" customWidth="1"/>
    <col min="12279" max="12284" width="0" style="70" hidden="1" customWidth="1"/>
    <col min="12285" max="12285" width="14.5703125" style="70" customWidth="1"/>
    <col min="12286" max="12286" width="14.28515625" style="70" customWidth="1"/>
    <col min="12287" max="12287" width="19.5703125" style="70" customWidth="1"/>
    <col min="12288" max="12528" width="11.42578125" style="70"/>
    <col min="12529" max="12529" width="9" style="70" customWidth="1"/>
    <col min="12530" max="12530" width="49.28515625" style="70" customWidth="1"/>
    <col min="12531" max="12531" width="9.28515625" style="70" customWidth="1"/>
    <col min="12532" max="12532" width="9.5703125" style="70" customWidth="1"/>
    <col min="12533" max="12533" width="13.7109375" style="70" customWidth="1"/>
    <col min="12534" max="12534" width="17.7109375" style="70" customWidth="1"/>
    <col min="12535" max="12540" width="0" style="70" hidden="1" customWidth="1"/>
    <col min="12541" max="12541" width="14.5703125" style="70" customWidth="1"/>
    <col min="12542" max="12542" width="14.28515625" style="70" customWidth="1"/>
    <col min="12543" max="12543" width="19.5703125" style="70" customWidth="1"/>
    <col min="12544" max="12784" width="11.42578125" style="70"/>
    <col min="12785" max="12785" width="9" style="70" customWidth="1"/>
    <col min="12786" max="12786" width="49.28515625" style="70" customWidth="1"/>
    <col min="12787" max="12787" width="9.28515625" style="70" customWidth="1"/>
    <col min="12788" max="12788" width="9.5703125" style="70" customWidth="1"/>
    <col min="12789" max="12789" width="13.7109375" style="70" customWidth="1"/>
    <col min="12790" max="12790" width="17.7109375" style="70" customWidth="1"/>
    <col min="12791" max="12796" width="0" style="70" hidden="1" customWidth="1"/>
    <col min="12797" max="12797" width="14.5703125" style="70" customWidth="1"/>
    <col min="12798" max="12798" width="14.28515625" style="70" customWidth="1"/>
    <col min="12799" max="12799" width="19.5703125" style="70" customWidth="1"/>
    <col min="12800" max="13040" width="11.42578125" style="70"/>
    <col min="13041" max="13041" width="9" style="70" customWidth="1"/>
    <col min="13042" max="13042" width="49.28515625" style="70" customWidth="1"/>
    <col min="13043" max="13043" width="9.28515625" style="70" customWidth="1"/>
    <col min="13044" max="13044" width="9.5703125" style="70" customWidth="1"/>
    <col min="13045" max="13045" width="13.7109375" style="70" customWidth="1"/>
    <col min="13046" max="13046" width="17.7109375" style="70" customWidth="1"/>
    <col min="13047" max="13052" width="0" style="70" hidden="1" customWidth="1"/>
    <col min="13053" max="13053" width="14.5703125" style="70" customWidth="1"/>
    <col min="13054" max="13054" width="14.28515625" style="70" customWidth="1"/>
    <col min="13055" max="13055" width="19.5703125" style="70" customWidth="1"/>
    <col min="13056" max="13296" width="11.42578125" style="70"/>
    <col min="13297" max="13297" width="9" style="70" customWidth="1"/>
    <col min="13298" max="13298" width="49.28515625" style="70" customWidth="1"/>
    <col min="13299" max="13299" width="9.28515625" style="70" customWidth="1"/>
    <col min="13300" max="13300" width="9.5703125" style="70" customWidth="1"/>
    <col min="13301" max="13301" width="13.7109375" style="70" customWidth="1"/>
    <col min="13302" max="13302" width="17.7109375" style="70" customWidth="1"/>
    <col min="13303" max="13308" width="0" style="70" hidden="1" customWidth="1"/>
    <col min="13309" max="13309" width="14.5703125" style="70" customWidth="1"/>
    <col min="13310" max="13310" width="14.28515625" style="70" customWidth="1"/>
    <col min="13311" max="13311" width="19.5703125" style="70" customWidth="1"/>
    <col min="13312" max="13552" width="11.42578125" style="70"/>
    <col min="13553" max="13553" width="9" style="70" customWidth="1"/>
    <col min="13554" max="13554" width="49.28515625" style="70" customWidth="1"/>
    <col min="13555" max="13555" width="9.28515625" style="70" customWidth="1"/>
    <col min="13556" max="13556" width="9.5703125" style="70" customWidth="1"/>
    <col min="13557" max="13557" width="13.7109375" style="70" customWidth="1"/>
    <col min="13558" max="13558" width="17.7109375" style="70" customWidth="1"/>
    <col min="13559" max="13564" width="0" style="70" hidden="1" customWidth="1"/>
    <col min="13565" max="13565" width="14.5703125" style="70" customWidth="1"/>
    <col min="13566" max="13566" width="14.28515625" style="70" customWidth="1"/>
    <col min="13567" max="13567" width="19.5703125" style="70" customWidth="1"/>
    <col min="13568" max="13808" width="11.42578125" style="70"/>
    <col min="13809" max="13809" width="9" style="70" customWidth="1"/>
    <col min="13810" max="13810" width="49.28515625" style="70" customWidth="1"/>
    <col min="13811" max="13811" width="9.28515625" style="70" customWidth="1"/>
    <col min="13812" max="13812" width="9.5703125" style="70" customWidth="1"/>
    <col min="13813" max="13813" width="13.7109375" style="70" customWidth="1"/>
    <col min="13814" max="13814" width="17.7109375" style="70" customWidth="1"/>
    <col min="13815" max="13820" width="0" style="70" hidden="1" customWidth="1"/>
    <col min="13821" max="13821" width="14.5703125" style="70" customWidth="1"/>
    <col min="13822" max="13822" width="14.28515625" style="70" customWidth="1"/>
    <col min="13823" max="13823" width="19.5703125" style="70" customWidth="1"/>
    <col min="13824" max="14064" width="11.42578125" style="70"/>
    <col min="14065" max="14065" width="9" style="70" customWidth="1"/>
    <col min="14066" max="14066" width="49.28515625" style="70" customWidth="1"/>
    <col min="14067" max="14067" width="9.28515625" style="70" customWidth="1"/>
    <col min="14068" max="14068" width="9.5703125" style="70" customWidth="1"/>
    <col min="14069" max="14069" width="13.7109375" style="70" customWidth="1"/>
    <col min="14070" max="14070" width="17.7109375" style="70" customWidth="1"/>
    <col min="14071" max="14076" width="0" style="70" hidden="1" customWidth="1"/>
    <col min="14077" max="14077" width="14.5703125" style="70" customWidth="1"/>
    <col min="14078" max="14078" width="14.28515625" style="70" customWidth="1"/>
    <col min="14079" max="14079" width="19.5703125" style="70" customWidth="1"/>
    <col min="14080" max="14320" width="11.42578125" style="70"/>
    <col min="14321" max="14321" width="9" style="70" customWidth="1"/>
    <col min="14322" max="14322" width="49.28515625" style="70" customWidth="1"/>
    <col min="14323" max="14323" width="9.28515625" style="70" customWidth="1"/>
    <col min="14324" max="14324" width="9.5703125" style="70" customWidth="1"/>
    <col min="14325" max="14325" width="13.7109375" style="70" customWidth="1"/>
    <col min="14326" max="14326" width="17.7109375" style="70" customWidth="1"/>
    <col min="14327" max="14332" width="0" style="70" hidden="1" customWidth="1"/>
    <col min="14333" max="14333" width="14.5703125" style="70" customWidth="1"/>
    <col min="14334" max="14334" width="14.28515625" style="70" customWidth="1"/>
    <col min="14335" max="14335" width="19.5703125" style="70" customWidth="1"/>
    <col min="14336" max="14576" width="11.42578125" style="70"/>
    <col min="14577" max="14577" width="9" style="70" customWidth="1"/>
    <col min="14578" max="14578" width="49.28515625" style="70" customWidth="1"/>
    <col min="14579" max="14579" width="9.28515625" style="70" customWidth="1"/>
    <col min="14580" max="14580" width="9.5703125" style="70" customWidth="1"/>
    <col min="14581" max="14581" width="13.7109375" style="70" customWidth="1"/>
    <col min="14582" max="14582" width="17.7109375" style="70" customWidth="1"/>
    <col min="14583" max="14588" width="0" style="70" hidden="1" customWidth="1"/>
    <col min="14589" max="14589" width="14.5703125" style="70" customWidth="1"/>
    <col min="14590" max="14590" width="14.28515625" style="70" customWidth="1"/>
    <col min="14591" max="14591" width="19.5703125" style="70" customWidth="1"/>
    <col min="14592" max="14832" width="11.42578125" style="70"/>
    <col min="14833" max="14833" width="9" style="70" customWidth="1"/>
    <col min="14834" max="14834" width="49.28515625" style="70" customWidth="1"/>
    <col min="14835" max="14835" width="9.28515625" style="70" customWidth="1"/>
    <col min="14836" max="14836" width="9.5703125" style="70" customWidth="1"/>
    <col min="14837" max="14837" width="13.7109375" style="70" customWidth="1"/>
    <col min="14838" max="14838" width="17.7109375" style="70" customWidth="1"/>
    <col min="14839" max="14844" width="0" style="70" hidden="1" customWidth="1"/>
    <col min="14845" max="14845" width="14.5703125" style="70" customWidth="1"/>
    <col min="14846" max="14846" width="14.28515625" style="70" customWidth="1"/>
    <col min="14847" max="14847" width="19.5703125" style="70" customWidth="1"/>
    <col min="14848" max="15088" width="11.42578125" style="70"/>
    <col min="15089" max="15089" width="9" style="70" customWidth="1"/>
    <col min="15090" max="15090" width="49.28515625" style="70" customWidth="1"/>
    <col min="15091" max="15091" width="9.28515625" style="70" customWidth="1"/>
    <col min="15092" max="15092" width="9.5703125" style="70" customWidth="1"/>
    <col min="15093" max="15093" width="13.7109375" style="70" customWidth="1"/>
    <col min="15094" max="15094" width="17.7109375" style="70" customWidth="1"/>
    <col min="15095" max="15100" width="0" style="70" hidden="1" customWidth="1"/>
    <col min="15101" max="15101" width="14.5703125" style="70" customWidth="1"/>
    <col min="15102" max="15102" width="14.28515625" style="70" customWidth="1"/>
    <col min="15103" max="15103" width="19.5703125" style="70" customWidth="1"/>
    <col min="15104" max="15344" width="11.42578125" style="70"/>
    <col min="15345" max="15345" width="9" style="70" customWidth="1"/>
    <col min="15346" max="15346" width="49.28515625" style="70" customWidth="1"/>
    <col min="15347" max="15347" width="9.28515625" style="70" customWidth="1"/>
    <col min="15348" max="15348" width="9.5703125" style="70" customWidth="1"/>
    <col min="15349" max="15349" width="13.7109375" style="70" customWidth="1"/>
    <col min="15350" max="15350" width="17.7109375" style="70" customWidth="1"/>
    <col min="15351" max="15356" width="0" style="70" hidden="1" customWidth="1"/>
    <col min="15357" max="15357" width="14.5703125" style="70" customWidth="1"/>
    <col min="15358" max="15358" width="14.28515625" style="70" customWidth="1"/>
    <col min="15359" max="15359" width="19.5703125" style="70" customWidth="1"/>
    <col min="15360" max="15600" width="11.42578125" style="70"/>
    <col min="15601" max="15601" width="9" style="70" customWidth="1"/>
    <col min="15602" max="15602" width="49.28515625" style="70" customWidth="1"/>
    <col min="15603" max="15603" width="9.28515625" style="70" customWidth="1"/>
    <col min="15604" max="15604" width="9.5703125" style="70" customWidth="1"/>
    <col min="15605" max="15605" width="13.7109375" style="70" customWidth="1"/>
    <col min="15606" max="15606" width="17.7109375" style="70" customWidth="1"/>
    <col min="15607" max="15612" width="0" style="70" hidden="1" customWidth="1"/>
    <col min="15613" max="15613" width="14.5703125" style="70" customWidth="1"/>
    <col min="15614" max="15614" width="14.28515625" style="70" customWidth="1"/>
    <col min="15615" max="15615" width="19.5703125" style="70" customWidth="1"/>
    <col min="15616" max="15856" width="11.42578125" style="70"/>
    <col min="15857" max="15857" width="9" style="70" customWidth="1"/>
    <col min="15858" max="15858" width="49.28515625" style="70" customWidth="1"/>
    <col min="15859" max="15859" width="9.28515625" style="70" customWidth="1"/>
    <col min="15860" max="15860" width="9.5703125" style="70" customWidth="1"/>
    <col min="15861" max="15861" width="13.7109375" style="70" customWidth="1"/>
    <col min="15862" max="15862" width="17.7109375" style="70" customWidth="1"/>
    <col min="15863" max="15868" width="0" style="70" hidden="1" customWidth="1"/>
    <col min="15869" max="15869" width="14.5703125" style="70" customWidth="1"/>
    <col min="15870" max="15870" width="14.28515625" style="70" customWidth="1"/>
    <col min="15871" max="15871" width="19.5703125" style="70" customWidth="1"/>
    <col min="15872" max="16112" width="11.42578125" style="70"/>
    <col min="16113" max="16113" width="9" style="70" customWidth="1"/>
    <col min="16114" max="16114" width="49.28515625" style="70" customWidth="1"/>
    <col min="16115" max="16115" width="9.28515625" style="70" customWidth="1"/>
    <col min="16116" max="16116" width="9.5703125" style="70" customWidth="1"/>
    <col min="16117" max="16117" width="13.7109375" style="70" customWidth="1"/>
    <col min="16118" max="16118" width="17.7109375" style="70" customWidth="1"/>
    <col min="16119" max="16124" width="0" style="70" hidden="1" customWidth="1"/>
    <col min="16125" max="16125" width="14.5703125" style="70" customWidth="1"/>
    <col min="16126" max="16126" width="14.28515625" style="70" customWidth="1"/>
    <col min="16127" max="16127" width="19.5703125" style="70" customWidth="1"/>
    <col min="16128" max="16384" width="11.42578125" style="70"/>
  </cols>
  <sheetData>
    <row r="1" spans="1:8">
      <c r="A1" s="1921"/>
      <c r="B1" s="1922"/>
      <c r="C1" s="1929" t="s">
        <v>5751</v>
      </c>
      <c r="D1" s="1929"/>
      <c r="E1" s="1929"/>
      <c r="F1" s="1926"/>
      <c r="G1" s="1922"/>
    </row>
    <row r="2" spans="1:8" ht="3.75" customHeight="1">
      <c r="A2" s="1913"/>
      <c r="B2" s="1923"/>
      <c r="C2" s="1930"/>
      <c r="D2" s="1930"/>
      <c r="E2" s="1930"/>
      <c r="F2" s="1927"/>
      <c r="G2" s="1923"/>
    </row>
    <row r="3" spans="1:8" ht="42" customHeight="1">
      <c r="A3" s="1913"/>
      <c r="B3" s="1923"/>
      <c r="C3" s="1931" t="s">
        <v>5752</v>
      </c>
      <c r="D3" s="1931"/>
      <c r="E3" s="1931"/>
      <c r="F3" s="1927"/>
      <c r="G3" s="1923"/>
    </row>
    <row r="4" spans="1:8" ht="3.75" customHeight="1">
      <c r="A4" s="1924"/>
      <c r="B4" s="1925"/>
      <c r="C4" s="1932"/>
      <c r="D4" s="1933"/>
      <c r="E4" s="1934"/>
      <c r="F4" s="1928"/>
      <c r="G4" s="1925"/>
    </row>
    <row r="5" spans="1:8" ht="12.75" customHeight="1">
      <c r="A5" s="1917" t="s">
        <v>5756</v>
      </c>
      <c r="B5" s="1918"/>
      <c r="C5" s="1929" t="s">
        <v>5753</v>
      </c>
      <c r="D5" s="1929"/>
      <c r="E5" s="1929"/>
      <c r="F5" s="1917" t="s">
        <v>5755</v>
      </c>
      <c r="G5" s="1918"/>
    </row>
    <row r="6" spans="1:8">
      <c r="A6" s="1919"/>
      <c r="B6" s="1920"/>
      <c r="C6" s="1929"/>
      <c r="D6" s="1929"/>
      <c r="E6" s="1929"/>
      <c r="F6" s="1919"/>
      <c r="G6" s="1920"/>
    </row>
    <row r="7" spans="1:8" ht="3.75" customHeight="1">
      <c r="A7" s="1914"/>
      <c r="B7" s="1915"/>
      <c r="C7" s="1915"/>
      <c r="D7" s="1915"/>
      <c r="E7" s="1915"/>
      <c r="F7" s="1915"/>
      <c r="G7" s="1916"/>
    </row>
    <row r="8" spans="1:8">
      <c r="A8" s="1912" t="s">
        <v>5754</v>
      </c>
      <c r="B8" s="1912"/>
      <c r="C8" s="1912"/>
      <c r="D8" s="1912"/>
      <c r="E8" s="1912"/>
      <c r="F8" s="1912"/>
      <c r="G8" s="1912"/>
    </row>
    <row r="9" spans="1:8" ht="3.75" customHeight="1">
      <c r="A9" s="74"/>
    </row>
    <row r="10" spans="1:8" ht="12.75" customHeight="1">
      <c r="A10" s="2045"/>
      <c r="B10" s="2045"/>
      <c r="C10" s="2045"/>
      <c r="D10" s="2045"/>
      <c r="E10" s="2045"/>
      <c r="F10" s="2045"/>
      <c r="G10" s="2045"/>
    </row>
    <row r="11" spans="1:8" s="73" customFormat="1" ht="13.5" customHeight="1" thickBot="1">
      <c r="A11" s="71" t="s">
        <v>90</v>
      </c>
      <c r="B11" s="71" t="s">
        <v>4472</v>
      </c>
      <c r="C11" s="71" t="s">
        <v>271</v>
      </c>
      <c r="D11" s="71" t="s">
        <v>91</v>
      </c>
      <c r="E11" s="1192" t="s">
        <v>92</v>
      </c>
      <c r="F11" s="72" t="s">
        <v>8</v>
      </c>
      <c r="G11" s="72" t="s">
        <v>93</v>
      </c>
    </row>
    <row r="12" spans="1:8" s="73" customFormat="1" ht="13.5" thickTop="1">
      <c r="A12" s="92" t="s">
        <v>624</v>
      </c>
      <c r="B12" s="92"/>
      <c r="C12" s="93" t="s">
        <v>5266</v>
      </c>
      <c r="D12" s="92"/>
      <c r="E12" s="1193"/>
      <c r="F12" s="94"/>
      <c r="G12" s="94"/>
    </row>
    <row r="13" spans="1:8">
      <c r="A13" s="1084"/>
      <c r="B13" s="1084"/>
      <c r="C13" s="81"/>
      <c r="D13" s="1084"/>
      <c r="E13" s="1194"/>
      <c r="F13" s="82"/>
      <c r="G13" s="82"/>
    </row>
    <row r="14" spans="1:8" ht="12.75" customHeight="1">
      <c r="A14" s="78" t="s">
        <v>5285</v>
      </c>
      <c r="B14" s="78"/>
      <c r="C14" s="90" t="s">
        <v>10</v>
      </c>
      <c r="D14" s="1084"/>
      <c r="E14" s="1191"/>
      <c r="F14" s="88"/>
      <c r="G14" s="88"/>
      <c r="H14" s="514">
        <v>4456</v>
      </c>
    </row>
    <row r="15" spans="1:8">
      <c r="A15" s="1084" t="s">
        <v>5286</v>
      </c>
      <c r="B15" s="1084"/>
      <c r="C15" s="84" t="s">
        <v>5532</v>
      </c>
      <c r="D15" s="1084" t="s">
        <v>76</v>
      </c>
      <c r="E15" s="1191">
        <v>12.66</v>
      </c>
      <c r="F15" s="88">
        <v>2228</v>
      </c>
      <c r="G15" s="88">
        <v>4456</v>
      </c>
    </row>
    <row r="16" spans="1:8">
      <c r="A16" s="78" t="s">
        <v>5287</v>
      </c>
      <c r="B16" s="78"/>
      <c r="C16" s="90" t="s">
        <v>12</v>
      </c>
      <c r="D16" s="1084"/>
      <c r="E16" s="1191"/>
      <c r="F16" s="88"/>
      <c r="G16" s="88"/>
      <c r="H16" s="514">
        <v>199443</v>
      </c>
    </row>
    <row r="17" spans="1:13">
      <c r="A17" s="1084" t="s">
        <v>5288</v>
      </c>
      <c r="B17" s="1084"/>
      <c r="C17" s="84" t="s">
        <v>16</v>
      </c>
      <c r="D17" s="1084" t="s">
        <v>78</v>
      </c>
      <c r="E17" s="1191">
        <v>4</v>
      </c>
      <c r="F17" s="88">
        <v>28352</v>
      </c>
      <c r="G17" s="88">
        <v>113408</v>
      </c>
    </row>
    <row r="18" spans="1:13">
      <c r="A18" s="1084" t="s">
        <v>5289</v>
      </c>
      <c r="B18" s="1084"/>
      <c r="C18" s="84" t="s">
        <v>17</v>
      </c>
      <c r="D18" s="1084" t="s">
        <v>78</v>
      </c>
      <c r="E18" s="1191">
        <v>1.5</v>
      </c>
      <c r="F18" s="88">
        <v>31033</v>
      </c>
      <c r="G18" s="88">
        <v>46550</v>
      </c>
    </row>
    <row r="19" spans="1:13">
      <c r="A19" s="1084" t="s">
        <v>5290</v>
      </c>
      <c r="B19" s="1084"/>
      <c r="C19" s="84" t="s">
        <v>18</v>
      </c>
      <c r="D19" s="1084" t="s">
        <v>78</v>
      </c>
      <c r="E19" s="1191">
        <v>0.5</v>
      </c>
      <c r="F19" s="88">
        <v>78970</v>
      </c>
      <c r="G19" s="88">
        <v>39485</v>
      </c>
    </row>
    <row r="20" spans="1:13">
      <c r="A20" s="78" t="s">
        <v>5291</v>
      </c>
      <c r="B20" s="78"/>
      <c r="C20" s="90" t="s">
        <v>126</v>
      </c>
      <c r="D20" s="1084"/>
      <c r="E20" s="1191"/>
      <c r="F20" s="88"/>
      <c r="G20" s="88"/>
      <c r="H20" s="514" t="e">
        <v>#REF!</v>
      </c>
    </row>
    <row r="21" spans="1:13" ht="39.75" customHeight="1">
      <c r="A21" s="78"/>
      <c r="B21" s="78"/>
      <c r="C21" s="84" t="s">
        <v>22</v>
      </c>
      <c r="D21" s="1084"/>
      <c r="E21" s="1191"/>
      <c r="F21" s="88"/>
      <c r="G21" s="88"/>
    </row>
    <row r="22" spans="1:13" ht="30.75" customHeight="1">
      <c r="A22" s="1084" t="s">
        <v>5292</v>
      </c>
      <c r="B22" s="1084"/>
      <c r="C22" s="84" t="s">
        <v>120</v>
      </c>
      <c r="D22" s="1084" t="s">
        <v>78</v>
      </c>
      <c r="E22" s="1191">
        <v>0.2</v>
      </c>
      <c r="F22" s="88">
        <v>593449</v>
      </c>
      <c r="G22" s="88">
        <v>118690</v>
      </c>
    </row>
    <row r="23" spans="1:13" ht="30.75" customHeight="1">
      <c r="A23" s="1084" t="s">
        <v>5293</v>
      </c>
      <c r="B23" s="1084"/>
      <c r="C23" s="84" t="s">
        <v>83</v>
      </c>
      <c r="D23" s="1084" t="s">
        <v>78</v>
      </c>
      <c r="E23" s="1191">
        <v>5</v>
      </c>
      <c r="F23" s="88">
        <v>423543</v>
      </c>
      <c r="G23" s="88">
        <v>2117715</v>
      </c>
    </row>
    <row r="24" spans="1:13" ht="12.75" customHeight="1">
      <c r="A24" s="78" t="s">
        <v>5294</v>
      </c>
      <c r="B24" s="78"/>
      <c r="C24" s="90" t="s">
        <v>127</v>
      </c>
      <c r="D24" s="1084"/>
      <c r="E24" s="1191"/>
      <c r="F24" s="88"/>
      <c r="G24" s="88"/>
      <c r="H24" s="514" t="e">
        <v>#REF!</v>
      </c>
    </row>
    <row r="25" spans="1:13" ht="25.5">
      <c r="A25" s="1084" t="s">
        <v>5295</v>
      </c>
      <c r="B25" s="1084"/>
      <c r="C25" s="84" t="s">
        <v>122</v>
      </c>
      <c r="D25" s="1084" t="s">
        <v>78</v>
      </c>
      <c r="E25" s="1191">
        <v>16.829999999999998</v>
      </c>
      <c r="F25" s="88">
        <v>1014441</v>
      </c>
      <c r="G25" s="88">
        <v>9637190</v>
      </c>
      <c r="J25" s="70">
        <f>8.7785-4.041-1.44</f>
        <v>3.297499999999999</v>
      </c>
      <c r="K25" s="70">
        <v>3.04</v>
      </c>
      <c r="L25" s="70">
        <f>+K25*J25</f>
        <v>10.024399999999996</v>
      </c>
    </row>
    <row r="26" spans="1:13" ht="30.75" customHeight="1">
      <c r="A26" s="1084" t="s">
        <v>5296</v>
      </c>
      <c r="B26" s="1084"/>
      <c r="C26" s="84" t="s">
        <v>149</v>
      </c>
      <c r="D26" s="1084" t="s">
        <v>77</v>
      </c>
      <c r="E26" s="1191">
        <v>13</v>
      </c>
      <c r="F26" s="88">
        <v>29028</v>
      </c>
      <c r="G26" s="88">
        <v>209002</v>
      </c>
      <c r="J26" s="70">
        <v>2.1455000000000002</v>
      </c>
      <c r="K26" s="70">
        <v>2.14</v>
      </c>
      <c r="L26" s="70">
        <f>+K26*J26</f>
        <v>4.5913700000000004</v>
      </c>
    </row>
    <row r="27" spans="1:13" ht="12.75" customHeight="1">
      <c r="A27" s="78" t="s">
        <v>5297</v>
      </c>
      <c r="B27" s="78"/>
      <c r="C27" s="90" t="s">
        <v>101</v>
      </c>
      <c r="D27" s="1084"/>
      <c r="E27" s="1191"/>
      <c r="F27" s="88"/>
      <c r="G27" s="88"/>
      <c r="H27" s="514" t="e">
        <v>#REF!</v>
      </c>
      <c r="J27" s="70">
        <v>0.35730000000000001</v>
      </c>
      <c r="K27" s="70">
        <v>1.45</v>
      </c>
      <c r="L27" s="70">
        <f>+K27*J27</f>
        <v>0.51808500000000002</v>
      </c>
    </row>
    <row r="28" spans="1:13" ht="54.75" customHeight="1">
      <c r="A28" s="1084" t="s">
        <v>5298</v>
      </c>
      <c r="B28" s="1084"/>
      <c r="C28" s="84" t="s">
        <v>134</v>
      </c>
      <c r="D28" s="1084" t="s">
        <v>79</v>
      </c>
      <c r="E28" s="1191">
        <v>1148.52</v>
      </c>
      <c r="F28" s="88">
        <v>4669</v>
      </c>
      <c r="G28" s="88">
        <v>5322660</v>
      </c>
      <c r="H28" s="1197"/>
      <c r="J28" s="70">
        <v>0.61639999999999995</v>
      </c>
      <c r="K28" s="70">
        <v>2.75</v>
      </c>
      <c r="L28" s="70">
        <f>+K28*J28</f>
        <v>1.6950999999999998</v>
      </c>
    </row>
    <row r="29" spans="1:13" ht="12.75" customHeight="1">
      <c r="A29" s="78" t="s">
        <v>5299</v>
      </c>
      <c r="B29" s="78"/>
      <c r="C29" s="91" t="s">
        <v>147</v>
      </c>
      <c r="D29" s="1084"/>
      <c r="E29" s="1191"/>
      <c r="F29" s="88"/>
      <c r="G29" s="88"/>
      <c r="J29" s="514"/>
      <c r="M29" s="70">
        <f>SUM(L25:L28)</f>
        <v>16.828954999999997</v>
      </c>
    </row>
    <row r="30" spans="1:13" ht="31.5" customHeight="1">
      <c r="A30" s="1084" t="s">
        <v>5303</v>
      </c>
      <c r="B30" s="1084"/>
      <c r="C30" s="84" t="s">
        <v>5690</v>
      </c>
      <c r="D30" s="1084" t="s">
        <v>80</v>
      </c>
      <c r="E30" s="1191">
        <v>6</v>
      </c>
      <c r="F30" s="88">
        <v>18629</v>
      </c>
      <c r="G30" s="88">
        <v>111774</v>
      </c>
      <c r="J30" s="514"/>
    </row>
    <row r="31" spans="1:13" ht="12.75" customHeight="1">
      <c r="A31" s="78" t="s">
        <v>5300</v>
      </c>
      <c r="B31" s="86"/>
      <c r="C31" s="90" t="s">
        <v>5267</v>
      </c>
      <c r="D31" s="1084"/>
      <c r="E31" s="1191"/>
      <c r="F31" s="88"/>
      <c r="G31" s="88"/>
      <c r="J31" s="514"/>
    </row>
    <row r="32" spans="1:13" ht="29.25" customHeight="1">
      <c r="A32" s="1084" t="s">
        <v>5304</v>
      </c>
      <c r="B32" s="1084"/>
      <c r="C32" s="84" t="s">
        <v>5741</v>
      </c>
      <c r="D32" s="1084" t="s">
        <v>80</v>
      </c>
      <c r="E32" s="1195">
        <v>1</v>
      </c>
      <c r="F32" s="88">
        <v>1843313</v>
      </c>
      <c r="G32" s="88">
        <v>1843313</v>
      </c>
      <c r="J32" s="514"/>
    </row>
    <row r="33" spans="1:17" ht="12.75" customHeight="1">
      <c r="A33" s="1084"/>
      <c r="B33" s="1084"/>
      <c r="C33" s="83"/>
      <c r="D33" s="1084"/>
      <c r="E33" s="1194"/>
      <c r="F33" s="82"/>
      <c r="G33" s="79"/>
      <c r="J33" s="514"/>
    </row>
    <row r="34" spans="1:17" ht="12.75" customHeight="1">
      <c r="A34" s="78" t="s">
        <v>5301</v>
      </c>
      <c r="B34" s="87"/>
      <c r="C34" s="90" t="s">
        <v>170</v>
      </c>
      <c r="D34" s="1084"/>
      <c r="E34" s="1191"/>
      <c r="F34" s="88"/>
      <c r="G34" s="88"/>
      <c r="J34" s="1198">
        <v>3.19</v>
      </c>
      <c r="K34" s="70">
        <v>30</v>
      </c>
      <c r="L34" s="70">
        <v>2</v>
      </c>
      <c r="M34" s="1197">
        <f>+L34*K34*J34</f>
        <v>191.4</v>
      </c>
    </row>
    <row r="35" spans="1:17" ht="12.75" customHeight="1">
      <c r="A35" s="1084" t="s">
        <v>5305</v>
      </c>
      <c r="B35" s="1084"/>
      <c r="C35" s="84" t="s">
        <v>5748</v>
      </c>
      <c r="D35" s="1084" t="s">
        <v>80</v>
      </c>
      <c r="E35" s="1195">
        <v>2</v>
      </c>
      <c r="F35" s="88">
        <v>326322</v>
      </c>
      <c r="G35" s="88">
        <v>1305288</v>
      </c>
      <c r="J35" s="1198">
        <v>2.9769000000000001</v>
      </c>
      <c r="K35" s="70">
        <v>30</v>
      </c>
      <c r="L35" s="70">
        <v>2</v>
      </c>
      <c r="M35" s="1197">
        <f t="shared" ref="M35:M49" si="0">+L35*K35*J35</f>
        <v>178.614</v>
      </c>
      <c r="O35" s="84"/>
      <c r="P35" s="1112" t="s">
        <v>80</v>
      </c>
      <c r="Q35" s="1190">
        <v>2</v>
      </c>
    </row>
    <row r="36" spans="1:17" ht="12.75" customHeight="1">
      <c r="A36" s="1084" t="s">
        <v>5306</v>
      </c>
      <c r="B36" s="1084"/>
      <c r="C36" s="84" t="s">
        <v>5749</v>
      </c>
      <c r="D36" s="1084" t="s">
        <v>80</v>
      </c>
      <c r="E36" s="1195">
        <v>1</v>
      </c>
      <c r="F36" s="88">
        <v>939742</v>
      </c>
      <c r="G36" s="88">
        <v>939742</v>
      </c>
      <c r="J36" s="1198">
        <v>2.3921000000000001</v>
      </c>
      <c r="K36" s="70">
        <v>30</v>
      </c>
      <c r="L36" s="70">
        <v>2</v>
      </c>
      <c r="M36" s="1197">
        <f t="shared" si="0"/>
        <v>143.52600000000001</v>
      </c>
      <c r="O36" s="84"/>
      <c r="P36" s="1112" t="s">
        <v>80</v>
      </c>
      <c r="Q36" s="1190">
        <v>1</v>
      </c>
    </row>
    <row r="37" spans="1:17" ht="12.75" customHeight="1">
      <c r="A37" s="1084" t="s">
        <v>5307</v>
      </c>
      <c r="B37" s="1084"/>
      <c r="C37" s="84" t="s">
        <v>5269</v>
      </c>
      <c r="D37" s="1084" t="s">
        <v>80</v>
      </c>
      <c r="E37" s="1195">
        <v>1</v>
      </c>
      <c r="F37" s="88">
        <v>2109192</v>
      </c>
      <c r="G37" s="88">
        <v>2109192</v>
      </c>
      <c r="J37" s="1198">
        <v>2.4897999999999998</v>
      </c>
      <c r="K37" s="70">
        <v>30</v>
      </c>
      <c r="L37" s="70">
        <v>2</v>
      </c>
      <c r="M37" s="1197">
        <f t="shared" si="0"/>
        <v>149.38799999999998</v>
      </c>
      <c r="O37" s="84"/>
      <c r="P37" s="1112" t="s">
        <v>80</v>
      </c>
      <c r="Q37" s="1190">
        <v>2</v>
      </c>
    </row>
    <row r="38" spans="1:17" ht="12.75" customHeight="1">
      <c r="A38" s="1084" t="s">
        <v>5308</v>
      </c>
      <c r="B38" s="1084"/>
      <c r="C38" s="84" t="s">
        <v>5260</v>
      </c>
      <c r="D38" s="1084" t="s">
        <v>80</v>
      </c>
      <c r="E38" s="1195">
        <v>2</v>
      </c>
      <c r="F38" s="88">
        <v>413058</v>
      </c>
      <c r="G38" s="88">
        <v>1239174</v>
      </c>
      <c r="J38" s="1198">
        <v>1.94</v>
      </c>
      <c r="K38" s="70">
        <v>2</v>
      </c>
      <c r="L38" s="70">
        <v>15</v>
      </c>
      <c r="M38" s="1197">
        <f t="shared" si="0"/>
        <v>58.199999999999996</v>
      </c>
      <c r="O38" s="84"/>
      <c r="P38" s="1112"/>
      <c r="Q38" s="1190"/>
    </row>
    <row r="39" spans="1:17" ht="12.75" customHeight="1">
      <c r="A39" s="1084" t="s">
        <v>5309</v>
      </c>
      <c r="B39" s="1084"/>
      <c r="C39" s="84" t="s">
        <v>267</v>
      </c>
      <c r="D39" s="1084" t="s">
        <v>80</v>
      </c>
      <c r="E39" s="1195">
        <v>2</v>
      </c>
      <c r="F39" s="88">
        <v>704118</v>
      </c>
      <c r="G39" s="88">
        <v>704118</v>
      </c>
      <c r="J39" s="1198">
        <v>1.8643000000000001</v>
      </c>
      <c r="K39" s="70">
        <v>2</v>
      </c>
      <c r="L39" s="70">
        <v>15</v>
      </c>
      <c r="M39" s="1197">
        <f t="shared" si="0"/>
        <v>55.929000000000002</v>
      </c>
      <c r="O39" s="84" t="s">
        <v>5745</v>
      </c>
      <c r="P39" s="1112"/>
      <c r="Q39" s="1190">
        <v>1</v>
      </c>
    </row>
    <row r="40" spans="1:17" ht="12.75" customHeight="1">
      <c r="A40" s="1084" t="s">
        <v>5310</v>
      </c>
      <c r="B40" s="1084"/>
      <c r="C40" s="84" t="s">
        <v>5745</v>
      </c>
      <c r="D40" s="1112" t="s">
        <v>80</v>
      </c>
      <c r="E40" s="1190">
        <v>1</v>
      </c>
      <c r="J40" s="1198">
        <v>1.7450000000000001</v>
      </c>
      <c r="K40" s="70">
        <v>1</v>
      </c>
      <c r="L40" s="70">
        <v>15</v>
      </c>
      <c r="M40" s="1197">
        <f t="shared" si="0"/>
        <v>26.175000000000001</v>
      </c>
      <c r="O40" s="84" t="s">
        <v>5746</v>
      </c>
      <c r="P40" s="1112"/>
      <c r="Q40" s="1190">
        <v>1</v>
      </c>
    </row>
    <row r="41" spans="1:17" ht="12.75" customHeight="1">
      <c r="A41" s="1112"/>
      <c r="B41" s="1112"/>
      <c r="C41" s="84" t="s">
        <v>5746</v>
      </c>
      <c r="D41" s="1112" t="s">
        <v>80</v>
      </c>
      <c r="E41" s="1190">
        <v>1</v>
      </c>
      <c r="F41" s="88"/>
      <c r="G41" s="88"/>
      <c r="J41" s="1198"/>
      <c r="M41" s="1197"/>
      <c r="O41" s="84"/>
      <c r="P41" s="1112"/>
      <c r="Q41" s="1190"/>
    </row>
    <row r="42" spans="1:17" ht="12.75" customHeight="1">
      <c r="A42" s="1112"/>
      <c r="B42" s="1112"/>
      <c r="C42" s="84" t="s">
        <v>5750</v>
      </c>
      <c r="D42" s="1084" t="s">
        <v>80</v>
      </c>
      <c r="E42" s="1195">
        <v>4</v>
      </c>
      <c r="F42" s="88">
        <v>25118</v>
      </c>
      <c r="G42" s="88">
        <v>100472</v>
      </c>
      <c r="J42" s="1198"/>
      <c r="M42" s="1197"/>
      <c r="O42" s="84"/>
      <c r="P42" s="1112"/>
      <c r="Q42" s="1190"/>
    </row>
    <row r="43" spans="1:17" ht="12.75" customHeight="1">
      <c r="A43" s="1112"/>
      <c r="B43" s="1112"/>
      <c r="C43" s="70" t="s">
        <v>5744</v>
      </c>
      <c r="D43" s="74" t="s">
        <v>80</v>
      </c>
      <c r="E43" s="1197">
        <v>2</v>
      </c>
      <c r="F43" s="88"/>
      <c r="G43" s="88"/>
      <c r="J43" s="1198"/>
      <c r="M43" s="1197"/>
      <c r="O43" s="84"/>
      <c r="P43" s="1112"/>
      <c r="Q43" s="1190"/>
    </row>
    <row r="44" spans="1:17" ht="27.75" customHeight="1">
      <c r="A44" s="1084" t="s">
        <v>5311</v>
      </c>
      <c r="B44" s="1084"/>
      <c r="C44" s="84" t="s">
        <v>144</v>
      </c>
      <c r="D44" s="1084" t="s">
        <v>80</v>
      </c>
      <c r="E44" s="1195">
        <v>2</v>
      </c>
      <c r="F44" s="88">
        <v>795912</v>
      </c>
      <c r="G44" s="88">
        <v>1591824</v>
      </c>
      <c r="J44" s="1198">
        <v>1.8392999999999999</v>
      </c>
      <c r="K44" s="70">
        <v>1</v>
      </c>
      <c r="L44" s="70">
        <v>15</v>
      </c>
      <c r="M44" s="1197">
        <f t="shared" si="0"/>
        <v>27.589499999999997</v>
      </c>
      <c r="O44" s="84"/>
      <c r="P44" s="1112"/>
      <c r="Q44" s="1190"/>
    </row>
    <row r="45" spans="1:17" ht="27.75" customHeight="1">
      <c r="A45" s="1112"/>
      <c r="B45" s="1112"/>
      <c r="C45" s="84" t="s">
        <v>5743</v>
      </c>
      <c r="D45" s="1112" t="s">
        <v>80</v>
      </c>
      <c r="E45" s="1195">
        <v>1</v>
      </c>
      <c r="F45" s="88"/>
      <c r="G45" s="88"/>
      <c r="J45" s="1198"/>
      <c r="M45" s="1197"/>
      <c r="O45" s="84"/>
      <c r="P45" s="1112"/>
      <c r="Q45" s="1190"/>
    </row>
    <row r="46" spans="1:17" ht="12" customHeight="1">
      <c r="A46" s="1084" t="s">
        <v>5312</v>
      </c>
      <c r="B46" s="1084"/>
      <c r="C46" s="84" t="s">
        <v>5742</v>
      </c>
      <c r="D46" s="1084" t="s">
        <v>77</v>
      </c>
      <c r="E46" s="1195">
        <v>12</v>
      </c>
      <c r="F46" s="88">
        <v>1905</v>
      </c>
      <c r="G46" s="88">
        <v>22860</v>
      </c>
      <c r="J46" s="1198">
        <v>2.95</v>
      </c>
      <c r="K46" s="70">
        <v>2</v>
      </c>
      <c r="L46" s="70">
        <v>15</v>
      </c>
      <c r="M46" s="1197">
        <f t="shared" si="0"/>
        <v>88.5</v>
      </c>
      <c r="O46" s="84"/>
      <c r="P46" s="1112"/>
      <c r="Q46" s="1190"/>
    </row>
    <row r="47" spans="1:17" ht="12.75" customHeight="1">
      <c r="A47" s="78" t="s">
        <v>5302</v>
      </c>
      <c r="B47" s="87"/>
      <c r="C47" s="90" t="s">
        <v>160</v>
      </c>
      <c r="D47" s="1084"/>
      <c r="E47" s="1191"/>
      <c r="F47" s="88"/>
      <c r="G47" s="88"/>
      <c r="J47" s="1198">
        <v>2.86</v>
      </c>
      <c r="K47" s="70">
        <v>2</v>
      </c>
      <c r="L47" s="70">
        <v>15</v>
      </c>
      <c r="M47" s="1197">
        <f t="shared" si="0"/>
        <v>85.8</v>
      </c>
      <c r="O47" s="1199"/>
      <c r="P47" s="1200"/>
      <c r="Q47" s="1201"/>
    </row>
    <row r="48" spans="1:17" ht="12.75" customHeight="1">
      <c r="A48" s="1084" t="s">
        <v>5313</v>
      </c>
      <c r="B48" s="1084"/>
      <c r="C48" s="84" t="s">
        <v>5747</v>
      </c>
      <c r="D48" s="1084" t="s">
        <v>81</v>
      </c>
      <c r="E48" s="1195">
        <v>2</v>
      </c>
      <c r="F48" s="88">
        <v>304854</v>
      </c>
      <c r="G48" s="88">
        <v>609708</v>
      </c>
      <c r="J48" s="1198">
        <v>2.3405999999999998</v>
      </c>
      <c r="K48" s="70">
        <v>2</v>
      </c>
      <c r="L48" s="70">
        <v>15</v>
      </c>
      <c r="M48" s="1197">
        <f t="shared" si="0"/>
        <v>70.217999999999989</v>
      </c>
      <c r="P48" s="74"/>
      <c r="Q48" s="1197"/>
    </row>
    <row r="49" spans="1:13" ht="12.75" customHeight="1">
      <c r="A49" s="1084"/>
      <c r="B49" s="1084"/>
      <c r="C49" s="83"/>
      <c r="D49" s="1084"/>
      <c r="E49" s="1194"/>
      <c r="F49" s="82"/>
      <c r="G49" s="79"/>
      <c r="J49" s="1198">
        <v>2.4392999999999998</v>
      </c>
      <c r="K49" s="70">
        <v>2</v>
      </c>
      <c r="L49" s="70">
        <v>15</v>
      </c>
      <c r="M49" s="1197">
        <f t="shared" si="0"/>
        <v>73.178999999999988</v>
      </c>
    </row>
    <row r="50" spans="1:13" ht="12.75" customHeight="1">
      <c r="A50" s="491"/>
      <c r="B50" s="491"/>
      <c r="C50" s="95" t="s">
        <v>5270</v>
      </c>
      <c r="D50" s="96"/>
      <c r="E50" s="1193"/>
      <c r="F50" s="94"/>
      <c r="G50" s="97">
        <v>28186621</v>
      </c>
      <c r="J50" s="1198"/>
      <c r="M50" s="1197">
        <f>SUM(M34:M49)</f>
        <v>1148.5184999999999</v>
      </c>
    </row>
    <row r="51" spans="1:13" ht="20.100000000000001" customHeight="1">
      <c r="A51" s="1084"/>
      <c r="B51" s="1084"/>
      <c r="C51" s="83"/>
      <c r="D51" s="85"/>
      <c r="E51" s="1194"/>
      <c r="F51" s="82"/>
      <c r="G51" s="82"/>
      <c r="J51" s="1198"/>
    </row>
    <row r="52" spans="1:13" ht="12.75" customHeight="1">
      <c r="A52" s="92" t="s">
        <v>623</v>
      </c>
      <c r="B52" s="92"/>
      <c r="C52" s="93" t="s">
        <v>5271</v>
      </c>
      <c r="D52" s="92"/>
      <c r="E52" s="1193"/>
      <c r="F52" s="94"/>
      <c r="G52" s="94"/>
    </row>
    <row r="53" spans="1:13" ht="12.75" customHeight="1">
      <c r="A53" s="1084"/>
      <c r="B53" s="1084"/>
      <c r="C53" s="81"/>
      <c r="D53" s="1084"/>
      <c r="E53" s="1194"/>
      <c r="F53" s="82"/>
      <c r="G53" s="82"/>
    </row>
    <row r="54" spans="1:13" ht="12.75" customHeight="1">
      <c r="A54" s="78" t="s">
        <v>5316</v>
      </c>
      <c r="B54" s="78"/>
      <c r="C54" s="90" t="s">
        <v>10</v>
      </c>
      <c r="D54" s="1084"/>
      <c r="E54" s="1191"/>
      <c r="F54" s="88"/>
      <c r="G54" s="88"/>
    </row>
    <row r="55" spans="1:13" ht="12.75" customHeight="1">
      <c r="A55" s="1084" t="s">
        <v>5317</v>
      </c>
      <c r="B55" s="1084"/>
      <c r="C55" s="84" t="s">
        <v>5532</v>
      </c>
      <c r="D55" s="1084" t="s">
        <v>76</v>
      </c>
      <c r="E55" s="1190">
        <f>2.6*2.6</f>
        <v>6.7600000000000007</v>
      </c>
      <c r="F55" s="88">
        <v>2228</v>
      </c>
      <c r="G55" s="88">
        <v>4456</v>
      </c>
    </row>
    <row r="56" spans="1:13" ht="12.75" customHeight="1">
      <c r="A56" s="78" t="s">
        <v>5318</v>
      </c>
      <c r="B56" s="78"/>
      <c r="C56" s="90" t="s">
        <v>12</v>
      </c>
      <c r="D56" s="1084"/>
      <c r="E56" s="1190"/>
      <c r="F56" s="88"/>
      <c r="G56" s="88"/>
    </row>
    <row r="57" spans="1:13" ht="12.75" customHeight="1">
      <c r="A57" s="1084" t="s">
        <v>5327</v>
      </c>
      <c r="B57" s="1084"/>
      <c r="C57" s="84" t="s">
        <v>16</v>
      </c>
      <c r="D57" s="1084" t="s">
        <v>78</v>
      </c>
      <c r="E57" s="1190">
        <f>2*2.6*2.6*0.6</f>
        <v>8.1120000000000001</v>
      </c>
      <c r="F57" s="88">
        <v>28352</v>
      </c>
      <c r="G57" s="88">
        <v>113408</v>
      </c>
    </row>
    <row r="58" spans="1:13" ht="12.75" customHeight="1">
      <c r="A58" s="1084" t="s">
        <v>5328</v>
      </c>
      <c r="B58" s="1084"/>
      <c r="C58" s="84" t="s">
        <v>17</v>
      </c>
      <c r="D58" s="1084" t="s">
        <v>78</v>
      </c>
      <c r="E58" s="1190">
        <f>2*2.6*2.6*0.35</f>
        <v>4.7320000000000002</v>
      </c>
      <c r="F58" s="88">
        <v>31033</v>
      </c>
      <c r="G58" s="88">
        <v>46550</v>
      </c>
    </row>
    <row r="59" spans="1:13" ht="12.75" customHeight="1">
      <c r="A59" s="1084" t="s">
        <v>5329</v>
      </c>
      <c r="B59" s="1084"/>
      <c r="C59" s="84" t="s">
        <v>18</v>
      </c>
      <c r="D59" s="1084" t="s">
        <v>78</v>
      </c>
      <c r="E59" s="1190">
        <f>2*2.6*2.6*0.05</f>
        <v>0.67600000000000016</v>
      </c>
      <c r="F59" s="88">
        <v>78970</v>
      </c>
      <c r="G59" s="88">
        <v>39485</v>
      </c>
    </row>
    <row r="60" spans="1:13" ht="12.75" customHeight="1">
      <c r="A60" s="78" t="s">
        <v>5319</v>
      </c>
      <c r="B60" s="78"/>
      <c r="C60" s="90" t="s">
        <v>126</v>
      </c>
      <c r="D60" s="1084"/>
      <c r="E60" s="1190"/>
      <c r="F60" s="88"/>
      <c r="G60" s="88"/>
    </row>
    <row r="61" spans="1:13" ht="25.5" customHeight="1">
      <c r="A61" s="78"/>
      <c r="B61" s="78"/>
      <c r="C61" s="84" t="s">
        <v>22</v>
      </c>
      <c r="D61" s="1084"/>
      <c r="E61" s="1190"/>
      <c r="F61" s="88"/>
      <c r="G61" s="88"/>
    </row>
    <row r="62" spans="1:13" ht="27.75" customHeight="1">
      <c r="A62" s="1084" t="s">
        <v>5330</v>
      </c>
      <c r="B62" s="1084"/>
      <c r="C62" s="84" t="s">
        <v>120</v>
      </c>
      <c r="D62" s="1084" t="s">
        <v>78</v>
      </c>
      <c r="E62" s="1190">
        <f>+E55*0.05</f>
        <v>0.33800000000000008</v>
      </c>
      <c r="F62" s="88">
        <v>593449</v>
      </c>
      <c r="G62" s="88">
        <v>3085935</v>
      </c>
    </row>
    <row r="63" spans="1:13" ht="12.75" customHeight="1">
      <c r="A63" s="78" t="s">
        <v>5320</v>
      </c>
      <c r="B63" s="78"/>
      <c r="C63" s="90" t="s">
        <v>127</v>
      </c>
      <c r="D63" s="1084"/>
      <c r="E63" s="1191"/>
      <c r="F63" s="88"/>
      <c r="G63" s="88"/>
    </row>
    <row r="64" spans="1:13" ht="39.75" customHeight="1">
      <c r="A64" s="1084" t="s">
        <v>5331</v>
      </c>
      <c r="B64" s="1084"/>
      <c r="C64" s="84" t="s">
        <v>122</v>
      </c>
      <c r="D64" s="1084" t="s">
        <v>78</v>
      </c>
      <c r="E64" s="1190">
        <f>1.05*9.52</f>
        <v>9.9960000000000004</v>
      </c>
      <c r="F64" s="88">
        <v>1014441</v>
      </c>
      <c r="G64" s="88">
        <v>7709752</v>
      </c>
    </row>
    <row r="65" spans="1:11" ht="30" customHeight="1">
      <c r="A65" s="1084" t="s">
        <v>5331</v>
      </c>
      <c r="B65" s="1084"/>
      <c r="C65" s="84" t="s">
        <v>149</v>
      </c>
      <c r="D65" s="1084" t="s">
        <v>77</v>
      </c>
      <c r="E65" s="1190">
        <f>2.6*4</f>
        <v>10.4</v>
      </c>
      <c r="F65" s="88">
        <v>29028</v>
      </c>
      <c r="G65" s="88">
        <v>290280</v>
      </c>
    </row>
    <row r="66" spans="1:11" ht="20.100000000000001" customHeight="1">
      <c r="A66" s="78" t="s">
        <v>5321</v>
      </c>
      <c r="B66" s="78"/>
      <c r="C66" s="90" t="s">
        <v>101</v>
      </c>
      <c r="D66" s="1084"/>
      <c r="E66" s="1191"/>
      <c r="F66" s="88"/>
      <c r="G66" s="88"/>
    </row>
    <row r="67" spans="1:11" ht="54" customHeight="1">
      <c r="A67" s="1084" t="s">
        <v>5332</v>
      </c>
      <c r="B67" s="1084"/>
      <c r="C67" s="84" t="s">
        <v>134</v>
      </c>
      <c r="D67" s="1084" t="s">
        <v>79</v>
      </c>
      <c r="E67" s="1190">
        <f>125*E64</f>
        <v>1249.5</v>
      </c>
      <c r="F67" s="88">
        <v>4669</v>
      </c>
      <c r="G67" s="88">
        <v>4258128</v>
      </c>
    </row>
    <row r="68" spans="1:11" ht="12.75" customHeight="1">
      <c r="A68" s="78" t="s">
        <v>5322</v>
      </c>
      <c r="B68" s="78"/>
      <c r="C68" s="91" t="s">
        <v>147</v>
      </c>
      <c r="D68" s="1084"/>
      <c r="E68" s="1191"/>
      <c r="F68" s="88"/>
      <c r="G68" s="88"/>
    </row>
    <row r="69" spans="1:11" ht="41.25" customHeight="1">
      <c r="A69" s="1084" t="s">
        <v>5333</v>
      </c>
      <c r="B69" s="1084"/>
      <c r="C69" s="84" t="s">
        <v>5690</v>
      </c>
      <c r="D69" s="1084" t="s">
        <v>80</v>
      </c>
      <c r="E69" s="1190">
        <v>12</v>
      </c>
      <c r="F69" s="88">
        <v>18629</v>
      </c>
      <c r="G69" s="88">
        <v>111774</v>
      </c>
    </row>
    <row r="70" spans="1:11" ht="12.75" customHeight="1">
      <c r="A70" s="78" t="s">
        <v>5323</v>
      </c>
      <c r="B70" s="86"/>
      <c r="C70" s="90" t="s">
        <v>5267</v>
      </c>
      <c r="D70" s="1084"/>
      <c r="E70" s="1190"/>
      <c r="F70" s="88"/>
      <c r="G70" s="88"/>
    </row>
    <row r="71" spans="1:11" ht="26.25" customHeight="1">
      <c r="A71" s="1084" t="s">
        <v>5334</v>
      </c>
      <c r="B71" s="1084"/>
      <c r="C71" s="84" t="s">
        <v>5725</v>
      </c>
      <c r="D71" s="1084" t="s">
        <v>80</v>
      </c>
      <c r="E71" s="1190">
        <v>1</v>
      </c>
      <c r="F71" s="88">
        <v>927595</v>
      </c>
      <c r="G71" s="88">
        <v>927595</v>
      </c>
    </row>
    <row r="72" spans="1:11" ht="12.75" customHeight="1">
      <c r="A72" s="78" t="s">
        <v>5324</v>
      </c>
      <c r="B72" s="86"/>
      <c r="C72" s="90" t="s">
        <v>5272</v>
      </c>
      <c r="D72" s="1084"/>
      <c r="E72" s="1190"/>
      <c r="F72" s="88"/>
      <c r="G72" s="88"/>
    </row>
    <row r="73" spans="1:11" ht="12.75" customHeight="1">
      <c r="A73" s="1084" t="s">
        <v>5335</v>
      </c>
      <c r="B73" s="1084"/>
      <c r="C73" s="84" t="s">
        <v>5724</v>
      </c>
      <c r="D73" s="1084" t="s">
        <v>80</v>
      </c>
      <c r="E73" s="1190">
        <v>1</v>
      </c>
      <c r="F73" s="88">
        <v>983928</v>
      </c>
      <c r="G73" s="88">
        <v>983928</v>
      </c>
    </row>
    <row r="74" spans="1:11" ht="12.75" customHeight="1">
      <c r="A74" s="1084"/>
      <c r="B74" s="1084"/>
      <c r="C74" s="83"/>
      <c r="D74" s="1084"/>
      <c r="E74" s="1194"/>
      <c r="F74" s="82"/>
      <c r="G74" s="79"/>
    </row>
    <row r="75" spans="1:11" ht="12.75" customHeight="1">
      <c r="A75" s="78" t="s">
        <v>5325</v>
      </c>
      <c r="B75" s="87"/>
      <c r="C75" s="90" t="s">
        <v>170</v>
      </c>
      <c r="D75" s="1084"/>
      <c r="E75" s="1191"/>
      <c r="F75" s="88"/>
      <c r="G75" s="88"/>
    </row>
    <row r="76" spans="1:11" ht="12.75" customHeight="1">
      <c r="A76" s="1084" t="s">
        <v>5336</v>
      </c>
      <c r="B76" s="1084"/>
      <c r="C76" s="84" t="s">
        <v>5220</v>
      </c>
      <c r="D76" s="1084" t="s">
        <v>80</v>
      </c>
      <c r="E76" s="1190">
        <v>2</v>
      </c>
      <c r="F76" s="88">
        <v>489482</v>
      </c>
      <c r="G76" s="88">
        <v>978964</v>
      </c>
    </row>
    <row r="77" spans="1:11" ht="12.75" customHeight="1">
      <c r="A77" s="1084" t="s">
        <v>5337</v>
      </c>
      <c r="B77" s="1084"/>
      <c r="C77" s="84" t="s">
        <v>5726</v>
      </c>
      <c r="D77" s="1084" t="s">
        <v>80</v>
      </c>
      <c r="E77" s="1190">
        <v>1</v>
      </c>
      <c r="F77" s="88">
        <v>939742</v>
      </c>
      <c r="G77" s="88">
        <v>939742</v>
      </c>
    </row>
    <row r="78" spans="1:11" ht="12.75" customHeight="1">
      <c r="A78" s="1084" t="s">
        <v>5338</v>
      </c>
      <c r="B78" s="1084"/>
      <c r="C78" s="84" t="s">
        <v>5260</v>
      </c>
      <c r="D78" s="1084" t="s">
        <v>80</v>
      </c>
      <c r="E78" s="1190">
        <v>2</v>
      </c>
      <c r="F78" s="88">
        <v>2109192</v>
      </c>
      <c r="G78" s="88">
        <v>2109192</v>
      </c>
      <c r="K78" s="70" t="s">
        <v>5730</v>
      </c>
    </row>
    <row r="79" spans="1:11" ht="12.75" customHeight="1">
      <c r="A79" s="1084" t="s">
        <v>5339</v>
      </c>
      <c r="B79" s="1084"/>
      <c r="C79" s="84" t="s">
        <v>5727</v>
      </c>
      <c r="D79" s="1112" t="s">
        <v>80</v>
      </c>
      <c r="E79" s="1190">
        <v>2</v>
      </c>
      <c r="F79" s="88">
        <v>619587</v>
      </c>
      <c r="G79" s="88">
        <v>1858761</v>
      </c>
    </row>
    <row r="80" spans="1:11" ht="12.75" customHeight="1">
      <c r="A80" s="1112"/>
      <c r="B80" s="1112"/>
      <c r="C80" s="84"/>
      <c r="D80" s="1112"/>
      <c r="E80" s="1190">
        <v>1</v>
      </c>
      <c r="F80" s="88"/>
      <c r="G80" s="88"/>
    </row>
    <row r="81" spans="1:15" ht="12.75" customHeight="1">
      <c r="A81" s="1112"/>
      <c r="B81" s="1112"/>
      <c r="C81" s="84"/>
      <c r="D81" s="1112"/>
      <c r="E81" s="1190">
        <v>1</v>
      </c>
      <c r="F81" s="88"/>
      <c r="G81" s="88"/>
    </row>
    <row r="82" spans="1:15" ht="12.75" customHeight="1">
      <c r="A82" s="1112"/>
      <c r="B82" s="1112"/>
      <c r="C82" s="84"/>
      <c r="D82" s="1112"/>
      <c r="E82" s="1190"/>
      <c r="F82" s="88"/>
      <c r="G82" s="88"/>
    </row>
    <row r="83" spans="1:15" ht="12.75" customHeight="1">
      <c r="A83" s="1084" t="s">
        <v>5340</v>
      </c>
      <c r="B83" s="1084"/>
      <c r="C83" s="84" t="s">
        <v>144</v>
      </c>
      <c r="D83" s="1084" t="s">
        <v>80</v>
      </c>
      <c r="E83" s="1190">
        <v>1</v>
      </c>
      <c r="F83" s="88">
        <v>704118</v>
      </c>
      <c r="G83" s="88">
        <v>704118</v>
      </c>
    </row>
    <row r="84" spans="1:15" ht="25.5" customHeight="1">
      <c r="A84" s="1084" t="s">
        <v>5341</v>
      </c>
      <c r="B84" s="1084"/>
      <c r="C84" s="84" t="s">
        <v>5728</v>
      </c>
      <c r="D84" s="1084" t="s">
        <v>77</v>
      </c>
      <c r="E84" s="1190">
        <v>1</v>
      </c>
      <c r="F84" s="88">
        <v>795912</v>
      </c>
      <c r="G84" s="88">
        <v>795912</v>
      </c>
    </row>
    <row r="85" spans="1:15" ht="25.5" customHeight="1">
      <c r="A85" s="1112"/>
      <c r="B85" s="1112"/>
      <c r="C85" s="1199"/>
      <c r="D85" s="1200" t="s">
        <v>80</v>
      </c>
      <c r="E85" s="1201">
        <v>2</v>
      </c>
      <c r="F85" s="88"/>
      <c r="G85" s="88"/>
    </row>
    <row r="86" spans="1:15" ht="12.75" customHeight="1">
      <c r="A86" s="1084" t="s">
        <v>5342</v>
      </c>
      <c r="B86" s="1084"/>
      <c r="D86" s="74" t="s">
        <v>80</v>
      </c>
      <c r="E86" s="1197">
        <v>2</v>
      </c>
      <c r="F86" s="88">
        <v>1905</v>
      </c>
      <c r="G86" s="88">
        <v>1905</v>
      </c>
    </row>
    <row r="87" spans="1:15" ht="12.75" customHeight="1">
      <c r="A87" s="78" t="s">
        <v>5326</v>
      </c>
      <c r="B87" s="87"/>
      <c r="C87" s="90" t="s">
        <v>160</v>
      </c>
      <c r="D87" s="1084"/>
      <c r="E87" s="1190"/>
      <c r="F87" s="88"/>
      <c r="G87" s="88"/>
    </row>
    <row r="88" spans="1:15" ht="12.75" customHeight="1">
      <c r="A88" s="1084" t="s">
        <v>5343</v>
      </c>
      <c r="B88" s="1084"/>
      <c r="C88" s="84" t="s">
        <v>5729</v>
      </c>
      <c r="D88" s="1084" t="s">
        <v>81</v>
      </c>
      <c r="E88" s="1190">
        <v>0.2</v>
      </c>
      <c r="F88" s="88">
        <v>304854</v>
      </c>
      <c r="G88" s="88">
        <v>60971</v>
      </c>
    </row>
    <row r="89" spans="1:15" ht="12.75" customHeight="1">
      <c r="A89" s="1084"/>
      <c r="B89" s="1084"/>
      <c r="C89" s="83"/>
      <c r="D89" s="1084"/>
      <c r="E89" s="1194"/>
      <c r="F89" s="82"/>
      <c r="G89" s="79"/>
    </row>
    <row r="90" spans="1:15" ht="20.100000000000001" customHeight="1">
      <c r="A90" s="491"/>
      <c r="B90" s="491"/>
      <c r="C90" s="95" t="s">
        <v>5273</v>
      </c>
      <c r="D90" s="96"/>
      <c r="E90" s="1193"/>
      <c r="F90" s="94"/>
      <c r="G90" s="97">
        <v>25020856</v>
      </c>
    </row>
    <row r="91" spans="1:15" ht="12" customHeight="1">
      <c r="A91" s="1084"/>
      <c r="B91" s="1084"/>
      <c r="C91" s="83"/>
      <c r="D91" s="85"/>
      <c r="E91" s="1194"/>
      <c r="F91" s="82"/>
      <c r="G91" s="82"/>
    </row>
    <row r="92" spans="1:15">
      <c r="A92" s="92" t="s">
        <v>1086</v>
      </c>
      <c r="B92" s="92"/>
      <c r="C92" s="93" t="s">
        <v>5274</v>
      </c>
      <c r="D92" s="92"/>
      <c r="E92" s="1193"/>
      <c r="F92" s="94"/>
      <c r="G92" s="94"/>
    </row>
    <row r="93" spans="1:15">
      <c r="A93" s="1084"/>
      <c r="B93" s="1084"/>
      <c r="C93" s="81"/>
      <c r="D93" s="1084"/>
      <c r="E93" s="1194"/>
      <c r="F93" s="82"/>
      <c r="G93" s="82"/>
      <c r="K93" s="70">
        <v>0.6694</v>
      </c>
      <c r="L93" s="70">
        <v>2.6</v>
      </c>
      <c r="M93" s="70">
        <v>2</v>
      </c>
      <c r="N93" s="70">
        <f>+M93*L93*K93</f>
        <v>3.48088</v>
      </c>
    </row>
    <row r="94" spans="1:15">
      <c r="A94" s="78" t="s">
        <v>5344</v>
      </c>
      <c r="B94" s="78"/>
      <c r="C94" s="90" t="s">
        <v>10</v>
      </c>
      <c r="D94" s="1084"/>
      <c r="E94" s="1191"/>
      <c r="F94" s="88"/>
      <c r="G94" s="88"/>
      <c r="K94" s="70">
        <v>0.6694</v>
      </c>
      <c r="L94" s="70">
        <v>2.1</v>
      </c>
      <c r="M94" s="70">
        <v>2</v>
      </c>
      <c r="N94" s="70">
        <f t="shared" ref="N94:N108" si="1">+M94*L94*K94</f>
        <v>2.81148</v>
      </c>
    </row>
    <row r="95" spans="1:15">
      <c r="A95" s="1084" t="s">
        <v>5345</v>
      </c>
      <c r="B95" s="1084"/>
      <c r="C95" s="84" t="s">
        <v>5532</v>
      </c>
      <c r="D95" s="1084" t="s">
        <v>76</v>
      </c>
      <c r="E95" s="1190">
        <f>2.6*2.6</f>
        <v>6.7600000000000007</v>
      </c>
      <c r="F95" s="88">
        <v>2228</v>
      </c>
      <c r="G95" s="88">
        <v>4456</v>
      </c>
      <c r="K95" s="70">
        <v>2.6</v>
      </c>
      <c r="L95" s="70">
        <v>2.6</v>
      </c>
      <c r="M95" s="70">
        <v>0.25</v>
      </c>
      <c r="N95" s="70">
        <f t="shared" si="1"/>
        <v>1.6900000000000002</v>
      </c>
    </row>
    <row r="96" spans="1:15">
      <c r="A96" s="78" t="s">
        <v>5346</v>
      </c>
      <c r="B96" s="78"/>
      <c r="C96" s="90" t="s">
        <v>12</v>
      </c>
      <c r="D96" s="1084"/>
      <c r="E96" s="1190"/>
      <c r="F96" s="88"/>
      <c r="G96" s="88"/>
      <c r="K96" s="70">
        <v>0.59</v>
      </c>
      <c r="L96" s="70">
        <v>2.6</v>
      </c>
      <c r="M96" s="70">
        <v>1</v>
      </c>
      <c r="N96" s="70">
        <f t="shared" si="1"/>
        <v>1.534</v>
      </c>
      <c r="O96" s="70">
        <f>SUM(N93:N96)</f>
        <v>9.5163600000000006</v>
      </c>
    </row>
    <row r="97" spans="1:15">
      <c r="A97" s="1084" t="s">
        <v>5347</v>
      </c>
      <c r="B97" s="1084"/>
      <c r="C97" s="84" t="s">
        <v>16</v>
      </c>
      <c r="D97" s="1084" t="s">
        <v>78</v>
      </c>
      <c r="E97" s="1190">
        <f>3.08*2.6*2.6*0.6</f>
        <v>12.49248</v>
      </c>
      <c r="F97" s="88">
        <v>28352</v>
      </c>
      <c r="G97" s="88">
        <v>127584</v>
      </c>
    </row>
    <row r="98" spans="1:15">
      <c r="A98" s="1084" t="s">
        <v>5348</v>
      </c>
      <c r="B98" s="1084"/>
      <c r="C98" s="84" t="s">
        <v>17</v>
      </c>
      <c r="D98" s="1084" t="s">
        <v>78</v>
      </c>
      <c r="E98" s="1190">
        <f>3.08*2.6*2.6*0.35</f>
        <v>7.28728</v>
      </c>
      <c r="F98" s="88">
        <v>31033</v>
      </c>
      <c r="G98" s="88">
        <v>62066</v>
      </c>
      <c r="K98" s="70">
        <v>0.68289999999999995</v>
      </c>
      <c r="L98" s="70">
        <v>2.6</v>
      </c>
      <c r="M98" s="70">
        <v>2</v>
      </c>
      <c r="N98" s="70">
        <f t="shared" si="1"/>
        <v>3.5510799999999998</v>
      </c>
    </row>
    <row r="99" spans="1:15">
      <c r="A99" s="1084" t="s">
        <v>5349</v>
      </c>
      <c r="B99" s="1084"/>
      <c r="C99" s="84" t="s">
        <v>18</v>
      </c>
      <c r="D99" s="1084" t="s">
        <v>78</v>
      </c>
      <c r="E99" s="1190">
        <f>3.08*2.6*2.6*0.05</f>
        <v>1.0410400000000002</v>
      </c>
      <c r="F99" s="88">
        <v>78970</v>
      </c>
      <c r="G99" s="88">
        <v>63176</v>
      </c>
      <c r="K99" s="70">
        <v>0.68289999999999995</v>
      </c>
      <c r="L99" s="70">
        <v>2.1</v>
      </c>
      <c r="M99" s="70">
        <v>2</v>
      </c>
      <c r="N99" s="70">
        <f t="shared" si="1"/>
        <v>2.8681799999999997</v>
      </c>
    </row>
    <row r="100" spans="1:15">
      <c r="A100" s="78" t="s">
        <v>5350</v>
      </c>
      <c r="B100" s="78"/>
      <c r="C100" s="90" t="s">
        <v>126</v>
      </c>
      <c r="D100" s="1084"/>
      <c r="E100" s="1190"/>
      <c r="F100" s="88"/>
      <c r="G100" s="88"/>
      <c r="K100" s="70">
        <v>0.6512</v>
      </c>
      <c r="L100" s="70">
        <v>2.6</v>
      </c>
      <c r="M100" s="70">
        <v>1</v>
      </c>
      <c r="N100" s="70">
        <f t="shared" si="1"/>
        <v>1.69312</v>
      </c>
    </row>
    <row r="101" spans="1:15" ht="25.5">
      <c r="A101" s="78"/>
      <c r="B101" s="78"/>
      <c r="C101" s="84" t="s">
        <v>22</v>
      </c>
      <c r="D101" s="1084"/>
      <c r="E101" s="1190"/>
      <c r="F101" s="88"/>
      <c r="G101" s="88"/>
      <c r="K101" s="70">
        <v>0.59</v>
      </c>
      <c r="L101" s="70">
        <v>2.6</v>
      </c>
      <c r="M101" s="70">
        <v>1</v>
      </c>
      <c r="N101" s="70">
        <f t="shared" si="1"/>
        <v>1.534</v>
      </c>
      <c r="O101" s="70">
        <f>SUM(N98:N101)</f>
        <v>9.6463800000000006</v>
      </c>
    </row>
    <row r="102" spans="1:15" ht="25.5">
      <c r="A102" s="1084" t="s">
        <v>5351</v>
      </c>
      <c r="B102" s="1084"/>
      <c r="C102" s="84" t="s">
        <v>120</v>
      </c>
      <c r="D102" s="1084" t="s">
        <v>78</v>
      </c>
      <c r="E102" s="1190">
        <f>+E95*0.05</f>
        <v>0.33800000000000008</v>
      </c>
      <c r="F102" s="88">
        <v>593449</v>
      </c>
      <c r="G102" s="88">
        <v>3263970</v>
      </c>
    </row>
    <row r="103" spans="1:15">
      <c r="A103" s="78" t="s">
        <v>5352</v>
      </c>
      <c r="B103" s="78"/>
      <c r="C103" s="90" t="s">
        <v>127</v>
      </c>
      <c r="D103" s="1084"/>
      <c r="E103" s="1191"/>
      <c r="F103" s="88"/>
      <c r="G103" s="88"/>
      <c r="K103" s="70">
        <v>1.61</v>
      </c>
      <c r="L103" s="70">
        <v>2.1</v>
      </c>
      <c r="M103" s="70">
        <v>1</v>
      </c>
      <c r="N103" s="70">
        <f t="shared" si="1"/>
        <v>3.3810000000000002</v>
      </c>
    </row>
    <row r="104" spans="1:15" ht="25.5">
      <c r="A104" s="1084" t="s">
        <v>5353</v>
      </c>
      <c r="B104" s="1084"/>
      <c r="C104" s="84" t="s">
        <v>122</v>
      </c>
      <c r="D104" s="1084" t="s">
        <v>78</v>
      </c>
      <c r="E104" s="1190">
        <f>9.64*1.05</f>
        <v>10.122000000000002</v>
      </c>
      <c r="F104" s="88">
        <v>1014441</v>
      </c>
      <c r="G104" s="88">
        <v>9637190</v>
      </c>
      <c r="K104" s="70">
        <v>0.65</v>
      </c>
      <c r="L104" s="70">
        <v>2</v>
      </c>
      <c r="M104" s="70">
        <v>1.8</v>
      </c>
      <c r="N104" s="70">
        <f t="shared" si="1"/>
        <v>2.3400000000000003</v>
      </c>
    </row>
    <row r="105" spans="1:15">
      <c r="A105" s="1084" t="s">
        <v>5353</v>
      </c>
      <c r="B105" s="1084"/>
      <c r="C105" s="84" t="s">
        <v>149</v>
      </c>
      <c r="D105" s="1084" t="s">
        <v>77</v>
      </c>
      <c r="E105" s="1190">
        <f>2.6*4</f>
        <v>10.4</v>
      </c>
      <c r="F105" s="88">
        <v>29028</v>
      </c>
      <c r="G105" s="88">
        <v>348336</v>
      </c>
      <c r="K105" s="70">
        <v>2.6</v>
      </c>
      <c r="L105" s="70">
        <v>2.6</v>
      </c>
      <c r="M105" s="70">
        <v>0.25</v>
      </c>
      <c r="N105" s="70">
        <f t="shared" si="1"/>
        <v>1.6900000000000002</v>
      </c>
    </row>
    <row r="106" spans="1:15">
      <c r="A106" s="78" t="s">
        <v>5354</v>
      </c>
      <c r="B106" s="78"/>
      <c r="C106" s="90" t="s">
        <v>101</v>
      </c>
      <c r="D106" s="1084"/>
      <c r="E106" s="1191"/>
      <c r="F106" s="88"/>
      <c r="G106" s="88"/>
      <c r="K106" s="70">
        <v>0.57999999999999996</v>
      </c>
      <c r="L106" s="70">
        <v>2.6</v>
      </c>
      <c r="M106" s="70">
        <v>1</v>
      </c>
      <c r="N106" s="70">
        <f t="shared" si="1"/>
        <v>1.508</v>
      </c>
    </row>
    <row r="107" spans="1:15" ht="25.5">
      <c r="A107" s="1084" t="s">
        <v>5355</v>
      </c>
      <c r="B107" s="1084"/>
      <c r="C107" s="84" t="s">
        <v>134</v>
      </c>
      <c r="D107" s="1084" t="s">
        <v>79</v>
      </c>
      <c r="E107" s="1190">
        <f>125*E104*1.05</f>
        <v>1328.5125000000003</v>
      </c>
      <c r="F107" s="88">
        <v>4669</v>
      </c>
      <c r="G107" s="88">
        <v>5322660</v>
      </c>
      <c r="K107" s="70">
        <v>0.42549999999999999</v>
      </c>
      <c r="L107" s="70">
        <v>2</v>
      </c>
      <c r="M107" s="70">
        <v>1</v>
      </c>
      <c r="N107" s="70">
        <f t="shared" si="1"/>
        <v>0.85099999999999998</v>
      </c>
    </row>
    <row r="108" spans="1:15">
      <c r="A108" s="78" t="s">
        <v>5356</v>
      </c>
      <c r="B108" s="78"/>
      <c r="C108" s="91" t="s">
        <v>147</v>
      </c>
      <c r="D108" s="1084"/>
      <c r="E108" s="1191"/>
      <c r="F108" s="88"/>
      <c r="G108" s="88"/>
      <c r="K108" s="70">
        <v>3</v>
      </c>
      <c r="L108" s="70">
        <v>1.2</v>
      </c>
      <c r="M108" s="70">
        <v>1</v>
      </c>
      <c r="N108" s="70">
        <f t="shared" si="1"/>
        <v>3.5999999999999996</v>
      </c>
      <c r="O108" s="70">
        <f>SUM(N103:N108)</f>
        <v>13.37</v>
      </c>
    </row>
    <row r="109" spans="1:15" ht="25.5">
      <c r="A109" s="1084" t="s">
        <v>5357</v>
      </c>
      <c r="B109" s="1084"/>
      <c r="C109" s="84" t="s">
        <v>5690</v>
      </c>
      <c r="D109" s="1084" t="s">
        <v>80</v>
      </c>
      <c r="E109" s="1190">
        <v>6</v>
      </c>
      <c r="F109" s="88">
        <v>18629</v>
      </c>
      <c r="G109" s="88">
        <v>111774</v>
      </c>
    </row>
    <row r="110" spans="1:15">
      <c r="A110" s="78" t="s">
        <v>5358</v>
      </c>
      <c r="B110" s="86"/>
      <c r="C110" s="90" t="s">
        <v>5267</v>
      </c>
      <c r="D110" s="1084"/>
      <c r="E110" s="1191"/>
      <c r="F110" s="88"/>
      <c r="G110" s="88"/>
    </row>
    <row r="111" spans="1:15">
      <c r="A111" s="1084" t="s">
        <v>5359</v>
      </c>
      <c r="B111" s="1084"/>
      <c r="C111" s="84" t="s">
        <v>5732</v>
      </c>
      <c r="D111" s="1084" t="s">
        <v>80</v>
      </c>
      <c r="E111" s="1195">
        <v>1</v>
      </c>
      <c r="F111" s="88">
        <v>1843313</v>
      </c>
      <c r="G111" s="88">
        <v>1843313</v>
      </c>
    </row>
    <row r="112" spans="1:15">
      <c r="A112" s="78" t="s">
        <v>5360</v>
      </c>
      <c r="B112" s="86"/>
      <c r="C112" s="90" t="s">
        <v>5272</v>
      </c>
      <c r="D112" s="1084"/>
      <c r="E112" s="1191"/>
      <c r="F112" s="88"/>
      <c r="G112" s="88"/>
    </row>
    <row r="113" spans="1:7">
      <c r="A113" s="1084" t="s">
        <v>5361</v>
      </c>
      <c r="B113" s="1084"/>
      <c r="C113" s="84" t="s">
        <v>5733</v>
      </c>
      <c r="D113" s="1084" t="s">
        <v>80</v>
      </c>
      <c r="E113" s="1195">
        <v>1</v>
      </c>
      <c r="F113" s="88">
        <v>1721874</v>
      </c>
      <c r="G113" s="88">
        <v>1721874</v>
      </c>
    </row>
    <row r="114" spans="1:7">
      <c r="A114" s="1084"/>
      <c r="B114" s="1084"/>
      <c r="C114" s="83"/>
      <c r="D114" s="1084"/>
      <c r="E114" s="1194"/>
      <c r="F114" s="82"/>
      <c r="G114" s="79"/>
    </row>
    <row r="115" spans="1:7">
      <c r="A115" s="78" t="s">
        <v>5362</v>
      </c>
      <c r="B115" s="87"/>
      <c r="C115" s="90" t="s">
        <v>170</v>
      </c>
      <c r="D115" s="1084"/>
      <c r="E115" s="1191"/>
      <c r="F115" s="88"/>
      <c r="G115" s="88"/>
    </row>
    <row r="116" spans="1:7">
      <c r="A116" s="1084" t="s">
        <v>5363</v>
      </c>
      <c r="B116" s="1084"/>
      <c r="C116" s="84" t="s">
        <v>5220</v>
      </c>
      <c r="D116" s="1112" t="s">
        <v>80</v>
      </c>
      <c r="E116" s="1190">
        <v>2</v>
      </c>
      <c r="F116" s="88">
        <v>489482</v>
      </c>
      <c r="G116" s="88">
        <v>978964</v>
      </c>
    </row>
    <row r="117" spans="1:7">
      <c r="A117" s="1084" t="s">
        <v>5364</v>
      </c>
      <c r="B117" s="1084"/>
      <c r="C117" s="84" t="s">
        <v>5269</v>
      </c>
      <c r="D117" s="1112" t="s">
        <v>80</v>
      </c>
      <c r="E117" s="1190">
        <v>1</v>
      </c>
      <c r="F117" s="88">
        <v>939742</v>
      </c>
      <c r="G117" s="88">
        <v>939742</v>
      </c>
    </row>
    <row r="118" spans="1:7">
      <c r="A118" s="1084" t="s">
        <v>5365</v>
      </c>
      <c r="B118" s="1084"/>
      <c r="C118" s="84" t="s">
        <v>5260</v>
      </c>
      <c r="D118" s="1112" t="s">
        <v>80</v>
      </c>
      <c r="E118" s="1190">
        <v>2</v>
      </c>
      <c r="F118" s="88">
        <v>2109192</v>
      </c>
      <c r="G118" s="88">
        <v>2109192</v>
      </c>
    </row>
    <row r="119" spans="1:7">
      <c r="A119" s="1084" t="s">
        <v>5366</v>
      </c>
      <c r="B119" s="1084"/>
      <c r="C119" s="84" t="s">
        <v>5731</v>
      </c>
      <c r="D119" s="1112" t="s">
        <v>80</v>
      </c>
      <c r="E119" s="1190">
        <v>2</v>
      </c>
      <c r="F119" s="88">
        <v>619587</v>
      </c>
      <c r="G119" s="88">
        <v>1858761</v>
      </c>
    </row>
    <row r="120" spans="1:7">
      <c r="A120" s="1084" t="s">
        <v>5367</v>
      </c>
      <c r="B120" s="1084"/>
      <c r="C120" s="84" t="s">
        <v>144</v>
      </c>
      <c r="D120" s="1112" t="s">
        <v>80</v>
      </c>
      <c r="E120" s="1190">
        <v>1</v>
      </c>
      <c r="F120" s="88">
        <v>704118</v>
      </c>
      <c r="G120" s="88">
        <v>704118</v>
      </c>
    </row>
    <row r="121" spans="1:7">
      <c r="A121" s="1084" t="s">
        <v>5368</v>
      </c>
      <c r="B121" s="1084"/>
      <c r="C121" s="84" t="s">
        <v>5728</v>
      </c>
      <c r="D121" s="1112" t="s">
        <v>80</v>
      </c>
      <c r="E121" s="1190">
        <v>1</v>
      </c>
      <c r="F121" s="88">
        <v>795912</v>
      </c>
      <c r="G121" s="88">
        <v>795912</v>
      </c>
    </row>
    <row r="122" spans="1:7">
      <c r="A122" s="1084" t="s">
        <v>5369</v>
      </c>
      <c r="B122" s="1084"/>
      <c r="C122" s="84"/>
      <c r="D122" s="1084" t="s">
        <v>77</v>
      </c>
      <c r="E122" s="1190">
        <v>1</v>
      </c>
      <c r="F122" s="88">
        <v>1905</v>
      </c>
      <c r="G122" s="88">
        <v>1905</v>
      </c>
    </row>
    <row r="123" spans="1:7">
      <c r="A123" s="78" t="s">
        <v>5370</v>
      </c>
      <c r="B123" s="87"/>
      <c r="C123" s="90" t="s">
        <v>160</v>
      </c>
      <c r="D123" s="1084"/>
      <c r="E123" s="1190"/>
      <c r="F123" s="88"/>
      <c r="G123" s="88"/>
    </row>
    <row r="124" spans="1:7">
      <c r="A124" s="1084" t="s">
        <v>5371</v>
      </c>
      <c r="B124" s="1084"/>
      <c r="C124" s="84" t="s">
        <v>5729</v>
      </c>
      <c r="D124" s="1084" t="s">
        <v>81</v>
      </c>
      <c r="E124" s="1190">
        <v>0.2</v>
      </c>
      <c r="F124" s="88">
        <v>304854</v>
      </c>
      <c r="G124" s="88">
        <v>60971</v>
      </c>
    </row>
    <row r="125" spans="1:7">
      <c r="A125" s="1084"/>
      <c r="B125" s="1084"/>
      <c r="C125" s="83"/>
      <c r="D125" s="1084"/>
      <c r="E125" s="1196"/>
      <c r="F125" s="82"/>
      <c r="G125" s="79"/>
    </row>
    <row r="126" spans="1:7">
      <c r="A126" s="491"/>
      <c r="B126" s="491"/>
      <c r="C126" s="95" t="s">
        <v>5275</v>
      </c>
      <c r="D126" s="96"/>
      <c r="E126" s="1193"/>
      <c r="F126" s="94"/>
      <c r="G126" s="97">
        <v>29955964</v>
      </c>
    </row>
    <row r="127" spans="1:7">
      <c r="A127" s="1084"/>
      <c r="B127" s="1084"/>
      <c r="C127" s="83"/>
      <c r="D127" s="85"/>
      <c r="E127" s="1194"/>
      <c r="F127" s="82"/>
      <c r="G127" s="82"/>
    </row>
    <row r="128" spans="1:7">
      <c r="A128" s="92" t="s">
        <v>1087</v>
      </c>
      <c r="B128" s="92"/>
      <c r="C128" s="93" t="s">
        <v>5276</v>
      </c>
      <c r="D128" s="92"/>
      <c r="E128" s="1193"/>
      <c r="F128" s="94"/>
      <c r="G128" s="94"/>
    </row>
    <row r="129" spans="1:7">
      <c r="A129" s="1084"/>
      <c r="B129" s="1084"/>
      <c r="C129" s="81"/>
      <c r="D129" s="1084"/>
      <c r="E129" s="1194"/>
      <c r="F129" s="82"/>
      <c r="G129" s="82"/>
    </row>
    <row r="130" spans="1:7">
      <c r="A130" s="78" t="s">
        <v>5372</v>
      </c>
      <c r="B130" s="78"/>
      <c r="C130" s="90" t="s">
        <v>10</v>
      </c>
      <c r="D130" s="1084"/>
      <c r="E130" s="1191"/>
      <c r="F130" s="88"/>
      <c r="G130" s="88"/>
    </row>
    <row r="131" spans="1:7">
      <c r="A131" s="1084" t="s">
        <v>5373</v>
      </c>
      <c r="B131" s="1084"/>
      <c r="C131" s="84" t="s">
        <v>5532</v>
      </c>
      <c r="D131" s="1084" t="s">
        <v>76</v>
      </c>
      <c r="E131" s="1190">
        <v>13.42</v>
      </c>
      <c r="F131" s="88">
        <v>2228</v>
      </c>
      <c r="G131" s="88">
        <v>4456</v>
      </c>
    </row>
    <row r="132" spans="1:7">
      <c r="A132" s="78" t="s">
        <v>5374</v>
      </c>
      <c r="B132" s="78"/>
      <c r="C132" s="90" t="s">
        <v>12</v>
      </c>
      <c r="D132" s="1084"/>
      <c r="E132" s="1191"/>
      <c r="F132" s="88"/>
      <c r="G132" s="88"/>
    </row>
    <row r="133" spans="1:7">
      <c r="A133" s="1084" t="s">
        <v>5375</v>
      </c>
      <c r="B133" s="1084"/>
      <c r="C133" s="84" t="s">
        <v>16</v>
      </c>
      <c r="D133" s="1084" t="s">
        <v>78</v>
      </c>
      <c r="E133" s="1190">
        <f>+(3.08*2.6*2.6+1.5*2*1.2+2*0.65*0.65)*0.6</f>
        <v>15.159479999999999</v>
      </c>
      <c r="F133" s="88">
        <v>28352</v>
      </c>
      <c r="G133" s="88">
        <v>113408</v>
      </c>
    </row>
    <row r="134" spans="1:7">
      <c r="A134" s="1084" t="s">
        <v>5376</v>
      </c>
      <c r="B134" s="1084"/>
      <c r="C134" s="84" t="s">
        <v>17</v>
      </c>
      <c r="D134" s="1084" t="s">
        <v>78</v>
      </c>
      <c r="E134" s="1190">
        <f>+(3.08*2.6*2.6+1.5*2*1.2+2*0.65*0.65)*0.35</f>
        <v>8.8430299999999988</v>
      </c>
      <c r="F134" s="88">
        <v>31033</v>
      </c>
      <c r="G134" s="88">
        <v>46550</v>
      </c>
    </row>
    <row r="135" spans="1:7">
      <c r="A135" s="1084" t="s">
        <v>5377</v>
      </c>
      <c r="B135" s="1084"/>
      <c r="C135" s="84" t="s">
        <v>18</v>
      </c>
      <c r="D135" s="1084" t="s">
        <v>78</v>
      </c>
      <c r="E135" s="1190">
        <f>+(3.08*2.6*2.6+1.5*2*1.2+2*0.65*0.65)*0.05</f>
        <v>1.26329</v>
      </c>
      <c r="F135" s="88">
        <v>78970</v>
      </c>
      <c r="G135" s="88">
        <v>39485</v>
      </c>
    </row>
    <row r="136" spans="1:7">
      <c r="A136" s="78" t="s">
        <v>5378</v>
      </c>
      <c r="B136" s="78"/>
      <c r="C136" s="90" t="s">
        <v>126</v>
      </c>
      <c r="D136" s="1084"/>
      <c r="E136" s="1191"/>
      <c r="F136" s="88"/>
      <c r="G136" s="88"/>
    </row>
    <row r="137" spans="1:7" ht="25.5">
      <c r="A137" s="78"/>
      <c r="B137" s="78"/>
      <c r="C137" s="84" t="s">
        <v>22</v>
      </c>
      <c r="D137" s="1084"/>
      <c r="E137" s="1191"/>
      <c r="F137" s="88"/>
      <c r="G137" s="88"/>
    </row>
    <row r="138" spans="1:7" ht="25.5">
      <c r="A138" s="1084" t="s">
        <v>5379</v>
      </c>
      <c r="B138" s="1084"/>
      <c r="C138" s="84" t="s">
        <v>120</v>
      </c>
      <c r="D138" s="1084" t="s">
        <v>78</v>
      </c>
      <c r="E138" s="1190">
        <f>+E131*0.05</f>
        <v>0.67100000000000004</v>
      </c>
      <c r="F138" s="88">
        <v>593449</v>
      </c>
      <c r="G138" s="88">
        <v>3085935</v>
      </c>
    </row>
    <row r="139" spans="1:7">
      <c r="A139" s="78" t="s">
        <v>5380</v>
      </c>
      <c r="B139" s="78"/>
      <c r="C139" s="90" t="s">
        <v>127</v>
      </c>
      <c r="D139" s="1084"/>
      <c r="E139" s="1190"/>
      <c r="F139" s="88"/>
      <c r="G139" s="88"/>
    </row>
    <row r="140" spans="1:7" ht="25.5">
      <c r="A140" s="1084" t="s">
        <v>5381</v>
      </c>
      <c r="B140" s="1084"/>
      <c r="C140" s="84" t="s">
        <v>122</v>
      </c>
      <c r="D140" s="1084" t="s">
        <v>78</v>
      </c>
      <c r="E140" s="1190">
        <f>13.37*1.05</f>
        <v>14.038499999999999</v>
      </c>
      <c r="F140" s="88">
        <v>1014441</v>
      </c>
      <c r="G140" s="88">
        <v>7709752</v>
      </c>
    </row>
    <row r="141" spans="1:7">
      <c r="A141" s="1084" t="s">
        <v>5381</v>
      </c>
      <c r="B141" s="1084"/>
      <c r="C141" s="84" t="s">
        <v>149</v>
      </c>
      <c r="D141" s="1084" t="s">
        <v>77</v>
      </c>
      <c r="E141" s="1190">
        <f>2.6*4</f>
        <v>10.4</v>
      </c>
      <c r="F141" s="88">
        <v>29028</v>
      </c>
      <c r="G141" s="88">
        <v>290280</v>
      </c>
    </row>
    <row r="142" spans="1:7">
      <c r="A142" s="78" t="s">
        <v>5382</v>
      </c>
      <c r="B142" s="78"/>
      <c r="C142" s="90" t="s">
        <v>101</v>
      </c>
      <c r="D142" s="1084"/>
      <c r="E142" s="1190"/>
      <c r="F142" s="88"/>
      <c r="G142" s="88"/>
    </row>
    <row r="143" spans="1:7" ht="25.5">
      <c r="A143" s="1084" t="s">
        <v>5383</v>
      </c>
      <c r="B143" s="1084"/>
      <c r="C143" s="84" t="s">
        <v>134</v>
      </c>
      <c r="D143" s="1084" t="s">
        <v>79</v>
      </c>
      <c r="E143" s="1190">
        <f>125*E140*1.05</f>
        <v>1842.5531250000001</v>
      </c>
      <c r="F143" s="88">
        <v>4669</v>
      </c>
      <c r="G143" s="88">
        <v>4258128</v>
      </c>
    </row>
    <row r="144" spans="1:7">
      <c r="A144" s="78" t="s">
        <v>5384</v>
      </c>
      <c r="B144" s="78"/>
      <c r="C144" s="91" t="s">
        <v>147</v>
      </c>
      <c r="D144" s="1084"/>
      <c r="E144" s="1190"/>
      <c r="F144" s="88"/>
      <c r="G144" s="88"/>
    </row>
    <row r="145" spans="1:7" ht="25.5">
      <c r="A145" s="1084" t="s">
        <v>5385</v>
      </c>
      <c r="B145" s="1084"/>
      <c r="C145" s="84" t="s">
        <v>5690</v>
      </c>
      <c r="D145" s="1084" t="s">
        <v>80</v>
      </c>
      <c r="E145" s="1190">
        <v>6</v>
      </c>
      <c r="F145" s="88">
        <v>18629</v>
      </c>
      <c r="G145" s="88">
        <v>111774</v>
      </c>
    </row>
    <row r="146" spans="1:7">
      <c r="A146" s="78" t="s">
        <v>5386</v>
      </c>
      <c r="B146" s="86"/>
      <c r="C146" s="90" t="s">
        <v>5267</v>
      </c>
      <c r="D146" s="1084"/>
      <c r="E146" s="1191"/>
      <c r="F146" s="88"/>
      <c r="G146" s="88"/>
    </row>
    <row r="147" spans="1:7">
      <c r="A147" s="1084" t="s">
        <v>5387</v>
      </c>
      <c r="B147" s="1084"/>
      <c r="C147" s="84" t="s">
        <v>5734</v>
      </c>
      <c r="D147" s="1084" t="s">
        <v>80</v>
      </c>
      <c r="E147" s="1190">
        <v>1</v>
      </c>
      <c r="F147" s="88">
        <v>2211850</v>
      </c>
      <c r="G147" s="88">
        <v>2211850</v>
      </c>
    </row>
    <row r="148" spans="1:7">
      <c r="A148" s="78" t="s">
        <v>5388</v>
      </c>
      <c r="B148" s="86"/>
      <c r="C148" s="90" t="s">
        <v>5272</v>
      </c>
      <c r="D148" s="1084"/>
      <c r="E148" s="1190"/>
      <c r="F148" s="88"/>
      <c r="G148" s="88"/>
    </row>
    <row r="149" spans="1:7">
      <c r="A149" s="1084" t="s">
        <v>5389</v>
      </c>
      <c r="B149" s="1084"/>
      <c r="C149" s="84" t="s">
        <v>5735</v>
      </c>
      <c r="D149" s="1084" t="s">
        <v>80</v>
      </c>
      <c r="E149" s="1190">
        <v>1</v>
      </c>
      <c r="F149" s="88">
        <v>2623808</v>
      </c>
      <c r="G149" s="88">
        <v>2623808</v>
      </c>
    </row>
    <row r="150" spans="1:7">
      <c r="A150" s="1084"/>
      <c r="B150" s="1084"/>
      <c r="C150" s="83"/>
      <c r="D150" s="1084"/>
      <c r="E150" s="1196"/>
      <c r="F150" s="82"/>
      <c r="G150" s="79"/>
    </row>
    <row r="151" spans="1:7">
      <c r="A151" s="78" t="s">
        <v>5390</v>
      </c>
      <c r="B151" s="87"/>
      <c r="C151" s="90" t="s">
        <v>170</v>
      </c>
      <c r="D151" s="1084"/>
      <c r="E151" s="1191"/>
      <c r="F151" s="88"/>
      <c r="G151" s="88"/>
    </row>
    <row r="152" spans="1:7">
      <c r="A152" s="1084" t="s">
        <v>5391</v>
      </c>
      <c r="B152" s="1084"/>
      <c r="C152" s="84" t="s">
        <v>5220</v>
      </c>
      <c r="D152" s="1084" t="s">
        <v>80</v>
      </c>
      <c r="E152" s="1190">
        <v>2</v>
      </c>
      <c r="F152" s="88">
        <v>489482</v>
      </c>
      <c r="G152" s="88">
        <v>978964</v>
      </c>
    </row>
    <row r="153" spans="1:7">
      <c r="A153" s="1084" t="s">
        <v>5392</v>
      </c>
      <c r="B153" s="1084"/>
      <c r="C153" s="84" t="s">
        <v>5736</v>
      </c>
      <c r="D153" s="1084" t="s">
        <v>80</v>
      </c>
      <c r="E153" s="1190">
        <v>1</v>
      </c>
      <c r="F153" s="88">
        <v>939742</v>
      </c>
      <c r="G153" s="88">
        <v>939742</v>
      </c>
    </row>
    <row r="154" spans="1:7">
      <c r="A154" s="1112"/>
      <c r="B154" s="1112"/>
      <c r="C154" s="84" t="s">
        <v>5740</v>
      </c>
      <c r="D154" s="1112" t="s">
        <v>80</v>
      </c>
      <c r="E154" s="1190">
        <v>1</v>
      </c>
      <c r="F154" s="88"/>
      <c r="G154" s="88"/>
    </row>
    <row r="155" spans="1:7">
      <c r="A155" s="1084" t="s">
        <v>5393</v>
      </c>
      <c r="B155" s="1084"/>
      <c r="C155" s="84" t="s">
        <v>5260</v>
      </c>
      <c r="D155" s="1084" t="s">
        <v>80</v>
      </c>
      <c r="E155" s="1190">
        <v>1</v>
      </c>
      <c r="F155" s="88">
        <v>2109192</v>
      </c>
      <c r="G155" s="88">
        <v>2109192</v>
      </c>
    </row>
    <row r="156" spans="1:7">
      <c r="A156" s="1084" t="s">
        <v>5394</v>
      </c>
      <c r="B156" s="1084"/>
      <c r="C156" s="84" t="s">
        <v>5737</v>
      </c>
      <c r="D156" s="1084" t="s">
        <v>80</v>
      </c>
      <c r="E156" s="1190">
        <v>3</v>
      </c>
      <c r="F156" s="88">
        <v>619587</v>
      </c>
      <c r="G156" s="88">
        <v>1858761</v>
      </c>
    </row>
    <row r="157" spans="1:7">
      <c r="A157" s="1084" t="s">
        <v>5395</v>
      </c>
      <c r="B157" s="1084"/>
      <c r="C157" s="84" t="s">
        <v>5738</v>
      </c>
      <c r="D157" s="1084" t="s">
        <v>80</v>
      </c>
      <c r="E157" s="1190">
        <v>1</v>
      </c>
      <c r="F157" s="88">
        <v>1596883</v>
      </c>
      <c r="G157" s="88">
        <v>1596883</v>
      </c>
    </row>
    <row r="158" spans="1:7">
      <c r="A158" s="1112"/>
      <c r="B158" s="1112"/>
      <c r="C158" s="84" t="s">
        <v>5739</v>
      </c>
      <c r="D158" s="1112" t="s">
        <v>80</v>
      </c>
      <c r="E158" s="1190">
        <v>1</v>
      </c>
      <c r="F158" s="88"/>
      <c r="G158" s="88"/>
    </row>
    <row r="159" spans="1:7">
      <c r="A159" s="1084" t="s">
        <v>5396</v>
      </c>
      <c r="B159" s="1084"/>
      <c r="C159" s="84" t="s">
        <v>144</v>
      </c>
      <c r="D159" s="1084" t="s">
        <v>80</v>
      </c>
      <c r="E159" s="1190">
        <v>1</v>
      </c>
      <c r="F159" s="88">
        <v>795912</v>
      </c>
      <c r="G159" s="88">
        <v>795912</v>
      </c>
    </row>
    <row r="160" spans="1:7">
      <c r="A160" s="1084" t="s">
        <v>5397</v>
      </c>
      <c r="B160" s="1084"/>
      <c r="C160" s="84" t="s">
        <v>5728</v>
      </c>
      <c r="D160" s="1084" t="s">
        <v>77</v>
      </c>
      <c r="E160" s="1190">
        <v>1</v>
      </c>
      <c r="F160" s="88">
        <v>1905</v>
      </c>
      <c r="G160" s="88">
        <v>1905</v>
      </c>
    </row>
    <row r="161" spans="1:7">
      <c r="A161" s="78" t="s">
        <v>5398</v>
      </c>
      <c r="B161" s="87"/>
      <c r="C161" s="90" t="s">
        <v>160</v>
      </c>
      <c r="D161" s="1084"/>
      <c r="E161" s="1190"/>
      <c r="F161" s="88"/>
      <c r="G161" s="88"/>
    </row>
    <row r="162" spans="1:7">
      <c r="A162" s="1084" t="s">
        <v>5399</v>
      </c>
      <c r="B162" s="1084"/>
      <c r="C162" s="84" t="s">
        <v>5729</v>
      </c>
      <c r="D162" s="1084" t="s">
        <v>81</v>
      </c>
      <c r="E162" s="1190">
        <v>0.2</v>
      </c>
      <c r="F162" s="88">
        <v>304854</v>
      </c>
      <c r="G162" s="88">
        <v>60971</v>
      </c>
    </row>
    <row r="163" spans="1:7">
      <c r="A163" s="1084"/>
      <c r="B163" s="1084"/>
      <c r="C163" s="83"/>
      <c r="D163" s="1084"/>
      <c r="E163" s="1194"/>
      <c r="F163" s="82"/>
      <c r="G163" s="79"/>
    </row>
    <row r="164" spans="1:7">
      <c r="A164" s="491"/>
      <c r="B164" s="491"/>
      <c r="C164" s="95" t="s">
        <v>5277</v>
      </c>
      <c r="D164" s="96"/>
      <c r="E164" s="1193"/>
      <c r="F164" s="94"/>
      <c r="G164" s="97">
        <v>28837756</v>
      </c>
    </row>
    <row r="165" spans="1:7">
      <c r="A165" s="1084"/>
      <c r="B165" s="1084"/>
      <c r="C165" s="83"/>
      <c r="D165" s="85"/>
      <c r="E165" s="1194"/>
      <c r="F165" s="82"/>
      <c r="G165" s="82"/>
    </row>
  </sheetData>
  <autoFilter ref="H13:J91"/>
  <mergeCells count="12">
    <mergeCell ref="A10:G10"/>
    <mergeCell ref="A1:B4"/>
    <mergeCell ref="C1:E1"/>
    <mergeCell ref="F1:G4"/>
    <mergeCell ref="C2:E2"/>
    <mergeCell ref="C3:E3"/>
    <mergeCell ref="C4:E4"/>
    <mergeCell ref="A5:B6"/>
    <mergeCell ref="C5:E6"/>
    <mergeCell ref="F5:G6"/>
    <mergeCell ref="A7:G7"/>
    <mergeCell ref="A8:G8"/>
  </mergeCells>
  <pageMargins left="0.5" right="0.32" top="0.62992125984251968" bottom="0.74803149606299213" header="0.31496062992125984" footer="0.31496062992125984"/>
  <pageSetup scale="9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/>
  <dimension ref="A1:D205"/>
  <sheetViews>
    <sheetView workbookViewId="0">
      <selection sqref="A1:D1"/>
    </sheetView>
  </sheetViews>
  <sheetFormatPr baseColWidth="10" defaultRowHeight="15"/>
  <cols>
    <col min="2" max="2" width="50.28515625" bestFit="1" customWidth="1"/>
  </cols>
  <sheetData>
    <row r="1" spans="1:4">
      <c r="A1" s="2049" t="s">
        <v>4447</v>
      </c>
      <c r="B1" s="2049"/>
      <c r="C1" s="2049"/>
      <c r="D1" s="2049"/>
    </row>
    <row r="2" spans="1:4">
      <c r="A2" s="2046" t="s">
        <v>4446</v>
      </c>
      <c r="B2" s="2047"/>
      <c r="C2" s="2047"/>
      <c r="D2" s="2048"/>
    </row>
    <row r="3" spans="1:4">
      <c r="A3" s="1070" t="s">
        <v>568</v>
      </c>
      <c r="B3" s="1070" t="s">
        <v>849</v>
      </c>
      <c r="C3" s="1071" t="s">
        <v>7</v>
      </c>
      <c r="D3" s="1070" t="s">
        <v>92</v>
      </c>
    </row>
    <row r="4" spans="1:4">
      <c r="A4" s="1052">
        <v>1</v>
      </c>
      <c r="B4" s="1054" t="s">
        <v>850</v>
      </c>
      <c r="C4" s="1055"/>
      <c r="D4" s="1052"/>
    </row>
    <row r="5" spans="1:4">
      <c r="A5" s="1056">
        <v>1.1000000000000001</v>
      </c>
      <c r="B5" s="1057" t="s">
        <v>851</v>
      </c>
      <c r="C5" s="1058"/>
      <c r="D5" s="1059"/>
    </row>
    <row r="6" spans="1:4">
      <c r="A6" s="1060" t="s">
        <v>111</v>
      </c>
      <c r="B6" s="1061" t="s">
        <v>852</v>
      </c>
      <c r="C6" s="1062" t="s">
        <v>105</v>
      </c>
      <c r="D6" s="1060">
        <v>17.46</v>
      </c>
    </row>
    <row r="7" spans="1:4">
      <c r="A7" s="1060" t="s">
        <v>853</v>
      </c>
      <c r="B7" s="1061" t="s">
        <v>854</v>
      </c>
      <c r="C7" s="1062" t="s">
        <v>105</v>
      </c>
      <c r="D7" s="1060">
        <v>10.32</v>
      </c>
    </row>
    <row r="8" spans="1:4">
      <c r="A8" s="1060" t="s">
        <v>855</v>
      </c>
      <c r="B8" s="1061" t="s">
        <v>856</v>
      </c>
      <c r="C8" s="1062" t="s">
        <v>105</v>
      </c>
      <c r="D8" s="1060">
        <v>980.57</v>
      </c>
    </row>
    <row r="9" spans="1:4">
      <c r="A9" s="1060" t="s">
        <v>857</v>
      </c>
      <c r="B9" s="1061" t="s">
        <v>858</v>
      </c>
      <c r="C9" s="1062" t="s">
        <v>105</v>
      </c>
      <c r="D9" s="1060">
        <v>597.41999999999996</v>
      </c>
    </row>
    <row r="10" spans="1:4">
      <c r="A10" s="1060">
        <v>1.2</v>
      </c>
      <c r="B10" s="1061" t="s">
        <v>859</v>
      </c>
      <c r="C10" s="1062" t="s">
        <v>105</v>
      </c>
      <c r="D10" s="1061"/>
    </row>
    <row r="11" spans="1:4">
      <c r="A11" s="1060" t="s">
        <v>112</v>
      </c>
      <c r="B11" s="1055" t="s">
        <v>860</v>
      </c>
      <c r="C11" s="1062" t="s">
        <v>105</v>
      </c>
      <c r="D11" s="1060">
        <v>1163.04</v>
      </c>
    </row>
    <row r="12" spans="1:4">
      <c r="A12" s="1060" t="s">
        <v>488</v>
      </c>
      <c r="B12" s="1055" t="s">
        <v>861</v>
      </c>
      <c r="C12" s="1062" t="s">
        <v>105</v>
      </c>
      <c r="D12" s="1060">
        <v>1335.13</v>
      </c>
    </row>
    <row r="13" spans="1:4">
      <c r="A13" s="1060" t="s">
        <v>862</v>
      </c>
      <c r="B13" s="1055" t="s">
        <v>863</v>
      </c>
      <c r="C13" s="1062" t="s">
        <v>105</v>
      </c>
      <c r="D13" s="1060">
        <v>4138.8100000000004</v>
      </c>
    </row>
    <row r="14" spans="1:4">
      <c r="A14" s="1060" t="s">
        <v>864</v>
      </c>
      <c r="B14" s="1055" t="s">
        <v>865</v>
      </c>
      <c r="C14" s="1062" t="s">
        <v>105</v>
      </c>
      <c r="D14" s="1060">
        <v>769.09</v>
      </c>
    </row>
    <row r="15" spans="1:4">
      <c r="A15" s="1052">
        <v>2</v>
      </c>
      <c r="B15" s="1063" t="s">
        <v>866</v>
      </c>
      <c r="C15" s="1064"/>
      <c r="D15" s="1055"/>
    </row>
    <row r="16" spans="1:4">
      <c r="A16" s="1056">
        <v>2.1</v>
      </c>
      <c r="B16" s="1057" t="s">
        <v>867</v>
      </c>
      <c r="C16" s="1062"/>
      <c r="D16" s="1061"/>
    </row>
    <row r="17" spans="1:4">
      <c r="A17" s="1060" t="s">
        <v>145</v>
      </c>
      <c r="B17" s="1055" t="s">
        <v>868</v>
      </c>
      <c r="C17" s="1062" t="s">
        <v>869</v>
      </c>
      <c r="D17" s="1065">
        <v>2</v>
      </c>
    </row>
    <row r="18" spans="1:4">
      <c r="A18" s="1060" t="s">
        <v>870</v>
      </c>
      <c r="B18" s="1055" t="s">
        <v>871</v>
      </c>
      <c r="C18" s="1062" t="s">
        <v>869</v>
      </c>
      <c r="D18" s="1065">
        <v>4</v>
      </c>
    </row>
    <row r="19" spans="1:4">
      <c r="A19" s="1060" t="s">
        <v>872</v>
      </c>
      <c r="B19" s="1055" t="s">
        <v>873</v>
      </c>
      <c r="C19" s="1062" t="s">
        <v>869</v>
      </c>
      <c r="D19" s="1065">
        <v>6</v>
      </c>
    </row>
    <row r="20" spans="1:4">
      <c r="A20" s="1060" t="s">
        <v>874</v>
      </c>
      <c r="B20" s="1055" t="s">
        <v>875</v>
      </c>
      <c r="C20" s="1062" t="s">
        <v>869</v>
      </c>
      <c r="D20" s="1065">
        <v>14</v>
      </c>
    </row>
    <row r="21" spans="1:4">
      <c r="A21" s="1060" t="s">
        <v>876</v>
      </c>
      <c r="B21" s="1055" t="s">
        <v>877</v>
      </c>
      <c r="C21" s="1062" t="s">
        <v>869</v>
      </c>
      <c r="D21" s="1065">
        <v>8</v>
      </c>
    </row>
    <row r="22" spans="1:4">
      <c r="A22" s="1060" t="s">
        <v>878</v>
      </c>
      <c r="B22" s="1055" t="s">
        <v>879</v>
      </c>
      <c r="C22" s="1062" t="s">
        <v>869</v>
      </c>
      <c r="D22" s="1065">
        <v>1</v>
      </c>
    </row>
    <row r="23" spans="1:4">
      <c r="A23" s="1060" t="s">
        <v>880</v>
      </c>
      <c r="B23" s="1055" t="s">
        <v>881</v>
      </c>
      <c r="C23" s="1062" t="s">
        <v>869</v>
      </c>
      <c r="D23" s="1065">
        <v>4</v>
      </c>
    </row>
    <row r="24" spans="1:4">
      <c r="A24" s="1060" t="s">
        <v>882</v>
      </c>
      <c r="B24" s="1055" t="s">
        <v>883</v>
      </c>
      <c r="C24" s="1062" t="s">
        <v>869</v>
      </c>
      <c r="D24" s="1065">
        <v>10</v>
      </c>
    </row>
    <row r="25" spans="1:4">
      <c r="A25" s="1060" t="s">
        <v>884</v>
      </c>
      <c r="B25" s="1055" t="s">
        <v>885</v>
      </c>
      <c r="C25" s="1062" t="s">
        <v>80</v>
      </c>
      <c r="D25" s="1065">
        <v>1</v>
      </c>
    </row>
    <row r="26" spans="1:4">
      <c r="A26" s="1065">
        <v>2.2000000000000002</v>
      </c>
      <c r="B26" s="1055" t="s">
        <v>886</v>
      </c>
      <c r="C26" s="1055"/>
      <c r="D26" s="1055"/>
    </row>
    <row r="27" spans="1:4">
      <c r="A27" s="1060" t="s">
        <v>887</v>
      </c>
      <c r="B27" s="1055" t="s">
        <v>888</v>
      </c>
      <c r="C27" s="1062" t="s">
        <v>869</v>
      </c>
      <c r="D27" s="1065">
        <v>1</v>
      </c>
    </row>
    <row r="28" spans="1:4">
      <c r="A28" s="1060" t="s">
        <v>574</v>
      </c>
      <c r="B28" s="1055" t="s">
        <v>868</v>
      </c>
      <c r="C28" s="1062" t="s">
        <v>869</v>
      </c>
      <c r="D28" s="1065">
        <v>26</v>
      </c>
    </row>
    <row r="29" spans="1:4">
      <c r="A29" s="1060" t="s">
        <v>575</v>
      </c>
      <c r="B29" s="1055" t="s">
        <v>889</v>
      </c>
      <c r="C29" s="1062" t="s">
        <v>869</v>
      </c>
      <c r="D29" s="1065">
        <v>5</v>
      </c>
    </row>
    <row r="30" spans="1:4">
      <c r="A30" s="1060" t="s">
        <v>890</v>
      </c>
      <c r="B30" s="1055" t="s">
        <v>891</v>
      </c>
      <c r="C30" s="1062" t="s">
        <v>869</v>
      </c>
      <c r="D30" s="1065">
        <v>8</v>
      </c>
    </row>
    <row r="31" spans="1:4">
      <c r="A31" s="1060" t="s">
        <v>892</v>
      </c>
      <c r="B31" s="1055" t="s">
        <v>871</v>
      </c>
      <c r="C31" s="1062" t="s">
        <v>869</v>
      </c>
      <c r="D31" s="1065">
        <v>2</v>
      </c>
    </row>
    <row r="32" spans="1:4">
      <c r="A32" s="1060" t="s">
        <v>893</v>
      </c>
      <c r="B32" s="1055" t="s">
        <v>873</v>
      </c>
      <c r="C32" s="1062" t="s">
        <v>869</v>
      </c>
      <c r="D32" s="1065">
        <v>1</v>
      </c>
    </row>
    <row r="33" spans="1:4">
      <c r="A33" s="1060" t="s">
        <v>894</v>
      </c>
      <c r="B33" s="1055" t="s">
        <v>875</v>
      </c>
      <c r="C33" s="1062" t="s">
        <v>869</v>
      </c>
      <c r="D33" s="1065">
        <v>3</v>
      </c>
    </row>
    <row r="34" spans="1:4">
      <c r="A34" s="1060" t="s">
        <v>895</v>
      </c>
      <c r="B34" s="1055" t="s">
        <v>877</v>
      </c>
      <c r="C34" s="1062" t="s">
        <v>869</v>
      </c>
      <c r="D34" s="1065">
        <v>3</v>
      </c>
    </row>
    <row r="35" spans="1:4">
      <c r="A35" s="1053">
        <v>3</v>
      </c>
      <c r="B35" s="1054" t="s">
        <v>896</v>
      </c>
      <c r="C35" s="1055"/>
      <c r="D35" s="1061"/>
    </row>
    <row r="36" spans="1:4">
      <c r="A36" s="1060">
        <v>3.1</v>
      </c>
      <c r="B36" s="1061" t="s">
        <v>897</v>
      </c>
      <c r="C36" s="1062" t="s">
        <v>869</v>
      </c>
      <c r="D36" s="1060">
        <v>7</v>
      </c>
    </row>
    <row r="37" spans="1:4">
      <c r="A37" s="1053">
        <v>4</v>
      </c>
      <c r="B37" s="1066" t="s">
        <v>898</v>
      </c>
      <c r="C37" s="1055"/>
      <c r="D37" s="1055"/>
    </row>
    <row r="38" spans="1:4">
      <c r="A38" s="1065">
        <v>3.1</v>
      </c>
      <c r="B38" s="1055" t="s">
        <v>899</v>
      </c>
      <c r="C38" s="1055"/>
      <c r="D38" s="1055"/>
    </row>
    <row r="39" spans="1:4">
      <c r="A39" s="1060" t="s">
        <v>158</v>
      </c>
      <c r="B39" s="1055" t="s">
        <v>900</v>
      </c>
      <c r="C39" s="1062" t="s">
        <v>869</v>
      </c>
      <c r="D39" s="1065">
        <v>3</v>
      </c>
    </row>
    <row r="40" spans="1:4">
      <c r="A40" s="1060" t="s">
        <v>901</v>
      </c>
      <c r="B40" s="1055" t="s">
        <v>902</v>
      </c>
      <c r="C40" s="1062" t="s">
        <v>869</v>
      </c>
      <c r="D40" s="1065">
        <v>2</v>
      </c>
    </row>
    <row r="41" spans="1:4">
      <c r="A41" s="1060" t="s">
        <v>903</v>
      </c>
      <c r="B41" s="1055" t="s">
        <v>904</v>
      </c>
      <c r="C41" s="1062" t="s">
        <v>869</v>
      </c>
      <c r="D41" s="1065">
        <v>5</v>
      </c>
    </row>
    <row r="42" spans="1:4">
      <c r="A42" s="1060" t="s">
        <v>905</v>
      </c>
      <c r="B42" s="1055" t="s">
        <v>906</v>
      </c>
      <c r="C42" s="1062" t="s">
        <v>869</v>
      </c>
      <c r="D42" s="1065">
        <v>1</v>
      </c>
    </row>
    <row r="43" spans="1:4">
      <c r="A43" s="1060" t="s">
        <v>907</v>
      </c>
      <c r="B43" s="1055" t="s">
        <v>908</v>
      </c>
      <c r="C43" s="1062" t="s">
        <v>869</v>
      </c>
      <c r="D43" s="1065">
        <v>1</v>
      </c>
    </row>
    <row r="44" spans="1:4">
      <c r="A44" s="1067"/>
      <c r="B44" s="1068"/>
      <c r="C44" s="1068"/>
      <c r="D44" s="1068"/>
    </row>
    <row r="45" spans="1:4">
      <c r="A45" s="2046" t="s">
        <v>4448</v>
      </c>
      <c r="B45" s="2047"/>
      <c r="C45" s="2047"/>
      <c r="D45" s="2048"/>
    </row>
    <row r="46" spans="1:4">
      <c r="A46" s="1052" t="s">
        <v>568</v>
      </c>
      <c r="B46" s="1052" t="s">
        <v>849</v>
      </c>
      <c r="C46" s="1053" t="s">
        <v>7</v>
      </c>
      <c r="D46" s="1052" t="s">
        <v>92</v>
      </c>
    </row>
    <row r="47" spans="1:4">
      <c r="A47" s="1052">
        <v>1</v>
      </c>
      <c r="B47" s="1054" t="s">
        <v>850</v>
      </c>
      <c r="C47" s="1055"/>
      <c r="D47" s="1052"/>
    </row>
    <row r="48" spans="1:4">
      <c r="A48" s="1056">
        <v>1.1000000000000001</v>
      </c>
      <c r="B48" s="1057" t="s">
        <v>851</v>
      </c>
      <c r="C48" s="1061"/>
      <c r="D48" s="1059"/>
    </row>
    <row r="49" spans="1:4">
      <c r="A49" s="1060" t="s">
        <v>111</v>
      </c>
      <c r="B49" s="1061" t="s">
        <v>909</v>
      </c>
      <c r="C49" s="1062" t="s">
        <v>105</v>
      </c>
      <c r="D49" s="1060">
        <v>79.099999999999994</v>
      </c>
    </row>
    <row r="50" spans="1:4">
      <c r="A50" s="1060" t="s">
        <v>853</v>
      </c>
      <c r="B50" s="1061" t="s">
        <v>910</v>
      </c>
      <c r="C50" s="1062" t="s">
        <v>105</v>
      </c>
      <c r="D50" s="1060">
        <v>71.47</v>
      </c>
    </row>
    <row r="51" spans="1:4">
      <c r="A51" s="1060" t="s">
        <v>855</v>
      </c>
      <c r="B51" s="1061" t="s">
        <v>911</v>
      </c>
      <c r="C51" s="1062" t="s">
        <v>105</v>
      </c>
      <c r="D51" s="1060">
        <v>813.62</v>
      </c>
    </row>
    <row r="52" spans="1:4">
      <c r="A52" s="1060" t="s">
        <v>857</v>
      </c>
      <c r="B52" s="1061" t="s">
        <v>854</v>
      </c>
      <c r="C52" s="1062" t="s">
        <v>105</v>
      </c>
      <c r="D52" s="1060">
        <v>19.98</v>
      </c>
    </row>
    <row r="53" spans="1:4">
      <c r="A53" s="1052">
        <v>2</v>
      </c>
      <c r="B53" s="1063" t="s">
        <v>866</v>
      </c>
      <c r="C53" s="1064"/>
      <c r="D53" s="1055"/>
    </row>
    <row r="54" spans="1:4">
      <c r="A54" s="1056">
        <v>2.1</v>
      </c>
      <c r="B54" s="1057" t="s">
        <v>867</v>
      </c>
      <c r="C54" s="1062"/>
      <c r="D54" s="1061"/>
    </row>
    <row r="55" spans="1:4">
      <c r="A55" s="1060" t="s">
        <v>145</v>
      </c>
      <c r="B55" s="1061" t="s">
        <v>868</v>
      </c>
      <c r="C55" s="1062" t="s">
        <v>869</v>
      </c>
      <c r="D55" s="1060">
        <v>8</v>
      </c>
    </row>
    <row r="56" spans="1:4">
      <c r="A56" s="1060" t="s">
        <v>870</v>
      </c>
      <c r="B56" s="1061" t="s">
        <v>891</v>
      </c>
      <c r="C56" s="1062" t="s">
        <v>869</v>
      </c>
      <c r="D56" s="1060">
        <v>6</v>
      </c>
    </row>
    <row r="57" spans="1:4">
      <c r="A57" s="1060" t="s">
        <v>872</v>
      </c>
      <c r="B57" s="1061" t="s">
        <v>875</v>
      </c>
      <c r="C57" s="1062" t="s">
        <v>869</v>
      </c>
      <c r="D57" s="1060">
        <v>3</v>
      </c>
    </row>
    <row r="58" spans="1:4">
      <c r="A58" s="1053">
        <v>3</v>
      </c>
      <c r="B58" s="1054" t="s">
        <v>896</v>
      </c>
      <c r="C58" s="1055"/>
      <c r="D58" s="1061"/>
    </row>
    <row r="59" spans="1:4">
      <c r="A59" s="1060">
        <v>3.1</v>
      </c>
      <c r="B59" s="1061" t="s">
        <v>897</v>
      </c>
      <c r="C59" s="1062" t="s">
        <v>80</v>
      </c>
      <c r="D59" s="1060">
        <v>12</v>
      </c>
    </row>
    <row r="60" spans="1:4">
      <c r="A60" s="1069"/>
      <c r="B60" s="1068"/>
      <c r="C60" s="1068"/>
      <c r="D60" s="1068"/>
    </row>
    <row r="61" spans="1:4">
      <c r="A61" s="2046" t="s">
        <v>4449</v>
      </c>
      <c r="B61" s="2047"/>
      <c r="C61" s="2047"/>
      <c r="D61" s="2048"/>
    </row>
    <row r="62" spans="1:4">
      <c r="A62" s="1052" t="s">
        <v>568</v>
      </c>
      <c r="B62" s="1052" t="s">
        <v>849</v>
      </c>
      <c r="C62" s="1053" t="s">
        <v>7</v>
      </c>
      <c r="D62" s="1052" t="s">
        <v>92</v>
      </c>
    </row>
    <row r="63" spans="1:4">
      <c r="A63" s="1052">
        <v>1</v>
      </c>
      <c r="B63" s="1054" t="s">
        <v>850</v>
      </c>
      <c r="C63" s="1055"/>
      <c r="D63" s="1052"/>
    </row>
    <row r="64" spans="1:4">
      <c r="A64" s="1056">
        <v>1.1000000000000001</v>
      </c>
      <c r="B64" s="1057" t="s">
        <v>851</v>
      </c>
      <c r="C64" s="1061"/>
      <c r="D64" s="1059"/>
    </row>
    <row r="65" spans="1:4">
      <c r="A65" s="1060" t="s">
        <v>111</v>
      </c>
      <c r="B65" s="1061" t="s">
        <v>909</v>
      </c>
      <c r="C65" s="1062" t="s">
        <v>105</v>
      </c>
      <c r="D65" s="1060">
        <v>127.75</v>
      </c>
    </row>
    <row r="66" spans="1:4">
      <c r="A66" s="1060" t="s">
        <v>853</v>
      </c>
      <c r="B66" s="1061" t="s">
        <v>910</v>
      </c>
      <c r="C66" s="1062" t="s">
        <v>105</v>
      </c>
      <c r="D66" s="1060">
        <v>721.35</v>
      </c>
    </row>
    <row r="67" spans="1:4">
      <c r="A67" s="1060" t="s">
        <v>855</v>
      </c>
      <c r="B67" s="1061" t="s">
        <v>912</v>
      </c>
      <c r="C67" s="1062" t="s">
        <v>105</v>
      </c>
      <c r="D67" s="1060">
        <v>6.4</v>
      </c>
    </row>
    <row r="68" spans="1:4">
      <c r="A68" s="1060" t="s">
        <v>857</v>
      </c>
      <c r="B68" s="1061" t="s">
        <v>856</v>
      </c>
      <c r="C68" s="1062" t="s">
        <v>105</v>
      </c>
      <c r="D68" s="1060">
        <v>18.47</v>
      </c>
    </row>
    <row r="69" spans="1:4">
      <c r="A69" s="1052">
        <v>2</v>
      </c>
      <c r="B69" s="1063" t="s">
        <v>866</v>
      </c>
      <c r="C69" s="1064"/>
      <c r="D69" s="1055"/>
    </row>
    <row r="70" spans="1:4">
      <c r="A70" s="1056">
        <v>2.1</v>
      </c>
      <c r="B70" s="1057" t="s">
        <v>867</v>
      </c>
      <c r="C70" s="1062"/>
      <c r="D70" s="1061"/>
    </row>
    <row r="71" spans="1:4">
      <c r="A71" s="1060" t="s">
        <v>145</v>
      </c>
      <c r="B71" s="1061" t="s">
        <v>888</v>
      </c>
      <c r="C71" s="1062" t="s">
        <v>869</v>
      </c>
      <c r="D71" s="1060">
        <v>4</v>
      </c>
    </row>
    <row r="72" spans="1:4">
      <c r="A72" s="1060" t="s">
        <v>870</v>
      </c>
      <c r="B72" s="1061" t="s">
        <v>868</v>
      </c>
      <c r="C72" s="1062" t="s">
        <v>869</v>
      </c>
      <c r="D72" s="1060">
        <v>18</v>
      </c>
    </row>
    <row r="73" spans="1:4">
      <c r="A73" s="1060" t="s">
        <v>872</v>
      </c>
      <c r="B73" s="1061" t="s">
        <v>889</v>
      </c>
      <c r="C73" s="1062" t="s">
        <v>869</v>
      </c>
      <c r="D73" s="1060">
        <v>4</v>
      </c>
    </row>
    <row r="74" spans="1:4">
      <c r="A74" s="1060" t="s">
        <v>874</v>
      </c>
      <c r="B74" s="1061" t="s">
        <v>891</v>
      </c>
      <c r="C74" s="1062" t="s">
        <v>869</v>
      </c>
      <c r="D74" s="1060">
        <v>1</v>
      </c>
    </row>
    <row r="75" spans="1:4">
      <c r="A75" s="1060" t="s">
        <v>876</v>
      </c>
      <c r="B75" s="1061" t="s">
        <v>871</v>
      </c>
      <c r="C75" s="1062" t="s">
        <v>869</v>
      </c>
      <c r="D75" s="1060">
        <v>1</v>
      </c>
    </row>
    <row r="76" spans="1:4">
      <c r="A76" s="1060" t="s">
        <v>878</v>
      </c>
      <c r="B76" s="1061" t="s">
        <v>873</v>
      </c>
      <c r="C76" s="1062" t="s">
        <v>869</v>
      </c>
      <c r="D76" s="1060">
        <v>1</v>
      </c>
    </row>
    <row r="77" spans="1:4">
      <c r="A77" s="1060" t="s">
        <v>880</v>
      </c>
      <c r="B77" s="1061" t="s">
        <v>877</v>
      </c>
      <c r="C77" s="1062" t="s">
        <v>869</v>
      </c>
      <c r="D77" s="1060">
        <v>1</v>
      </c>
    </row>
    <row r="78" spans="1:4">
      <c r="A78" s="1053">
        <v>3</v>
      </c>
      <c r="B78" s="1054" t="s">
        <v>896</v>
      </c>
      <c r="C78" s="1055"/>
      <c r="D78" s="1061"/>
    </row>
    <row r="79" spans="1:4">
      <c r="A79" s="1060">
        <v>3.1</v>
      </c>
      <c r="B79" s="1061" t="s">
        <v>897</v>
      </c>
      <c r="C79" s="1062" t="s">
        <v>869</v>
      </c>
      <c r="D79" s="1060">
        <v>13</v>
      </c>
    </row>
    <row r="80" spans="1:4">
      <c r="A80" s="1069"/>
      <c r="B80" s="1068"/>
      <c r="C80" s="1068"/>
      <c r="D80" s="1068"/>
    </row>
    <row r="81" spans="1:4">
      <c r="A81" s="2046" t="s">
        <v>4450</v>
      </c>
      <c r="B81" s="2047"/>
      <c r="C81" s="2047"/>
      <c r="D81" s="2048"/>
    </row>
    <row r="82" spans="1:4">
      <c r="A82" s="1052" t="s">
        <v>568</v>
      </c>
      <c r="B82" s="1052" t="s">
        <v>849</v>
      </c>
      <c r="C82" s="1053" t="s">
        <v>7</v>
      </c>
      <c r="D82" s="1052" t="s">
        <v>92</v>
      </c>
    </row>
    <row r="83" spans="1:4">
      <c r="A83" s="1052">
        <v>1</v>
      </c>
      <c r="B83" s="1054" t="s">
        <v>850</v>
      </c>
      <c r="C83" s="1055"/>
      <c r="D83" s="1052"/>
    </row>
    <row r="84" spans="1:4">
      <c r="A84" s="1056">
        <v>1.1000000000000001</v>
      </c>
      <c r="B84" s="1057" t="s">
        <v>851</v>
      </c>
      <c r="C84" s="1062" t="s">
        <v>105</v>
      </c>
      <c r="D84" s="1059"/>
    </row>
    <row r="85" spans="1:4">
      <c r="A85" s="1060" t="s">
        <v>111</v>
      </c>
      <c r="B85" s="1061" t="s">
        <v>909</v>
      </c>
      <c r="C85" s="1062" t="s">
        <v>105</v>
      </c>
      <c r="D85" s="1060">
        <v>24.31</v>
      </c>
    </row>
    <row r="86" spans="1:4">
      <c r="A86" s="1060" t="s">
        <v>853</v>
      </c>
      <c r="B86" s="1061" t="s">
        <v>910</v>
      </c>
      <c r="C86" s="1062" t="s">
        <v>105</v>
      </c>
      <c r="D86" s="1060">
        <v>15.55</v>
      </c>
    </row>
    <row r="87" spans="1:4">
      <c r="A87" s="1060" t="s">
        <v>855</v>
      </c>
      <c r="B87" s="1061" t="s">
        <v>911</v>
      </c>
      <c r="C87" s="1062" t="s">
        <v>105</v>
      </c>
      <c r="D87" s="1060">
        <v>470.69</v>
      </c>
    </row>
    <row r="88" spans="1:4">
      <c r="A88" s="1060" t="s">
        <v>857</v>
      </c>
      <c r="B88" s="1061" t="s">
        <v>913</v>
      </c>
      <c r="C88" s="1062" t="s">
        <v>105</v>
      </c>
      <c r="D88" s="1060">
        <v>59.46</v>
      </c>
    </row>
    <row r="89" spans="1:4">
      <c r="A89" s="1060" t="s">
        <v>914</v>
      </c>
      <c r="B89" s="1061" t="s">
        <v>912</v>
      </c>
      <c r="C89" s="1062" t="s">
        <v>105</v>
      </c>
      <c r="D89" s="1060">
        <v>444.54</v>
      </c>
    </row>
    <row r="90" spans="1:4">
      <c r="A90" s="1052">
        <v>2</v>
      </c>
      <c r="B90" s="1063" t="s">
        <v>866</v>
      </c>
      <c r="C90" s="1064"/>
      <c r="D90" s="1055"/>
    </row>
    <row r="91" spans="1:4">
      <c r="A91" s="1056">
        <v>2.1</v>
      </c>
      <c r="B91" s="1057" t="s">
        <v>867</v>
      </c>
      <c r="C91" s="1062"/>
      <c r="D91" s="1061"/>
    </row>
    <row r="92" spans="1:4">
      <c r="A92" s="1060" t="s">
        <v>145</v>
      </c>
      <c r="B92" s="1061" t="s">
        <v>868</v>
      </c>
      <c r="C92" s="1062" t="s">
        <v>869</v>
      </c>
      <c r="D92" s="1060">
        <v>7</v>
      </c>
    </row>
    <row r="93" spans="1:4">
      <c r="A93" s="1060" t="s">
        <v>870</v>
      </c>
      <c r="B93" s="1061" t="s">
        <v>889</v>
      </c>
      <c r="C93" s="1062" t="s">
        <v>869</v>
      </c>
      <c r="D93" s="1060">
        <v>3</v>
      </c>
    </row>
    <row r="94" spans="1:4">
      <c r="A94" s="1060" t="s">
        <v>872</v>
      </c>
      <c r="B94" s="1061" t="s">
        <v>891</v>
      </c>
      <c r="C94" s="1062" t="s">
        <v>869</v>
      </c>
      <c r="D94" s="1060">
        <v>9</v>
      </c>
    </row>
    <row r="95" spans="1:4">
      <c r="A95" s="1060" t="s">
        <v>874</v>
      </c>
      <c r="B95" s="1061" t="s">
        <v>871</v>
      </c>
      <c r="C95" s="1062" t="s">
        <v>869</v>
      </c>
      <c r="D95" s="1060">
        <v>2</v>
      </c>
    </row>
    <row r="96" spans="1:4">
      <c r="A96" s="1060" t="s">
        <v>876</v>
      </c>
      <c r="B96" s="1061" t="s">
        <v>873</v>
      </c>
      <c r="C96" s="1062" t="s">
        <v>869</v>
      </c>
      <c r="D96" s="1060">
        <v>1</v>
      </c>
    </row>
    <row r="97" spans="1:4">
      <c r="A97" s="1053">
        <v>3</v>
      </c>
      <c r="B97" s="1054" t="s">
        <v>896</v>
      </c>
      <c r="C97" s="1055"/>
      <c r="D97" s="1061"/>
    </row>
    <row r="98" spans="1:4">
      <c r="A98" s="1060">
        <v>3.1</v>
      </c>
      <c r="B98" s="1061" t="s">
        <v>897</v>
      </c>
      <c r="C98" s="1062" t="s">
        <v>869</v>
      </c>
      <c r="D98" s="1060">
        <v>16</v>
      </c>
    </row>
    <row r="99" spans="1:4">
      <c r="A99" s="1069"/>
      <c r="B99" s="1068"/>
      <c r="C99" s="1068"/>
      <c r="D99" s="1068"/>
    </row>
    <row r="100" spans="1:4">
      <c r="A100" s="2046" t="s">
        <v>4451</v>
      </c>
      <c r="B100" s="2047"/>
      <c r="C100" s="2047"/>
      <c r="D100" s="2048"/>
    </row>
    <row r="101" spans="1:4">
      <c r="A101" s="1052" t="s">
        <v>568</v>
      </c>
      <c r="B101" s="1052" t="s">
        <v>849</v>
      </c>
      <c r="C101" s="1053" t="s">
        <v>7</v>
      </c>
      <c r="D101" s="1052" t="s">
        <v>92</v>
      </c>
    </row>
    <row r="102" spans="1:4">
      <c r="A102" s="1052">
        <v>1</v>
      </c>
      <c r="B102" s="1054" t="s">
        <v>850</v>
      </c>
      <c r="C102" s="1055"/>
      <c r="D102" s="1052"/>
    </row>
    <row r="103" spans="1:4">
      <c r="A103" s="1056">
        <v>1.1000000000000001</v>
      </c>
      <c r="B103" s="1057" t="s">
        <v>851</v>
      </c>
      <c r="C103" s="1062" t="s">
        <v>105</v>
      </c>
      <c r="D103" s="1059"/>
    </row>
    <row r="104" spans="1:4">
      <c r="A104" s="1060" t="s">
        <v>111</v>
      </c>
      <c r="B104" s="1061" t="s">
        <v>909</v>
      </c>
      <c r="C104" s="1062" t="s">
        <v>105</v>
      </c>
      <c r="D104" s="1060">
        <v>9.3800000000000008</v>
      </c>
    </row>
    <row r="105" spans="1:4">
      <c r="A105" s="1060" t="s">
        <v>853</v>
      </c>
      <c r="B105" s="1061" t="s">
        <v>910</v>
      </c>
      <c r="C105" s="1062" t="s">
        <v>105</v>
      </c>
      <c r="D105" s="1060">
        <v>5.41</v>
      </c>
    </row>
    <row r="106" spans="1:4">
      <c r="A106" s="1060" t="s">
        <v>855</v>
      </c>
      <c r="B106" s="1061" t="s">
        <v>913</v>
      </c>
      <c r="C106" s="1062" t="s">
        <v>105</v>
      </c>
      <c r="D106" s="1060">
        <v>1.67</v>
      </c>
    </row>
    <row r="107" spans="1:4">
      <c r="A107" s="1060" t="s">
        <v>857</v>
      </c>
      <c r="B107" s="1061" t="s">
        <v>912</v>
      </c>
      <c r="C107" s="1062" t="s">
        <v>105</v>
      </c>
      <c r="D107" s="1060">
        <v>12.48</v>
      </c>
    </row>
    <row r="108" spans="1:4">
      <c r="A108" s="1052">
        <v>2</v>
      </c>
      <c r="B108" s="1063" t="s">
        <v>866</v>
      </c>
      <c r="C108" s="1064"/>
      <c r="D108" s="1055"/>
    </row>
    <row r="109" spans="1:4">
      <c r="A109" s="1056">
        <v>2.1</v>
      </c>
      <c r="B109" s="1057" t="s">
        <v>867</v>
      </c>
      <c r="C109" s="1062"/>
      <c r="D109" s="1061"/>
    </row>
    <row r="110" spans="1:4">
      <c r="A110" s="1060" t="s">
        <v>145</v>
      </c>
      <c r="B110" s="1061" t="s">
        <v>868</v>
      </c>
      <c r="C110" s="1062" t="s">
        <v>869</v>
      </c>
      <c r="D110" s="1060">
        <v>8</v>
      </c>
    </row>
    <row r="111" spans="1:4">
      <c r="A111" s="1060" t="s">
        <v>870</v>
      </c>
      <c r="B111" s="1061" t="s">
        <v>889</v>
      </c>
      <c r="C111" s="1062" t="s">
        <v>869</v>
      </c>
      <c r="D111" s="1060">
        <v>2</v>
      </c>
    </row>
    <row r="112" spans="1:4">
      <c r="A112" s="1060" t="s">
        <v>872</v>
      </c>
      <c r="B112" s="1061" t="s">
        <v>891</v>
      </c>
      <c r="C112" s="1062" t="s">
        <v>869</v>
      </c>
      <c r="D112" s="1060">
        <v>1</v>
      </c>
    </row>
    <row r="113" spans="1:4">
      <c r="A113" s="1060" t="s">
        <v>874</v>
      </c>
      <c r="B113" s="1061" t="s">
        <v>871</v>
      </c>
      <c r="C113" s="1062" t="s">
        <v>869</v>
      </c>
      <c r="D113" s="1060">
        <v>2</v>
      </c>
    </row>
    <row r="114" spans="1:4">
      <c r="A114" s="1053">
        <v>3</v>
      </c>
      <c r="B114" s="1054" t="s">
        <v>896</v>
      </c>
      <c r="C114" s="1055"/>
      <c r="D114" s="1061"/>
    </row>
    <row r="115" spans="1:4">
      <c r="A115" s="1060">
        <v>3.1</v>
      </c>
      <c r="B115" s="1061" t="s">
        <v>897</v>
      </c>
      <c r="C115" s="1062" t="s">
        <v>869</v>
      </c>
      <c r="D115" s="1060">
        <v>6</v>
      </c>
    </row>
    <row r="116" spans="1:4">
      <c r="A116" s="1069"/>
      <c r="B116" s="1068"/>
      <c r="C116" s="1068"/>
      <c r="D116" s="1068"/>
    </row>
    <row r="117" spans="1:4">
      <c r="A117" s="2046" t="s">
        <v>4452</v>
      </c>
      <c r="B117" s="2047"/>
      <c r="C117" s="2047"/>
      <c r="D117" s="2048"/>
    </row>
    <row r="118" spans="1:4">
      <c r="A118" s="1052" t="s">
        <v>568</v>
      </c>
      <c r="B118" s="1052" t="s">
        <v>849</v>
      </c>
      <c r="C118" s="1053" t="s">
        <v>7</v>
      </c>
      <c r="D118" s="1052" t="s">
        <v>92</v>
      </c>
    </row>
    <row r="119" spans="1:4">
      <c r="A119" s="1052">
        <v>1</v>
      </c>
      <c r="B119" s="1054" t="s">
        <v>850</v>
      </c>
      <c r="C119" s="1055"/>
      <c r="D119" s="1052"/>
    </row>
    <row r="120" spans="1:4">
      <c r="A120" s="1056">
        <v>1.1000000000000001</v>
      </c>
      <c r="B120" s="1057" t="s">
        <v>851</v>
      </c>
      <c r="C120" s="1062" t="s">
        <v>105</v>
      </c>
      <c r="D120" s="1059"/>
    </row>
    <row r="121" spans="1:4">
      <c r="A121" s="1060" t="s">
        <v>111</v>
      </c>
      <c r="B121" s="1061" t="s">
        <v>909</v>
      </c>
      <c r="C121" s="1062" t="s">
        <v>105</v>
      </c>
      <c r="D121" s="1060">
        <v>13.72</v>
      </c>
    </row>
    <row r="122" spans="1:4">
      <c r="A122" s="1060" t="s">
        <v>853</v>
      </c>
      <c r="B122" s="1061" t="s">
        <v>910</v>
      </c>
      <c r="C122" s="1062" t="s">
        <v>105</v>
      </c>
      <c r="D122" s="1060">
        <v>14.12</v>
      </c>
    </row>
    <row r="123" spans="1:4">
      <c r="A123" s="1060" t="s">
        <v>855</v>
      </c>
      <c r="B123" s="1061" t="s">
        <v>911</v>
      </c>
      <c r="C123" s="1062" t="s">
        <v>105</v>
      </c>
      <c r="D123" s="1060">
        <v>502.67</v>
      </c>
    </row>
    <row r="124" spans="1:4">
      <c r="A124" s="1060" t="s">
        <v>857</v>
      </c>
      <c r="B124" s="1061" t="s">
        <v>913</v>
      </c>
      <c r="C124" s="1062" t="s">
        <v>105</v>
      </c>
      <c r="D124" s="1060">
        <v>427.26</v>
      </c>
    </row>
    <row r="125" spans="1:4">
      <c r="A125" s="1060" t="s">
        <v>914</v>
      </c>
      <c r="B125" s="1061" t="s">
        <v>912</v>
      </c>
      <c r="C125" s="1062" t="s">
        <v>105</v>
      </c>
      <c r="D125" s="1060">
        <v>638.1</v>
      </c>
    </row>
    <row r="126" spans="1:4">
      <c r="A126" s="1052">
        <v>2</v>
      </c>
      <c r="B126" s="1063" t="s">
        <v>866</v>
      </c>
      <c r="C126" s="1064"/>
      <c r="D126" s="1055"/>
    </row>
    <row r="127" spans="1:4">
      <c r="A127" s="1056">
        <v>2.1</v>
      </c>
      <c r="B127" s="1057" t="s">
        <v>867</v>
      </c>
      <c r="C127" s="1062"/>
      <c r="D127" s="1061"/>
    </row>
    <row r="128" spans="1:4">
      <c r="A128" s="1060" t="s">
        <v>145</v>
      </c>
      <c r="B128" s="1061" t="s">
        <v>868</v>
      </c>
      <c r="C128" s="1062" t="s">
        <v>869</v>
      </c>
      <c r="D128" s="1060">
        <v>2</v>
      </c>
    </row>
    <row r="129" spans="1:4">
      <c r="A129" s="1060" t="s">
        <v>870</v>
      </c>
      <c r="B129" s="1061" t="s">
        <v>889</v>
      </c>
      <c r="C129" s="1062" t="s">
        <v>869</v>
      </c>
      <c r="D129" s="1060">
        <v>6</v>
      </c>
    </row>
    <row r="130" spans="1:4">
      <c r="A130" s="1060" t="s">
        <v>872</v>
      </c>
      <c r="B130" s="1061" t="s">
        <v>891</v>
      </c>
      <c r="C130" s="1062" t="s">
        <v>869</v>
      </c>
      <c r="D130" s="1060">
        <v>4</v>
      </c>
    </row>
    <row r="131" spans="1:4">
      <c r="A131" s="1060" t="s">
        <v>874</v>
      </c>
      <c r="B131" s="1061" t="s">
        <v>871</v>
      </c>
      <c r="C131" s="1062" t="s">
        <v>869</v>
      </c>
      <c r="D131" s="1060">
        <v>2</v>
      </c>
    </row>
    <row r="132" spans="1:4">
      <c r="A132" s="1060" t="s">
        <v>876</v>
      </c>
      <c r="B132" s="1061" t="s">
        <v>873</v>
      </c>
      <c r="C132" s="1062" t="s">
        <v>869</v>
      </c>
      <c r="D132" s="1060">
        <v>1</v>
      </c>
    </row>
    <row r="133" spans="1:4">
      <c r="A133" s="1053">
        <v>3</v>
      </c>
      <c r="B133" s="1054" t="s">
        <v>896</v>
      </c>
      <c r="C133" s="1055"/>
      <c r="D133" s="1061"/>
    </row>
    <row r="134" spans="1:4">
      <c r="A134" s="1060">
        <v>3.1</v>
      </c>
      <c r="B134" s="1061" t="s">
        <v>897</v>
      </c>
      <c r="C134" s="1062" t="s">
        <v>869</v>
      </c>
      <c r="D134" s="1060">
        <v>6</v>
      </c>
    </row>
    <row r="135" spans="1:4">
      <c r="A135" s="1069"/>
      <c r="B135" s="1068"/>
      <c r="C135" s="1068"/>
      <c r="D135" s="1068"/>
    </row>
    <row r="136" spans="1:4">
      <c r="A136" s="2046" t="s">
        <v>4453</v>
      </c>
      <c r="B136" s="2047"/>
      <c r="C136" s="2047"/>
      <c r="D136" s="2048"/>
    </row>
    <row r="137" spans="1:4">
      <c r="A137" s="1052" t="s">
        <v>568</v>
      </c>
      <c r="B137" s="1052" t="s">
        <v>849</v>
      </c>
      <c r="C137" s="1053" t="s">
        <v>7</v>
      </c>
      <c r="D137" s="1052" t="s">
        <v>92</v>
      </c>
    </row>
    <row r="138" spans="1:4">
      <c r="A138" s="1052">
        <v>1</v>
      </c>
      <c r="B138" s="1054" t="s">
        <v>850</v>
      </c>
      <c r="C138" s="1055"/>
      <c r="D138" s="1052"/>
    </row>
    <row r="139" spans="1:4">
      <c r="A139" s="1056">
        <v>1.1000000000000001</v>
      </c>
      <c r="B139" s="1057" t="s">
        <v>851</v>
      </c>
      <c r="C139" s="1062" t="s">
        <v>105</v>
      </c>
      <c r="D139" s="1059"/>
    </row>
    <row r="140" spans="1:4">
      <c r="A140" s="1060" t="s">
        <v>111</v>
      </c>
      <c r="B140" s="1061" t="s">
        <v>909</v>
      </c>
      <c r="C140" s="1062" t="s">
        <v>105</v>
      </c>
      <c r="D140" s="1060">
        <v>28.23</v>
      </c>
    </row>
    <row r="141" spans="1:4">
      <c r="A141" s="1060" t="s">
        <v>853</v>
      </c>
      <c r="B141" s="1061" t="s">
        <v>911</v>
      </c>
      <c r="C141" s="1062" t="s">
        <v>105</v>
      </c>
      <c r="D141" s="1060">
        <v>10.02</v>
      </c>
    </row>
    <row r="142" spans="1:4">
      <c r="A142" s="1060" t="s">
        <v>855</v>
      </c>
      <c r="B142" s="1061" t="s">
        <v>913</v>
      </c>
      <c r="C142" s="1062" t="s">
        <v>105</v>
      </c>
      <c r="D142" s="1060">
        <v>221.11</v>
      </c>
    </row>
    <row r="143" spans="1:4">
      <c r="A143" s="1052">
        <v>2</v>
      </c>
      <c r="B143" s="1063" t="s">
        <v>866</v>
      </c>
      <c r="C143" s="1064"/>
      <c r="D143" s="1055"/>
    </row>
    <row r="144" spans="1:4">
      <c r="A144" s="1056">
        <v>2.1</v>
      </c>
      <c r="B144" s="1057" t="s">
        <v>867</v>
      </c>
      <c r="C144" s="1062"/>
      <c r="D144" s="1061"/>
    </row>
    <row r="145" spans="1:4">
      <c r="A145" s="1060" t="s">
        <v>145</v>
      </c>
      <c r="B145" s="1061" t="s">
        <v>868</v>
      </c>
      <c r="C145" s="1062" t="s">
        <v>869</v>
      </c>
      <c r="D145" s="1060">
        <v>15</v>
      </c>
    </row>
    <row r="146" spans="1:4">
      <c r="A146" s="1060" t="s">
        <v>870</v>
      </c>
      <c r="B146" s="1061" t="s">
        <v>891</v>
      </c>
      <c r="C146" s="1062" t="s">
        <v>869</v>
      </c>
      <c r="D146" s="1060">
        <v>4</v>
      </c>
    </row>
    <row r="147" spans="1:4">
      <c r="A147" s="1060" t="s">
        <v>872</v>
      </c>
      <c r="B147" s="1061" t="s">
        <v>871</v>
      </c>
      <c r="C147" s="1062" t="s">
        <v>869</v>
      </c>
      <c r="D147" s="1060">
        <v>2</v>
      </c>
    </row>
    <row r="148" spans="1:4">
      <c r="A148" s="1053">
        <v>3</v>
      </c>
      <c r="B148" s="1054" t="s">
        <v>896</v>
      </c>
      <c r="C148" s="1055"/>
      <c r="D148" s="1061"/>
    </row>
    <row r="149" spans="1:4">
      <c r="A149" s="1060">
        <v>3.1</v>
      </c>
      <c r="B149" s="1061" t="s">
        <v>897</v>
      </c>
      <c r="C149" s="1062" t="s">
        <v>869</v>
      </c>
      <c r="D149" s="1060">
        <v>11</v>
      </c>
    </row>
    <row r="150" spans="1:4">
      <c r="A150" s="1069"/>
      <c r="B150" s="1068"/>
      <c r="C150" s="1068"/>
      <c r="D150" s="1068"/>
    </row>
    <row r="151" spans="1:4">
      <c r="A151" s="2046" t="s">
        <v>4454</v>
      </c>
      <c r="B151" s="2047"/>
      <c r="C151" s="2047"/>
      <c r="D151" s="2048"/>
    </row>
    <row r="152" spans="1:4">
      <c r="A152" s="1052" t="s">
        <v>568</v>
      </c>
      <c r="B152" s="1052" t="s">
        <v>849</v>
      </c>
      <c r="C152" s="1053" t="s">
        <v>7</v>
      </c>
      <c r="D152" s="1052" t="s">
        <v>92</v>
      </c>
    </row>
    <row r="153" spans="1:4">
      <c r="A153" s="1052">
        <v>1</v>
      </c>
      <c r="B153" s="1054" t="s">
        <v>850</v>
      </c>
      <c r="C153" s="1055"/>
      <c r="D153" s="1052"/>
    </row>
    <row r="154" spans="1:4">
      <c r="A154" s="1056">
        <v>1.1000000000000001</v>
      </c>
      <c r="B154" s="1057" t="s">
        <v>851</v>
      </c>
      <c r="C154" s="1061"/>
      <c r="D154" s="1059"/>
    </row>
    <row r="155" spans="1:4">
      <c r="A155" s="1060" t="s">
        <v>111</v>
      </c>
      <c r="B155" s="1061" t="s">
        <v>909</v>
      </c>
      <c r="C155" s="1062" t="s">
        <v>105</v>
      </c>
      <c r="D155" s="1060">
        <v>60.26</v>
      </c>
    </row>
    <row r="156" spans="1:4">
      <c r="A156" s="1060" t="s">
        <v>853</v>
      </c>
      <c r="B156" s="1061" t="s">
        <v>910</v>
      </c>
      <c r="C156" s="1062" t="s">
        <v>105</v>
      </c>
      <c r="D156" s="1060">
        <v>3.29</v>
      </c>
    </row>
    <row r="157" spans="1:4">
      <c r="A157" s="1060" t="s">
        <v>855</v>
      </c>
      <c r="B157" s="1061" t="s">
        <v>911</v>
      </c>
      <c r="C157" s="1062" t="s">
        <v>105</v>
      </c>
      <c r="D157" s="1060">
        <v>3.63</v>
      </c>
    </row>
    <row r="158" spans="1:4">
      <c r="A158" s="1060" t="s">
        <v>857</v>
      </c>
      <c r="B158" s="1061" t="s">
        <v>912</v>
      </c>
      <c r="C158" s="1062" t="s">
        <v>105</v>
      </c>
      <c r="D158" s="1060">
        <v>3.06</v>
      </c>
    </row>
    <row r="159" spans="1:4">
      <c r="A159" s="1052">
        <v>2</v>
      </c>
      <c r="B159" s="1063" t="s">
        <v>866</v>
      </c>
      <c r="C159" s="1064"/>
      <c r="D159" s="1055"/>
    </row>
    <row r="160" spans="1:4">
      <c r="A160" s="1056">
        <v>2.1</v>
      </c>
      <c r="B160" s="1057" t="s">
        <v>867</v>
      </c>
      <c r="C160" s="1062"/>
      <c r="D160" s="1061"/>
    </row>
    <row r="161" spans="1:4">
      <c r="A161" s="1060" t="s">
        <v>145</v>
      </c>
      <c r="B161" s="1061" t="s">
        <v>888</v>
      </c>
      <c r="C161" s="1062" t="s">
        <v>869</v>
      </c>
      <c r="D161" s="1060">
        <v>1</v>
      </c>
    </row>
    <row r="162" spans="1:4">
      <c r="A162" s="1060" t="s">
        <v>870</v>
      </c>
      <c r="B162" s="1061" t="s">
        <v>868</v>
      </c>
      <c r="C162" s="1062" t="s">
        <v>869</v>
      </c>
      <c r="D162" s="1060">
        <v>10</v>
      </c>
    </row>
    <row r="163" spans="1:4">
      <c r="A163" s="1060" t="s">
        <v>872</v>
      </c>
      <c r="B163" s="1061" t="s">
        <v>889</v>
      </c>
      <c r="C163" s="1062" t="s">
        <v>869</v>
      </c>
      <c r="D163" s="1060">
        <v>3</v>
      </c>
    </row>
    <row r="164" spans="1:4">
      <c r="A164" s="1060" t="s">
        <v>874</v>
      </c>
      <c r="B164" s="1061" t="s">
        <v>891</v>
      </c>
      <c r="C164" s="1062" t="s">
        <v>869</v>
      </c>
      <c r="D164" s="1060">
        <v>2</v>
      </c>
    </row>
    <row r="165" spans="1:4">
      <c r="A165" s="1060" t="s">
        <v>876</v>
      </c>
      <c r="B165" s="1061" t="s">
        <v>871</v>
      </c>
      <c r="C165" s="1062" t="s">
        <v>869</v>
      </c>
      <c r="D165" s="1060">
        <v>1</v>
      </c>
    </row>
    <row r="166" spans="1:4">
      <c r="A166" s="1060" t="s">
        <v>878</v>
      </c>
      <c r="B166" s="1061" t="s">
        <v>873</v>
      </c>
      <c r="C166" s="1062" t="s">
        <v>869</v>
      </c>
      <c r="D166" s="1060">
        <v>1</v>
      </c>
    </row>
    <row r="167" spans="1:4">
      <c r="A167" s="1053">
        <v>3</v>
      </c>
      <c r="B167" s="1054" t="s">
        <v>896</v>
      </c>
      <c r="C167" s="1055"/>
      <c r="D167" s="1061"/>
    </row>
    <row r="168" spans="1:4">
      <c r="A168" s="1060">
        <v>3.1</v>
      </c>
      <c r="B168" s="1061" t="s">
        <v>897</v>
      </c>
      <c r="C168" s="1062" t="s">
        <v>869</v>
      </c>
      <c r="D168" s="1060">
        <v>8</v>
      </c>
    </row>
    <row r="169" spans="1:4">
      <c r="A169" s="1069"/>
      <c r="B169" s="1068"/>
      <c r="C169" s="1068"/>
      <c r="D169" s="1068"/>
    </row>
    <row r="170" spans="1:4">
      <c r="A170" s="2046" t="s">
        <v>4455</v>
      </c>
      <c r="B170" s="2047"/>
      <c r="C170" s="2047"/>
      <c r="D170" s="2048"/>
    </row>
    <row r="171" spans="1:4">
      <c r="A171" s="1052" t="s">
        <v>568</v>
      </c>
      <c r="B171" s="1052" t="s">
        <v>849</v>
      </c>
      <c r="C171" s="1053" t="s">
        <v>7</v>
      </c>
      <c r="D171" s="1052" t="s">
        <v>92</v>
      </c>
    </row>
    <row r="172" spans="1:4">
      <c r="A172" s="1052">
        <v>1</v>
      </c>
      <c r="B172" s="1054" t="s">
        <v>850</v>
      </c>
      <c r="C172" s="1055"/>
      <c r="D172" s="1052"/>
    </row>
    <row r="173" spans="1:4">
      <c r="A173" s="1056">
        <v>1.1000000000000001</v>
      </c>
      <c r="B173" s="1057" t="s">
        <v>851</v>
      </c>
      <c r="C173" s="1062" t="s">
        <v>105</v>
      </c>
      <c r="D173" s="1059"/>
    </row>
    <row r="174" spans="1:4">
      <c r="A174" s="1060" t="s">
        <v>111</v>
      </c>
      <c r="B174" s="1061" t="s">
        <v>909</v>
      </c>
      <c r="C174" s="1062" t="s">
        <v>105</v>
      </c>
      <c r="D174" s="1060">
        <v>57.67</v>
      </c>
    </row>
    <row r="175" spans="1:4">
      <c r="A175" s="1060" t="s">
        <v>853</v>
      </c>
      <c r="B175" s="1061" t="s">
        <v>910</v>
      </c>
      <c r="C175" s="1062" t="s">
        <v>105</v>
      </c>
      <c r="D175" s="1060">
        <v>9.9600000000000009</v>
      </c>
    </row>
    <row r="176" spans="1:4">
      <c r="A176" s="1060" t="s">
        <v>855</v>
      </c>
      <c r="B176" s="1061" t="s">
        <v>911</v>
      </c>
      <c r="C176" s="1062" t="s">
        <v>105</v>
      </c>
      <c r="D176" s="1060">
        <v>16.41</v>
      </c>
    </row>
    <row r="177" spans="1:4">
      <c r="A177" s="1060" t="s">
        <v>857</v>
      </c>
      <c r="B177" s="1061" t="s">
        <v>913</v>
      </c>
      <c r="C177" s="1062" t="s">
        <v>105</v>
      </c>
      <c r="D177" s="1060">
        <v>700.75</v>
      </c>
    </row>
    <row r="178" spans="1:4">
      <c r="A178" s="1060" t="s">
        <v>914</v>
      </c>
      <c r="B178" s="1061" t="s">
        <v>912</v>
      </c>
      <c r="C178" s="1062" t="s">
        <v>105</v>
      </c>
      <c r="D178" s="1060">
        <v>92.83</v>
      </c>
    </row>
    <row r="179" spans="1:4">
      <c r="A179" s="1052">
        <v>2</v>
      </c>
      <c r="B179" s="1063" t="s">
        <v>866</v>
      </c>
      <c r="C179" s="1064"/>
      <c r="D179" s="1055"/>
    </row>
    <row r="180" spans="1:4">
      <c r="A180" s="1056">
        <v>2.1</v>
      </c>
      <c r="B180" s="1057" t="s">
        <v>867</v>
      </c>
      <c r="C180" s="1062"/>
      <c r="D180" s="1061"/>
    </row>
    <row r="181" spans="1:4">
      <c r="A181" s="1060" t="s">
        <v>145</v>
      </c>
      <c r="B181" s="1061" t="s">
        <v>888</v>
      </c>
      <c r="C181" s="1062" t="s">
        <v>869</v>
      </c>
      <c r="D181" s="1060">
        <v>1</v>
      </c>
    </row>
    <row r="182" spans="1:4">
      <c r="A182" s="1060" t="s">
        <v>870</v>
      </c>
      <c r="B182" s="1061" t="s">
        <v>868</v>
      </c>
      <c r="C182" s="1062" t="s">
        <v>869</v>
      </c>
      <c r="D182" s="1060">
        <v>15</v>
      </c>
    </row>
    <row r="183" spans="1:4">
      <c r="A183" s="1060" t="s">
        <v>872</v>
      </c>
      <c r="B183" s="1061" t="s">
        <v>889</v>
      </c>
      <c r="C183" s="1062" t="s">
        <v>869</v>
      </c>
      <c r="D183" s="1060">
        <v>1</v>
      </c>
    </row>
    <row r="184" spans="1:4">
      <c r="A184" s="1060" t="s">
        <v>874</v>
      </c>
      <c r="B184" s="1061" t="s">
        <v>871</v>
      </c>
      <c r="C184" s="1062" t="s">
        <v>869</v>
      </c>
      <c r="D184" s="1060">
        <v>11</v>
      </c>
    </row>
    <row r="185" spans="1:4">
      <c r="A185" s="1053">
        <v>3</v>
      </c>
      <c r="B185" s="1054" t="s">
        <v>896</v>
      </c>
      <c r="C185" s="1055"/>
      <c r="D185" s="1061"/>
    </row>
    <row r="186" spans="1:4">
      <c r="A186" s="1060">
        <v>3.1</v>
      </c>
      <c r="B186" s="1061" t="s">
        <v>897</v>
      </c>
      <c r="C186" s="1062" t="s">
        <v>869</v>
      </c>
      <c r="D186" s="1060">
        <v>16</v>
      </c>
    </row>
    <row r="187" spans="1:4">
      <c r="A187" s="1069"/>
      <c r="B187" s="1068"/>
      <c r="C187" s="1068"/>
      <c r="D187" s="1068"/>
    </row>
    <row r="188" spans="1:4">
      <c r="A188" s="2046" t="s">
        <v>4456</v>
      </c>
      <c r="B188" s="2047"/>
      <c r="C188" s="2047"/>
      <c r="D188" s="2048"/>
    </row>
    <row r="189" spans="1:4">
      <c r="A189" s="1052" t="s">
        <v>568</v>
      </c>
      <c r="B189" s="1052" t="s">
        <v>849</v>
      </c>
      <c r="C189" s="1053" t="s">
        <v>7</v>
      </c>
      <c r="D189" s="1052" t="s">
        <v>92</v>
      </c>
    </row>
    <row r="190" spans="1:4">
      <c r="A190" s="1052">
        <v>1</v>
      </c>
      <c r="B190" s="1054" t="s">
        <v>850</v>
      </c>
      <c r="C190" s="1055"/>
      <c r="D190" s="1052"/>
    </row>
    <row r="191" spans="1:4">
      <c r="A191" s="1056">
        <v>1.1000000000000001</v>
      </c>
      <c r="B191" s="1057" t="s">
        <v>851</v>
      </c>
      <c r="C191" s="1062" t="s">
        <v>105</v>
      </c>
      <c r="D191" s="1059"/>
    </row>
    <row r="192" spans="1:4">
      <c r="A192" s="1060" t="s">
        <v>111</v>
      </c>
      <c r="B192" s="1061" t="s">
        <v>909</v>
      </c>
      <c r="C192" s="1062" t="s">
        <v>105</v>
      </c>
      <c r="D192" s="1060">
        <v>28.34</v>
      </c>
    </row>
    <row r="193" spans="1:4">
      <c r="A193" s="1060" t="s">
        <v>853</v>
      </c>
      <c r="B193" s="1061" t="s">
        <v>910</v>
      </c>
      <c r="C193" s="1062" t="s">
        <v>105</v>
      </c>
      <c r="D193" s="1060">
        <v>14.61</v>
      </c>
    </row>
    <row r="194" spans="1:4">
      <c r="A194" s="1060" t="s">
        <v>855</v>
      </c>
      <c r="B194" s="1061" t="s">
        <v>911</v>
      </c>
      <c r="C194" s="1062" t="s">
        <v>105</v>
      </c>
      <c r="D194" s="1060">
        <v>17.18</v>
      </c>
    </row>
    <row r="195" spans="1:4">
      <c r="A195" s="1060" t="s">
        <v>857</v>
      </c>
      <c r="B195" s="1061" t="s">
        <v>913</v>
      </c>
      <c r="C195" s="1062" t="s">
        <v>105</v>
      </c>
      <c r="D195" s="1060">
        <v>203</v>
      </c>
    </row>
    <row r="196" spans="1:4">
      <c r="A196" s="1060" t="s">
        <v>914</v>
      </c>
      <c r="B196" s="1061" t="s">
        <v>912</v>
      </c>
      <c r="C196" s="1062" t="s">
        <v>105</v>
      </c>
      <c r="D196" s="1060">
        <v>1016.45</v>
      </c>
    </row>
    <row r="197" spans="1:4">
      <c r="A197" s="1052">
        <v>2</v>
      </c>
      <c r="B197" s="1063" t="s">
        <v>866</v>
      </c>
      <c r="C197" s="1064"/>
      <c r="D197" s="1055"/>
    </row>
    <row r="198" spans="1:4">
      <c r="A198" s="1056">
        <v>2.1</v>
      </c>
      <c r="B198" s="1057" t="s">
        <v>867</v>
      </c>
      <c r="C198" s="1062"/>
      <c r="D198" s="1061"/>
    </row>
    <row r="199" spans="1:4">
      <c r="A199" s="1060" t="s">
        <v>145</v>
      </c>
      <c r="B199" s="1061" t="s">
        <v>868</v>
      </c>
      <c r="C199" s="1062" t="s">
        <v>869</v>
      </c>
      <c r="D199" s="1060">
        <v>10</v>
      </c>
    </row>
    <row r="200" spans="1:4">
      <c r="A200" s="1060" t="s">
        <v>870</v>
      </c>
      <c r="B200" s="1061" t="s">
        <v>889</v>
      </c>
      <c r="C200" s="1062" t="s">
        <v>869</v>
      </c>
      <c r="D200" s="1060">
        <v>3</v>
      </c>
    </row>
    <row r="201" spans="1:4">
      <c r="A201" s="1060" t="s">
        <v>872</v>
      </c>
      <c r="B201" s="1061" t="s">
        <v>891</v>
      </c>
      <c r="C201" s="1062" t="s">
        <v>869</v>
      </c>
      <c r="D201" s="1060">
        <v>5</v>
      </c>
    </row>
    <row r="202" spans="1:4">
      <c r="A202" s="1060" t="s">
        <v>874</v>
      </c>
      <c r="B202" s="1061" t="s">
        <v>871</v>
      </c>
      <c r="C202" s="1062" t="s">
        <v>869</v>
      </c>
      <c r="D202" s="1060">
        <v>3</v>
      </c>
    </row>
    <row r="203" spans="1:4">
      <c r="A203" s="1060" t="s">
        <v>876</v>
      </c>
      <c r="B203" s="1061" t="s">
        <v>873</v>
      </c>
      <c r="C203" s="1062" t="s">
        <v>869</v>
      </c>
      <c r="D203" s="1060">
        <v>4</v>
      </c>
    </row>
    <row r="204" spans="1:4">
      <c r="A204" s="1053">
        <v>3</v>
      </c>
      <c r="B204" s="1054" t="s">
        <v>896</v>
      </c>
      <c r="C204" s="1055"/>
      <c r="D204" s="1061"/>
    </row>
    <row r="205" spans="1:4">
      <c r="A205" s="1060">
        <v>3.1</v>
      </c>
      <c r="B205" s="1061" t="s">
        <v>897</v>
      </c>
      <c r="C205" s="1062" t="s">
        <v>869</v>
      </c>
      <c r="D205" s="1060">
        <v>13</v>
      </c>
    </row>
  </sheetData>
  <mergeCells count="11">
    <mergeCell ref="A136:D136"/>
    <mergeCell ref="A151:D151"/>
    <mergeCell ref="A170:D170"/>
    <mergeCell ref="A188:D188"/>
    <mergeCell ref="A1:D1"/>
    <mergeCell ref="A117:D117"/>
    <mergeCell ref="A100:D100"/>
    <mergeCell ref="A2:D2"/>
    <mergeCell ref="A45:D45"/>
    <mergeCell ref="A61:D61"/>
    <mergeCell ref="A81:D81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theme="9" tint="-0.249977111117893"/>
    <pageSetUpPr fitToPage="1"/>
  </sheetPr>
  <dimension ref="A1:G94"/>
  <sheetViews>
    <sheetView workbookViewId="0">
      <selection sqref="A1:G1"/>
    </sheetView>
  </sheetViews>
  <sheetFormatPr baseColWidth="10" defaultRowHeight="12.75"/>
  <cols>
    <col min="1" max="2" width="9" style="100" customWidth="1"/>
    <col min="3" max="3" width="49.28515625" style="98" customWidth="1"/>
    <col min="4" max="4" width="9.42578125" style="98" customWidth="1"/>
    <col min="5" max="5" width="14.5703125" style="98" customWidth="1"/>
    <col min="6" max="6" width="13.7109375" style="98" customWidth="1"/>
    <col min="7" max="7" width="18" style="98" customWidth="1"/>
    <col min="8" max="253" width="11.42578125" style="98"/>
    <col min="254" max="254" width="7.42578125" style="98" customWidth="1"/>
    <col min="255" max="255" width="49.140625" style="98" customWidth="1"/>
    <col min="256" max="256" width="9.42578125" style="98" customWidth="1"/>
    <col min="257" max="257" width="9" style="98" customWidth="1"/>
    <col min="258" max="258" width="12" style="98" customWidth="1"/>
    <col min="259" max="259" width="15" style="98" customWidth="1"/>
    <col min="260" max="260" width="11.42578125" style="98"/>
    <col min="261" max="261" width="14.140625" style="98" bestFit="1" customWidth="1"/>
    <col min="262" max="262" width="11.5703125" style="98" bestFit="1" customWidth="1"/>
    <col min="263" max="509" width="11.42578125" style="98"/>
    <col min="510" max="510" width="7.42578125" style="98" customWidth="1"/>
    <col min="511" max="511" width="49.140625" style="98" customWidth="1"/>
    <col min="512" max="512" width="9.42578125" style="98" customWidth="1"/>
    <col min="513" max="513" width="9" style="98" customWidth="1"/>
    <col min="514" max="514" width="12" style="98" customWidth="1"/>
    <col min="515" max="515" width="15" style="98" customWidth="1"/>
    <col min="516" max="516" width="11.42578125" style="98"/>
    <col min="517" max="517" width="14.140625" style="98" bestFit="1" customWidth="1"/>
    <col min="518" max="518" width="11.5703125" style="98" bestFit="1" customWidth="1"/>
    <col min="519" max="765" width="11.42578125" style="98"/>
    <col min="766" max="766" width="7.42578125" style="98" customWidth="1"/>
    <col min="767" max="767" width="49.140625" style="98" customWidth="1"/>
    <col min="768" max="768" width="9.42578125" style="98" customWidth="1"/>
    <col min="769" max="769" width="9" style="98" customWidth="1"/>
    <col min="770" max="770" width="12" style="98" customWidth="1"/>
    <col min="771" max="771" width="15" style="98" customWidth="1"/>
    <col min="772" max="772" width="11.42578125" style="98"/>
    <col min="773" max="773" width="14.140625" style="98" bestFit="1" customWidth="1"/>
    <col min="774" max="774" width="11.5703125" style="98" bestFit="1" customWidth="1"/>
    <col min="775" max="1021" width="11.42578125" style="98"/>
    <col min="1022" max="1022" width="7.42578125" style="98" customWidth="1"/>
    <col min="1023" max="1023" width="49.140625" style="98" customWidth="1"/>
    <col min="1024" max="1024" width="9.42578125" style="98" customWidth="1"/>
    <col min="1025" max="1025" width="9" style="98" customWidth="1"/>
    <col min="1026" max="1026" width="12" style="98" customWidth="1"/>
    <col min="1027" max="1027" width="15" style="98" customWidth="1"/>
    <col min="1028" max="1028" width="11.42578125" style="98"/>
    <col min="1029" max="1029" width="14.140625" style="98" bestFit="1" customWidth="1"/>
    <col min="1030" max="1030" width="11.5703125" style="98" bestFit="1" customWidth="1"/>
    <col min="1031" max="1277" width="11.42578125" style="98"/>
    <col min="1278" max="1278" width="7.42578125" style="98" customWidth="1"/>
    <col min="1279" max="1279" width="49.140625" style="98" customWidth="1"/>
    <col min="1280" max="1280" width="9.42578125" style="98" customWidth="1"/>
    <col min="1281" max="1281" width="9" style="98" customWidth="1"/>
    <col min="1282" max="1282" width="12" style="98" customWidth="1"/>
    <col min="1283" max="1283" width="15" style="98" customWidth="1"/>
    <col min="1284" max="1284" width="11.42578125" style="98"/>
    <col min="1285" max="1285" width="14.140625" style="98" bestFit="1" customWidth="1"/>
    <col min="1286" max="1286" width="11.5703125" style="98" bestFit="1" customWidth="1"/>
    <col min="1287" max="1533" width="11.42578125" style="98"/>
    <col min="1534" max="1534" width="7.42578125" style="98" customWidth="1"/>
    <col min="1535" max="1535" width="49.140625" style="98" customWidth="1"/>
    <col min="1536" max="1536" width="9.42578125" style="98" customWidth="1"/>
    <col min="1537" max="1537" width="9" style="98" customWidth="1"/>
    <col min="1538" max="1538" width="12" style="98" customWidth="1"/>
    <col min="1539" max="1539" width="15" style="98" customWidth="1"/>
    <col min="1540" max="1540" width="11.42578125" style="98"/>
    <col min="1541" max="1541" width="14.140625" style="98" bestFit="1" customWidth="1"/>
    <col min="1542" max="1542" width="11.5703125" style="98" bestFit="1" customWidth="1"/>
    <col min="1543" max="1789" width="11.42578125" style="98"/>
    <col min="1790" max="1790" width="7.42578125" style="98" customWidth="1"/>
    <col min="1791" max="1791" width="49.140625" style="98" customWidth="1"/>
    <col min="1792" max="1792" width="9.42578125" style="98" customWidth="1"/>
    <col min="1793" max="1793" width="9" style="98" customWidth="1"/>
    <col min="1794" max="1794" width="12" style="98" customWidth="1"/>
    <col min="1795" max="1795" width="15" style="98" customWidth="1"/>
    <col min="1796" max="1796" width="11.42578125" style="98"/>
    <col min="1797" max="1797" width="14.140625" style="98" bestFit="1" customWidth="1"/>
    <col min="1798" max="1798" width="11.5703125" style="98" bestFit="1" customWidth="1"/>
    <col min="1799" max="2045" width="11.42578125" style="98"/>
    <col min="2046" max="2046" width="7.42578125" style="98" customWidth="1"/>
    <col min="2047" max="2047" width="49.140625" style="98" customWidth="1"/>
    <col min="2048" max="2048" width="9.42578125" style="98" customWidth="1"/>
    <col min="2049" max="2049" width="9" style="98" customWidth="1"/>
    <col min="2050" max="2050" width="12" style="98" customWidth="1"/>
    <col min="2051" max="2051" width="15" style="98" customWidth="1"/>
    <col min="2052" max="2052" width="11.42578125" style="98"/>
    <col min="2053" max="2053" width="14.140625" style="98" bestFit="1" customWidth="1"/>
    <col min="2054" max="2054" width="11.5703125" style="98" bestFit="1" customWidth="1"/>
    <col min="2055" max="2301" width="11.42578125" style="98"/>
    <col min="2302" max="2302" width="7.42578125" style="98" customWidth="1"/>
    <col min="2303" max="2303" width="49.140625" style="98" customWidth="1"/>
    <col min="2304" max="2304" width="9.42578125" style="98" customWidth="1"/>
    <col min="2305" max="2305" width="9" style="98" customWidth="1"/>
    <col min="2306" max="2306" width="12" style="98" customWidth="1"/>
    <col min="2307" max="2307" width="15" style="98" customWidth="1"/>
    <col min="2308" max="2308" width="11.42578125" style="98"/>
    <col min="2309" max="2309" width="14.140625" style="98" bestFit="1" customWidth="1"/>
    <col min="2310" max="2310" width="11.5703125" style="98" bestFit="1" customWidth="1"/>
    <col min="2311" max="2557" width="11.42578125" style="98"/>
    <col min="2558" max="2558" width="7.42578125" style="98" customWidth="1"/>
    <col min="2559" max="2559" width="49.140625" style="98" customWidth="1"/>
    <col min="2560" max="2560" width="9.42578125" style="98" customWidth="1"/>
    <col min="2561" max="2561" width="9" style="98" customWidth="1"/>
    <col min="2562" max="2562" width="12" style="98" customWidth="1"/>
    <col min="2563" max="2563" width="15" style="98" customWidth="1"/>
    <col min="2564" max="2564" width="11.42578125" style="98"/>
    <col min="2565" max="2565" width="14.140625" style="98" bestFit="1" customWidth="1"/>
    <col min="2566" max="2566" width="11.5703125" style="98" bestFit="1" customWidth="1"/>
    <col min="2567" max="2813" width="11.42578125" style="98"/>
    <col min="2814" max="2814" width="7.42578125" style="98" customWidth="1"/>
    <col min="2815" max="2815" width="49.140625" style="98" customWidth="1"/>
    <col min="2816" max="2816" width="9.42578125" style="98" customWidth="1"/>
    <col min="2817" max="2817" width="9" style="98" customWidth="1"/>
    <col min="2818" max="2818" width="12" style="98" customWidth="1"/>
    <col min="2819" max="2819" width="15" style="98" customWidth="1"/>
    <col min="2820" max="2820" width="11.42578125" style="98"/>
    <col min="2821" max="2821" width="14.140625" style="98" bestFit="1" customWidth="1"/>
    <col min="2822" max="2822" width="11.5703125" style="98" bestFit="1" customWidth="1"/>
    <col min="2823" max="3069" width="11.42578125" style="98"/>
    <col min="3070" max="3070" width="7.42578125" style="98" customWidth="1"/>
    <col min="3071" max="3071" width="49.140625" style="98" customWidth="1"/>
    <col min="3072" max="3072" width="9.42578125" style="98" customWidth="1"/>
    <col min="3073" max="3073" width="9" style="98" customWidth="1"/>
    <col min="3074" max="3074" width="12" style="98" customWidth="1"/>
    <col min="3075" max="3075" width="15" style="98" customWidth="1"/>
    <col min="3076" max="3076" width="11.42578125" style="98"/>
    <col min="3077" max="3077" width="14.140625" style="98" bestFit="1" customWidth="1"/>
    <col min="3078" max="3078" width="11.5703125" style="98" bestFit="1" customWidth="1"/>
    <col min="3079" max="3325" width="11.42578125" style="98"/>
    <col min="3326" max="3326" width="7.42578125" style="98" customWidth="1"/>
    <col min="3327" max="3327" width="49.140625" style="98" customWidth="1"/>
    <col min="3328" max="3328" width="9.42578125" style="98" customWidth="1"/>
    <col min="3329" max="3329" width="9" style="98" customWidth="1"/>
    <col min="3330" max="3330" width="12" style="98" customWidth="1"/>
    <col min="3331" max="3331" width="15" style="98" customWidth="1"/>
    <col min="3332" max="3332" width="11.42578125" style="98"/>
    <col min="3333" max="3333" width="14.140625" style="98" bestFit="1" customWidth="1"/>
    <col min="3334" max="3334" width="11.5703125" style="98" bestFit="1" customWidth="1"/>
    <col min="3335" max="3581" width="11.42578125" style="98"/>
    <col min="3582" max="3582" width="7.42578125" style="98" customWidth="1"/>
    <col min="3583" max="3583" width="49.140625" style="98" customWidth="1"/>
    <col min="3584" max="3584" width="9.42578125" style="98" customWidth="1"/>
    <col min="3585" max="3585" width="9" style="98" customWidth="1"/>
    <col min="3586" max="3586" width="12" style="98" customWidth="1"/>
    <col min="3587" max="3587" width="15" style="98" customWidth="1"/>
    <col min="3588" max="3588" width="11.42578125" style="98"/>
    <col min="3589" max="3589" width="14.140625" style="98" bestFit="1" customWidth="1"/>
    <col min="3590" max="3590" width="11.5703125" style="98" bestFit="1" customWidth="1"/>
    <col min="3591" max="3837" width="11.42578125" style="98"/>
    <col min="3838" max="3838" width="7.42578125" style="98" customWidth="1"/>
    <col min="3839" max="3839" width="49.140625" style="98" customWidth="1"/>
    <col min="3840" max="3840" width="9.42578125" style="98" customWidth="1"/>
    <col min="3841" max="3841" width="9" style="98" customWidth="1"/>
    <col min="3842" max="3842" width="12" style="98" customWidth="1"/>
    <col min="3843" max="3843" width="15" style="98" customWidth="1"/>
    <col min="3844" max="3844" width="11.42578125" style="98"/>
    <col min="3845" max="3845" width="14.140625" style="98" bestFit="1" customWidth="1"/>
    <col min="3846" max="3846" width="11.5703125" style="98" bestFit="1" customWidth="1"/>
    <col min="3847" max="4093" width="11.42578125" style="98"/>
    <col min="4094" max="4094" width="7.42578125" style="98" customWidth="1"/>
    <col min="4095" max="4095" width="49.140625" style="98" customWidth="1"/>
    <col min="4096" max="4096" width="9.42578125" style="98" customWidth="1"/>
    <col min="4097" max="4097" width="9" style="98" customWidth="1"/>
    <col min="4098" max="4098" width="12" style="98" customWidth="1"/>
    <col min="4099" max="4099" width="15" style="98" customWidth="1"/>
    <col min="4100" max="4100" width="11.42578125" style="98"/>
    <col min="4101" max="4101" width="14.140625" style="98" bestFit="1" customWidth="1"/>
    <col min="4102" max="4102" width="11.5703125" style="98" bestFit="1" customWidth="1"/>
    <col min="4103" max="4349" width="11.42578125" style="98"/>
    <col min="4350" max="4350" width="7.42578125" style="98" customWidth="1"/>
    <col min="4351" max="4351" width="49.140625" style="98" customWidth="1"/>
    <col min="4352" max="4352" width="9.42578125" style="98" customWidth="1"/>
    <col min="4353" max="4353" width="9" style="98" customWidth="1"/>
    <col min="4354" max="4354" width="12" style="98" customWidth="1"/>
    <col min="4355" max="4355" width="15" style="98" customWidth="1"/>
    <col min="4356" max="4356" width="11.42578125" style="98"/>
    <col min="4357" max="4357" width="14.140625" style="98" bestFit="1" customWidth="1"/>
    <col min="4358" max="4358" width="11.5703125" style="98" bestFit="1" customWidth="1"/>
    <col min="4359" max="4605" width="11.42578125" style="98"/>
    <col min="4606" max="4606" width="7.42578125" style="98" customWidth="1"/>
    <col min="4607" max="4607" width="49.140625" style="98" customWidth="1"/>
    <col min="4608" max="4608" width="9.42578125" style="98" customWidth="1"/>
    <col min="4609" max="4609" width="9" style="98" customWidth="1"/>
    <col min="4610" max="4610" width="12" style="98" customWidth="1"/>
    <col min="4611" max="4611" width="15" style="98" customWidth="1"/>
    <col min="4612" max="4612" width="11.42578125" style="98"/>
    <col min="4613" max="4613" width="14.140625" style="98" bestFit="1" customWidth="1"/>
    <col min="4614" max="4614" width="11.5703125" style="98" bestFit="1" customWidth="1"/>
    <col min="4615" max="4861" width="11.42578125" style="98"/>
    <col min="4862" max="4862" width="7.42578125" style="98" customWidth="1"/>
    <col min="4863" max="4863" width="49.140625" style="98" customWidth="1"/>
    <col min="4864" max="4864" width="9.42578125" style="98" customWidth="1"/>
    <col min="4865" max="4865" width="9" style="98" customWidth="1"/>
    <col min="4866" max="4866" width="12" style="98" customWidth="1"/>
    <col min="4867" max="4867" width="15" style="98" customWidth="1"/>
    <col min="4868" max="4868" width="11.42578125" style="98"/>
    <col min="4869" max="4869" width="14.140625" style="98" bestFit="1" customWidth="1"/>
    <col min="4870" max="4870" width="11.5703125" style="98" bestFit="1" customWidth="1"/>
    <col min="4871" max="5117" width="11.42578125" style="98"/>
    <col min="5118" max="5118" width="7.42578125" style="98" customWidth="1"/>
    <col min="5119" max="5119" width="49.140625" style="98" customWidth="1"/>
    <col min="5120" max="5120" width="9.42578125" style="98" customWidth="1"/>
    <col min="5121" max="5121" width="9" style="98" customWidth="1"/>
    <col min="5122" max="5122" width="12" style="98" customWidth="1"/>
    <col min="5123" max="5123" width="15" style="98" customWidth="1"/>
    <col min="5124" max="5124" width="11.42578125" style="98"/>
    <col min="5125" max="5125" width="14.140625" style="98" bestFit="1" customWidth="1"/>
    <col min="5126" max="5126" width="11.5703125" style="98" bestFit="1" customWidth="1"/>
    <col min="5127" max="5373" width="11.42578125" style="98"/>
    <col min="5374" max="5374" width="7.42578125" style="98" customWidth="1"/>
    <col min="5375" max="5375" width="49.140625" style="98" customWidth="1"/>
    <col min="5376" max="5376" width="9.42578125" style="98" customWidth="1"/>
    <col min="5377" max="5377" width="9" style="98" customWidth="1"/>
    <col min="5378" max="5378" width="12" style="98" customWidth="1"/>
    <col min="5379" max="5379" width="15" style="98" customWidth="1"/>
    <col min="5380" max="5380" width="11.42578125" style="98"/>
    <col min="5381" max="5381" width="14.140625" style="98" bestFit="1" customWidth="1"/>
    <col min="5382" max="5382" width="11.5703125" style="98" bestFit="1" customWidth="1"/>
    <col min="5383" max="5629" width="11.42578125" style="98"/>
    <col min="5630" max="5630" width="7.42578125" style="98" customWidth="1"/>
    <col min="5631" max="5631" width="49.140625" style="98" customWidth="1"/>
    <col min="5632" max="5632" width="9.42578125" style="98" customWidth="1"/>
    <col min="5633" max="5633" width="9" style="98" customWidth="1"/>
    <col min="5634" max="5634" width="12" style="98" customWidth="1"/>
    <col min="5635" max="5635" width="15" style="98" customWidth="1"/>
    <col min="5636" max="5636" width="11.42578125" style="98"/>
    <col min="5637" max="5637" width="14.140625" style="98" bestFit="1" customWidth="1"/>
    <col min="5638" max="5638" width="11.5703125" style="98" bestFit="1" customWidth="1"/>
    <col min="5639" max="5885" width="11.42578125" style="98"/>
    <col min="5886" max="5886" width="7.42578125" style="98" customWidth="1"/>
    <col min="5887" max="5887" width="49.140625" style="98" customWidth="1"/>
    <col min="5888" max="5888" width="9.42578125" style="98" customWidth="1"/>
    <col min="5889" max="5889" width="9" style="98" customWidth="1"/>
    <col min="5890" max="5890" width="12" style="98" customWidth="1"/>
    <col min="5891" max="5891" width="15" style="98" customWidth="1"/>
    <col min="5892" max="5892" width="11.42578125" style="98"/>
    <col min="5893" max="5893" width="14.140625" style="98" bestFit="1" customWidth="1"/>
    <col min="5894" max="5894" width="11.5703125" style="98" bestFit="1" customWidth="1"/>
    <col min="5895" max="6141" width="11.42578125" style="98"/>
    <col min="6142" max="6142" width="7.42578125" style="98" customWidth="1"/>
    <col min="6143" max="6143" width="49.140625" style="98" customWidth="1"/>
    <col min="6144" max="6144" width="9.42578125" style="98" customWidth="1"/>
    <col min="6145" max="6145" width="9" style="98" customWidth="1"/>
    <col min="6146" max="6146" width="12" style="98" customWidth="1"/>
    <col min="6147" max="6147" width="15" style="98" customWidth="1"/>
    <col min="6148" max="6148" width="11.42578125" style="98"/>
    <col min="6149" max="6149" width="14.140625" style="98" bestFit="1" customWidth="1"/>
    <col min="6150" max="6150" width="11.5703125" style="98" bestFit="1" customWidth="1"/>
    <col min="6151" max="6397" width="11.42578125" style="98"/>
    <col min="6398" max="6398" width="7.42578125" style="98" customWidth="1"/>
    <col min="6399" max="6399" width="49.140625" style="98" customWidth="1"/>
    <col min="6400" max="6400" width="9.42578125" style="98" customWidth="1"/>
    <col min="6401" max="6401" width="9" style="98" customWidth="1"/>
    <col min="6402" max="6402" width="12" style="98" customWidth="1"/>
    <col min="6403" max="6403" width="15" style="98" customWidth="1"/>
    <col min="6404" max="6404" width="11.42578125" style="98"/>
    <col min="6405" max="6405" width="14.140625" style="98" bestFit="1" customWidth="1"/>
    <col min="6406" max="6406" width="11.5703125" style="98" bestFit="1" customWidth="1"/>
    <col min="6407" max="6653" width="11.42578125" style="98"/>
    <col min="6654" max="6654" width="7.42578125" style="98" customWidth="1"/>
    <col min="6655" max="6655" width="49.140625" style="98" customWidth="1"/>
    <col min="6656" max="6656" width="9.42578125" style="98" customWidth="1"/>
    <col min="6657" max="6657" width="9" style="98" customWidth="1"/>
    <col min="6658" max="6658" width="12" style="98" customWidth="1"/>
    <col min="6659" max="6659" width="15" style="98" customWidth="1"/>
    <col min="6660" max="6660" width="11.42578125" style="98"/>
    <col min="6661" max="6661" width="14.140625" style="98" bestFit="1" customWidth="1"/>
    <col min="6662" max="6662" width="11.5703125" style="98" bestFit="1" customWidth="1"/>
    <col min="6663" max="6909" width="11.42578125" style="98"/>
    <col min="6910" max="6910" width="7.42578125" style="98" customWidth="1"/>
    <col min="6911" max="6911" width="49.140625" style="98" customWidth="1"/>
    <col min="6912" max="6912" width="9.42578125" style="98" customWidth="1"/>
    <col min="6913" max="6913" width="9" style="98" customWidth="1"/>
    <col min="6914" max="6914" width="12" style="98" customWidth="1"/>
    <col min="6915" max="6915" width="15" style="98" customWidth="1"/>
    <col min="6916" max="6916" width="11.42578125" style="98"/>
    <col min="6917" max="6917" width="14.140625" style="98" bestFit="1" customWidth="1"/>
    <col min="6918" max="6918" width="11.5703125" style="98" bestFit="1" customWidth="1"/>
    <col min="6919" max="7165" width="11.42578125" style="98"/>
    <col min="7166" max="7166" width="7.42578125" style="98" customWidth="1"/>
    <col min="7167" max="7167" width="49.140625" style="98" customWidth="1"/>
    <col min="7168" max="7168" width="9.42578125" style="98" customWidth="1"/>
    <col min="7169" max="7169" width="9" style="98" customWidth="1"/>
    <col min="7170" max="7170" width="12" style="98" customWidth="1"/>
    <col min="7171" max="7171" width="15" style="98" customWidth="1"/>
    <col min="7172" max="7172" width="11.42578125" style="98"/>
    <col min="7173" max="7173" width="14.140625" style="98" bestFit="1" customWidth="1"/>
    <col min="7174" max="7174" width="11.5703125" style="98" bestFit="1" customWidth="1"/>
    <col min="7175" max="7421" width="11.42578125" style="98"/>
    <col min="7422" max="7422" width="7.42578125" style="98" customWidth="1"/>
    <col min="7423" max="7423" width="49.140625" style="98" customWidth="1"/>
    <col min="7424" max="7424" width="9.42578125" style="98" customWidth="1"/>
    <col min="7425" max="7425" width="9" style="98" customWidth="1"/>
    <col min="7426" max="7426" width="12" style="98" customWidth="1"/>
    <col min="7427" max="7427" width="15" style="98" customWidth="1"/>
    <col min="7428" max="7428" width="11.42578125" style="98"/>
    <col min="7429" max="7429" width="14.140625" style="98" bestFit="1" customWidth="1"/>
    <col min="7430" max="7430" width="11.5703125" style="98" bestFit="1" customWidth="1"/>
    <col min="7431" max="7677" width="11.42578125" style="98"/>
    <col min="7678" max="7678" width="7.42578125" style="98" customWidth="1"/>
    <col min="7679" max="7679" width="49.140625" style="98" customWidth="1"/>
    <col min="7680" max="7680" width="9.42578125" style="98" customWidth="1"/>
    <col min="7681" max="7681" width="9" style="98" customWidth="1"/>
    <col min="7682" max="7682" width="12" style="98" customWidth="1"/>
    <col min="7683" max="7683" width="15" style="98" customWidth="1"/>
    <col min="7684" max="7684" width="11.42578125" style="98"/>
    <col min="7685" max="7685" width="14.140625" style="98" bestFit="1" customWidth="1"/>
    <col min="7686" max="7686" width="11.5703125" style="98" bestFit="1" customWidth="1"/>
    <col min="7687" max="7933" width="11.42578125" style="98"/>
    <col min="7934" max="7934" width="7.42578125" style="98" customWidth="1"/>
    <col min="7935" max="7935" width="49.140625" style="98" customWidth="1"/>
    <col min="7936" max="7936" width="9.42578125" style="98" customWidth="1"/>
    <col min="7937" max="7937" width="9" style="98" customWidth="1"/>
    <col min="7938" max="7938" width="12" style="98" customWidth="1"/>
    <col min="7939" max="7939" width="15" style="98" customWidth="1"/>
    <col min="7940" max="7940" width="11.42578125" style="98"/>
    <col min="7941" max="7941" width="14.140625" style="98" bestFit="1" customWidth="1"/>
    <col min="7942" max="7942" width="11.5703125" style="98" bestFit="1" customWidth="1"/>
    <col min="7943" max="8189" width="11.42578125" style="98"/>
    <col min="8190" max="8190" width="7.42578125" style="98" customWidth="1"/>
    <col min="8191" max="8191" width="49.140625" style="98" customWidth="1"/>
    <col min="8192" max="8192" width="9.42578125" style="98" customWidth="1"/>
    <col min="8193" max="8193" width="9" style="98" customWidth="1"/>
    <col min="8194" max="8194" width="12" style="98" customWidth="1"/>
    <col min="8195" max="8195" width="15" style="98" customWidth="1"/>
    <col min="8196" max="8196" width="11.42578125" style="98"/>
    <col min="8197" max="8197" width="14.140625" style="98" bestFit="1" customWidth="1"/>
    <col min="8198" max="8198" width="11.5703125" style="98" bestFit="1" customWidth="1"/>
    <col min="8199" max="8445" width="11.42578125" style="98"/>
    <col min="8446" max="8446" width="7.42578125" style="98" customWidth="1"/>
    <col min="8447" max="8447" width="49.140625" style="98" customWidth="1"/>
    <col min="8448" max="8448" width="9.42578125" style="98" customWidth="1"/>
    <col min="8449" max="8449" width="9" style="98" customWidth="1"/>
    <col min="8450" max="8450" width="12" style="98" customWidth="1"/>
    <col min="8451" max="8451" width="15" style="98" customWidth="1"/>
    <col min="8452" max="8452" width="11.42578125" style="98"/>
    <col min="8453" max="8453" width="14.140625" style="98" bestFit="1" customWidth="1"/>
    <col min="8454" max="8454" width="11.5703125" style="98" bestFit="1" customWidth="1"/>
    <col min="8455" max="8701" width="11.42578125" style="98"/>
    <col min="8702" max="8702" width="7.42578125" style="98" customWidth="1"/>
    <col min="8703" max="8703" width="49.140625" style="98" customWidth="1"/>
    <col min="8704" max="8704" width="9.42578125" style="98" customWidth="1"/>
    <col min="8705" max="8705" width="9" style="98" customWidth="1"/>
    <col min="8706" max="8706" width="12" style="98" customWidth="1"/>
    <col min="8707" max="8707" width="15" style="98" customWidth="1"/>
    <col min="8708" max="8708" width="11.42578125" style="98"/>
    <col min="8709" max="8709" width="14.140625" style="98" bestFit="1" customWidth="1"/>
    <col min="8710" max="8710" width="11.5703125" style="98" bestFit="1" customWidth="1"/>
    <col min="8711" max="8957" width="11.42578125" style="98"/>
    <col min="8958" max="8958" width="7.42578125" style="98" customWidth="1"/>
    <col min="8959" max="8959" width="49.140625" style="98" customWidth="1"/>
    <col min="8960" max="8960" width="9.42578125" style="98" customWidth="1"/>
    <col min="8961" max="8961" width="9" style="98" customWidth="1"/>
    <col min="8962" max="8962" width="12" style="98" customWidth="1"/>
    <col min="8963" max="8963" width="15" style="98" customWidth="1"/>
    <col min="8964" max="8964" width="11.42578125" style="98"/>
    <col min="8965" max="8965" width="14.140625" style="98" bestFit="1" customWidth="1"/>
    <col min="8966" max="8966" width="11.5703125" style="98" bestFit="1" customWidth="1"/>
    <col min="8967" max="9213" width="11.42578125" style="98"/>
    <col min="9214" max="9214" width="7.42578125" style="98" customWidth="1"/>
    <col min="9215" max="9215" width="49.140625" style="98" customWidth="1"/>
    <col min="9216" max="9216" width="9.42578125" style="98" customWidth="1"/>
    <col min="9217" max="9217" width="9" style="98" customWidth="1"/>
    <col min="9218" max="9218" width="12" style="98" customWidth="1"/>
    <col min="9219" max="9219" width="15" style="98" customWidth="1"/>
    <col min="9220" max="9220" width="11.42578125" style="98"/>
    <col min="9221" max="9221" width="14.140625" style="98" bestFit="1" customWidth="1"/>
    <col min="9222" max="9222" width="11.5703125" style="98" bestFit="1" customWidth="1"/>
    <col min="9223" max="9469" width="11.42578125" style="98"/>
    <col min="9470" max="9470" width="7.42578125" style="98" customWidth="1"/>
    <col min="9471" max="9471" width="49.140625" style="98" customWidth="1"/>
    <col min="9472" max="9472" width="9.42578125" style="98" customWidth="1"/>
    <col min="9473" max="9473" width="9" style="98" customWidth="1"/>
    <col min="9474" max="9474" width="12" style="98" customWidth="1"/>
    <col min="9475" max="9475" width="15" style="98" customWidth="1"/>
    <col min="9476" max="9476" width="11.42578125" style="98"/>
    <col min="9477" max="9477" width="14.140625" style="98" bestFit="1" customWidth="1"/>
    <col min="9478" max="9478" width="11.5703125" style="98" bestFit="1" customWidth="1"/>
    <col min="9479" max="9725" width="11.42578125" style="98"/>
    <col min="9726" max="9726" width="7.42578125" style="98" customWidth="1"/>
    <col min="9727" max="9727" width="49.140625" style="98" customWidth="1"/>
    <col min="9728" max="9728" width="9.42578125" style="98" customWidth="1"/>
    <col min="9729" max="9729" width="9" style="98" customWidth="1"/>
    <col min="9730" max="9730" width="12" style="98" customWidth="1"/>
    <col min="9731" max="9731" width="15" style="98" customWidth="1"/>
    <col min="9732" max="9732" width="11.42578125" style="98"/>
    <col min="9733" max="9733" width="14.140625" style="98" bestFit="1" customWidth="1"/>
    <col min="9734" max="9734" width="11.5703125" style="98" bestFit="1" customWidth="1"/>
    <col min="9735" max="9981" width="11.42578125" style="98"/>
    <col min="9982" max="9982" width="7.42578125" style="98" customWidth="1"/>
    <col min="9983" max="9983" width="49.140625" style="98" customWidth="1"/>
    <col min="9984" max="9984" width="9.42578125" style="98" customWidth="1"/>
    <col min="9985" max="9985" width="9" style="98" customWidth="1"/>
    <col min="9986" max="9986" width="12" style="98" customWidth="1"/>
    <col min="9987" max="9987" width="15" style="98" customWidth="1"/>
    <col min="9988" max="9988" width="11.42578125" style="98"/>
    <col min="9989" max="9989" width="14.140625" style="98" bestFit="1" customWidth="1"/>
    <col min="9990" max="9990" width="11.5703125" style="98" bestFit="1" customWidth="1"/>
    <col min="9991" max="10237" width="11.42578125" style="98"/>
    <col min="10238" max="10238" width="7.42578125" style="98" customWidth="1"/>
    <col min="10239" max="10239" width="49.140625" style="98" customWidth="1"/>
    <col min="10240" max="10240" width="9.42578125" style="98" customWidth="1"/>
    <col min="10241" max="10241" width="9" style="98" customWidth="1"/>
    <col min="10242" max="10242" width="12" style="98" customWidth="1"/>
    <col min="10243" max="10243" width="15" style="98" customWidth="1"/>
    <col min="10244" max="10244" width="11.42578125" style="98"/>
    <col min="10245" max="10245" width="14.140625" style="98" bestFit="1" customWidth="1"/>
    <col min="10246" max="10246" width="11.5703125" style="98" bestFit="1" customWidth="1"/>
    <col min="10247" max="10493" width="11.42578125" style="98"/>
    <col min="10494" max="10494" width="7.42578125" style="98" customWidth="1"/>
    <col min="10495" max="10495" width="49.140625" style="98" customWidth="1"/>
    <col min="10496" max="10496" width="9.42578125" style="98" customWidth="1"/>
    <col min="10497" max="10497" width="9" style="98" customWidth="1"/>
    <col min="10498" max="10498" width="12" style="98" customWidth="1"/>
    <col min="10499" max="10499" width="15" style="98" customWidth="1"/>
    <col min="10500" max="10500" width="11.42578125" style="98"/>
    <col min="10501" max="10501" width="14.140625" style="98" bestFit="1" customWidth="1"/>
    <col min="10502" max="10502" width="11.5703125" style="98" bestFit="1" customWidth="1"/>
    <col min="10503" max="10749" width="11.42578125" style="98"/>
    <col min="10750" max="10750" width="7.42578125" style="98" customWidth="1"/>
    <col min="10751" max="10751" width="49.140625" style="98" customWidth="1"/>
    <col min="10752" max="10752" width="9.42578125" style="98" customWidth="1"/>
    <col min="10753" max="10753" width="9" style="98" customWidth="1"/>
    <col min="10754" max="10754" width="12" style="98" customWidth="1"/>
    <col min="10755" max="10755" width="15" style="98" customWidth="1"/>
    <col min="10756" max="10756" width="11.42578125" style="98"/>
    <col min="10757" max="10757" width="14.140625" style="98" bestFit="1" customWidth="1"/>
    <col min="10758" max="10758" width="11.5703125" style="98" bestFit="1" customWidth="1"/>
    <col min="10759" max="11005" width="11.42578125" style="98"/>
    <col min="11006" max="11006" width="7.42578125" style="98" customWidth="1"/>
    <col min="11007" max="11007" width="49.140625" style="98" customWidth="1"/>
    <col min="11008" max="11008" width="9.42578125" style="98" customWidth="1"/>
    <col min="11009" max="11009" width="9" style="98" customWidth="1"/>
    <col min="11010" max="11010" width="12" style="98" customWidth="1"/>
    <col min="11011" max="11011" width="15" style="98" customWidth="1"/>
    <col min="11012" max="11012" width="11.42578125" style="98"/>
    <col min="11013" max="11013" width="14.140625" style="98" bestFit="1" customWidth="1"/>
    <col min="11014" max="11014" width="11.5703125" style="98" bestFit="1" customWidth="1"/>
    <col min="11015" max="11261" width="11.42578125" style="98"/>
    <col min="11262" max="11262" width="7.42578125" style="98" customWidth="1"/>
    <col min="11263" max="11263" width="49.140625" style="98" customWidth="1"/>
    <col min="11264" max="11264" width="9.42578125" style="98" customWidth="1"/>
    <col min="11265" max="11265" width="9" style="98" customWidth="1"/>
    <col min="11266" max="11266" width="12" style="98" customWidth="1"/>
    <col min="11267" max="11267" width="15" style="98" customWidth="1"/>
    <col min="11268" max="11268" width="11.42578125" style="98"/>
    <col min="11269" max="11269" width="14.140625" style="98" bestFit="1" customWidth="1"/>
    <col min="11270" max="11270" width="11.5703125" style="98" bestFit="1" customWidth="1"/>
    <col min="11271" max="11517" width="11.42578125" style="98"/>
    <col min="11518" max="11518" width="7.42578125" style="98" customWidth="1"/>
    <col min="11519" max="11519" width="49.140625" style="98" customWidth="1"/>
    <col min="11520" max="11520" width="9.42578125" style="98" customWidth="1"/>
    <col min="11521" max="11521" width="9" style="98" customWidth="1"/>
    <col min="11522" max="11522" width="12" style="98" customWidth="1"/>
    <col min="11523" max="11523" width="15" style="98" customWidth="1"/>
    <col min="11524" max="11524" width="11.42578125" style="98"/>
    <col min="11525" max="11525" width="14.140625" style="98" bestFit="1" customWidth="1"/>
    <col min="11526" max="11526" width="11.5703125" style="98" bestFit="1" customWidth="1"/>
    <col min="11527" max="11773" width="11.42578125" style="98"/>
    <col min="11774" max="11774" width="7.42578125" style="98" customWidth="1"/>
    <col min="11775" max="11775" width="49.140625" style="98" customWidth="1"/>
    <col min="11776" max="11776" width="9.42578125" style="98" customWidth="1"/>
    <col min="11777" max="11777" width="9" style="98" customWidth="1"/>
    <col min="11778" max="11778" width="12" style="98" customWidth="1"/>
    <col min="11779" max="11779" width="15" style="98" customWidth="1"/>
    <col min="11780" max="11780" width="11.42578125" style="98"/>
    <col min="11781" max="11781" width="14.140625" style="98" bestFit="1" customWidth="1"/>
    <col min="11782" max="11782" width="11.5703125" style="98" bestFit="1" customWidth="1"/>
    <col min="11783" max="12029" width="11.42578125" style="98"/>
    <col min="12030" max="12030" width="7.42578125" style="98" customWidth="1"/>
    <col min="12031" max="12031" width="49.140625" style="98" customWidth="1"/>
    <col min="12032" max="12032" width="9.42578125" style="98" customWidth="1"/>
    <col min="12033" max="12033" width="9" style="98" customWidth="1"/>
    <col min="12034" max="12034" width="12" style="98" customWidth="1"/>
    <col min="12035" max="12035" width="15" style="98" customWidth="1"/>
    <col min="12036" max="12036" width="11.42578125" style="98"/>
    <col min="12037" max="12037" width="14.140625" style="98" bestFit="1" customWidth="1"/>
    <col min="12038" max="12038" width="11.5703125" style="98" bestFit="1" customWidth="1"/>
    <col min="12039" max="12285" width="11.42578125" style="98"/>
    <col min="12286" max="12286" width="7.42578125" style="98" customWidth="1"/>
    <col min="12287" max="12287" width="49.140625" style="98" customWidth="1"/>
    <col min="12288" max="12288" width="9.42578125" style="98" customWidth="1"/>
    <col min="12289" max="12289" width="9" style="98" customWidth="1"/>
    <col min="12290" max="12290" width="12" style="98" customWidth="1"/>
    <col min="12291" max="12291" width="15" style="98" customWidth="1"/>
    <col min="12292" max="12292" width="11.42578125" style="98"/>
    <col min="12293" max="12293" width="14.140625" style="98" bestFit="1" customWidth="1"/>
    <col min="12294" max="12294" width="11.5703125" style="98" bestFit="1" customWidth="1"/>
    <col min="12295" max="12541" width="11.42578125" style="98"/>
    <col min="12542" max="12542" width="7.42578125" style="98" customWidth="1"/>
    <col min="12543" max="12543" width="49.140625" style="98" customWidth="1"/>
    <col min="12544" max="12544" width="9.42578125" style="98" customWidth="1"/>
    <col min="12545" max="12545" width="9" style="98" customWidth="1"/>
    <col min="12546" max="12546" width="12" style="98" customWidth="1"/>
    <col min="12547" max="12547" width="15" style="98" customWidth="1"/>
    <col min="12548" max="12548" width="11.42578125" style="98"/>
    <col min="12549" max="12549" width="14.140625" style="98" bestFit="1" customWidth="1"/>
    <col min="12550" max="12550" width="11.5703125" style="98" bestFit="1" customWidth="1"/>
    <col min="12551" max="12797" width="11.42578125" style="98"/>
    <col min="12798" max="12798" width="7.42578125" style="98" customWidth="1"/>
    <col min="12799" max="12799" width="49.140625" style="98" customWidth="1"/>
    <col min="12800" max="12800" width="9.42578125" style="98" customWidth="1"/>
    <col min="12801" max="12801" width="9" style="98" customWidth="1"/>
    <col min="12802" max="12802" width="12" style="98" customWidth="1"/>
    <col min="12803" max="12803" width="15" style="98" customWidth="1"/>
    <col min="12804" max="12804" width="11.42578125" style="98"/>
    <col min="12805" max="12805" width="14.140625" style="98" bestFit="1" customWidth="1"/>
    <col min="12806" max="12806" width="11.5703125" style="98" bestFit="1" customWidth="1"/>
    <col min="12807" max="13053" width="11.42578125" style="98"/>
    <col min="13054" max="13054" width="7.42578125" style="98" customWidth="1"/>
    <col min="13055" max="13055" width="49.140625" style="98" customWidth="1"/>
    <col min="13056" max="13056" width="9.42578125" style="98" customWidth="1"/>
    <col min="13057" max="13057" width="9" style="98" customWidth="1"/>
    <col min="13058" max="13058" width="12" style="98" customWidth="1"/>
    <col min="13059" max="13059" width="15" style="98" customWidth="1"/>
    <col min="13060" max="13060" width="11.42578125" style="98"/>
    <col min="13061" max="13061" width="14.140625" style="98" bestFit="1" customWidth="1"/>
    <col min="13062" max="13062" width="11.5703125" style="98" bestFit="1" customWidth="1"/>
    <col min="13063" max="13309" width="11.42578125" style="98"/>
    <col min="13310" max="13310" width="7.42578125" style="98" customWidth="1"/>
    <col min="13311" max="13311" width="49.140625" style="98" customWidth="1"/>
    <col min="13312" max="13312" width="9.42578125" style="98" customWidth="1"/>
    <col min="13313" max="13313" width="9" style="98" customWidth="1"/>
    <col min="13314" max="13314" width="12" style="98" customWidth="1"/>
    <col min="13315" max="13315" width="15" style="98" customWidth="1"/>
    <col min="13316" max="13316" width="11.42578125" style="98"/>
    <col min="13317" max="13317" width="14.140625" style="98" bestFit="1" customWidth="1"/>
    <col min="13318" max="13318" width="11.5703125" style="98" bestFit="1" customWidth="1"/>
    <col min="13319" max="13565" width="11.42578125" style="98"/>
    <col min="13566" max="13566" width="7.42578125" style="98" customWidth="1"/>
    <col min="13567" max="13567" width="49.140625" style="98" customWidth="1"/>
    <col min="13568" max="13568" width="9.42578125" style="98" customWidth="1"/>
    <col min="13569" max="13569" width="9" style="98" customWidth="1"/>
    <col min="13570" max="13570" width="12" style="98" customWidth="1"/>
    <col min="13571" max="13571" width="15" style="98" customWidth="1"/>
    <col min="13572" max="13572" width="11.42578125" style="98"/>
    <col min="13573" max="13573" width="14.140625" style="98" bestFit="1" customWidth="1"/>
    <col min="13574" max="13574" width="11.5703125" style="98" bestFit="1" customWidth="1"/>
    <col min="13575" max="13821" width="11.42578125" style="98"/>
    <col min="13822" max="13822" width="7.42578125" style="98" customWidth="1"/>
    <col min="13823" max="13823" width="49.140625" style="98" customWidth="1"/>
    <col min="13824" max="13824" width="9.42578125" style="98" customWidth="1"/>
    <col min="13825" max="13825" width="9" style="98" customWidth="1"/>
    <col min="13826" max="13826" width="12" style="98" customWidth="1"/>
    <col min="13827" max="13827" width="15" style="98" customWidth="1"/>
    <col min="13828" max="13828" width="11.42578125" style="98"/>
    <col min="13829" max="13829" width="14.140625" style="98" bestFit="1" customWidth="1"/>
    <col min="13830" max="13830" width="11.5703125" style="98" bestFit="1" customWidth="1"/>
    <col min="13831" max="14077" width="11.42578125" style="98"/>
    <col min="14078" max="14078" width="7.42578125" style="98" customWidth="1"/>
    <col min="14079" max="14079" width="49.140625" style="98" customWidth="1"/>
    <col min="14080" max="14080" width="9.42578125" style="98" customWidth="1"/>
    <col min="14081" max="14081" width="9" style="98" customWidth="1"/>
    <col min="14082" max="14082" width="12" style="98" customWidth="1"/>
    <col min="14083" max="14083" width="15" style="98" customWidth="1"/>
    <col min="14084" max="14084" width="11.42578125" style="98"/>
    <col min="14085" max="14085" width="14.140625" style="98" bestFit="1" customWidth="1"/>
    <col min="14086" max="14086" width="11.5703125" style="98" bestFit="1" customWidth="1"/>
    <col min="14087" max="14333" width="11.42578125" style="98"/>
    <col min="14334" max="14334" width="7.42578125" style="98" customWidth="1"/>
    <col min="14335" max="14335" width="49.140625" style="98" customWidth="1"/>
    <col min="14336" max="14336" width="9.42578125" style="98" customWidth="1"/>
    <col min="14337" max="14337" width="9" style="98" customWidth="1"/>
    <col min="14338" max="14338" width="12" style="98" customWidth="1"/>
    <col min="14339" max="14339" width="15" style="98" customWidth="1"/>
    <col min="14340" max="14340" width="11.42578125" style="98"/>
    <col min="14341" max="14341" width="14.140625" style="98" bestFit="1" customWidth="1"/>
    <col min="14342" max="14342" width="11.5703125" style="98" bestFit="1" customWidth="1"/>
    <col min="14343" max="14589" width="11.42578125" style="98"/>
    <col min="14590" max="14590" width="7.42578125" style="98" customWidth="1"/>
    <col min="14591" max="14591" width="49.140625" style="98" customWidth="1"/>
    <col min="14592" max="14592" width="9.42578125" style="98" customWidth="1"/>
    <col min="14593" max="14593" width="9" style="98" customWidth="1"/>
    <col min="14594" max="14594" width="12" style="98" customWidth="1"/>
    <col min="14595" max="14595" width="15" style="98" customWidth="1"/>
    <col min="14596" max="14596" width="11.42578125" style="98"/>
    <col min="14597" max="14597" width="14.140625" style="98" bestFit="1" customWidth="1"/>
    <col min="14598" max="14598" width="11.5703125" style="98" bestFit="1" customWidth="1"/>
    <col min="14599" max="14845" width="11.42578125" style="98"/>
    <col min="14846" max="14846" width="7.42578125" style="98" customWidth="1"/>
    <col min="14847" max="14847" width="49.140625" style="98" customWidth="1"/>
    <col min="14848" max="14848" width="9.42578125" style="98" customWidth="1"/>
    <col min="14849" max="14849" width="9" style="98" customWidth="1"/>
    <col min="14850" max="14850" width="12" style="98" customWidth="1"/>
    <col min="14851" max="14851" width="15" style="98" customWidth="1"/>
    <col min="14852" max="14852" width="11.42578125" style="98"/>
    <col min="14853" max="14853" width="14.140625" style="98" bestFit="1" customWidth="1"/>
    <col min="14854" max="14854" width="11.5703125" style="98" bestFit="1" customWidth="1"/>
    <col min="14855" max="15101" width="11.42578125" style="98"/>
    <col min="15102" max="15102" width="7.42578125" style="98" customWidth="1"/>
    <col min="15103" max="15103" width="49.140625" style="98" customWidth="1"/>
    <col min="15104" max="15104" width="9.42578125" style="98" customWidth="1"/>
    <col min="15105" max="15105" width="9" style="98" customWidth="1"/>
    <col min="15106" max="15106" width="12" style="98" customWidth="1"/>
    <col min="15107" max="15107" width="15" style="98" customWidth="1"/>
    <col min="15108" max="15108" width="11.42578125" style="98"/>
    <col min="15109" max="15109" width="14.140625" style="98" bestFit="1" customWidth="1"/>
    <col min="15110" max="15110" width="11.5703125" style="98" bestFit="1" customWidth="1"/>
    <col min="15111" max="15357" width="11.42578125" style="98"/>
    <col min="15358" max="15358" width="7.42578125" style="98" customWidth="1"/>
    <col min="15359" max="15359" width="49.140625" style="98" customWidth="1"/>
    <col min="15360" max="15360" width="9.42578125" style="98" customWidth="1"/>
    <col min="15361" max="15361" width="9" style="98" customWidth="1"/>
    <col min="15362" max="15362" width="12" style="98" customWidth="1"/>
    <col min="15363" max="15363" width="15" style="98" customWidth="1"/>
    <col min="15364" max="15364" width="11.42578125" style="98"/>
    <col min="15365" max="15365" width="14.140625" style="98" bestFit="1" customWidth="1"/>
    <col min="15366" max="15366" width="11.5703125" style="98" bestFit="1" customWidth="1"/>
    <col min="15367" max="15613" width="11.42578125" style="98"/>
    <col min="15614" max="15614" width="7.42578125" style="98" customWidth="1"/>
    <col min="15615" max="15615" width="49.140625" style="98" customWidth="1"/>
    <col min="15616" max="15616" width="9.42578125" style="98" customWidth="1"/>
    <col min="15617" max="15617" width="9" style="98" customWidth="1"/>
    <col min="15618" max="15618" width="12" style="98" customWidth="1"/>
    <col min="15619" max="15619" width="15" style="98" customWidth="1"/>
    <col min="15620" max="15620" width="11.42578125" style="98"/>
    <col min="15621" max="15621" width="14.140625" style="98" bestFit="1" customWidth="1"/>
    <col min="15622" max="15622" width="11.5703125" style="98" bestFit="1" customWidth="1"/>
    <col min="15623" max="15869" width="11.42578125" style="98"/>
    <col min="15870" max="15870" width="7.42578125" style="98" customWidth="1"/>
    <col min="15871" max="15871" width="49.140625" style="98" customWidth="1"/>
    <col min="15872" max="15872" width="9.42578125" style="98" customWidth="1"/>
    <col min="15873" max="15873" width="9" style="98" customWidth="1"/>
    <col min="15874" max="15874" width="12" style="98" customWidth="1"/>
    <col min="15875" max="15875" width="15" style="98" customWidth="1"/>
    <col min="15876" max="15876" width="11.42578125" style="98"/>
    <col min="15877" max="15877" width="14.140625" style="98" bestFit="1" customWidth="1"/>
    <col min="15878" max="15878" width="11.5703125" style="98" bestFit="1" customWidth="1"/>
    <col min="15879" max="16125" width="11.42578125" style="98"/>
    <col min="16126" max="16126" width="7.42578125" style="98" customWidth="1"/>
    <col min="16127" max="16127" width="49.140625" style="98" customWidth="1"/>
    <col min="16128" max="16128" width="9.42578125" style="98" customWidth="1"/>
    <col min="16129" max="16129" width="9" style="98" customWidth="1"/>
    <col min="16130" max="16130" width="12" style="98" customWidth="1"/>
    <col min="16131" max="16131" width="15" style="98" customWidth="1"/>
    <col min="16132" max="16132" width="11.42578125" style="98"/>
    <col min="16133" max="16133" width="14.140625" style="98" bestFit="1" customWidth="1"/>
    <col min="16134" max="16134" width="11.5703125" style="98" bestFit="1" customWidth="1"/>
    <col min="16135" max="16384" width="11.42578125" style="98"/>
  </cols>
  <sheetData>
    <row r="1" spans="1:7" ht="12.75" customHeight="1">
      <c r="A1" s="2045" t="s">
        <v>89</v>
      </c>
      <c r="B1" s="2045"/>
      <c r="C1" s="2045"/>
      <c r="D1" s="2045"/>
      <c r="E1" s="2045"/>
      <c r="F1" s="2045"/>
      <c r="G1" s="2045"/>
    </row>
    <row r="2" spans="1:7" ht="17.25" customHeight="1">
      <c r="A2" s="2050" t="s">
        <v>812</v>
      </c>
      <c r="B2" s="2050"/>
      <c r="C2" s="2050"/>
      <c r="D2" s="2050"/>
      <c r="E2" s="2050"/>
      <c r="F2" s="2050"/>
      <c r="G2" s="2050"/>
    </row>
    <row r="3" spans="1:7">
      <c r="A3" s="99"/>
      <c r="B3" s="99"/>
      <c r="D3" s="100"/>
      <c r="E3" s="101"/>
      <c r="F3" s="102"/>
      <c r="G3" s="103"/>
    </row>
    <row r="4" spans="1:7" ht="22.5" customHeight="1">
      <c r="A4" s="104" t="s">
        <v>568</v>
      </c>
      <c r="B4" s="104" t="s">
        <v>4472</v>
      </c>
      <c r="C4" s="104" t="s">
        <v>271</v>
      </c>
      <c r="D4" s="104" t="s">
        <v>7</v>
      </c>
      <c r="E4" s="104" t="s">
        <v>92</v>
      </c>
      <c r="F4" s="105" t="s">
        <v>8</v>
      </c>
      <c r="G4" s="104" t="s">
        <v>272</v>
      </c>
    </row>
    <row r="5" spans="1:7">
      <c r="A5" s="104"/>
      <c r="B5" s="104"/>
      <c r="C5" s="104"/>
      <c r="D5" s="104"/>
      <c r="E5" s="104"/>
      <c r="F5" s="105"/>
      <c r="G5" s="104"/>
    </row>
    <row r="6" spans="1:7">
      <c r="A6" s="128">
        <v>1</v>
      </c>
      <c r="B6" s="128"/>
      <c r="C6" s="125" t="s">
        <v>280</v>
      </c>
      <c r="D6" s="126"/>
      <c r="E6" s="127"/>
      <c r="F6" s="127"/>
      <c r="G6" s="127"/>
    </row>
    <row r="7" spans="1:7">
      <c r="A7" s="104"/>
      <c r="B7" s="104"/>
      <c r="C7" s="104"/>
      <c r="D7" s="104"/>
      <c r="E7" s="104"/>
      <c r="F7" s="105"/>
      <c r="G7" s="104"/>
    </row>
    <row r="8" spans="1:7">
      <c r="A8" s="129">
        <v>1.1000000000000001</v>
      </c>
      <c r="B8" s="129"/>
      <c r="C8" s="130" t="s">
        <v>10</v>
      </c>
      <c r="D8" s="123"/>
      <c r="E8" s="131"/>
      <c r="F8" s="131"/>
      <c r="G8" s="131"/>
    </row>
    <row r="9" spans="1:7" ht="24.75" customHeight="1">
      <c r="A9" s="123" t="s">
        <v>111</v>
      </c>
      <c r="B9" s="132">
        <v>101</v>
      </c>
      <c r="C9" s="1102" t="s">
        <v>5607</v>
      </c>
      <c r="D9" s="134" t="s">
        <v>77</v>
      </c>
      <c r="E9" s="136">
        <v>1066.0178775962843</v>
      </c>
      <c r="F9" s="135">
        <v>859</v>
      </c>
      <c r="G9" s="88">
        <v>915709</v>
      </c>
    </row>
    <row r="10" spans="1:7">
      <c r="A10" s="123"/>
      <c r="B10" s="132"/>
      <c r="C10" s="133"/>
      <c r="D10" s="134"/>
      <c r="E10" s="136"/>
      <c r="F10" s="135"/>
      <c r="G10" s="88"/>
    </row>
    <row r="11" spans="1:7">
      <c r="A11" s="129">
        <v>1.2</v>
      </c>
      <c r="B11" s="129"/>
      <c r="C11" s="130" t="s">
        <v>12</v>
      </c>
      <c r="D11" s="134"/>
      <c r="E11" s="136"/>
      <c r="F11" s="135"/>
      <c r="G11" s="88"/>
    </row>
    <row r="12" spans="1:7">
      <c r="A12" s="80" t="s">
        <v>112</v>
      </c>
      <c r="B12" s="78">
        <v>102</v>
      </c>
      <c r="C12" s="84" t="s">
        <v>19</v>
      </c>
      <c r="D12" s="134" t="s">
        <v>78</v>
      </c>
      <c r="E12" s="89">
        <v>3806.1</v>
      </c>
      <c r="F12" s="135">
        <v>10539</v>
      </c>
      <c r="G12" s="88">
        <v>40112488</v>
      </c>
    </row>
    <row r="13" spans="1:7">
      <c r="A13" s="80" t="s">
        <v>488</v>
      </c>
      <c r="B13" s="78">
        <v>103</v>
      </c>
      <c r="C13" s="84" t="s">
        <v>18</v>
      </c>
      <c r="D13" s="134" t="s">
        <v>78</v>
      </c>
      <c r="E13" s="89">
        <v>422.90000000000003</v>
      </c>
      <c r="F13" s="135">
        <v>78970</v>
      </c>
      <c r="G13" s="88">
        <v>33396413</v>
      </c>
    </row>
    <row r="14" spans="1:7">
      <c r="A14" s="123"/>
      <c r="B14" s="132"/>
      <c r="C14" s="133"/>
      <c r="D14" s="134"/>
      <c r="E14" s="136"/>
      <c r="F14" s="135"/>
      <c r="G14" s="88"/>
    </row>
    <row r="15" spans="1:7">
      <c r="A15" s="129">
        <v>1.3</v>
      </c>
      <c r="B15" s="129"/>
      <c r="C15" s="130" t="s">
        <v>490</v>
      </c>
      <c r="D15" s="134"/>
      <c r="E15" s="136"/>
      <c r="F15" s="135"/>
      <c r="G15" s="88"/>
    </row>
    <row r="16" spans="1:7">
      <c r="A16" s="80" t="s">
        <v>113</v>
      </c>
      <c r="B16" s="78">
        <v>104</v>
      </c>
      <c r="C16" s="84" t="s">
        <v>493</v>
      </c>
      <c r="D16" s="134" t="s">
        <v>76</v>
      </c>
      <c r="E16" s="89">
        <v>4</v>
      </c>
      <c r="F16" s="135">
        <v>35970</v>
      </c>
      <c r="G16" s="88">
        <v>143880</v>
      </c>
    </row>
    <row r="17" spans="1:7">
      <c r="A17" s="80" t="s">
        <v>114</v>
      </c>
      <c r="B17" s="78">
        <v>105</v>
      </c>
      <c r="C17" s="84" t="s">
        <v>494</v>
      </c>
      <c r="D17" s="134" t="s">
        <v>76</v>
      </c>
      <c r="E17" s="89">
        <v>13</v>
      </c>
      <c r="F17" s="135">
        <v>51698</v>
      </c>
      <c r="G17" s="88">
        <v>672074</v>
      </c>
    </row>
    <row r="18" spans="1:7">
      <c r="A18" s="80" t="s">
        <v>115</v>
      </c>
      <c r="B18" s="78">
        <v>106</v>
      </c>
      <c r="C18" s="84" t="s">
        <v>495</v>
      </c>
      <c r="D18" s="134" t="s">
        <v>76</v>
      </c>
      <c r="E18" s="89">
        <v>9</v>
      </c>
      <c r="F18" s="135">
        <v>64613</v>
      </c>
      <c r="G18" s="88">
        <v>581517</v>
      </c>
    </row>
    <row r="19" spans="1:7">
      <c r="A19" s="80" t="s">
        <v>489</v>
      </c>
      <c r="B19" s="78">
        <v>107</v>
      </c>
      <c r="C19" s="84" t="s">
        <v>496</v>
      </c>
      <c r="D19" s="134" t="s">
        <v>76</v>
      </c>
      <c r="E19" s="89">
        <v>144</v>
      </c>
      <c r="F19" s="135">
        <v>92568</v>
      </c>
      <c r="G19" s="88">
        <v>13329792</v>
      </c>
    </row>
    <row r="20" spans="1:7">
      <c r="A20" s="123"/>
      <c r="B20" s="132"/>
      <c r="C20" s="133"/>
      <c r="D20" s="134"/>
      <c r="E20" s="136"/>
      <c r="F20" s="135"/>
      <c r="G20" s="88"/>
    </row>
    <row r="21" spans="1:7">
      <c r="A21" s="129">
        <v>1.4</v>
      </c>
      <c r="B21" s="129"/>
      <c r="C21" s="130" t="s">
        <v>31</v>
      </c>
      <c r="D21" s="134"/>
      <c r="E21" s="136"/>
      <c r="F21" s="135"/>
      <c r="G21" s="88"/>
    </row>
    <row r="22" spans="1:7" ht="37.5" customHeight="1">
      <c r="A22" s="80" t="s">
        <v>116</v>
      </c>
      <c r="B22" s="78">
        <v>108</v>
      </c>
      <c r="C22" s="84" t="s">
        <v>32</v>
      </c>
      <c r="D22" s="485" t="s">
        <v>78</v>
      </c>
      <c r="E22" s="89">
        <v>2928</v>
      </c>
      <c r="F22" s="486">
        <v>10053</v>
      </c>
      <c r="G22" s="88">
        <v>29435184</v>
      </c>
    </row>
    <row r="23" spans="1:7" ht="40.5" customHeight="1">
      <c r="A23" s="80" t="s">
        <v>117</v>
      </c>
      <c r="B23" s="78">
        <v>109</v>
      </c>
      <c r="C23" s="84" t="s">
        <v>33</v>
      </c>
      <c r="D23" s="485" t="s">
        <v>78</v>
      </c>
      <c r="E23" s="89">
        <v>269</v>
      </c>
      <c r="F23" s="486">
        <v>38210</v>
      </c>
      <c r="G23" s="88">
        <v>10278490</v>
      </c>
    </row>
    <row r="24" spans="1:7" ht="25.5">
      <c r="A24" s="80" t="s">
        <v>498</v>
      </c>
      <c r="B24" s="78">
        <v>110</v>
      </c>
      <c r="C24" s="84" t="s">
        <v>497</v>
      </c>
      <c r="D24" s="485" t="s">
        <v>78</v>
      </c>
      <c r="E24" s="89">
        <v>37</v>
      </c>
      <c r="F24" s="486">
        <v>93223</v>
      </c>
      <c r="G24" s="88">
        <v>3449251</v>
      </c>
    </row>
    <row r="25" spans="1:7">
      <c r="A25" s="123"/>
      <c r="B25" s="132"/>
      <c r="C25" s="133"/>
      <c r="D25" s="134"/>
      <c r="E25" s="136"/>
      <c r="F25" s="135"/>
      <c r="G25" s="88"/>
    </row>
    <row r="26" spans="1:7">
      <c r="A26" s="129">
        <v>1.5</v>
      </c>
      <c r="B26" s="129"/>
      <c r="C26" s="130" t="s">
        <v>491</v>
      </c>
      <c r="D26" s="134"/>
      <c r="E26" s="136"/>
      <c r="F26" s="135"/>
      <c r="G26" s="88"/>
    </row>
    <row r="27" spans="1:7" ht="54" customHeight="1">
      <c r="A27" s="80" t="s">
        <v>123</v>
      </c>
      <c r="B27" s="78">
        <v>111</v>
      </c>
      <c r="C27" s="84" t="s">
        <v>499</v>
      </c>
      <c r="D27" s="485" t="s">
        <v>78</v>
      </c>
      <c r="E27" s="89">
        <v>1317</v>
      </c>
      <c r="F27" s="486">
        <v>15885</v>
      </c>
      <c r="G27" s="88">
        <v>20920545</v>
      </c>
    </row>
    <row r="28" spans="1:7">
      <c r="A28" s="123"/>
      <c r="B28" s="132"/>
      <c r="C28" s="133"/>
      <c r="D28" s="134"/>
      <c r="E28" s="136"/>
      <c r="F28" s="135"/>
      <c r="G28" s="88"/>
    </row>
    <row r="29" spans="1:7">
      <c r="A29" s="129">
        <v>1.6</v>
      </c>
      <c r="B29" s="129"/>
      <c r="C29" s="130" t="s">
        <v>500</v>
      </c>
      <c r="D29" s="132"/>
      <c r="E29" s="132"/>
      <c r="F29" s="124"/>
      <c r="G29" s="132"/>
    </row>
    <row r="30" spans="1:7" ht="87" customHeight="1">
      <c r="A30" s="113"/>
      <c r="B30" s="104"/>
      <c r="C30" s="487" t="s">
        <v>504</v>
      </c>
      <c r="D30" s="488"/>
      <c r="E30" s="489"/>
      <c r="F30" s="489"/>
      <c r="G30" s="489"/>
    </row>
    <row r="31" spans="1:7" ht="13.5" customHeight="1">
      <c r="A31" s="80" t="s">
        <v>125</v>
      </c>
      <c r="B31" s="78">
        <v>112</v>
      </c>
      <c r="C31" s="84" t="s">
        <v>161</v>
      </c>
      <c r="D31" s="485" t="s">
        <v>77</v>
      </c>
      <c r="E31" s="89">
        <v>290</v>
      </c>
      <c r="F31" s="486">
        <v>13019</v>
      </c>
      <c r="G31" s="88">
        <v>3775510</v>
      </c>
    </row>
    <row r="32" spans="1:7" ht="13.5" customHeight="1">
      <c r="A32" s="80" t="s">
        <v>148</v>
      </c>
      <c r="B32" s="78">
        <v>113</v>
      </c>
      <c r="C32" s="84" t="s">
        <v>162</v>
      </c>
      <c r="D32" s="485" t="s">
        <v>77</v>
      </c>
      <c r="E32" s="89">
        <v>268.3</v>
      </c>
      <c r="F32" s="486">
        <v>15477</v>
      </c>
      <c r="G32" s="88">
        <v>4152479</v>
      </c>
    </row>
    <row r="33" spans="1:7">
      <c r="A33" s="80" t="s">
        <v>501</v>
      </c>
      <c r="B33" s="78">
        <v>114</v>
      </c>
      <c r="C33" s="84" t="s">
        <v>163</v>
      </c>
      <c r="D33" s="485" t="s">
        <v>77</v>
      </c>
      <c r="E33" s="89">
        <v>23.7</v>
      </c>
      <c r="F33" s="486">
        <v>16683</v>
      </c>
      <c r="G33" s="88">
        <v>395387</v>
      </c>
    </row>
    <row r="34" spans="1:7">
      <c r="A34" s="80" t="s">
        <v>502</v>
      </c>
      <c r="B34" s="78">
        <v>115</v>
      </c>
      <c r="C34" s="84" t="s">
        <v>4457</v>
      </c>
      <c r="D34" s="485" t="s">
        <v>77</v>
      </c>
      <c r="E34" s="89">
        <v>153.80000000000001</v>
      </c>
      <c r="F34" s="486">
        <v>17954</v>
      </c>
      <c r="G34" s="88">
        <v>2761325</v>
      </c>
    </row>
    <row r="35" spans="1:7">
      <c r="A35" s="80" t="s">
        <v>503</v>
      </c>
      <c r="B35" s="78">
        <v>116</v>
      </c>
      <c r="C35" s="84" t="s">
        <v>5218</v>
      </c>
      <c r="D35" s="485" t="s">
        <v>77</v>
      </c>
      <c r="E35" s="89">
        <v>53.2</v>
      </c>
      <c r="F35" s="486">
        <v>19093</v>
      </c>
      <c r="G35" s="88">
        <v>1015748</v>
      </c>
    </row>
    <row r="36" spans="1:7">
      <c r="A36" s="80" t="s">
        <v>509</v>
      </c>
      <c r="B36" s="78">
        <v>117</v>
      </c>
      <c r="C36" s="84" t="s">
        <v>4459</v>
      </c>
      <c r="D36" s="485" t="s">
        <v>77</v>
      </c>
      <c r="E36" s="89">
        <v>437.9</v>
      </c>
      <c r="F36" s="486">
        <v>23862</v>
      </c>
      <c r="G36" s="88">
        <v>10449170</v>
      </c>
    </row>
    <row r="37" spans="1:7">
      <c r="A37" s="1050" t="s">
        <v>4460</v>
      </c>
      <c r="B37" s="78">
        <v>118</v>
      </c>
      <c r="C37" s="84" t="s">
        <v>4458</v>
      </c>
      <c r="D37" s="485" t="s">
        <v>77</v>
      </c>
      <c r="E37" s="89">
        <v>0</v>
      </c>
      <c r="F37" s="486">
        <v>44481</v>
      </c>
      <c r="G37" s="88">
        <v>0</v>
      </c>
    </row>
    <row r="38" spans="1:7">
      <c r="A38" s="123"/>
      <c r="B38" s="132"/>
      <c r="C38" s="133"/>
      <c r="D38" s="134"/>
      <c r="E38" s="136"/>
      <c r="F38" s="135"/>
      <c r="G38" s="88"/>
    </row>
    <row r="39" spans="1:7" s="106" customFormat="1">
      <c r="A39" s="104">
        <v>1.7</v>
      </c>
      <c r="B39" s="104"/>
      <c r="C39" s="112" t="s">
        <v>275</v>
      </c>
      <c r="D39" s="116"/>
      <c r="E39" s="117"/>
      <c r="F39" s="117"/>
      <c r="G39" s="117"/>
    </row>
    <row r="40" spans="1:7" s="106" customFormat="1" ht="153">
      <c r="A40" s="113"/>
      <c r="B40" s="104"/>
      <c r="C40" s="120" t="s">
        <v>510</v>
      </c>
      <c r="D40" s="116"/>
      <c r="E40" s="117"/>
      <c r="F40" s="117"/>
      <c r="G40" s="117"/>
    </row>
    <row r="41" spans="1:7" s="106" customFormat="1" ht="24" customHeight="1">
      <c r="A41" s="488" t="s">
        <v>129</v>
      </c>
      <c r="B41" s="1103">
        <v>119</v>
      </c>
      <c r="C41" s="84" t="s">
        <v>51</v>
      </c>
      <c r="D41" s="485" t="s">
        <v>80</v>
      </c>
      <c r="E41" s="89">
        <v>13</v>
      </c>
      <c r="F41" s="486">
        <v>1570839</v>
      </c>
      <c r="G41" s="88">
        <v>20420907</v>
      </c>
    </row>
    <row r="42" spans="1:7" s="106" customFormat="1" ht="25.5">
      <c r="A42" s="488" t="s">
        <v>137</v>
      </c>
      <c r="B42" s="1103">
        <v>120</v>
      </c>
      <c r="C42" s="84" t="s">
        <v>52</v>
      </c>
      <c r="D42" s="485" t="s">
        <v>80</v>
      </c>
      <c r="E42" s="89">
        <v>10</v>
      </c>
      <c r="F42" s="486">
        <v>2061938</v>
      </c>
      <c r="G42" s="88">
        <v>20619380</v>
      </c>
    </row>
    <row r="43" spans="1:7" s="106" customFormat="1" ht="25.5">
      <c r="A43" s="488" t="s">
        <v>4473</v>
      </c>
      <c r="B43" s="1103">
        <v>121</v>
      </c>
      <c r="C43" s="84" t="s">
        <v>53</v>
      </c>
      <c r="D43" s="485" t="s">
        <v>80</v>
      </c>
      <c r="E43" s="89">
        <v>13</v>
      </c>
      <c r="F43" s="486">
        <v>3767293</v>
      </c>
      <c r="G43" s="88">
        <v>48974809</v>
      </c>
    </row>
    <row r="44" spans="1:7" s="106" customFormat="1">
      <c r="A44" s="113"/>
      <c r="B44" s="104"/>
      <c r="C44" s="120"/>
      <c r="D44" s="116"/>
      <c r="E44" s="117"/>
      <c r="F44" s="117"/>
      <c r="G44" s="117"/>
    </row>
    <row r="45" spans="1:7" s="106" customFormat="1">
      <c r="A45" s="104">
        <v>1.8</v>
      </c>
      <c r="B45" s="104"/>
      <c r="C45" s="112" t="s">
        <v>492</v>
      </c>
      <c r="D45" s="121"/>
      <c r="E45" s="117"/>
      <c r="F45" s="117"/>
      <c r="G45" s="117"/>
    </row>
    <row r="46" spans="1:7" s="106" customFormat="1" ht="117.75" customHeight="1">
      <c r="A46" s="488" t="s">
        <v>132</v>
      </c>
      <c r="B46" s="1103">
        <v>122</v>
      </c>
      <c r="C46" s="84" t="s">
        <v>511</v>
      </c>
      <c r="D46" s="485" t="s">
        <v>80</v>
      </c>
      <c r="E46" s="89">
        <v>58</v>
      </c>
      <c r="F46" s="486">
        <v>356778</v>
      </c>
      <c r="G46" s="88">
        <v>20693124</v>
      </c>
    </row>
    <row r="47" spans="1:7" s="106" customFormat="1">
      <c r="A47" s="113"/>
      <c r="B47" s="104"/>
      <c r="C47" s="114"/>
      <c r="D47" s="116"/>
      <c r="E47" s="117"/>
      <c r="F47" s="117"/>
      <c r="G47" s="117"/>
    </row>
    <row r="48" spans="1:7" s="106" customFormat="1">
      <c r="A48" s="113"/>
      <c r="B48" s="1104"/>
      <c r="C48" s="107" t="s">
        <v>532</v>
      </c>
      <c r="D48" s="108"/>
      <c r="E48" s="109"/>
      <c r="F48" s="110"/>
      <c r="G48" s="111">
        <v>286493182</v>
      </c>
    </row>
    <row r="49" spans="1:7" s="106" customFormat="1">
      <c r="A49" s="113"/>
      <c r="B49" s="104"/>
      <c r="C49" s="114"/>
      <c r="D49" s="116"/>
      <c r="E49" s="117"/>
      <c r="F49" s="117"/>
      <c r="G49" s="117"/>
    </row>
    <row r="50" spans="1:7" s="106" customFormat="1">
      <c r="A50" s="129">
        <v>1.9</v>
      </c>
      <c r="B50" s="129"/>
      <c r="C50" s="130" t="s">
        <v>273</v>
      </c>
      <c r="D50" s="132"/>
      <c r="E50" s="132"/>
      <c r="F50" s="124"/>
      <c r="G50" s="132"/>
    </row>
    <row r="51" spans="1:7" s="106" customFormat="1" ht="25.5">
      <c r="A51" s="113"/>
      <c r="B51" s="104"/>
      <c r="C51" s="490" t="s">
        <v>508</v>
      </c>
      <c r="D51" s="488"/>
      <c r="E51" s="489"/>
      <c r="F51" s="114"/>
      <c r="G51" s="114"/>
    </row>
    <row r="52" spans="1:7" s="106" customFormat="1">
      <c r="A52" s="113" t="s">
        <v>140</v>
      </c>
      <c r="B52" s="104"/>
      <c r="C52" s="84" t="s">
        <v>165</v>
      </c>
      <c r="D52" s="485" t="s">
        <v>81</v>
      </c>
      <c r="E52" s="89">
        <v>49</v>
      </c>
      <c r="F52" s="486">
        <v>133029</v>
      </c>
      <c r="G52" s="88">
        <v>6518421</v>
      </c>
    </row>
    <row r="53" spans="1:7" s="106" customFormat="1">
      <c r="A53" s="113" t="s">
        <v>534</v>
      </c>
      <c r="B53" s="104"/>
      <c r="C53" s="84" t="s">
        <v>166</v>
      </c>
      <c r="D53" s="485" t="s">
        <v>81</v>
      </c>
      <c r="E53" s="89">
        <v>45</v>
      </c>
      <c r="F53" s="486">
        <v>181676</v>
      </c>
      <c r="G53" s="88">
        <v>8175420</v>
      </c>
    </row>
    <row r="54" spans="1:7" s="106" customFormat="1">
      <c r="A54" s="113" t="s">
        <v>535</v>
      </c>
      <c r="B54" s="104"/>
      <c r="C54" s="84" t="s">
        <v>167</v>
      </c>
      <c r="D54" s="485" t="s">
        <v>81</v>
      </c>
      <c r="E54" s="89">
        <v>4</v>
      </c>
      <c r="F54" s="486">
        <v>265348</v>
      </c>
      <c r="G54" s="88">
        <v>1061392</v>
      </c>
    </row>
    <row r="55" spans="1:7" s="106" customFormat="1">
      <c r="A55" s="113" t="s">
        <v>536</v>
      </c>
      <c r="B55" s="104"/>
      <c r="C55" s="84" t="s">
        <v>4462</v>
      </c>
      <c r="D55" s="485" t="s">
        <v>81</v>
      </c>
      <c r="E55" s="89">
        <v>26</v>
      </c>
      <c r="F55" s="486">
        <v>453380</v>
      </c>
      <c r="G55" s="88">
        <v>11787880</v>
      </c>
    </row>
    <row r="56" spans="1:7" s="106" customFormat="1">
      <c r="A56" s="113" t="s">
        <v>537</v>
      </c>
      <c r="B56" s="104"/>
      <c r="C56" s="84" t="s">
        <v>5217</v>
      </c>
      <c r="D56" s="485" t="s">
        <v>81</v>
      </c>
      <c r="E56" s="89">
        <v>9</v>
      </c>
      <c r="F56" s="486">
        <v>851527</v>
      </c>
      <c r="G56" s="88">
        <v>7663743</v>
      </c>
    </row>
    <row r="57" spans="1:7" s="106" customFormat="1">
      <c r="A57" s="113" t="s">
        <v>538</v>
      </c>
      <c r="B57" s="104"/>
      <c r="C57" s="84" t="s">
        <v>4461</v>
      </c>
      <c r="D57" s="485" t="s">
        <v>81</v>
      </c>
      <c r="E57" s="89">
        <v>73</v>
      </c>
      <c r="F57" s="486">
        <v>1561361</v>
      </c>
      <c r="G57" s="88">
        <v>113979353</v>
      </c>
    </row>
    <row r="58" spans="1:7" s="106" customFormat="1">
      <c r="A58" s="113" t="s">
        <v>539</v>
      </c>
      <c r="B58" s="104"/>
      <c r="C58" s="84" t="s">
        <v>4471</v>
      </c>
      <c r="D58" s="485" t="s">
        <v>77</v>
      </c>
      <c r="E58" s="89">
        <v>129.11787759628436</v>
      </c>
      <c r="F58" s="486">
        <v>1057772</v>
      </c>
      <c r="G58" s="88">
        <v>136577276</v>
      </c>
    </row>
    <row r="59" spans="1:7" s="106" customFormat="1" ht="25.5">
      <c r="A59" s="113"/>
      <c r="B59" s="104"/>
      <c r="C59" s="115" t="s">
        <v>274</v>
      </c>
      <c r="D59" s="118"/>
      <c r="E59" s="119"/>
      <c r="F59" s="117"/>
      <c r="G59" s="88"/>
    </row>
    <row r="60" spans="1:7" s="106" customFormat="1">
      <c r="A60" s="113" t="s">
        <v>4463</v>
      </c>
      <c r="B60" s="104"/>
      <c r="C60" s="84" t="s">
        <v>168</v>
      </c>
      <c r="D60" s="485" t="s">
        <v>80</v>
      </c>
      <c r="E60" s="89">
        <v>7</v>
      </c>
      <c r="F60" s="486">
        <v>78117</v>
      </c>
      <c r="G60" s="88">
        <v>546819</v>
      </c>
    </row>
    <row r="61" spans="1:7" s="106" customFormat="1">
      <c r="A61" s="113" t="s">
        <v>4467</v>
      </c>
      <c r="B61" s="104"/>
      <c r="C61" s="84" t="s">
        <v>169</v>
      </c>
      <c r="D61" s="485" t="s">
        <v>80</v>
      </c>
      <c r="E61" s="89">
        <v>1</v>
      </c>
      <c r="F61" s="486">
        <v>88310</v>
      </c>
      <c r="G61" s="88">
        <v>88310</v>
      </c>
    </row>
    <row r="62" spans="1:7" s="106" customFormat="1">
      <c r="A62" s="113" t="s">
        <v>4468</v>
      </c>
      <c r="B62" s="104"/>
      <c r="C62" s="84" t="s">
        <v>4464</v>
      </c>
      <c r="D62" s="485" t="s">
        <v>80</v>
      </c>
      <c r="E62" s="89">
        <v>24</v>
      </c>
      <c r="F62" s="486">
        <v>384928</v>
      </c>
      <c r="G62" s="88">
        <v>9238272</v>
      </c>
    </row>
    <row r="63" spans="1:7" s="106" customFormat="1">
      <c r="A63" s="113" t="s">
        <v>4469</v>
      </c>
      <c r="B63" s="104"/>
      <c r="C63" s="84" t="s">
        <v>4465</v>
      </c>
      <c r="D63" s="485" t="s">
        <v>80</v>
      </c>
      <c r="E63" s="89">
        <v>7</v>
      </c>
      <c r="F63" s="486">
        <v>545279</v>
      </c>
      <c r="G63" s="88">
        <v>3816953</v>
      </c>
    </row>
    <row r="64" spans="1:7" s="106" customFormat="1">
      <c r="A64" s="113" t="s">
        <v>4470</v>
      </c>
      <c r="B64" s="104"/>
      <c r="C64" s="84" t="s">
        <v>4466</v>
      </c>
      <c r="D64" s="485" t="s">
        <v>80</v>
      </c>
      <c r="E64" s="89">
        <v>20</v>
      </c>
      <c r="F64" s="486">
        <v>706455</v>
      </c>
      <c r="G64" s="88">
        <v>14129100</v>
      </c>
    </row>
    <row r="65" spans="1:7" s="106" customFormat="1">
      <c r="A65" s="113"/>
      <c r="B65" s="113"/>
      <c r="C65" s="114"/>
      <c r="D65" s="116"/>
      <c r="E65" s="117"/>
      <c r="F65" s="117"/>
      <c r="G65" s="117"/>
    </row>
    <row r="66" spans="1:7" s="106" customFormat="1">
      <c r="A66" s="1082"/>
      <c r="B66" s="109"/>
      <c r="C66" s="107" t="s">
        <v>533</v>
      </c>
      <c r="D66" s="108"/>
      <c r="E66" s="109"/>
      <c r="F66" s="110"/>
      <c r="G66" s="111">
        <v>313582939</v>
      </c>
    </row>
    <row r="67" spans="1:7" s="106" customFormat="1">
      <c r="A67" s="113"/>
      <c r="B67" s="113"/>
      <c r="C67" s="114"/>
      <c r="D67" s="116"/>
      <c r="E67" s="117"/>
      <c r="F67" s="117"/>
      <c r="G67" s="117"/>
    </row>
    <row r="68" spans="1:7" s="106" customFormat="1">
      <c r="A68" s="1082"/>
      <c r="B68" s="109"/>
      <c r="C68" s="107" t="s">
        <v>541</v>
      </c>
      <c r="D68" s="108"/>
      <c r="E68" s="109"/>
      <c r="F68" s="110"/>
      <c r="G68" s="111">
        <v>600076121</v>
      </c>
    </row>
    <row r="69" spans="1:7" s="106" customFormat="1" ht="20.25" customHeight="1">
      <c r="A69" s="113"/>
      <c r="B69" s="113"/>
      <c r="C69" s="114"/>
      <c r="D69" s="116"/>
      <c r="E69" s="117"/>
      <c r="F69" s="117"/>
      <c r="G69" s="117"/>
    </row>
    <row r="70" spans="1:7" s="106" customFormat="1">
      <c r="A70" s="128">
        <v>2</v>
      </c>
      <c r="B70" s="128"/>
      <c r="C70" s="125" t="s">
        <v>50</v>
      </c>
      <c r="D70" s="126"/>
      <c r="E70" s="127"/>
      <c r="F70" s="127"/>
      <c r="G70" s="127"/>
    </row>
    <row r="71" spans="1:7" s="106" customFormat="1">
      <c r="A71" s="113"/>
      <c r="B71" s="113"/>
      <c r="C71" s="114"/>
      <c r="D71" s="116"/>
      <c r="E71" s="117"/>
      <c r="F71" s="117"/>
      <c r="G71" s="117"/>
    </row>
    <row r="72" spans="1:7" s="106" customFormat="1" ht="153">
      <c r="A72" s="1090">
        <v>2.1</v>
      </c>
      <c r="B72" s="1101">
        <v>123</v>
      </c>
      <c r="C72" s="1089" t="s">
        <v>5623</v>
      </c>
      <c r="D72" s="1091" t="s">
        <v>77</v>
      </c>
      <c r="E72" s="89">
        <v>66</v>
      </c>
      <c r="F72" s="486">
        <v>870413</v>
      </c>
      <c r="G72" s="88">
        <v>57447258</v>
      </c>
    </row>
    <row r="73" spans="1:7" s="106" customFormat="1">
      <c r="A73" s="113"/>
      <c r="B73" s="113"/>
      <c r="C73" s="114"/>
      <c r="D73" s="116"/>
      <c r="E73" s="117"/>
      <c r="F73" s="117"/>
      <c r="G73" s="117"/>
    </row>
    <row r="74" spans="1:7" s="106" customFormat="1">
      <c r="A74" s="113"/>
      <c r="B74" s="1074"/>
      <c r="C74" s="107" t="s">
        <v>542</v>
      </c>
      <c r="D74" s="108"/>
      <c r="E74" s="109"/>
      <c r="F74" s="110"/>
      <c r="G74" s="111">
        <v>57447258</v>
      </c>
    </row>
    <row r="75" spans="1:7" s="106" customFormat="1" ht="20.25" customHeight="1">
      <c r="A75" s="113"/>
      <c r="B75" s="113"/>
      <c r="C75" s="120"/>
      <c r="D75" s="116"/>
      <c r="E75" s="117"/>
      <c r="F75" s="117"/>
      <c r="G75" s="122"/>
    </row>
    <row r="76" spans="1:7">
      <c r="A76" s="492"/>
      <c r="B76" s="1075"/>
      <c r="C76" s="493" t="s">
        <v>543</v>
      </c>
      <c r="D76" s="494"/>
      <c r="E76" s="495"/>
      <c r="F76" s="496"/>
      <c r="G76" s="497">
        <v>343940440</v>
      </c>
    </row>
    <row r="77" spans="1:7">
      <c r="A77" s="74"/>
      <c r="B77" s="74"/>
      <c r="C77" s="70"/>
      <c r="D77" s="74"/>
      <c r="E77" s="76"/>
      <c r="F77" s="77"/>
      <c r="G77" s="77"/>
    </row>
    <row r="78" spans="1:7">
      <c r="A78" s="492"/>
      <c r="B78" s="1075"/>
      <c r="C78" s="493" t="s">
        <v>276</v>
      </c>
      <c r="D78" s="494"/>
      <c r="E78" s="495"/>
      <c r="F78" s="496"/>
      <c r="G78" s="497">
        <v>313582939</v>
      </c>
    </row>
    <row r="79" spans="1:7">
      <c r="A79" s="74"/>
      <c r="B79" s="74"/>
      <c r="C79" s="70"/>
      <c r="D79" s="74"/>
      <c r="E79" s="76"/>
      <c r="F79" s="77"/>
      <c r="G79" s="77"/>
    </row>
    <row r="80" spans="1:7">
      <c r="A80" s="492"/>
      <c r="B80" s="1075"/>
      <c r="C80" s="493" t="s">
        <v>277</v>
      </c>
      <c r="D80" s="494"/>
      <c r="E80" s="495"/>
      <c r="F80" s="496"/>
      <c r="G80" s="497">
        <v>657523379</v>
      </c>
    </row>
    <row r="81" spans="1:7" ht="27" customHeight="1">
      <c r="A81" s="74"/>
      <c r="B81" s="74"/>
      <c r="C81" s="70"/>
      <c r="D81" s="74"/>
      <c r="E81" s="76"/>
      <c r="F81" s="77"/>
      <c r="G81" s="77"/>
    </row>
    <row r="82" spans="1:7">
      <c r="A82" s="492"/>
      <c r="B82" s="1075"/>
      <c r="C82" s="1076" t="s">
        <v>527</v>
      </c>
      <c r="D82" s="502"/>
      <c r="E82" s="503"/>
      <c r="F82" s="504"/>
      <c r="G82" s="505"/>
    </row>
    <row r="83" spans="1:7">
      <c r="A83" s="74"/>
      <c r="B83" s="74"/>
      <c r="C83" s="70"/>
      <c r="D83" s="74"/>
      <c r="E83" s="76"/>
      <c r="F83" s="77"/>
      <c r="G83" s="77"/>
    </row>
    <row r="84" spans="1:7">
      <c r="A84" s="492"/>
      <c r="B84" s="1075"/>
      <c r="C84" s="1076" t="s">
        <v>528</v>
      </c>
      <c r="D84" s="502"/>
      <c r="E84" s="503"/>
      <c r="F84" s="504"/>
      <c r="G84" s="505"/>
    </row>
    <row r="85" spans="1:7">
      <c r="A85" s="1078"/>
      <c r="B85" s="498"/>
      <c r="C85" s="1077" t="s">
        <v>280</v>
      </c>
      <c r="D85" s="498"/>
      <c r="E85" s="499"/>
      <c r="F85" s="500"/>
      <c r="G85" s="1079">
        <v>286493182</v>
      </c>
    </row>
    <row r="86" spans="1:7">
      <c r="A86" s="1078"/>
      <c r="B86" s="498"/>
      <c r="C86" s="1077" t="s">
        <v>50</v>
      </c>
      <c r="D86" s="498"/>
      <c r="E86" s="499"/>
      <c r="F86" s="500"/>
      <c r="G86" s="88">
        <v>57447258</v>
      </c>
    </row>
    <row r="87" spans="1:7">
      <c r="A87" s="1078"/>
      <c r="B87" s="498"/>
      <c r="C87" s="1077"/>
      <c r="D87" s="498"/>
      <c r="E87" s="499"/>
      <c r="F87" s="501" t="s">
        <v>529</v>
      </c>
      <c r="G87" s="506">
        <v>343940440</v>
      </c>
    </row>
    <row r="88" spans="1:7">
      <c r="A88" s="74"/>
      <c r="B88" s="74"/>
      <c r="C88" s="70"/>
      <c r="D88" s="74"/>
      <c r="E88" s="76"/>
      <c r="F88" s="77"/>
      <c r="G88" s="77"/>
    </row>
    <row r="89" spans="1:7">
      <c r="A89" s="492"/>
      <c r="B89" s="1075"/>
      <c r="C89" s="1076" t="s">
        <v>530</v>
      </c>
      <c r="D89" s="502"/>
      <c r="E89" s="503"/>
      <c r="F89" s="504"/>
      <c r="G89" s="505"/>
    </row>
    <row r="90" spans="1:7">
      <c r="A90" s="1078"/>
      <c r="B90" s="498"/>
      <c r="C90" s="1077" t="s">
        <v>280</v>
      </c>
      <c r="D90" s="498"/>
      <c r="E90" s="499"/>
      <c r="F90" s="500"/>
      <c r="G90" s="1079">
        <v>313582939</v>
      </c>
    </row>
    <row r="91" spans="1:7">
      <c r="A91" s="1078"/>
      <c r="B91" s="498"/>
      <c r="C91" s="1077"/>
      <c r="D91" s="498"/>
      <c r="E91" s="499"/>
      <c r="F91" s="501" t="s">
        <v>529</v>
      </c>
      <c r="G91" s="506">
        <v>313582939</v>
      </c>
    </row>
    <row r="92" spans="1:7">
      <c r="A92" s="1078"/>
      <c r="B92" s="498"/>
      <c r="C92" s="1077"/>
      <c r="D92" s="498"/>
      <c r="E92" s="499"/>
      <c r="F92" s="1081"/>
      <c r="G92" s="500"/>
    </row>
    <row r="93" spans="1:7">
      <c r="A93" s="1078"/>
      <c r="B93" s="498"/>
      <c r="C93" s="1077"/>
      <c r="D93" s="498"/>
      <c r="E93" s="499"/>
      <c r="F93" s="501" t="s">
        <v>544</v>
      </c>
      <c r="G93" s="1080">
        <v>657523379</v>
      </c>
    </row>
    <row r="94" spans="1:7">
      <c r="A94" s="74"/>
      <c r="B94" s="74"/>
      <c r="C94" s="70"/>
      <c r="D94" s="74"/>
      <c r="E94" s="76"/>
      <c r="F94" s="77"/>
      <c r="G94" s="77"/>
    </row>
  </sheetData>
  <mergeCells count="2">
    <mergeCell ref="A1:G1"/>
    <mergeCell ref="A2:G2"/>
  </mergeCells>
  <printOptions horizontalCentered="1"/>
  <pageMargins left="0.51181102362204722" right="0.74803149606299213" top="0.23622047244094491" bottom="0.51181102362204722" header="0" footer="0"/>
  <pageSetup scale="75" fitToHeight="0" orientation="portrait" horizontalDpi="4294967295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rgb="FFFF0000"/>
    <pageSetUpPr fitToPage="1"/>
  </sheetPr>
  <dimension ref="A1:U175"/>
  <sheetViews>
    <sheetView workbookViewId="0"/>
  </sheetViews>
  <sheetFormatPr baseColWidth="10" defaultColWidth="11.42578125" defaultRowHeight="12.75"/>
  <cols>
    <col min="1" max="1" width="34.85546875" style="303" customWidth="1"/>
    <col min="2" max="2" width="15.85546875" style="303" customWidth="1"/>
    <col min="3" max="10" width="9.7109375" style="303" customWidth="1"/>
    <col min="11" max="18" width="10.7109375" style="303" customWidth="1"/>
    <col min="19" max="16384" width="11.42578125" style="303"/>
  </cols>
  <sheetData>
    <row r="1" spans="1:12" ht="26.25" customHeight="1">
      <c r="A1" s="299"/>
      <c r="B1" s="300"/>
      <c r="C1" s="300"/>
      <c r="D1" s="300"/>
      <c r="E1" s="300"/>
      <c r="F1" s="300"/>
      <c r="G1" s="301"/>
      <c r="H1" s="301"/>
      <c r="I1" s="301"/>
      <c r="J1" s="301"/>
      <c r="K1" s="302"/>
      <c r="L1" s="302"/>
    </row>
    <row r="2" spans="1:12" ht="24.75" customHeight="1">
      <c r="A2" s="2052" t="s">
        <v>5624</v>
      </c>
      <c r="B2" s="2053"/>
      <c r="C2" s="2053"/>
      <c r="D2" s="2053"/>
      <c r="E2" s="2053"/>
      <c r="F2" s="2054"/>
      <c r="G2" s="2055"/>
      <c r="H2" s="2055"/>
      <c r="I2" s="2055"/>
      <c r="J2" s="2055"/>
      <c r="K2" s="2055"/>
      <c r="L2" s="2055"/>
    </row>
    <row r="3" spans="1:12" ht="18" customHeight="1">
      <c r="A3" s="304" t="s">
        <v>377</v>
      </c>
      <c r="B3" s="305"/>
      <c r="C3" s="305" t="s">
        <v>378</v>
      </c>
      <c r="D3" s="305" t="s">
        <v>379</v>
      </c>
      <c r="E3" s="305" t="s">
        <v>380</v>
      </c>
      <c r="F3" s="306" t="s">
        <v>381</v>
      </c>
      <c r="G3" s="307"/>
      <c r="H3" s="307"/>
      <c r="I3" s="307"/>
      <c r="J3" s="307"/>
      <c r="K3" s="307"/>
      <c r="L3" s="307"/>
    </row>
    <row r="4" spans="1:12">
      <c r="A4" s="308" t="s">
        <v>382</v>
      </c>
      <c r="B4" s="309" t="s">
        <v>383</v>
      </c>
      <c r="C4" s="310">
        <v>4034</v>
      </c>
      <c r="D4" s="311">
        <v>1822</v>
      </c>
      <c r="E4" s="311">
        <v>1566</v>
      </c>
      <c r="F4" s="312">
        <v>646</v>
      </c>
      <c r="G4" s="307"/>
      <c r="H4" s="313"/>
      <c r="I4" s="313"/>
      <c r="J4" s="313"/>
      <c r="K4" s="313"/>
      <c r="L4" s="314"/>
    </row>
    <row r="5" spans="1:12">
      <c r="A5" s="308" t="s">
        <v>384</v>
      </c>
      <c r="B5" s="309" t="s">
        <v>383</v>
      </c>
      <c r="C5" s="310">
        <v>195</v>
      </c>
      <c r="D5" s="315">
        <v>195</v>
      </c>
      <c r="E5" s="310"/>
      <c r="F5" s="316"/>
      <c r="G5" s="307"/>
      <c r="H5" s="313"/>
      <c r="I5" s="313"/>
      <c r="J5" s="313"/>
      <c r="K5" s="313"/>
      <c r="L5" s="314"/>
    </row>
    <row r="6" spans="1:12">
      <c r="A6" s="308" t="s">
        <v>385</v>
      </c>
      <c r="B6" s="317" t="s">
        <v>386</v>
      </c>
      <c r="C6" s="318">
        <v>4229</v>
      </c>
      <c r="D6" s="319">
        <v>2017</v>
      </c>
      <c r="E6" s="318">
        <v>1566</v>
      </c>
      <c r="F6" s="316">
        <v>646</v>
      </c>
      <c r="G6" s="307"/>
      <c r="H6" s="313"/>
      <c r="I6" s="313"/>
      <c r="J6" s="313"/>
      <c r="K6" s="313"/>
      <c r="L6" s="314"/>
    </row>
    <row r="7" spans="1:12">
      <c r="A7" s="308"/>
      <c r="B7" s="309"/>
      <c r="C7" s="320"/>
      <c r="D7" s="321"/>
      <c r="E7" s="320"/>
      <c r="F7" s="322"/>
      <c r="G7" s="307"/>
      <c r="H7" s="313"/>
      <c r="I7" s="313"/>
      <c r="J7" s="313"/>
      <c r="K7" s="313"/>
      <c r="L7" s="314"/>
    </row>
    <row r="8" spans="1:12" ht="17.25" customHeight="1">
      <c r="A8" s="323" t="s">
        <v>387</v>
      </c>
      <c r="B8" s="324" t="s">
        <v>80</v>
      </c>
      <c r="C8" s="324" t="s">
        <v>388</v>
      </c>
      <c r="D8" s="324" t="s">
        <v>389</v>
      </c>
      <c r="E8" s="324" t="s">
        <v>390</v>
      </c>
      <c r="F8" s="325" t="s">
        <v>391</v>
      </c>
      <c r="G8" s="307"/>
      <c r="H8" s="313"/>
      <c r="I8" s="313"/>
      <c r="J8" s="313"/>
      <c r="K8" s="313"/>
      <c r="L8" s="314"/>
    </row>
    <row r="9" spans="1:12">
      <c r="A9" s="308" t="s">
        <v>506</v>
      </c>
      <c r="B9" s="309" t="s">
        <v>383</v>
      </c>
      <c r="C9" s="310">
        <v>404</v>
      </c>
      <c r="D9" s="326">
        <v>44</v>
      </c>
      <c r="E9" s="310"/>
      <c r="F9" s="327">
        <v>89.6</v>
      </c>
      <c r="G9" s="307"/>
      <c r="H9" s="328"/>
      <c r="I9" s="328"/>
      <c r="J9" s="328"/>
      <c r="K9" s="329"/>
      <c r="L9" s="299"/>
    </row>
    <row r="10" spans="1:12">
      <c r="A10" s="308" t="s">
        <v>507</v>
      </c>
      <c r="B10" s="309" t="s">
        <v>383</v>
      </c>
      <c r="C10" s="310">
        <v>110</v>
      </c>
      <c r="D10" s="326">
        <v>0</v>
      </c>
      <c r="E10" s="310"/>
      <c r="F10" s="327">
        <v>22</v>
      </c>
      <c r="G10" s="307"/>
      <c r="H10" s="328"/>
      <c r="I10" s="328"/>
      <c r="J10" s="328"/>
      <c r="K10" s="329"/>
      <c r="L10" s="299"/>
    </row>
    <row r="11" spans="1:12">
      <c r="A11" s="330" t="s">
        <v>505</v>
      </c>
      <c r="B11" s="309" t="s">
        <v>383</v>
      </c>
      <c r="C11" s="331">
        <v>176</v>
      </c>
      <c r="D11" s="326">
        <v>93</v>
      </c>
      <c r="E11" s="331">
        <v>0</v>
      </c>
      <c r="F11" s="327">
        <v>269</v>
      </c>
      <c r="G11" s="332"/>
    </row>
    <row r="12" spans="1:12">
      <c r="A12" s="308" t="s">
        <v>392</v>
      </c>
      <c r="B12" s="309" t="s">
        <v>383</v>
      </c>
      <c r="C12" s="310">
        <v>1122</v>
      </c>
      <c r="D12" s="326">
        <v>195</v>
      </c>
      <c r="E12" s="310"/>
      <c r="F12" s="327">
        <v>1317</v>
      </c>
    </row>
    <row r="13" spans="1:12">
      <c r="A13" s="308" t="s">
        <v>393</v>
      </c>
      <c r="B13" s="333" t="s">
        <v>383</v>
      </c>
      <c r="C13" s="310">
        <v>2928</v>
      </c>
      <c r="D13" s="331"/>
      <c r="E13" s="310"/>
      <c r="F13" s="327">
        <v>2928</v>
      </c>
    </row>
    <row r="14" spans="1:12">
      <c r="A14" s="308" t="s">
        <v>394</v>
      </c>
      <c r="B14" s="333" t="s">
        <v>383</v>
      </c>
      <c r="C14" s="310">
        <v>0</v>
      </c>
      <c r="D14" s="331">
        <v>37</v>
      </c>
      <c r="E14" s="310"/>
      <c r="F14" s="327">
        <v>37</v>
      </c>
    </row>
    <row r="15" spans="1:12">
      <c r="A15" s="308" t="s">
        <v>395</v>
      </c>
      <c r="B15" s="333" t="s">
        <v>383</v>
      </c>
      <c r="C15" s="310">
        <v>0</v>
      </c>
      <c r="D15" s="331">
        <v>0</v>
      </c>
      <c r="E15" s="310"/>
      <c r="F15" s="327">
        <v>0</v>
      </c>
    </row>
    <row r="16" spans="1:12">
      <c r="A16" s="308" t="s">
        <v>396</v>
      </c>
      <c r="B16" s="333" t="s">
        <v>383</v>
      </c>
      <c r="C16" s="310">
        <v>0</v>
      </c>
      <c r="D16" s="331">
        <v>0</v>
      </c>
      <c r="E16" s="310"/>
      <c r="F16" s="327">
        <v>0</v>
      </c>
    </row>
    <row r="17" spans="1:6">
      <c r="A17" s="308" t="s">
        <v>397</v>
      </c>
      <c r="B17" s="333" t="s">
        <v>383</v>
      </c>
      <c r="C17" s="310">
        <v>0</v>
      </c>
      <c r="D17" s="331">
        <v>0</v>
      </c>
      <c r="E17" s="310"/>
      <c r="F17" s="327">
        <v>0</v>
      </c>
    </row>
    <row r="18" spans="1:6">
      <c r="A18" s="308" t="s">
        <v>398</v>
      </c>
      <c r="B18" s="333" t="s">
        <v>383</v>
      </c>
      <c r="C18" s="310">
        <v>0</v>
      </c>
      <c r="D18" s="331">
        <v>0</v>
      </c>
      <c r="E18" s="310"/>
      <c r="F18" s="327">
        <v>0</v>
      </c>
    </row>
    <row r="19" spans="1:6">
      <c r="A19" s="308" t="s">
        <v>399</v>
      </c>
      <c r="B19" s="333" t="s">
        <v>383</v>
      </c>
      <c r="C19" s="310">
        <v>0</v>
      </c>
      <c r="D19" s="331">
        <v>0</v>
      </c>
      <c r="E19" s="310"/>
      <c r="F19" s="327">
        <v>0</v>
      </c>
    </row>
    <row r="20" spans="1:6">
      <c r="A20" s="308" t="s">
        <v>400</v>
      </c>
      <c r="B20" s="309" t="s">
        <v>77</v>
      </c>
      <c r="C20" s="310">
        <v>0</v>
      </c>
      <c r="D20" s="331">
        <v>0</v>
      </c>
      <c r="E20" s="310"/>
      <c r="F20" s="327">
        <v>0</v>
      </c>
    </row>
    <row r="21" spans="1:6">
      <c r="A21" s="308" t="s">
        <v>401</v>
      </c>
      <c r="B21" s="309" t="s">
        <v>77</v>
      </c>
      <c r="C21" s="334">
        <v>97</v>
      </c>
      <c r="D21" s="331"/>
      <c r="E21" s="334"/>
      <c r="F21" s="327">
        <v>97</v>
      </c>
    </row>
    <row r="22" spans="1:6">
      <c r="A22" s="308" t="s">
        <v>402</v>
      </c>
      <c r="B22" s="309" t="s">
        <v>80</v>
      </c>
      <c r="C22" s="334">
        <v>36</v>
      </c>
      <c r="D22" s="331"/>
      <c r="E22" s="334"/>
      <c r="F22" s="327">
        <v>36</v>
      </c>
    </row>
    <row r="23" spans="1:6">
      <c r="A23" s="308" t="s">
        <v>403</v>
      </c>
      <c r="B23" s="309" t="s">
        <v>80</v>
      </c>
      <c r="C23" s="334">
        <v>36</v>
      </c>
      <c r="D23" s="331"/>
      <c r="E23" s="334"/>
      <c r="F23" s="327">
        <v>36</v>
      </c>
    </row>
    <row r="24" spans="1:6" ht="15">
      <c r="A24" s="308" t="s">
        <v>404</v>
      </c>
      <c r="B24" s="333" t="s">
        <v>405</v>
      </c>
      <c r="C24" s="334">
        <v>4</v>
      </c>
      <c r="D24" s="331"/>
      <c r="E24" s="334"/>
      <c r="F24" s="327">
        <v>4</v>
      </c>
    </row>
    <row r="25" spans="1:6" ht="15">
      <c r="A25" s="308" t="s">
        <v>406</v>
      </c>
      <c r="B25" s="333" t="s">
        <v>405</v>
      </c>
      <c r="C25" s="334">
        <v>13</v>
      </c>
      <c r="D25" s="331"/>
      <c r="E25" s="334"/>
      <c r="F25" s="327">
        <v>13</v>
      </c>
    </row>
    <row r="26" spans="1:6" ht="15">
      <c r="A26" s="308" t="s">
        <v>407</v>
      </c>
      <c r="B26" s="333" t="s">
        <v>405</v>
      </c>
      <c r="C26" s="334">
        <v>9</v>
      </c>
      <c r="D26" s="335"/>
      <c r="E26" s="334"/>
      <c r="F26" s="327">
        <v>9</v>
      </c>
    </row>
    <row r="27" spans="1:6" ht="15">
      <c r="A27" s="336" t="s">
        <v>408</v>
      </c>
      <c r="B27" s="337" t="s">
        <v>405</v>
      </c>
      <c r="C27" s="338">
        <v>144</v>
      </c>
      <c r="D27" s="339"/>
      <c r="E27" s="338"/>
      <c r="F27" s="340">
        <v>144</v>
      </c>
    </row>
    <row r="28" spans="1:6">
      <c r="A28" s="299"/>
      <c r="B28" s="307"/>
      <c r="C28" s="307"/>
      <c r="D28" s="341"/>
      <c r="E28" s="341"/>
      <c r="F28" s="341"/>
    </row>
    <row r="29" spans="1:6" ht="27.75" customHeight="1">
      <c r="A29" s="299"/>
      <c r="B29" s="307"/>
      <c r="C29" s="307"/>
      <c r="D29" s="341"/>
      <c r="E29" s="341"/>
      <c r="F29" s="341"/>
    </row>
    <row r="30" spans="1:6">
      <c r="A30" s="2056" t="s">
        <v>409</v>
      </c>
      <c r="B30" s="2057"/>
      <c r="C30" s="2057"/>
      <c r="D30" s="2057"/>
      <c r="E30" s="2057"/>
      <c r="F30" s="341"/>
    </row>
    <row r="31" spans="1:6">
      <c r="A31" s="317" t="s">
        <v>410</v>
      </c>
      <c r="B31" s="317" t="s">
        <v>379</v>
      </c>
      <c r="C31" s="317" t="s">
        <v>380</v>
      </c>
      <c r="D31" s="317" t="s">
        <v>381</v>
      </c>
      <c r="E31" s="342" t="s">
        <v>391</v>
      </c>
      <c r="F31" s="341"/>
    </row>
    <row r="32" spans="1:6" s="345" customFormat="1">
      <c r="A32" s="343" t="s">
        <v>411</v>
      </c>
      <c r="B32" s="310">
        <v>1457.6000000000001</v>
      </c>
      <c r="C32" s="310">
        <v>1252.8000000000002</v>
      </c>
      <c r="D32" s="310">
        <v>516.80000000000007</v>
      </c>
      <c r="E32" s="310">
        <v>3227.2000000000007</v>
      </c>
      <c r="F32" s="344">
        <v>0.8</v>
      </c>
    </row>
    <row r="33" spans="1:15">
      <c r="A33" s="346" t="s">
        <v>412</v>
      </c>
      <c r="B33" s="310">
        <v>364.40000000000003</v>
      </c>
      <c r="C33" s="310">
        <v>313.20000000000005</v>
      </c>
      <c r="D33" s="310">
        <v>129.20000000000002</v>
      </c>
      <c r="E33" s="310">
        <v>806.80000000000018</v>
      </c>
      <c r="F33" s="341">
        <v>0.2</v>
      </c>
      <c r="G33" s="347"/>
      <c r="H33" s="314"/>
      <c r="I33" s="314"/>
      <c r="J33" s="314"/>
      <c r="K33" s="314"/>
      <c r="L33" s="314"/>
      <c r="M33" s="348"/>
      <c r="N33" s="348"/>
      <c r="O33" s="348"/>
    </row>
    <row r="34" spans="1:15">
      <c r="A34" s="349" t="s">
        <v>413</v>
      </c>
      <c r="B34" s="318">
        <v>1822.0000000000002</v>
      </c>
      <c r="C34" s="318">
        <v>1566.0000000000002</v>
      </c>
      <c r="D34" s="318">
        <v>646.00000000000011</v>
      </c>
      <c r="E34" s="318">
        <v>4034.0000000000009</v>
      </c>
      <c r="F34" s="341"/>
      <c r="G34" s="347"/>
      <c r="H34" s="314"/>
      <c r="I34" s="314"/>
      <c r="J34" s="314"/>
      <c r="K34" s="314"/>
      <c r="L34" s="314"/>
      <c r="M34" s="348"/>
      <c r="N34" s="348"/>
      <c r="O34" s="348"/>
    </row>
    <row r="35" spans="1:15">
      <c r="A35" s="2058" t="s">
        <v>414</v>
      </c>
      <c r="B35" s="2059"/>
      <c r="C35" s="2059"/>
      <c r="D35" s="2059"/>
      <c r="E35" s="2059"/>
      <c r="F35" s="341"/>
      <c r="G35" s="347"/>
      <c r="H35" s="314"/>
      <c r="I35" s="314"/>
      <c r="J35" s="314"/>
      <c r="K35" s="314"/>
      <c r="L35" s="314"/>
      <c r="M35" s="348"/>
      <c r="N35" s="348"/>
      <c r="O35" s="348"/>
    </row>
    <row r="36" spans="1:15">
      <c r="A36" s="317" t="s">
        <v>410</v>
      </c>
      <c r="B36" s="317" t="s">
        <v>379</v>
      </c>
      <c r="C36" s="317" t="s">
        <v>380</v>
      </c>
      <c r="D36" s="317" t="s">
        <v>381</v>
      </c>
      <c r="E36" s="342" t="s">
        <v>391</v>
      </c>
      <c r="F36" s="341"/>
      <c r="G36" s="347"/>
      <c r="H36" s="314"/>
      <c r="I36" s="314"/>
      <c r="J36" s="314"/>
      <c r="K36" s="314"/>
      <c r="L36" s="314"/>
      <c r="M36" s="348"/>
      <c r="N36" s="348"/>
      <c r="O36" s="348"/>
    </row>
    <row r="37" spans="1:15">
      <c r="A37" s="343" t="s">
        <v>411</v>
      </c>
      <c r="B37" s="310">
        <v>0</v>
      </c>
      <c r="C37" s="310">
        <v>0</v>
      </c>
      <c r="D37" s="310">
        <v>0</v>
      </c>
      <c r="E37" s="310">
        <v>0</v>
      </c>
      <c r="F37" s="341"/>
      <c r="G37" s="347"/>
      <c r="H37" s="314"/>
      <c r="I37" s="314"/>
      <c r="J37" s="314"/>
      <c r="K37" s="314"/>
      <c r="L37" s="314"/>
      <c r="M37" s="348"/>
      <c r="N37" s="348"/>
      <c r="O37" s="348"/>
    </row>
    <row r="38" spans="1:15">
      <c r="A38" s="346" t="s">
        <v>412</v>
      </c>
      <c r="B38" s="310">
        <v>195</v>
      </c>
      <c r="C38" s="310">
        <v>0</v>
      </c>
      <c r="D38" s="310">
        <v>0</v>
      </c>
      <c r="E38" s="310">
        <v>195</v>
      </c>
      <c r="F38" s="341"/>
      <c r="G38" s="347"/>
      <c r="H38" s="314"/>
      <c r="I38" s="314"/>
      <c r="J38" s="314"/>
      <c r="K38" s="314"/>
      <c r="L38" s="314"/>
      <c r="M38" s="348"/>
      <c r="N38" s="348"/>
      <c r="O38" s="348"/>
    </row>
    <row r="39" spans="1:15">
      <c r="A39" s="349" t="s">
        <v>413</v>
      </c>
      <c r="B39" s="318">
        <v>195</v>
      </c>
      <c r="C39" s="318">
        <v>0</v>
      </c>
      <c r="D39" s="318">
        <v>0</v>
      </c>
      <c r="E39" s="318">
        <v>195</v>
      </c>
      <c r="F39" s="341"/>
      <c r="G39" s="347"/>
      <c r="H39" s="314"/>
      <c r="I39" s="314"/>
      <c r="J39" s="314"/>
      <c r="K39" s="314"/>
      <c r="L39" s="314"/>
      <c r="M39" s="348"/>
      <c r="N39" s="348"/>
      <c r="O39" s="348"/>
    </row>
    <row r="40" spans="1:15">
      <c r="A40" s="2056" t="s">
        <v>385</v>
      </c>
      <c r="B40" s="2057"/>
      <c r="C40" s="2057"/>
      <c r="D40" s="2057"/>
      <c r="E40" s="2057"/>
      <c r="F40" s="341"/>
      <c r="G40" s="347"/>
      <c r="H40" s="314"/>
      <c r="I40" s="314"/>
      <c r="J40" s="314"/>
      <c r="K40" s="314"/>
      <c r="L40" s="314"/>
      <c r="M40" s="348"/>
      <c r="N40" s="348"/>
      <c r="O40" s="348"/>
    </row>
    <row r="41" spans="1:15">
      <c r="A41" s="350" t="s">
        <v>410</v>
      </c>
      <c r="B41" s="350" t="s">
        <v>379</v>
      </c>
      <c r="C41" s="350" t="s">
        <v>380</v>
      </c>
      <c r="D41" s="350" t="s">
        <v>381</v>
      </c>
      <c r="E41" s="342" t="s">
        <v>391</v>
      </c>
      <c r="F41" s="341"/>
      <c r="G41" s="347"/>
      <c r="H41" s="314"/>
      <c r="I41" s="314"/>
      <c r="J41" s="314"/>
      <c r="K41" s="314"/>
      <c r="L41" s="314"/>
      <c r="M41" s="348"/>
      <c r="N41" s="348"/>
      <c r="O41" s="348"/>
    </row>
    <row r="42" spans="1:15">
      <c r="A42" s="343" t="s">
        <v>411</v>
      </c>
      <c r="B42" s="310">
        <v>1457.6000000000001</v>
      </c>
      <c r="C42" s="310">
        <v>1252.8000000000002</v>
      </c>
      <c r="D42" s="310">
        <v>516.80000000000007</v>
      </c>
      <c r="E42" s="310">
        <v>3227.2000000000007</v>
      </c>
      <c r="F42" s="341"/>
      <c r="G42" s="347"/>
      <c r="H42" s="314"/>
      <c r="I42" s="314"/>
      <c r="J42" s="314"/>
      <c r="K42" s="314"/>
      <c r="L42" s="314"/>
      <c r="M42" s="348"/>
      <c r="N42" s="348"/>
      <c r="O42" s="348"/>
    </row>
    <row r="43" spans="1:15">
      <c r="A43" s="351" t="s">
        <v>412</v>
      </c>
      <c r="B43" s="352">
        <v>559.40000000000009</v>
      </c>
      <c r="C43" s="352">
        <v>313.20000000000005</v>
      </c>
      <c r="D43" s="352">
        <v>129.20000000000002</v>
      </c>
      <c r="E43" s="310">
        <v>1001.8000000000002</v>
      </c>
      <c r="F43" s="341"/>
      <c r="G43" s="347"/>
      <c r="H43" s="314"/>
      <c r="I43" s="314"/>
      <c r="J43" s="314"/>
      <c r="K43" s="314"/>
      <c r="L43" s="314"/>
      <c r="M43" s="348"/>
      <c r="N43" s="348"/>
      <c r="O43" s="348"/>
    </row>
    <row r="44" spans="1:15">
      <c r="A44" s="353" t="s">
        <v>391</v>
      </c>
      <c r="B44" s="318">
        <v>2017.0000000000002</v>
      </c>
      <c r="C44" s="318">
        <v>1566.0000000000002</v>
      </c>
      <c r="D44" s="318">
        <v>646.00000000000011</v>
      </c>
      <c r="E44" s="318">
        <v>4229.0000000000009</v>
      </c>
      <c r="F44" s="341"/>
      <c r="G44" s="347"/>
      <c r="H44" s="314"/>
      <c r="I44" s="314"/>
      <c r="J44" s="314"/>
      <c r="K44" s="314"/>
      <c r="L44" s="314"/>
      <c r="M44" s="348"/>
      <c r="N44" s="348"/>
      <c r="O44" s="348"/>
    </row>
    <row r="45" spans="1:15">
      <c r="A45" s="299"/>
      <c r="B45" s="307"/>
      <c r="C45" s="307"/>
      <c r="D45" s="341"/>
      <c r="E45" s="341"/>
      <c r="F45" s="341"/>
      <c r="G45" s="347"/>
      <c r="H45" s="314"/>
      <c r="I45" s="314"/>
      <c r="J45" s="314"/>
      <c r="K45" s="314"/>
      <c r="L45" s="314"/>
      <c r="M45" s="348"/>
      <c r="N45" s="348"/>
      <c r="O45" s="348"/>
    </row>
    <row r="46" spans="1:15">
      <c r="A46" s="299"/>
      <c r="B46" s="307"/>
      <c r="C46" s="307"/>
      <c r="D46" s="341"/>
      <c r="E46" s="341"/>
      <c r="F46" s="341"/>
      <c r="G46" s="347"/>
      <c r="H46" s="314"/>
      <c r="I46" s="314"/>
      <c r="J46" s="314"/>
      <c r="K46" s="314"/>
      <c r="L46" s="314"/>
      <c r="M46" s="348"/>
      <c r="N46" s="348"/>
      <c r="O46" s="348"/>
    </row>
    <row r="47" spans="1:15">
      <c r="A47" s="299"/>
      <c r="B47" s="307"/>
      <c r="C47" s="307"/>
      <c r="D47" s="341"/>
      <c r="E47" s="341"/>
      <c r="F47" s="341"/>
      <c r="G47" s="347"/>
      <c r="H47" s="314"/>
      <c r="I47" s="314"/>
      <c r="J47" s="314"/>
      <c r="K47" s="314"/>
      <c r="L47" s="314"/>
      <c r="M47" s="348"/>
      <c r="N47" s="348"/>
      <c r="O47" s="348"/>
    </row>
    <row r="48" spans="1:15">
      <c r="A48" s="299"/>
      <c r="B48" s="307"/>
      <c r="C48" s="307"/>
      <c r="D48" s="341"/>
      <c r="E48" s="341"/>
      <c r="F48" s="341"/>
      <c r="G48" s="347"/>
      <c r="H48" s="314"/>
      <c r="I48" s="314"/>
      <c r="J48" s="314"/>
      <c r="K48" s="314"/>
      <c r="L48" s="314"/>
      <c r="M48" s="348"/>
      <c r="N48" s="348"/>
      <c r="O48" s="348"/>
    </row>
    <row r="49" spans="1:18">
      <c r="A49" s="299"/>
      <c r="B49" s="307"/>
      <c r="C49" s="307"/>
      <c r="D49" s="341"/>
      <c r="E49" s="341"/>
      <c r="F49" s="341"/>
      <c r="G49" s="347"/>
      <c r="H49" s="314"/>
      <c r="I49" s="314"/>
      <c r="J49" s="314"/>
      <c r="K49" s="314"/>
      <c r="L49" s="314"/>
      <c r="M49" s="348"/>
      <c r="N49" s="348"/>
      <c r="O49" s="348"/>
    </row>
    <row r="50" spans="1:18">
      <c r="A50" s="299"/>
      <c r="B50" s="307"/>
      <c r="C50" s="307"/>
      <c r="D50" s="341"/>
      <c r="E50" s="341"/>
      <c r="F50" s="341"/>
      <c r="G50" s="347"/>
      <c r="H50" s="314"/>
      <c r="I50" s="314"/>
      <c r="J50" s="314"/>
      <c r="K50" s="314"/>
      <c r="L50" s="314"/>
      <c r="M50" s="348"/>
      <c r="N50" s="348"/>
      <c r="O50" s="348"/>
    </row>
    <row r="51" spans="1:18">
      <c r="A51" s="299"/>
      <c r="B51" s="307"/>
      <c r="C51" s="341"/>
      <c r="D51" s="341"/>
      <c r="E51" s="341"/>
      <c r="F51" s="347"/>
      <c r="G51" s="314"/>
      <c r="H51" s="314"/>
      <c r="I51" s="314"/>
      <c r="J51" s="314"/>
      <c r="K51" s="314"/>
      <c r="L51" s="348"/>
      <c r="M51" s="348"/>
      <c r="N51" s="348"/>
    </row>
    <row r="52" spans="1:18">
      <c r="A52" s="354">
        <v>1</v>
      </c>
      <c r="B52" s="355" t="s">
        <v>415</v>
      </c>
      <c r="C52" s="355"/>
      <c r="D52" s="355"/>
      <c r="E52" s="355"/>
      <c r="F52" s="355"/>
      <c r="G52" s="355"/>
      <c r="H52" s="355"/>
      <c r="I52" s="355"/>
      <c r="J52" s="355"/>
      <c r="K52" s="355"/>
      <c r="L52" s="355" t="s">
        <v>415</v>
      </c>
      <c r="M52" s="356"/>
      <c r="N52" s="355"/>
      <c r="O52" s="355"/>
      <c r="P52" s="355"/>
      <c r="Q52" s="355"/>
      <c r="R52" s="355"/>
    </row>
    <row r="53" spans="1:18">
      <c r="A53" s="354">
        <v>1</v>
      </c>
      <c r="C53" s="357" t="s">
        <v>416</v>
      </c>
      <c r="D53" s="357"/>
      <c r="E53" s="358"/>
      <c r="F53" s="358"/>
      <c r="G53" s="358"/>
      <c r="H53" s="358"/>
      <c r="I53" s="358"/>
      <c r="J53" s="358"/>
      <c r="K53" s="359"/>
      <c r="L53" s="360"/>
      <c r="M53" s="361" t="s">
        <v>417</v>
      </c>
      <c r="N53" s="362"/>
      <c r="O53" s="362"/>
      <c r="P53" s="362"/>
      <c r="Q53" s="362"/>
      <c r="R53" s="363"/>
    </row>
    <row r="54" spans="1:18" ht="37.5" customHeight="1">
      <c r="A54" s="354">
        <v>1</v>
      </c>
      <c r="B54" s="2060" t="s">
        <v>418</v>
      </c>
      <c r="C54" s="364" t="s">
        <v>294</v>
      </c>
      <c r="D54" s="365" t="s">
        <v>292</v>
      </c>
      <c r="E54" s="365" t="s">
        <v>291</v>
      </c>
      <c r="F54" s="365" t="s">
        <v>289</v>
      </c>
      <c r="G54" s="365" t="s">
        <v>290</v>
      </c>
      <c r="H54" s="366" t="s">
        <v>287</v>
      </c>
      <c r="I54" s="366" t="s">
        <v>369</v>
      </c>
      <c r="J54" s="366" t="s">
        <v>370</v>
      </c>
      <c r="K54" s="366" t="s">
        <v>419</v>
      </c>
      <c r="L54" s="366" t="s">
        <v>420</v>
      </c>
      <c r="M54" s="367" t="s">
        <v>421</v>
      </c>
      <c r="N54" s="366" t="s">
        <v>422</v>
      </c>
      <c r="O54" s="366" t="s">
        <v>423</v>
      </c>
      <c r="P54" s="366" t="s">
        <v>424</v>
      </c>
      <c r="Q54" s="367" t="s">
        <v>425</v>
      </c>
      <c r="R54" s="366" t="s">
        <v>426</v>
      </c>
    </row>
    <row r="55" spans="1:18" ht="25.5">
      <c r="A55" s="354">
        <v>1</v>
      </c>
      <c r="B55" s="2061"/>
      <c r="C55" s="368" t="s">
        <v>427</v>
      </c>
      <c r="D55" s="368" t="s">
        <v>427</v>
      </c>
      <c r="E55" s="368" t="s">
        <v>427</v>
      </c>
      <c r="F55" s="368" t="s">
        <v>427</v>
      </c>
      <c r="G55" s="368" t="s">
        <v>427</v>
      </c>
      <c r="H55" s="368" t="s">
        <v>427</v>
      </c>
      <c r="I55" s="368"/>
      <c r="J55" s="368"/>
      <c r="K55" s="368" t="s">
        <v>427</v>
      </c>
      <c r="L55" s="366" t="s">
        <v>428</v>
      </c>
      <c r="M55" s="369">
        <v>0.15</v>
      </c>
      <c r="N55" s="368">
        <v>0.1</v>
      </c>
      <c r="O55" s="368">
        <v>0.08</v>
      </c>
      <c r="P55" s="368">
        <v>0.1</v>
      </c>
      <c r="Q55" s="369">
        <v>0.3</v>
      </c>
      <c r="R55" s="368">
        <v>0.2</v>
      </c>
    </row>
    <row r="56" spans="1:18">
      <c r="A56" s="354">
        <v>1</v>
      </c>
      <c r="B56" s="467">
        <v>8</v>
      </c>
      <c r="C56" s="371">
        <v>0</v>
      </c>
      <c r="D56" s="371">
        <v>0</v>
      </c>
      <c r="E56" s="371">
        <v>0</v>
      </c>
      <c r="F56" s="371">
        <v>0</v>
      </c>
      <c r="G56" s="371">
        <v>0</v>
      </c>
      <c r="H56" s="371">
        <v>268.3387394114576</v>
      </c>
      <c r="I56" s="371">
        <v>0</v>
      </c>
      <c r="J56" s="371">
        <v>0</v>
      </c>
      <c r="K56" s="476">
        <v>268.3</v>
      </c>
      <c r="L56" s="371">
        <v>0.60319999999999996</v>
      </c>
      <c r="M56" s="371">
        <v>0</v>
      </c>
      <c r="N56" s="371">
        <v>0</v>
      </c>
      <c r="O56" s="371">
        <v>0</v>
      </c>
      <c r="P56" s="371">
        <v>0</v>
      </c>
      <c r="Q56" s="371">
        <v>0</v>
      </c>
      <c r="R56" s="371">
        <v>0</v>
      </c>
    </row>
    <row r="57" spans="1:18">
      <c r="A57" s="354">
        <v>1</v>
      </c>
      <c r="B57" s="467">
        <v>10</v>
      </c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23.704811431351132</v>
      </c>
      <c r="I57" s="371">
        <v>0</v>
      </c>
      <c r="J57" s="371">
        <v>0</v>
      </c>
      <c r="K57" s="476">
        <v>23.7</v>
      </c>
      <c r="L57" s="371">
        <v>0.65400000000000003</v>
      </c>
      <c r="M57" s="371">
        <v>0</v>
      </c>
      <c r="N57" s="371">
        <v>0</v>
      </c>
      <c r="O57" s="371">
        <v>0</v>
      </c>
      <c r="P57" s="371">
        <v>0</v>
      </c>
      <c r="Q57" s="371">
        <v>0</v>
      </c>
      <c r="R57" s="371">
        <v>0</v>
      </c>
    </row>
    <row r="58" spans="1:18">
      <c r="A58" s="354">
        <v>0</v>
      </c>
      <c r="B58" s="467">
        <v>12</v>
      </c>
      <c r="C58" s="371">
        <v>0</v>
      </c>
      <c r="D58" s="371">
        <v>0</v>
      </c>
      <c r="E58" s="371">
        <v>0</v>
      </c>
      <c r="F58" s="371">
        <v>0</v>
      </c>
      <c r="G58" s="371">
        <v>0</v>
      </c>
      <c r="H58" s="371">
        <v>0</v>
      </c>
      <c r="I58" s="371">
        <v>0</v>
      </c>
      <c r="J58" s="371">
        <v>0</v>
      </c>
      <c r="K58" s="476">
        <v>0</v>
      </c>
      <c r="L58" s="371">
        <v>0.70479999999999998</v>
      </c>
      <c r="M58" s="371">
        <v>0</v>
      </c>
      <c r="N58" s="371">
        <v>0</v>
      </c>
      <c r="O58" s="371">
        <v>0</v>
      </c>
      <c r="P58" s="371">
        <v>0</v>
      </c>
      <c r="Q58" s="371">
        <v>0</v>
      </c>
      <c r="R58" s="371">
        <v>0</v>
      </c>
    </row>
    <row r="59" spans="1:18">
      <c r="A59" s="354">
        <v>1</v>
      </c>
      <c r="B59" s="467">
        <v>14</v>
      </c>
      <c r="C59" s="371">
        <v>0</v>
      </c>
      <c r="D59" s="371">
        <v>0</v>
      </c>
      <c r="E59" s="371">
        <v>0</v>
      </c>
      <c r="F59" s="371">
        <v>0</v>
      </c>
      <c r="G59" s="371">
        <v>0</v>
      </c>
      <c r="H59" s="371">
        <v>153.81971754001006</v>
      </c>
      <c r="I59" s="371">
        <v>0</v>
      </c>
      <c r="J59" s="371">
        <v>0</v>
      </c>
      <c r="K59" s="476">
        <v>153.80000000000001</v>
      </c>
      <c r="L59" s="371">
        <v>0.75560000000000005</v>
      </c>
      <c r="M59" s="371">
        <v>0</v>
      </c>
      <c r="N59" s="371">
        <v>0</v>
      </c>
      <c r="O59" s="371">
        <v>0</v>
      </c>
      <c r="P59" s="371">
        <v>0</v>
      </c>
      <c r="Q59" s="371">
        <v>0</v>
      </c>
      <c r="R59" s="371">
        <v>0</v>
      </c>
    </row>
    <row r="60" spans="1:18">
      <c r="A60" s="354">
        <v>0</v>
      </c>
      <c r="B60" s="467">
        <v>16</v>
      </c>
      <c r="C60" s="371">
        <v>0</v>
      </c>
      <c r="D60" s="371">
        <v>0</v>
      </c>
      <c r="E60" s="371">
        <v>0</v>
      </c>
      <c r="F60" s="371">
        <v>0</v>
      </c>
      <c r="G60" s="371">
        <v>0</v>
      </c>
      <c r="H60" s="371">
        <v>0</v>
      </c>
      <c r="I60" s="371">
        <v>0</v>
      </c>
      <c r="J60" s="371">
        <v>0</v>
      </c>
      <c r="K60" s="476">
        <v>0</v>
      </c>
      <c r="L60" s="371">
        <v>0.80640000000000001</v>
      </c>
      <c r="M60" s="371">
        <v>0</v>
      </c>
      <c r="N60" s="371">
        <v>0</v>
      </c>
      <c r="O60" s="371">
        <v>0</v>
      </c>
      <c r="P60" s="371">
        <v>0</v>
      </c>
      <c r="Q60" s="371">
        <v>0</v>
      </c>
      <c r="R60" s="371">
        <v>0</v>
      </c>
    </row>
    <row r="61" spans="1:18">
      <c r="A61" s="354">
        <v>1</v>
      </c>
      <c r="B61" s="467">
        <v>18</v>
      </c>
      <c r="C61" s="371">
        <v>0</v>
      </c>
      <c r="D61" s="371">
        <v>0</v>
      </c>
      <c r="E61" s="371">
        <v>0</v>
      </c>
      <c r="F61" s="371">
        <v>0</v>
      </c>
      <c r="G61" s="371">
        <v>0</v>
      </c>
      <c r="H61" s="371">
        <v>53.1896341555573</v>
      </c>
      <c r="I61" s="371">
        <v>0</v>
      </c>
      <c r="J61" s="371">
        <v>0</v>
      </c>
      <c r="K61" s="476">
        <v>53.2</v>
      </c>
      <c r="L61" s="371">
        <v>0.85719999999999996</v>
      </c>
      <c r="M61" s="371">
        <v>0</v>
      </c>
      <c r="N61" s="371">
        <v>0</v>
      </c>
      <c r="O61" s="371">
        <v>0</v>
      </c>
      <c r="P61" s="371">
        <v>0</v>
      </c>
      <c r="Q61" s="371">
        <v>0</v>
      </c>
      <c r="R61" s="371">
        <v>0</v>
      </c>
    </row>
    <row r="62" spans="1:18">
      <c r="A62" s="354"/>
      <c r="B62" s="467">
        <v>20</v>
      </c>
      <c r="C62" s="371">
        <v>0</v>
      </c>
      <c r="D62" s="371">
        <v>0</v>
      </c>
      <c r="E62" s="371">
        <v>0</v>
      </c>
      <c r="F62" s="371">
        <v>0</v>
      </c>
      <c r="G62" s="371">
        <v>0</v>
      </c>
      <c r="H62" s="371">
        <v>0</v>
      </c>
      <c r="I62" s="371">
        <v>0</v>
      </c>
      <c r="J62" s="371">
        <v>0</v>
      </c>
      <c r="K62" s="476">
        <v>0</v>
      </c>
      <c r="L62" s="371"/>
      <c r="M62" s="371"/>
      <c r="N62" s="371"/>
      <c r="O62" s="371"/>
      <c r="P62" s="371"/>
      <c r="Q62" s="371"/>
      <c r="R62" s="371"/>
    </row>
    <row r="63" spans="1:18">
      <c r="A63" s="354"/>
      <c r="B63" s="467">
        <v>24</v>
      </c>
      <c r="C63" s="371">
        <v>0</v>
      </c>
      <c r="D63" s="371">
        <v>0</v>
      </c>
      <c r="E63" s="371">
        <v>0</v>
      </c>
      <c r="F63" s="371">
        <v>0</v>
      </c>
      <c r="G63" s="371">
        <v>0</v>
      </c>
      <c r="H63" s="371">
        <v>437.88680842018761</v>
      </c>
      <c r="I63" s="371">
        <v>0</v>
      </c>
      <c r="J63" s="371">
        <v>0</v>
      </c>
      <c r="K63" s="476">
        <v>437.9</v>
      </c>
      <c r="L63" s="371"/>
      <c r="M63" s="371"/>
      <c r="N63" s="371"/>
      <c r="O63" s="371"/>
      <c r="P63" s="371"/>
      <c r="Q63" s="371"/>
      <c r="R63" s="371"/>
    </row>
    <row r="64" spans="1:18">
      <c r="A64" s="354"/>
      <c r="B64" s="467">
        <v>27</v>
      </c>
      <c r="C64" s="371">
        <v>0</v>
      </c>
      <c r="D64" s="371">
        <v>0</v>
      </c>
      <c r="E64" s="371">
        <v>0</v>
      </c>
      <c r="F64" s="371">
        <v>0</v>
      </c>
      <c r="G64" s="371">
        <v>0</v>
      </c>
      <c r="H64" s="371">
        <v>0</v>
      </c>
      <c r="I64" s="371">
        <v>0</v>
      </c>
      <c r="J64" s="371">
        <v>0</v>
      </c>
      <c r="K64" s="476">
        <v>0</v>
      </c>
      <c r="L64" s="371"/>
      <c r="M64" s="371"/>
      <c r="N64" s="371"/>
      <c r="O64" s="371"/>
      <c r="P64" s="371"/>
      <c r="Q64" s="371"/>
      <c r="R64" s="371"/>
    </row>
    <row r="65" spans="1:18">
      <c r="A65" s="354"/>
      <c r="B65" s="467">
        <v>30</v>
      </c>
      <c r="C65" s="371">
        <v>0</v>
      </c>
      <c r="D65" s="371">
        <v>0</v>
      </c>
      <c r="E65" s="371">
        <v>0</v>
      </c>
      <c r="F65" s="371">
        <v>0</v>
      </c>
      <c r="G65" s="371">
        <v>0</v>
      </c>
      <c r="H65" s="371">
        <v>0</v>
      </c>
      <c r="I65" s="371">
        <v>0</v>
      </c>
      <c r="J65" s="371">
        <v>0</v>
      </c>
      <c r="K65" s="476">
        <v>0</v>
      </c>
      <c r="L65" s="371"/>
      <c r="M65" s="371"/>
      <c r="N65" s="371"/>
      <c r="O65" s="371"/>
      <c r="P65" s="371"/>
      <c r="Q65" s="371"/>
      <c r="R65" s="371"/>
    </row>
    <row r="66" spans="1:18">
      <c r="A66" s="354"/>
      <c r="B66" s="467">
        <v>33</v>
      </c>
      <c r="C66" s="371">
        <v>0</v>
      </c>
      <c r="D66" s="371">
        <v>0</v>
      </c>
      <c r="E66" s="371">
        <v>0</v>
      </c>
      <c r="F66" s="371">
        <v>0</v>
      </c>
      <c r="G66" s="371">
        <v>0</v>
      </c>
      <c r="H66" s="371">
        <v>0</v>
      </c>
      <c r="I66" s="371">
        <v>0</v>
      </c>
      <c r="J66" s="371">
        <v>0</v>
      </c>
      <c r="K66" s="476">
        <v>0</v>
      </c>
      <c r="L66" s="371"/>
      <c r="M66" s="371"/>
      <c r="N66" s="371"/>
      <c r="O66" s="371"/>
      <c r="P66" s="371"/>
      <c r="Q66" s="371"/>
      <c r="R66" s="371"/>
    </row>
    <row r="67" spans="1:18">
      <c r="A67" s="354"/>
      <c r="B67" s="467">
        <v>36</v>
      </c>
      <c r="C67" s="371">
        <v>0</v>
      </c>
      <c r="D67" s="371">
        <v>0</v>
      </c>
      <c r="E67" s="371">
        <v>0</v>
      </c>
      <c r="F67" s="371">
        <v>0</v>
      </c>
      <c r="G67" s="371">
        <v>0</v>
      </c>
      <c r="H67" s="371">
        <v>0</v>
      </c>
      <c r="I67" s="371">
        <v>0</v>
      </c>
      <c r="J67" s="371">
        <v>0</v>
      </c>
      <c r="K67" s="476">
        <v>0</v>
      </c>
      <c r="L67" s="371"/>
      <c r="M67" s="371"/>
      <c r="N67" s="371"/>
      <c r="O67" s="371"/>
      <c r="P67" s="371"/>
      <c r="Q67" s="371"/>
      <c r="R67" s="371"/>
    </row>
    <row r="68" spans="1:18">
      <c r="A68" s="354"/>
      <c r="B68" s="467">
        <v>39</v>
      </c>
      <c r="C68" s="371">
        <v>0</v>
      </c>
      <c r="D68" s="371">
        <v>0</v>
      </c>
      <c r="E68" s="371">
        <v>0</v>
      </c>
      <c r="F68" s="371">
        <v>0</v>
      </c>
      <c r="G68" s="371">
        <v>0</v>
      </c>
      <c r="H68" s="371">
        <v>0</v>
      </c>
      <c r="I68" s="371">
        <v>0</v>
      </c>
      <c r="J68" s="371">
        <v>0</v>
      </c>
      <c r="K68" s="476">
        <v>0</v>
      </c>
      <c r="L68" s="371"/>
      <c r="M68" s="371"/>
      <c r="N68" s="371"/>
      <c r="O68" s="371"/>
      <c r="P68" s="371"/>
      <c r="Q68" s="371"/>
      <c r="R68" s="371"/>
    </row>
    <row r="69" spans="1:18">
      <c r="A69" s="354"/>
      <c r="B69" s="467">
        <v>42</v>
      </c>
      <c r="C69" s="371">
        <v>0</v>
      </c>
      <c r="D69" s="371">
        <v>0</v>
      </c>
      <c r="E69" s="371">
        <v>0</v>
      </c>
      <c r="F69" s="371">
        <v>0</v>
      </c>
      <c r="G69" s="371">
        <v>0</v>
      </c>
      <c r="H69" s="371">
        <v>0</v>
      </c>
      <c r="I69" s="371">
        <v>0</v>
      </c>
      <c r="J69" s="371">
        <v>0</v>
      </c>
      <c r="K69" s="476">
        <v>0</v>
      </c>
      <c r="L69" s="371"/>
      <c r="M69" s="371"/>
      <c r="N69" s="371"/>
      <c r="O69" s="371"/>
      <c r="P69" s="371"/>
      <c r="Q69" s="371"/>
      <c r="R69" s="371"/>
    </row>
    <row r="70" spans="1:18">
      <c r="A70" s="354"/>
      <c r="B70" s="467">
        <v>44</v>
      </c>
      <c r="C70" s="371">
        <v>0</v>
      </c>
      <c r="D70" s="371">
        <v>0</v>
      </c>
      <c r="E70" s="371">
        <v>0</v>
      </c>
      <c r="F70" s="371">
        <v>0</v>
      </c>
      <c r="G70" s="371">
        <v>0</v>
      </c>
      <c r="H70" s="371">
        <v>0</v>
      </c>
      <c r="I70" s="371">
        <v>0</v>
      </c>
      <c r="J70" s="371">
        <v>0</v>
      </c>
      <c r="K70" s="476">
        <v>0</v>
      </c>
      <c r="L70" s="371"/>
      <c r="M70" s="371"/>
      <c r="N70" s="371"/>
      <c r="O70" s="371"/>
      <c r="P70" s="371"/>
      <c r="Q70" s="371"/>
      <c r="R70" s="371"/>
    </row>
    <row r="71" spans="1:18">
      <c r="A71" s="354"/>
      <c r="B71" s="467">
        <v>48</v>
      </c>
      <c r="C71" s="371">
        <v>0</v>
      </c>
      <c r="D71" s="371">
        <v>0</v>
      </c>
      <c r="E71" s="371">
        <v>0</v>
      </c>
      <c r="F71" s="371">
        <v>0</v>
      </c>
      <c r="G71" s="371">
        <v>0</v>
      </c>
      <c r="H71" s="371">
        <v>0</v>
      </c>
      <c r="I71" s="371">
        <v>0</v>
      </c>
      <c r="J71" s="371">
        <v>0</v>
      </c>
      <c r="K71" s="476">
        <v>0</v>
      </c>
      <c r="L71" s="371"/>
      <c r="M71" s="371"/>
      <c r="N71" s="371"/>
      <c r="O71" s="371"/>
      <c r="P71" s="371"/>
      <c r="Q71" s="371"/>
      <c r="R71" s="371"/>
    </row>
    <row r="72" spans="1:18" hidden="1">
      <c r="A72" s="354"/>
      <c r="B72" s="467">
        <v>51</v>
      </c>
      <c r="C72" s="371">
        <v>0</v>
      </c>
      <c r="D72" s="371">
        <v>0</v>
      </c>
      <c r="E72" s="371">
        <v>0</v>
      </c>
      <c r="F72" s="371">
        <v>0</v>
      </c>
      <c r="G72" s="371">
        <v>0</v>
      </c>
      <c r="H72" s="371">
        <v>0</v>
      </c>
      <c r="I72" s="371">
        <v>0</v>
      </c>
      <c r="J72" s="371">
        <v>0</v>
      </c>
      <c r="K72" s="476">
        <v>0</v>
      </c>
      <c r="L72" s="371"/>
      <c r="M72" s="371"/>
      <c r="N72" s="371"/>
      <c r="O72" s="371"/>
      <c r="P72" s="371"/>
      <c r="Q72" s="371"/>
      <c r="R72" s="371"/>
    </row>
    <row r="73" spans="1:18" hidden="1">
      <c r="A73" s="354"/>
      <c r="B73" s="467">
        <v>54</v>
      </c>
      <c r="C73" s="371">
        <v>0</v>
      </c>
      <c r="D73" s="371">
        <v>0</v>
      </c>
      <c r="E73" s="371">
        <v>0</v>
      </c>
      <c r="F73" s="371">
        <v>0</v>
      </c>
      <c r="G73" s="371">
        <v>0</v>
      </c>
      <c r="H73" s="371">
        <v>0</v>
      </c>
      <c r="I73" s="371">
        <v>0</v>
      </c>
      <c r="J73" s="371">
        <v>0</v>
      </c>
      <c r="K73" s="476">
        <v>0</v>
      </c>
      <c r="L73" s="371"/>
      <c r="M73" s="371"/>
      <c r="N73" s="371"/>
      <c r="O73" s="371"/>
      <c r="P73" s="371"/>
      <c r="Q73" s="371"/>
      <c r="R73" s="371"/>
    </row>
    <row r="74" spans="1:18" hidden="1">
      <c r="A74" s="354"/>
      <c r="B74" s="467">
        <v>60</v>
      </c>
      <c r="C74" s="371">
        <v>0</v>
      </c>
      <c r="D74" s="371">
        <v>0</v>
      </c>
      <c r="E74" s="371">
        <v>0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476">
        <v>0</v>
      </c>
      <c r="L74" s="371"/>
      <c r="M74" s="371"/>
      <c r="N74" s="371"/>
      <c r="O74" s="371"/>
      <c r="P74" s="371"/>
      <c r="Q74" s="371"/>
      <c r="R74" s="371"/>
    </row>
    <row r="75" spans="1:18" hidden="1">
      <c r="A75" s="354">
        <v>0</v>
      </c>
      <c r="B75" s="370">
        <v>24</v>
      </c>
      <c r="C75" s="371">
        <v>0</v>
      </c>
      <c r="D75" s="371">
        <v>0</v>
      </c>
      <c r="E75" s="371">
        <v>0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476">
        <v>0</v>
      </c>
      <c r="L75" s="371"/>
      <c r="M75" s="371"/>
      <c r="N75" s="371"/>
      <c r="O75" s="371"/>
      <c r="P75" s="371"/>
      <c r="Q75" s="371"/>
      <c r="R75" s="371"/>
    </row>
    <row r="76" spans="1:18" hidden="1">
      <c r="A76" s="354">
        <v>0</v>
      </c>
      <c r="B76" s="370">
        <v>27</v>
      </c>
      <c r="C76" s="371">
        <v>0</v>
      </c>
      <c r="D76" s="371">
        <v>0</v>
      </c>
      <c r="E76" s="371">
        <v>0</v>
      </c>
      <c r="F76" s="371">
        <v>0</v>
      </c>
      <c r="G76" s="371">
        <v>0</v>
      </c>
      <c r="H76" s="371">
        <v>0</v>
      </c>
      <c r="I76" s="371">
        <v>0</v>
      </c>
      <c r="J76" s="371">
        <v>0</v>
      </c>
      <c r="K76" s="476">
        <v>0</v>
      </c>
      <c r="L76" s="371"/>
      <c r="M76" s="371"/>
      <c r="N76" s="371"/>
      <c r="O76" s="371"/>
      <c r="P76" s="371"/>
      <c r="Q76" s="371"/>
      <c r="R76" s="371"/>
    </row>
    <row r="77" spans="1:18" hidden="1">
      <c r="A77" s="354">
        <v>0</v>
      </c>
      <c r="B77" s="370">
        <v>30</v>
      </c>
      <c r="C77" s="371">
        <v>0</v>
      </c>
      <c r="D77" s="371">
        <v>0</v>
      </c>
      <c r="E77" s="371">
        <v>0</v>
      </c>
      <c r="F77" s="371">
        <v>0</v>
      </c>
      <c r="G77" s="371">
        <v>0</v>
      </c>
      <c r="H77" s="371">
        <v>0</v>
      </c>
      <c r="I77" s="371">
        <v>0</v>
      </c>
      <c r="J77" s="371">
        <v>0</v>
      </c>
      <c r="K77" s="476">
        <v>0</v>
      </c>
      <c r="L77" s="371"/>
      <c r="M77" s="371"/>
      <c r="N77" s="371"/>
      <c r="O77" s="371"/>
      <c r="P77" s="371"/>
      <c r="Q77" s="371"/>
      <c r="R77" s="371"/>
    </row>
    <row r="78" spans="1:18" hidden="1">
      <c r="A78" s="354">
        <v>0</v>
      </c>
      <c r="B78" s="370">
        <v>33</v>
      </c>
      <c r="C78" s="371">
        <v>0</v>
      </c>
      <c r="D78" s="371">
        <v>0</v>
      </c>
      <c r="E78" s="371">
        <v>0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476">
        <v>0</v>
      </c>
      <c r="L78" s="371"/>
      <c r="M78" s="371"/>
      <c r="N78" s="371"/>
      <c r="O78" s="371"/>
      <c r="P78" s="371"/>
      <c r="Q78" s="371"/>
      <c r="R78" s="371"/>
    </row>
    <row r="79" spans="1:18" hidden="1">
      <c r="A79" s="354">
        <v>0</v>
      </c>
      <c r="B79" s="370">
        <v>36</v>
      </c>
      <c r="C79" s="371">
        <v>0</v>
      </c>
      <c r="D79" s="371">
        <v>0</v>
      </c>
      <c r="E79" s="371">
        <v>0</v>
      </c>
      <c r="F79" s="371">
        <v>0</v>
      </c>
      <c r="G79" s="371">
        <v>0</v>
      </c>
      <c r="H79" s="371">
        <v>0</v>
      </c>
      <c r="I79" s="371">
        <v>0</v>
      </c>
      <c r="J79" s="371">
        <v>0</v>
      </c>
      <c r="K79" s="476">
        <v>0</v>
      </c>
      <c r="L79" s="371"/>
      <c r="M79" s="371"/>
      <c r="N79" s="371"/>
      <c r="O79" s="371"/>
      <c r="P79" s="371"/>
      <c r="Q79" s="371"/>
      <c r="R79" s="371"/>
    </row>
    <row r="80" spans="1:18" hidden="1">
      <c r="A80" s="354">
        <v>0</v>
      </c>
      <c r="B80" s="370">
        <v>39</v>
      </c>
      <c r="C80" s="371">
        <v>0</v>
      </c>
      <c r="D80" s="371">
        <v>0</v>
      </c>
      <c r="E80" s="371">
        <v>0</v>
      </c>
      <c r="F80" s="371">
        <v>0</v>
      </c>
      <c r="G80" s="371">
        <v>0</v>
      </c>
      <c r="H80" s="371">
        <v>0</v>
      </c>
      <c r="I80" s="371">
        <v>0</v>
      </c>
      <c r="J80" s="371">
        <v>0</v>
      </c>
      <c r="K80" s="476">
        <v>0</v>
      </c>
      <c r="L80" s="371"/>
      <c r="M80" s="371"/>
      <c r="N80" s="371"/>
      <c r="O80" s="371"/>
      <c r="P80" s="371"/>
      <c r="Q80" s="371"/>
      <c r="R80" s="371"/>
    </row>
    <row r="81" spans="1:21" hidden="1">
      <c r="A81" s="354">
        <v>0</v>
      </c>
      <c r="B81" s="370">
        <v>42</v>
      </c>
      <c r="C81" s="371">
        <v>0</v>
      </c>
      <c r="D81" s="371">
        <v>0</v>
      </c>
      <c r="E81" s="371">
        <v>0</v>
      </c>
      <c r="F81" s="371">
        <v>0</v>
      </c>
      <c r="G81" s="371">
        <v>0</v>
      </c>
      <c r="H81" s="371">
        <v>0</v>
      </c>
      <c r="I81" s="371">
        <v>0</v>
      </c>
      <c r="J81" s="371">
        <v>0</v>
      </c>
      <c r="K81" s="476">
        <v>0</v>
      </c>
      <c r="L81" s="371"/>
      <c r="M81" s="371"/>
      <c r="N81" s="371"/>
      <c r="O81" s="371"/>
      <c r="P81" s="371"/>
      <c r="Q81" s="371"/>
      <c r="R81" s="371"/>
    </row>
    <row r="82" spans="1:21" hidden="1">
      <c r="A82" s="354">
        <v>0</v>
      </c>
      <c r="B82" s="370">
        <v>45</v>
      </c>
      <c r="C82" s="371">
        <v>0</v>
      </c>
      <c r="D82" s="371">
        <v>0</v>
      </c>
      <c r="E82" s="371">
        <v>0</v>
      </c>
      <c r="F82" s="371">
        <v>0</v>
      </c>
      <c r="G82" s="371">
        <v>0</v>
      </c>
      <c r="H82" s="371">
        <v>0</v>
      </c>
      <c r="I82" s="371">
        <v>0</v>
      </c>
      <c r="J82" s="371">
        <v>0</v>
      </c>
      <c r="K82" s="476">
        <v>0</v>
      </c>
      <c r="L82" s="371"/>
      <c r="M82" s="371"/>
      <c r="N82" s="371"/>
      <c r="O82" s="371"/>
      <c r="P82" s="371"/>
      <c r="Q82" s="371"/>
      <c r="R82" s="371"/>
    </row>
    <row r="83" spans="1:21" hidden="1">
      <c r="A83" s="354">
        <v>0</v>
      </c>
      <c r="B83" s="370">
        <v>48</v>
      </c>
      <c r="C83" s="371">
        <v>0</v>
      </c>
      <c r="D83" s="371">
        <v>0</v>
      </c>
      <c r="E83" s="371">
        <v>0</v>
      </c>
      <c r="F83" s="371">
        <v>0</v>
      </c>
      <c r="G83" s="371">
        <v>0</v>
      </c>
      <c r="H83" s="371">
        <v>0</v>
      </c>
      <c r="I83" s="371">
        <v>0</v>
      </c>
      <c r="J83" s="371">
        <v>0</v>
      </c>
      <c r="K83" s="476">
        <v>0</v>
      </c>
      <c r="L83" s="371"/>
      <c r="M83" s="371"/>
      <c r="N83" s="371"/>
      <c r="O83" s="371"/>
      <c r="P83" s="371"/>
      <c r="Q83" s="371"/>
      <c r="R83" s="371"/>
    </row>
    <row r="84" spans="1:21" hidden="1">
      <c r="A84" s="354">
        <v>0</v>
      </c>
      <c r="B84" s="370">
        <v>51</v>
      </c>
      <c r="C84" s="371">
        <v>0</v>
      </c>
      <c r="D84" s="371">
        <v>0</v>
      </c>
      <c r="E84" s="371">
        <v>0</v>
      </c>
      <c r="F84" s="371">
        <v>0</v>
      </c>
      <c r="G84" s="371">
        <v>0</v>
      </c>
      <c r="H84" s="371">
        <v>0</v>
      </c>
      <c r="I84" s="371">
        <v>0</v>
      </c>
      <c r="J84" s="371">
        <v>0</v>
      </c>
      <c r="K84" s="476">
        <v>0</v>
      </c>
      <c r="L84" s="371"/>
      <c r="M84" s="371"/>
      <c r="N84" s="371"/>
      <c r="O84" s="371"/>
      <c r="P84" s="371"/>
      <c r="Q84" s="371"/>
      <c r="R84" s="371"/>
    </row>
    <row r="85" spans="1:21" hidden="1">
      <c r="A85" s="354">
        <v>0</v>
      </c>
      <c r="B85" s="370">
        <v>54</v>
      </c>
      <c r="C85" s="371">
        <v>0</v>
      </c>
      <c r="D85" s="371">
        <v>0</v>
      </c>
      <c r="E85" s="371">
        <v>0</v>
      </c>
      <c r="F85" s="371">
        <v>0</v>
      </c>
      <c r="G85" s="371">
        <v>0</v>
      </c>
      <c r="H85" s="371">
        <v>0</v>
      </c>
      <c r="I85" s="371">
        <v>0</v>
      </c>
      <c r="J85" s="371">
        <v>0</v>
      </c>
      <c r="K85" s="476">
        <v>0</v>
      </c>
      <c r="L85" s="371"/>
      <c r="M85" s="371"/>
      <c r="N85" s="371"/>
      <c r="O85" s="371"/>
      <c r="P85" s="371"/>
      <c r="Q85" s="371"/>
      <c r="R85" s="371"/>
    </row>
    <row r="86" spans="1:21" hidden="1">
      <c r="A86" s="354">
        <v>0</v>
      </c>
      <c r="B86" s="370">
        <v>60</v>
      </c>
      <c r="C86" s="371">
        <v>0</v>
      </c>
      <c r="D86" s="371">
        <v>0</v>
      </c>
      <c r="E86" s="371">
        <v>0</v>
      </c>
      <c r="F86" s="371">
        <v>0</v>
      </c>
      <c r="G86" s="371">
        <v>0</v>
      </c>
      <c r="H86" s="371">
        <v>0</v>
      </c>
      <c r="I86" s="371">
        <v>0</v>
      </c>
      <c r="J86" s="371">
        <v>0</v>
      </c>
      <c r="K86" s="476">
        <v>0</v>
      </c>
      <c r="L86" s="371"/>
      <c r="M86" s="371"/>
      <c r="N86" s="371"/>
      <c r="O86" s="371"/>
      <c r="P86" s="371"/>
      <c r="Q86" s="371"/>
      <c r="R86" s="371"/>
    </row>
    <row r="87" spans="1:21">
      <c r="A87" s="354">
        <v>1</v>
      </c>
      <c r="B87" s="307"/>
      <c r="C87" s="372"/>
      <c r="D87" s="373"/>
      <c r="E87" s="299"/>
      <c r="F87" s="299"/>
      <c r="G87" s="374"/>
      <c r="H87" s="375" t="s">
        <v>429</v>
      </c>
      <c r="I87" s="375"/>
      <c r="J87" s="375"/>
      <c r="K87" s="477">
        <v>936.9</v>
      </c>
      <c r="L87" s="376"/>
      <c r="M87" s="481">
        <v>0</v>
      </c>
      <c r="N87" s="481">
        <v>0</v>
      </c>
      <c r="O87" s="481">
        <v>0</v>
      </c>
      <c r="P87" s="481">
        <v>0</v>
      </c>
      <c r="Q87" s="481">
        <v>0</v>
      </c>
      <c r="R87" s="481">
        <v>0</v>
      </c>
    </row>
    <row r="88" spans="1:21">
      <c r="A88" s="354">
        <v>1</v>
      </c>
      <c r="B88" s="344"/>
      <c r="C88" s="377"/>
      <c r="D88" s="345"/>
      <c r="E88" s="345"/>
      <c r="F88" s="345"/>
      <c r="G88" s="374"/>
      <c r="H88" s="375" t="s">
        <v>430</v>
      </c>
      <c r="I88" s="375"/>
      <c r="J88" s="375"/>
      <c r="K88" s="483">
        <v>290</v>
      </c>
      <c r="L88" s="376"/>
      <c r="M88" s="481">
        <v>0</v>
      </c>
      <c r="N88" s="481">
        <v>0</v>
      </c>
      <c r="O88" s="481">
        <v>0</v>
      </c>
      <c r="P88" s="481">
        <v>0</v>
      </c>
      <c r="Q88" s="481">
        <v>37</v>
      </c>
      <c r="R88" s="481">
        <v>0</v>
      </c>
    </row>
    <row r="89" spans="1:21">
      <c r="A89" s="354">
        <v>1</v>
      </c>
      <c r="B89" s="344"/>
      <c r="C89" s="377"/>
      <c r="D89" s="345"/>
      <c r="E89" s="345"/>
      <c r="F89" s="345"/>
      <c r="G89" s="378"/>
      <c r="H89" s="379" t="s">
        <v>431</v>
      </c>
      <c r="I89" s="379"/>
      <c r="J89" s="379"/>
      <c r="K89" s="484">
        <v>1226.9000000000001</v>
      </c>
      <c r="L89" s="360"/>
      <c r="M89" s="482">
        <v>0</v>
      </c>
      <c r="N89" s="482">
        <v>0</v>
      </c>
      <c r="O89" s="482">
        <v>0</v>
      </c>
      <c r="P89" s="482">
        <v>0</v>
      </c>
      <c r="Q89" s="482">
        <v>37</v>
      </c>
      <c r="R89" s="482">
        <v>0</v>
      </c>
    </row>
    <row r="90" spans="1:21">
      <c r="A90" s="354">
        <v>1</v>
      </c>
      <c r="B90" s="344"/>
      <c r="C90" s="377"/>
      <c r="D90" s="345"/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</row>
    <row r="91" spans="1:21">
      <c r="A91" s="354">
        <v>1</v>
      </c>
      <c r="B91" s="344"/>
      <c r="C91" s="380"/>
      <c r="D91" s="377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</row>
    <row r="92" spans="1:21" ht="13.5" thickBot="1">
      <c r="A92" s="354">
        <v>1</v>
      </c>
      <c r="B92" s="355" t="s">
        <v>432</v>
      </c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45"/>
    </row>
    <row r="93" spans="1:21" ht="13.5" thickBot="1">
      <c r="A93" s="354">
        <v>1</v>
      </c>
      <c r="C93" s="381" t="s">
        <v>351</v>
      </c>
      <c r="D93" s="382"/>
      <c r="E93" s="382"/>
      <c r="F93" s="382"/>
      <c r="G93" s="382"/>
      <c r="H93" s="382"/>
      <c r="I93" s="382"/>
      <c r="J93" s="382"/>
      <c r="K93" s="383"/>
      <c r="M93" s="381" t="s">
        <v>433</v>
      </c>
      <c r="N93" s="384"/>
      <c r="O93" s="384"/>
      <c r="P93" s="384"/>
      <c r="Q93" s="384"/>
      <c r="R93" s="385"/>
      <c r="S93" s="345"/>
    </row>
    <row r="94" spans="1:21" ht="48" customHeight="1">
      <c r="A94" s="354">
        <v>1</v>
      </c>
      <c r="B94" s="386" t="s">
        <v>418</v>
      </c>
      <c r="C94" s="387" t="s">
        <v>434</v>
      </c>
      <c r="D94" s="387" t="s">
        <v>435</v>
      </c>
      <c r="E94" s="387" t="s">
        <v>436</v>
      </c>
      <c r="F94" s="387" t="s">
        <v>437</v>
      </c>
      <c r="G94" s="387" t="s">
        <v>438</v>
      </c>
      <c r="H94" s="388" t="s">
        <v>439</v>
      </c>
      <c r="I94" s="469"/>
      <c r="J94" s="469"/>
      <c r="K94" s="386" t="s">
        <v>440</v>
      </c>
      <c r="L94" s="389" t="s">
        <v>441</v>
      </c>
      <c r="M94" s="389" t="s">
        <v>421</v>
      </c>
      <c r="N94" s="387" t="s">
        <v>422</v>
      </c>
      <c r="O94" s="387" t="s">
        <v>423</v>
      </c>
      <c r="P94" s="388" t="s">
        <v>424</v>
      </c>
      <c r="Q94" s="390" t="s">
        <v>425</v>
      </c>
      <c r="R94" s="388" t="s">
        <v>426</v>
      </c>
      <c r="S94" s="380"/>
      <c r="T94" s="380"/>
      <c r="U94" s="345"/>
    </row>
    <row r="95" spans="1:21" ht="20.25" customHeight="1" thickBot="1">
      <c r="A95" s="354">
        <v>1</v>
      </c>
      <c r="B95" s="391"/>
      <c r="C95" s="392"/>
      <c r="D95" s="392"/>
      <c r="E95" s="392"/>
      <c r="F95" s="392"/>
      <c r="G95" s="392"/>
      <c r="H95" s="393"/>
      <c r="I95" s="470"/>
      <c r="J95" s="470"/>
      <c r="K95" s="391"/>
      <c r="L95" s="394"/>
      <c r="M95" s="395">
        <v>0.15</v>
      </c>
      <c r="N95" s="392">
        <v>0.12</v>
      </c>
      <c r="O95" s="392">
        <v>0.08</v>
      </c>
      <c r="P95" s="396">
        <v>0.08</v>
      </c>
      <c r="Q95" s="397">
        <v>0.25</v>
      </c>
      <c r="R95" s="396">
        <v>0.2</v>
      </c>
      <c r="S95" s="344"/>
      <c r="T95" s="344"/>
      <c r="U95" s="345"/>
    </row>
    <row r="96" spans="1:21" hidden="1">
      <c r="A96" s="354">
        <v>0</v>
      </c>
      <c r="B96" s="398">
        <v>8</v>
      </c>
      <c r="C96" s="399">
        <v>0</v>
      </c>
      <c r="D96" s="399">
        <v>0</v>
      </c>
      <c r="E96" s="399">
        <v>0</v>
      </c>
      <c r="F96" s="399">
        <v>0</v>
      </c>
      <c r="G96" s="399">
        <v>0</v>
      </c>
      <c r="H96" s="399">
        <v>0</v>
      </c>
      <c r="I96" s="471"/>
      <c r="J96" s="471"/>
      <c r="K96" s="400">
        <v>0</v>
      </c>
      <c r="L96" s="401">
        <v>0.50319999999999998</v>
      </c>
      <c r="M96" s="401">
        <v>0</v>
      </c>
      <c r="N96" s="401">
        <v>0</v>
      </c>
      <c r="O96" s="401">
        <v>0</v>
      </c>
      <c r="P96" s="401">
        <v>0</v>
      </c>
      <c r="Q96" s="402">
        <v>0</v>
      </c>
      <c r="R96" s="402">
        <v>0</v>
      </c>
      <c r="S96" s="403"/>
      <c r="T96" s="403"/>
      <c r="U96" s="345"/>
    </row>
    <row r="97" spans="1:21" hidden="1">
      <c r="A97" s="354">
        <v>0</v>
      </c>
      <c r="B97" s="404">
        <v>10</v>
      </c>
      <c r="C97" s="399">
        <v>0</v>
      </c>
      <c r="D97" s="399">
        <v>0</v>
      </c>
      <c r="E97" s="399">
        <v>0</v>
      </c>
      <c r="F97" s="399">
        <v>0</v>
      </c>
      <c r="G97" s="399">
        <v>0</v>
      </c>
      <c r="H97" s="399">
        <v>0</v>
      </c>
      <c r="I97" s="471"/>
      <c r="J97" s="471"/>
      <c r="K97" s="400">
        <v>0</v>
      </c>
      <c r="L97" s="405">
        <v>0.55400000000000005</v>
      </c>
      <c r="M97" s="405">
        <v>0</v>
      </c>
      <c r="N97" s="405">
        <v>0</v>
      </c>
      <c r="O97" s="405">
        <v>0</v>
      </c>
      <c r="P97" s="405">
        <v>0</v>
      </c>
      <c r="Q97" s="402">
        <v>0</v>
      </c>
      <c r="R97" s="402">
        <v>0</v>
      </c>
      <c r="S97" s="406"/>
      <c r="T97" s="406"/>
      <c r="U97" s="345"/>
    </row>
    <row r="98" spans="1:21" hidden="1">
      <c r="A98" s="354">
        <v>0</v>
      </c>
      <c r="B98" s="404">
        <v>12</v>
      </c>
      <c r="C98" s="399">
        <v>0</v>
      </c>
      <c r="D98" s="399">
        <v>0</v>
      </c>
      <c r="E98" s="399">
        <v>0</v>
      </c>
      <c r="F98" s="399">
        <v>0</v>
      </c>
      <c r="G98" s="399">
        <v>0</v>
      </c>
      <c r="H98" s="399">
        <v>0</v>
      </c>
      <c r="I98" s="471"/>
      <c r="J98" s="471"/>
      <c r="K98" s="400">
        <v>0</v>
      </c>
      <c r="L98" s="405">
        <v>0.6048</v>
      </c>
      <c r="M98" s="405">
        <v>0</v>
      </c>
      <c r="N98" s="405">
        <v>0</v>
      </c>
      <c r="O98" s="405">
        <v>0</v>
      </c>
      <c r="P98" s="405">
        <v>0</v>
      </c>
      <c r="Q98" s="402">
        <v>0</v>
      </c>
      <c r="R98" s="402">
        <v>0</v>
      </c>
      <c r="S98" s="407"/>
      <c r="T98" s="407"/>
      <c r="U98" s="345"/>
    </row>
    <row r="99" spans="1:21" hidden="1">
      <c r="A99" s="354">
        <v>0</v>
      </c>
      <c r="B99" s="404">
        <v>14</v>
      </c>
      <c r="C99" s="399">
        <v>0</v>
      </c>
      <c r="D99" s="399">
        <v>0</v>
      </c>
      <c r="E99" s="399">
        <v>0</v>
      </c>
      <c r="F99" s="399">
        <v>0</v>
      </c>
      <c r="G99" s="399">
        <v>0</v>
      </c>
      <c r="H99" s="399">
        <v>0</v>
      </c>
      <c r="I99" s="471"/>
      <c r="J99" s="471"/>
      <c r="K99" s="400">
        <v>0</v>
      </c>
      <c r="L99" s="405">
        <v>0.65559999999999996</v>
      </c>
      <c r="M99" s="405">
        <v>0</v>
      </c>
      <c r="N99" s="405">
        <v>0</v>
      </c>
      <c r="O99" s="405">
        <v>0</v>
      </c>
      <c r="P99" s="405">
        <v>0</v>
      </c>
      <c r="Q99" s="402">
        <v>0</v>
      </c>
      <c r="R99" s="402">
        <v>0</v>
      </c>
      <c r="S99" s="407"/>
      <c r="T99" s="407"/>
      <c r="U99" s="345"/>
    </row>
    <row r="100" spans="1:21" hidden="1">
      <c r="A100" s="354">
        <v>0</v>
      </c>
      <c r="B100" s="404">
        <v>16</v>
      </c>
      <c r="C100" s="399">
        <v>0</v>
      </c>
      <c r="D100" s="399">
        <v>0</v>
      </c>
      <c r="E100" s="399">
        <v>0</v>
      </c>
      <c r="F100" s="399">
        <v>0</v>
      </c>
      <c r="G100" s="399">
        <v>0</v>
      </c>
      <c r="H100" s="399">
        <v>0</v>
      </c>
      <c r="I100" s="471"/>
      <c r="J100" s="471"/>
      <c r="K100" s="400">
        <v>0</v>
      </c>
      <c r="L100" s="405">
        <v>0.70639999999999992</v>
      </c>
      <c r="M100" s="405">
        <v>0</v>
      </c>
      <c r="N100" s="405">
        <v>0</v>
      </c>
      <c r="O100" s="405">
        <v>0</v>
      </c>
      <c r="P100" s="405">
        <v>0</v>
      </c>
      <c r="Q100" s="402">
        <v>0</v>
      </c>
      <c r="R100" s="402">
        <v>0</v>
      </c>
      <c r="S100" s="407"/>
      <c r="T100" s="407"/>
      <c r="U100" s="345"/>
    </row>
    <row r="101" spans="1:21" hidden="1">
      <c r="A101" s="354">
        <v>0</v>
      </c>
      <c r="B101" s="404">
        <v>18</v>
      </c>
      <c r="C101" s="399">
        <v>0</v>
      </c>
      <c r="D101" s="399">
        <v>0</v>
      </c>
      <c r="E101" s="399">
        <v>0</v>
      </c>
      <c r="F101" s="399">
        <v>0</v>
      </c>
      <c r="G101" s="399">
        <v>0</v>
      </c>
      <c r="H101" s="399">
        <v>0</v>
      </c>
      <c r="I101" s="471"/>
      <c r="J101" s="471"/>
      <c r="K101" s="400">
        <v>0</v>
      </c>
      <c r="L101" s="405">
        <v>0.75719999999999998</v>
      </c>
      <c r="M101" s="405">
        <v>0</v>
      </c>
      <c r="N101" s="405">
        <v>0</v>
      </c>
      <c r="O101" s="405">
        <v>0</v>
      </c>
      <c r="P101" s="405">
        <v>0</v>
      </c>
      <c r="Q101" s="402">
        <v>0</v>
      </c>
      <c r="R101" s="402">
        <v>0</v>
      </c>
      <c r="S101" s="407"/>
      <c r="T101" s="407"/>
      <c r="U101" s="345"/>
    </row>
    <row r="102" spans="1:21" hidden="1">
      <c r="A102" s="354">
        <v>0</v>
      </c>
      <c r="B102" s="404">
        <v>20</v>
      </c>
      <c r="C102" s="399">
        <v>0</v>
      </c>
      <c r="D102" s="399">
        <v>0</v>
      </c>
      <c r="E102" s="399">
        <v>0</v>
      </c>
      <c r="F102" s="399">
        <v>0</v>
      </c>
      <c r="G102" s="399">
        <v>0</v>
      </c>
      <c r="H102" s="399">
        <v>0</v>
      </c>
      <c r="I102" s="471"/>
      <c r="J102" s="471"/>
      <c r="K102" s="400">
        <v>0</v>
      </c>
      <c r="L102" s="405">
        <v>0.80800000000000005</v>
      </c>
      <c r="M102" s="405">
        <v>0</v>
      </c>
      <c r="N102" s="405">
        <v>0</v>
      </c>
      <c r="O102" s="405">
        <v>0</v>
      </c>
      <c r="P102" s="405">
        <v>0</v>
      </c>
      <c r="Q102" s="402">
        <v>0</v>
      </c>
      <c r="R102" s="402">
        <v>0</v>
      </c>
      <c r="S102" s="407"/>
      <c r="T102" s="407"/>
      <c r="U102" s="345"/>
    </row>
    <row r="103" spans="1:21" hidden="1">
      <c r="A103" s="354">
        <v>0</v>
      </c>
      <c r="B103" s="404">
        <v>24</v>
      </c>
      <c r="C103" s="399">
        <v>0</v>
      </c>
      <c r="D103" s="399">
        <v>0</v>
      </c>
      <c r="E103" s="399">
        <v>0</v>
      </c>
      <c r="F103" s="399">
        <v>0</v>
      </c>
      <c r="G103" s="399">
        <v>0</v>
      </c>
      <c r="H103" s="399">
        <v>0</v>
      </c>
      <c r="I103" s="471"/>
      <c r="J103" s="471"/>
      <c r="K103" s="400">
        <v>0</v>
      </c>
      <c r="L103" s="405">
        <v>0.90959999999999996</v>
      </c>
      <c r="M103" s="405">
        <v>0</v>
      </c>
      <c r="N103" s="405">
        <v>0</v>
      </c>
      <c r="O103" s="405">
        <v>0</v>
      </c>
      <c r="P103" s="405">
        <v>0</v>
      </c>
      <c r="Q103" s="402">
        <v>0</v>
      </c>
      <c r="R103" s="402">
        <v>0</v>
      </c>
      <c r="S103" s="407"/>
      <c r="T103" s="407"/>
      <c r="U103" s="345"/>
    </row>
    <row r="104" spans="1:21" hidden="1">
      <c r="A104" s="354">
        <v>0</v>
      </c>
      <c r="B104" s="404">
        <v>27</v>
      </c>
      <c r="C104" s="399">
        <v>0</v>
      </c>
      <c r="D104" s="399">
        <v>0</v>
      </c>
      <c r="E104" s="399">
        <v>0</v>
      </c>
      <c r="F104" s="399">
        <v>0</v>
      </c>
      <c r="G104" s="399">
        <v>0</v>
      </c>
      <c r="H104" s="399">
        <v>0</v>
      </c>
      <c r="I104" s="471"/>
      <c r="J104" s="471"/>
      <c r="K104" s="400">
        <v>0</v>
      </c>
      <c r="L104" s="405">
        <v>0.98580000000000001</v>
      </c>
      <c r="M104" s="405">
        <v>0</v>
      </c>
      <c r="N104" s="405">
        <v>0</v>
      </c>
      <c r="O104" s="405">
        <v>0</v>
      </c>
      <c r="P104" s="405">
        <v>0</v>
      </c>
      <c r="Q104" s="402">
        <v>0</v>
      </c>
      <c r="R104" s="402">
        <v>0</v>
      </c>
      <c r="S104" s="407"/>
      <c r="T104" s="407"/>
      <c r="U104" s="345"/>
    </row>
    <row r="105" spans="1:21" hidden="1">
      <c r="A105" s="354">
        <v>0</v>
      </c>
      <c r="B105" s="404">
        <v>30</v>
      </c>
      <c r="C105" s="399">
        <v>0</v>
      </c>
      <c r="D105" s="399">
        <v>0</v>
      </c>
      <c r="E105" s="399">
        <v>0</v>
      </c>
      <c r="F105" s="399">
        <v>0</v>
      </c>
      <c r="G105" s="399">
        <v>0</v>
      </c>
      <c r="H105" s="399">
        <v>0</v>
      </c>
      <c r="I105" s="471"/>
      <c r="J105" s="471"/>
      <c r="K105" s="400">
        <v>0</v>
      </c>
      <c r="L105" s="405">
        <v>1.0620000000000001</v>
      </c>
      <c r="M105" s="405">
        <v>0</v>
      </c>
      <c r="N105" s="405">
        <v>0</v>
      </c>
      <c r="O105" s="405">
        <v>0</v>
      </c>
      <c r="P105" s="405">
        <v>0</v>
      </c>
      <c r="Q105" s="402">
        <v>0</v>
      </c>
      <c r="R105" s="402">
        <v>0</v>
      </c>
      <c r="S105" s="407"/>
      <c r="T105" s="407"/>
      <c r="U105" s="345"/>
    </row>
    <row r="106" spans="1:21" hidden="1">
      <c r="A106" s="354">
        <v>0</v>
      </c>
      <c r="B106" s="404">
        <v>33</v>
      </c>
      <c r="C106" s="399">
        <v>0</v>
      </c>
      <c r="D106" s="399">
        <v>0</v>
      </c>
      <c r="E106" s="399">
        <v>0</v>
      </c>
      <c r="F106" s="399">
        <v>0</v>
      </c>
      <c r="G106" s="399">
        <v>0</v>
      </c>
      <c r="H106" s="399">
        <v>0</v>
      </c>
      <c r="I106" s="471"/>
      <c r="J106" s="471"/>
      <c r="K106" s="400">
        <v>0</v>
      </c>
      <c r="L106" s="405">
        <v>1.1381999999999999</v>
      </c>
      <c r="M106" s="405">
        <v>0</v>
      </c>
      <c r="N106" s="405">
        <v>0</v>
      </c>
      <c r="O106" s="405">
        <v>0</v>
      </c>
      <c r="P106" s="405">
        <v>0</v>
      </c>
      <c r="Q106" s="402">
        <v>0</v>
      </c>
      <c r="R106" s="402">
        <v>0</v>
      </c>
      <c r="S106" s="407"/>
      <c r="T106" s="407"/>
      <c r="U106" s="345"/>
    </row>
    <row r="107" spans="1:21" hidden="1">
      <c r="A107" s="354">
        <v>0</v>
      </c>
      <c r="B107" s="404">
        <v>36</v>
      </c>
      <c r="C107" s="399">
        <v>0</v>
      </c>
      <c r="D107" s="399">
        <v>0</v>
      </c>
      <c r="E107" s="399">
        <v>0</v>
      </c>
      <c r="F107" s="399">
        <v>0</v>
      </c>
      <c r="G107" s="399">
        <v>0</v>
      </c>
      <c r="H107" s="399">
        <v>0</v>
      </c>
      <c r="I107" s="471"/>
      <c r="J107" s="471"/>
      <c r="K107" s="400">
        <v>0</v>
      </c>
      <c r="L107" s="405">
        <v>1.2143999999999999</v>
      </c>
      <c r="M107" s="405">
        <v>0</v>
      </c>
      <c r="N107" s="405">
        <v>0</v>
      </c>
      <c r="O107" s="405">
        <v>0</v>
      </c>
      <c r="P107" s="405">
        <v>0</v>
      </c>
      <c r="Q107" s="402">
        <v>0</v>
      </c>
      <c r="R107" s="402">
        <v>0</v>
      </c>
      <c r="S107" s="407"/>
      <c r="T107" s="407"/>
      <c r="U107" s="345"/>
    </row>
    <row r="108" spans="1:21" hidden="1">
      <c r="A108" s="354">
        <v>0</v>
      </c>
      <c r="B108" s="404">
        <v>40</v>
      </c>
      <c r="C108" s="399">
        <v>0</v>
      </c>
      <c r="D108" s="399">
        <v>0</v>
      </c>
      <c r="E108" s="399">
        <v>0</v>
      </c>
      <c r="F108" s="399">
        <v>0</v>
      </c>
      <c r="G108" s="399">
        <v>0</v>
      </c>
      <c r="H108" s="399">
        <v>0</v>
      </c>
      <c r="I108" s="471"/>
      <c r="J108" s="471"/>
      <c r="K108" s="400">
        <v>0</v>
      </c>
      <c r="L108" s="405">
        <v>1.3160000000000001</v>
      </c>
      <c r="M108" s="405">
        <v>0</v>
      </c>
      <c r="N108" s="405">
        <v>0</v>
      </c>
      <c r="O108" s="405">
        <v>0</v>
      </c>
      <c r="P108" s="405">
        <v>0</v>
      </c>
      <c r="Q108" s="402">
        <v>0</v>
      </c>
      <c r="R108" s="402">
        <v>0</v>
      </c>
      <c r="S108" s="407"/>
      <c r="T108" s="407"/>
      <c r="U108" s="345"/>
    </row>
    <row r="109" spans="1:21" ht="13.5" thickBot="1">
      <c r="A109" s="354">
        <v>1</v>
      </c>
      <c r="B109" s="404">
        <v>44</v>
      </c>
      <c r="C109" s="399">
        <v>0</v>
      </c>
      <c r="D109" s="399">
        <v>0</v>
      </c>
      <c r="E109" s="399">
        <v>0</v>
      </c>
      <c r="F109" s="399">
        <v>0</v>
      </c>
      <c r="G109" s="399">
        <v>0</v>
      </c>
      <c r="H109" s="399">
        <v>129.11787759628436</v>
      </c>
      <c r="I109" s="471"/>
      <c r="J109" s="471"/>
      <c r="K109" s="400">
        <v>129.11787759628436</v>
      </c>
      <c r="L109" s="405">
        <v>1.4176</v>
      </c>
      <c r="M109" s="405">
        <v>0</v>
      </c>
      <c r="N109" s="405">
        <v>0</v>
      </c>
      <c r="O109" s="405">
        <v>0</v>
      </c>
      <c r="P109" s="405">
        <v>0</v>
      </c>
      <c r="Q109" s="402">
        <v>0</v>
      </c>
      <c r="R109" s="402">
        <v>0</v>
      </c>
      <c r="S109" s="407"/>
      <c r="T109" s="407"/>
      <c r="U109" s="345"/>
    </row>
    <row r="110" spans="1:21" hidden="1">
      <c r="A110" s="354">
        <v>0</v>
      </c>
      <c r="B110" s="404">
        <v>48</v>
      </c>
      <c r="C110" s="399">
        <v>0</v>
      </c>
      <c r="D110" s="399">
        <v>0</v>
      </c>
      <c r="E110" s="399">
        <v>0</v>
      </c>
      <c r="F110" s="399">
        <v>0</v>
      </c>
      <c r="G110" s="399">
        <v>0</v>
      </c>
      <c r="H110" s="399">
        <v>0</v>
      </c>
      <c r="I110" s="471"/>
      <c r="J110" s="471"/>
      <c r="K110" s="400">
        <v>0</v>
      </c>
      <c r="L110" s="405">
        <v>1.5191999999999999</v>
      </c>
      <c r="M110" s="405">
        <v>0</v>
      </c>
      <c r="N110" s="405">
        <v>0</v>
      </c>
      <c r="O110" s="405">
        <v>0</v>
      </c>
      <c r="P110" s="405">
        <v>0</v>
      </c>
      <c r="Q110" s="402">
        <v>0</v>
      </c>
      <c r="R110" s="402">
        <v>0</v>
      </c>
      <c r="S110" s="407"/>
      <c r="T110" s="407"/>
      <c r="U110" s="345"/>
    </row>
    <row r="111" spans="1:21" hidden="1">
      <c r="A111" s="354">
        <v>0</v>
      </c>
      <c r="B111" s="404">
        <v>52</v>
      </c>
      <c r="C111" s="399">
        <v>0</v>
      </c>
      <c r="D111" s="399">
        <v>0</v>
      </c>
      <c r="E111" s="399">
        <v>0</v>
      </c>
      <c r="F111" s="399">
        <v>0</v>
      </c>
      <c r="G111" s="399">
        <v>0</v>
      </c>
      <c r="H111" s="399">
        <v>0</v>
      </c>
      <c r="I111" s="471"/>
      <c r="J111" s="471"/>
      <c r="K111" s="400">
        <v>0</v>
      </c>
      <c r="L111" s="405">
        <v>1.6208</v>
      </c>
      <c r="M111" s="405">
        <v>0</v>
      </c>
      <c r="N111" s="405">
        <v>0</v>
      </c>
      <c r="O111" s="405">
        <v>0</v>
      </c>
      <c r="P111" s="405">
        <v>0</v>
      </c>
      <c r="Q111" s="402">
        <v>0</v>
      </c>
      <c r="R111" s="402">
        <v>0</v>
      </c>
      <c r="S111" s="407"/>
      <c r="T111" s="407"/>
      <c r="U111" s="345"/>
    </row>
    <row r="112" spans="1:21" hidden="1">
      <c r="A112" s="354">
        <v>0</v>
      </c>
      <c r="B112" s="404">
        <v>56</v>
      </c>
      <c r="C112" s="399">
        <v>0</v>
      </c>
      <c r="D112" s="399">
        <v>0</v>
      </c>
      <c r="E112" s="399">
        <v>0</v>
      </c>
      <c r="F112" s="399">
        <v>0</v>
      </c>
      <c r="G112" s="399">
        <v>0</v>
      </c>
      <c r="H112" s="399">
        <v>0</v>
      </c>
      <c r="I112" s="471"/>
      <c r="J112" s="471"/>
      <c r="K112" s="400">
        <v>0</v>
      </c>
      <c r="L112" s="405">
        <v>1.7223999999999999</v>
      </c>
      <c r="M112" s="405">
        <v>0</v>
      </c>
      <c r="N112" s="405">
        <v>0</v>
      </c>
      <c r="O112" s="405">
        <v>0</v>
      </c>
      <c r="P112" s="405">
        <v>0</v>
      </c>
      <c r="Q112" s="402">
        <v>0</v>
      </c>
      <c r="R112" s="402">
        <v>0</v>
      </c>
      <c r="S112" s="407"/>
      <c r="T112" s="407"/>
      <c r="U112" s="345"/>
    </row>
    <row r="113" spans="1:21" hidden="1">
      <c r="A113" s="354">
        <v>0</v>
      </c>
      <c r="B113" s="404">
        <v>60</v>
      </c>
      <c r="C113" s="399">
        <v>0</v>
      </c>
      <c r="D113" s="399">
        <v>0</v>
      </c>
      <c r="E113" s="399">
        <v>0</v>
      </c>
      <c r="F113" s="399">
        <v>0</v>
      </c>
      <c r="G113" s="399">
        <v>0</v>
      </c>
      <c r="H113" s="399">
        <v>0</v>
      </c>
      <c r="I113" s="471"/>
      <c r="J113" s="471"/>
      <c r="K113" s="400">
        <v>0</v>
      </c>
      <c r="L113" s="405">
        <v>1.8240000000000001</v>
      </c>
      <c r="M113" s="405">
        <v>0</v>
      </c>
      <c r="N113" s="405">
        <v>0</v>
      </c>
      <c r="O113" s="405">
        <v>0</v>
      </c>
      <c r="P113" s="405">
        <v>0</v>
      </c>
      <c r="Q113" s="402">
        <v>0</v>
      </c>
      <c r="R113" s="402">
        <v>0</v>
      </c>
      <c r="S113" s="407"/>
      <c r="T113" s="407"/>
      <c r="U113" s="345"/>
    </row>
    <row r="114" spans="1:21" hidden="1">
      <c r="A114" s="354">
        <v>0</v>
      </c>
      <c r="B114" s="404">
        <v>64</v>
      </c>
      <c r="C114" s="399">
        <v>0</v>
      </c>
      <c r="D114" s="399">
        <v>0</v>
      </c>
      <c r="E114" s="399">
        <v>0</v>
      </c>
      <c r="F114" s="399">
        <v>0</v>
      </c>
      <c r="G114" s="399">
        <v>0</v>
      </c>
      <c r="H114" s="399">
        <v>0</v>
      </c>
      <c r="I114" s="471"/>
      <c r="J114" s="471"/>
      <c r="K114" s="400">
        <v>0</v>
      </c>
      <c r="L114" s="405">
        <v>1.9256</v>
      </c>
      <c r="M114" s="405">
        <v>0</v>
      </c>
      <c r="N114" s="405">
        <v>0</v>
      </c>
      <c r="O114" s="405">
        <v>0</v>
      </c>
      <c r="P114" s="405">
        <v>0</v>
      </c>
      <c r="Q114" s="402">
        <v>0</v>
      </c>
      <c r="R114" s="402">
        <v>0</v>
      </c>
      <c r="S114" s="407"/>
      <c r="T114" s="407"/>
      <c r="U114" s="345"/>
    </row>
    <row r="115" spans="1:21" hidden="1">
      <c r="A115" s="354">
        <v>0</v>
      </c>
      <c r="B115" s="404">
        <v>68</v>
      </c>
      <c r="C115" s="399">
        <v>0</v>
      </c>
      <c r="D115" s="399">
        <v>0</v>
      </c>
      <c r="E115" s="399">
        <v>0</v>
      </c>
      <c r="F115" s="399">
        <v>0</v>
      </c>
      <c r="G115" s="399">
        <v>0</v>
      </c>
      <c r="H115" s="399">
        <v>0</v>
      </c>
      <c r="I115" s="471"/>
      <c r="J115" s="471"/>
      <c r="K115" s="400">
        <v>0</v>
      </c>
      <c r="L115" s="405">
        <v>2.0271999999999997</v>
      </c>
      <c r="M115" s="405">
        <v>0</v>
      </c>
      <c r="N115" s="405">
        <v>0</v>
      </c>
      <c r="O115" s="405">
        <v>0</v>
      </c>
      <c r="P115" s="405">
        <v>0</v>
      </c>
      <c r="Q115" s="402">
        <v>0</v>
      </c>
      <c r="R115" s="402">
        <v>0</v>
      </c>
      <c r="S115" s="407"/>
      <c r="T115" s="407"/>
      <c r="U115" s="345"/>
    </row>
    <row r="116" spans="1:21" hidden="1">
      <c r="A116" s="354">
        <v>0</v>
      </c>
      <c r="B116" s="404">
        <v>72</v>
      </c>
      <c r="C116" s="399">
        <v>0</v>
      </c>
      <c r="D116" s="399">
        <v>0</v>
      </c>
      <c r="E116" s="399">
        <v>0</v>
      </c>
      <c r="F116" s="399">
        <v>0</v>
      </c>
      <c r="G116" s="399">
        <v>0</v>
      </c>
      <c r="H116" s="399">
        <v>0</v>
      </c>
      <c r="I116" s="471"/>
      <c r="J116" s="471"/>
      <c r="K116" s="400">
        <v>0</v>
      </c>
      <c r="L116" s="405">
        <v>2.1288</v>
      </c>
      <c r="M116" s="405">
        <v>0</v>
      </c>
      <c r="N116" s="405">
        <v>0</v>
      </c>
      <c r="O116" s="405">
        <v>0</v>
      </c>
      <c r="P116" s="405">
        <v>0</v>
      </c>
      <c r="Q116" s="402">
        <v>0</v>
      </c>
      <c r="R116" s="402">
        <v>0</v>
      </c>
      <c r="S116" s="407"/>
      <c r="T116" s="407"/>
      <c r="U116" s="345"/>
    </row>
    <row r="117" spans="1:21" hidden="1">
      <c r="A117" s="354">
        <v>0</v>
      </c>
      <c r="B117" s="404">
        <v>80</v>
      </c>
      <c r="C117" s="399">
        <v>0</v>
      </c>
      <c r="D117" s="399">
        <v>0</v>
      </c>
      <c r="E117" s="399">
        <v>0</v>
      </c>
      <c r="F117" s="399">
        <v>0</v>
      </c>
      <c r="G117" s="399">
        <v>0</v>
      </c>
      <c r="H117" s="399">
        <v>0</v>
      </c>
      <c r="I117" s="471"/>
      <c r="J117" s="471"/>
      <c r="K117" s="400">
        <v>0</v>
      </c>
      <c r="L117" s="405">
        <v>2.3319999999999999</v>
      </c>
      <c r="M117" s="405">
        <v>0</v>
      </c>
      <c r="N117" s="405">
        <v>0</v>
      </c>
      <c r="O117" s="405">
        <v>0</v>
      </c>
      <c r="P117" s="405">
        <v>0</v>
      </c>
      <c r="Q117" s="402">
        <v>0</v>
      </c>
      <c r="R117" s="402">
        <v>0</v>
      </c>
      <c r="S117" s="407"/>
      <c r="T117" s="407"/>
      <c r="U117" s="345"/>
    </row>
    <row r="118" spans="1:21" hidden="1">
      <c r="A118" s="354">
        <v>0</v>
      </c>
      <c r="B118" s="404">
        <v>86</v>
      </c>
      <c r="C118" s="399">
        <v>0</v>
      </c>
      <c r="D118" s="399">
        <v>0</v>
      </c>
      <c r="E118" s="399">
        <v>0</v>
      </c>
      <c r="F118" s="399">
        <v>0</v>
      </c>
      <c r="G118" s="399">
        <v>0</v>
      </c>
      <c r="H118" s="399">
        <v>0</v>
      </c>
      <c r="I118" s="471"/>
      <c r="J118" s="471"/>
      <c r="K118" s="400">
        <v>0</v>
      </c>
      <c r="L118" s="405">
        <v>2.4843999999999999</v>
      </c>
      <c r="M118" s="405">
        <v>0</v>
      </c>
      <c r="N118" s="405">
        <v>0</v>
      </c>
      <c r="O118" s="405">
        <v>0</v>
      </c>
      <c r="P118" s="405">
        <v>0</v>
      </c>
      <c r="Q118" s="402">
        <v>0</v>
      </c>
      <c r="R118" s="402">
        <v>0</v>
      </c>
      <c r="S118" s="407"/>
      <c r="T118" s="407"/>
      <c r="U118" s="345"/>
    </row>
    <row r="119" spans="1:21" hidden="1">
      <c r="A119" s="354">
        <v>0</v>
      </c>
      <c r="B119" s="404">
        <v>92</v>
      </c>
      <c r="C119" s="399">
        <v>0</v>
      </c>
      <c r="D119" s="399">
        <v>0</v>
      </c>
      <c r="E119" s="399">
        <v>0</v>
      </c>
      <c r="F119" s="399">
        <v>0</v>
      </c>
      <c r="G119" s="399">
        <v>0</v>
      </c>
      <c r="H119" s="399">
        <v>0</v>
      </c>
      <c r="I119" s="471"/>
      <c r="J119" s="471"/>
      <c r="K119" s="400">
        <v>0</v>
      </c>
      <c r="L119" s="405">
        <v>2.6367999999999996</v>
      </c>
      <c r="M119" s="405">
        <v>0</v>
      </c>
      <c r="N119" s="405">
        <v>0</v>
      </c>
      <c r="O119" s="405">
        <v>0</v>
      </c>
      <c r="P119" s="405">
        <v>0</v>
      </c>
      <c r="Q119" s="402">
        <v>0</v>
      </c>
      <c r="R119" s="402">
        <v>0</v>
      </c>
      <c r="S119" s="407"/>
      <c r="T119" s="407"/>
      <c r="U119" s="345"/>
    </row>
    <row r="120" spans="1:21" hidden="1">
      <c r="A120" s="354">
        <v>0</v>
      </c>
      <c r="B120" s="404">
        <v>98</v>
      </c>
      <c r="C120" s="399">
        <v>0</v>
      </c>
      <c r="D120" s="399">
        <v>0</v>
      </c>
      <c r="E120" s="399">
        <v>0</v>
      </c>
      <c r="F120" s="399">
        <v>0</v>
      </c>
      <c r="G120" s="399">
        <v>0</v>
      </c>
      <c r="H120" s="399">
        <v>0</v>
      </c>
      <c r="I120" s="471"/>
      <c r="J120" s="471"/>
      <c r="K120" s="400">
        <v>0</v>
      </c>
      <c r="L120" s="405">
        <v>2.7891999999999997</v>
      </c>
      <c r="M120" s="405">
        <v>0</v>
      </c>
      <c r="N120" s="405">
        <v>0</v>
      </c>
      <c r="O120" s="405">
        <v>0</v>
      </c>
      <c r="P120" s="405">
        <v>0</v>
      </c>
      <c r="Q120" s="402">
        <v>0</v>
      </c>
      <c r="R120" s="402">
        <v>0</v>
      </c>
      <c r="S120" s="407"/>
      <c r="T120" s="407"/>
      <c r="U120" s="345"/>
    </row>
    <row r="121" spans="1:21" ht="13.5" hidden="1" thickBot="1">
      <c r="A121" s="354">
        <v>0</v>
      </c>
      <c r="B121" s="408">
        <v>110</v>
      </c>
      <c r="C121" s="409">
        <v>0</v>
      </c>
      <c r="D121" s="409">
        <v>0</v>
      </c>
      <c r="E121" s="409">
        <v>0</v>
      </c>
      <c r="F121" s="409">
        <v>0</v>
      </c>
      <c r="G121" s="409">
        <v>0</v>
      </c>
      <c r="H121" s="409">
        <v>0</v>
      </c>
      <c r="I121" s="472"/>
      <c r="J121" s="472"/>
      <c r="K121" s="410">
        <v>0</v>
      </c>
      <c r="L121" s="411">
        <v>3.0939999999999999</v>
      </c>
      <c r="M121" s="411">
        <v>0</v>
      </c>
      <c r="N121" s="411">
        <v>0</v>
      </c>
      <c r="O121" s="411">
        <v>0</v>
      </c>
      <c r="P121" s="411">
        <v>0</v>
      </c>
      <c r="Q121" s="412">
        <v>0</v>
      </c>
      <c r="R121" s="412">
        <v>0</v>
      </c>
      <c r="S121" s="407"/>
      <c r="T121" s="407"/>
      <c r="U121" s="345"/>
    </row>
    <row r="122" spans="1:21">
      <c r="A122" s="354">
        <v>1</v>
      </c>
      <c r="B122" s="413"/>
      <c r="C122" s="414"/>
      <c r="D122" s="415"/>
      <c r="E122" s="415"/>
      <c r="F122" s="415"/>
      <c r="G122" s="415"/>
      <c r="H122" s="416" t="s">
        <v>429</v>
      </c>
      <c r="I122" s="416"/>
      <c r="J122" s="416"/>
      <c r="K122" s="417">
        <v>129.11787759628436</v>
      </c>
      <c r="L122" s="415"/>
      <c r="M122" s="417">
        <v>0</v>
      </c>
      <c r="N122" s="417">
        <v>0</v>
      </c>
      <c r="O122" s="417">
        <v>0</v>
      </c>
      <c r="P122" s="417">
        <v>0</v>
      </c>
      <c r="Q122" s="417">
        <v>0</v>
      </c>
      <c r="R122" s="417">
        <v>0</v>
      </c>
      <c r="S122" s="407"/>
      <c r="T122" s="407"/>
      <c r="U122" s="345"/>
    </row>
    <row r="123" spans="1:21" ht="13.5" thickBot="1">
      <c r="A123" s="354">
        <v>0</v>
      </c>
      <c r="B123" s="344"/>
      <c r="C123" s="377"/>
      <c r="D123" s="345"/>
      <c r="E123" s="345"/>
      <c r="F123" s="345"/>
      <c r="G123" s="345"/>
      <c r="H123" s="418" t="s">
        <v>430</v>
      </c>
      <c r="I123" s="418"/>
      <c r="J123" s="418"/>
      <c r="K123" s="419"/>
      <c r="M123" s="419"/>
      <c r="Q123" s="419"/>
      <c r="R123" s="419"/>
      <c r="S123" s="407"/>
      <c r="T123" s="407"/>
      <c r="U123" s="345"/>
    </row>
    <row r="124" spans="1:21" ht="13.5" thickBot="1">
      <c r="A124" s="354">
        <v>1</v>
      </c>
      <c r="B124" s="344"/>
      <c r="C124" s="377"/>
      <c r="D124" s="345"/>
      <c r="E124" s="345"/>
      <c r="F124" s="345"/>
      <c r="G124" s="345"/>
      <c r="H124" s="420" t="s">
        <v>442</v>
      </c>
      <c r="I124" s="420"/>
      <c r="J124" s="420"/>
      <c r="K124" s="421">
        <v>129.11787759628436</v>
      </c>
      <c r="M124" s="421">
        <v>0</v>
      </c>
      <c r="N124" s="422">
        <v>0</v>
      </c>
      <c r="O124" s="422">
        <v>0</v>
      </c>
      <c r="P124" s="422">
        <v>0</v>
      </c>
      <c r="Q124" s="422">
        <v>0</v>
      </c>
      <c r="R124" s="423">
        <v>0</v>
      </c>
      <c r="S124" s="424"/>
      <c r="T124" s="424"/>
      <c r="U124" s="345"/>
    </row>
    <row r="125" spans="1:21">
      <c r="A125" s="354">
        <v>1</v>
      </c>
      <c r="B125" s="344"/>
      <c r="C125" s="380"/>
      <c r="D125" s="377"/>
      <c r="E125" s="345"/>
      <c r="F125" s="345"/>
      <c r="G125" s="345"/>
      <c r="H125" s="345"/>
      <c r="I125" s="345"/>
      <c r="J125" s="345"/>
      <c r="K125" s="345"/>
      <c r="L125" s="345"/>
      <c r="M125" s="345"/>
      <c r="N125" s="418"/>
      <c r="O125" s="424"/>
      <c r="P125" s="345"/>
      <c r="Q125" s="345"/>
      <c r="R125" s="345"/>
      <c r="S125" s="424"/>
      <c r="T125" s="424"/>
      <c r="U125" s="345"/>
    </row>
    <row r="126" spans="1:21" s="345" customFormat="1">
      <c r="A126" s="354">
        <v>1</v>
      </c>
      <c r="B126" s="344"/>
      <c r="C126" s="407"/>
      <c r="D126" s="425"/>
      <c r="E126" s="425"/>
      <c r="F126" s="425"/>
      <c r="G126" s="377"/>
      <c r="H126" s="377"/>
      <c r="I126" s="377"/>
      <c r="J126" s="377"/>
      <c r="K126" s="344"/>
    </row>
    <row r="127" spans="1:21">
      <c r="A127" s="426" t="s">
        <v>359</v>
      </c>
      <c r="F127" s="355" t="s">
        <v>443</v>
      </c>
      <c r="G127" s="355"/>
      <c r="H127" s="355"/>
      <c r="I127" s="355"/>
      <c r="J127" s="355"/>
    </row>
    <row r="128" spans="1:21" ht="33.75" customHeight="1" thickBot="1">
      <c r="A128" s="355" t="s">
        <v>444</v>
      </c>
      <c r="B128" s="427"/>
      <c r="C128" s="427"/>
      <c r="F128" s="355"/>
      <c r="G128" s="355"/>
      <c r="H128" s="355"/>
      <c r="I128" s="355"/>
      <c r="J128" s="355"/>
    </row>
    <row r="129" spans="1:18" ht="14.1" customHeight="1" thickBot="1">
      <c r="A129" s="428" t="s">
        <v>483</v>
      </c>
      <c r="B129" s="429">
        <v>6.7084684852864411</v>
      </c>
      <c r="C129" s="430" t="s">
        <v>80</v>
      </c>
      <c r="E129" s="419"/>
      <c r="F129" s="431" t="s">
        <v>446</v>
      </c>
      <c r="G129" s="432" t="s">
        <v>447</v>
      </c>
      <c r="H129" s="433" t="s">
        <v>448</v>
      </c>
      <c r="I129" s="473"/>
      <c r="J129" s="473"/>
    </row>
    <row r="130" spans="1:18" ht="14.1" customHeight="1">
      <c r="A130" s="434" t="s">
        <v>445</v>
      </c>
      <c r="B130" s="435">
        <v>0.59262028578377834</v>
      </c>
      <c r="C130" s="436" t="s">
        <v>80</v>
      </c>
      <c r="E130" s="419"/>
      <c r="F130" s="437"/>
      <c r="G130" s="438"/>
      <c r="H130" s="439"/>
      <c r="I130" s="474"/>
      <c r="J130" s="474"/>
      <c r="L130" s="303" t="s">
        <v>450</v>
      </c>
    </row>
    <row r="131" spans="1:18" ht="14.1" customHeight="1">
      <c r="A131" s="434" t="s">
        <v>449</v>
      </c>
      <c r="B131" s="435">
        <v>0</v>
      </c>
      <c r="C131" s="436" t="s">
        <v>80</v>
      </c>
      <c r="E131" s="419"/>
      <c r="F131" s="478"/>
      <c r="G131" s="479"/>
      <c r="H131" s="480"/>
      <c r="I131" s="474"/>
      <c r="J131" s="474"/>
    </row>
    <row r="132" spans="1:18" ht="14.1" customHeight="1">
      <c r="A132" s="434" t="s">
        <v>484</v>
      </c>
      <c r="B132" s="435">
        <v>24.018013268289145</v>
      </c>
      <c r="C132" s="436" t="s">
        <v>80</v>
      </c>
      <c r="E132" s="419"/>
      <c r="F132" s="478"/>
      <c r="G132" s="479"/>
      <c r="H132" s="480"/>
      <c r="I132" s="474"/>
      <c r="J132" s="474"/>
    </row>
    <row r="133" spans="1:18" ht="14.1" customHeight="1">
      <c r="A133" s="434" t="s">
        <v>451</v>
      </c>
      <c r="B133" s="435">
        <v>0</v>
      </c>
      <c r="C133" s="436" t="s">
        <v>80</v>
      </c>
      <c r="E133" s="419"/>
      <c r="F133" s="478"/>
      <c r="G133" s="479"/>
      <c r="H133" s="480"/>
      <c r="I133" s="474"/>
      <c r="J133" s="474"/>
    </row>
    <row r="134" spans="1:18" ht="14.1" customHeight="1">
      <c r="A134" s="434" t="s">
        <v>485</v>
      </c>
      <c r="B134" s="435">
        <v>7.3427486502906314</v>
      </c>
      <c r="C134" s="436" t="s">
        <v>80</v>
      </c>
      <c r="E134" s="419"/>
      <c r="F134" s="440"/>
      <c r="G134" s="441"/>
      <c r="H134" s="442"/>
      <c r="I134" s="474"/>
      <c r="J134" s="474"/>
      <c r="L134" s="303" t="s">
        <v>452</v>
      </c>
    </row>
    <row r="135" spans="1:18" ht="14.1" customHeight="1">
      <c r="A135" s="434" t="s">
        <v>482</v>
      </c>
      <c r="B135" s="435">
        <v>0</v>
      </c>
      <c r="C135" s="436" t="s">
        <v>80</v>
      </c>
      <c r="E135" s="419"/>
      <c r="F135" s="440"/>
      <c r="G135" s="441"/>
      <c r="H135" s="442"/>
      <c r="I135" s="474"/>
      <c r="J135" s="474"/>
    </row>
    <row r="136" spans="1:18" ht="14.1" customHeight="1">
      <c r="A136" s="434" t="s">
        <v>486</v>
      </c>
      <c r="B136" s="435">
        <v>19.696406960974745</v>
      </c>
      <c r="C136" s="436" t="s">
        <v>80</v>
      </c>
      <c r="E136" s="419"/>
      <c r="F136" s="440"/>
      <c r="G136" s="441"/>
      <c r="H136" s="442"/>
      <c r="I136" s="474"/>
      <c r="J136" s="474"/>
    </row>
    <row r="137" spans="1:18" ht="14.1" customHeight="1">
      <c r="A137" s="434" t="s">
        <v>453</v>
      </c>
      <c r="B137" s="435">
        <v>58</v>
      </c>
      <c r="C137" s="436" t="s">
        <v>80</v>
      </c>
      <c r="E137" s="419"/>
      <c r="F137" s="440"/>
      <c r="G137" s="441"/>
      <c r="H137" s="442"/>
      <c r="I137" s="474"/>
      <c r="J137" s="474"/>
      <c r="L137" s="303" t="s">
        <v>454</v>
      </c>
    </row>
    <row r="138" spans="1:18" ht="14.1" customHeight="1">
      <c r="A138" s="434"/>
      <c r="B138" s="435"/>
      <c r="C138" s="436"/>
      <c r="E138" s="443"/>
      <c r="F138" s="440"/>
      <c r="G138" s="441"/>
      <c r="H138" s="442"/>
      <c r="I138" s="474"/>
      <c r="J138" s="474"/>
    </row>
    <row r="139" spans="1:18" ht="14.1" customHeight="1">
      <c r="A139" s="434" t="s">
        <v>455</v>
      </c>
      <c r="B139" s="435">
        <v>5</v>
      </c>
      <c r="C139" s="436" t="s">
        <v>77</v>
      </c>
      <c r="E139" s="419"/>
      <c r="F139" s="440"/>
      <c r="G139" s="441"/>
      <c r="H139" s="442"/>
      <c r="I139" s="474"/>
      <c r="J139" s="474"/>
      <c r="L139" s="2051" t="s">
        <v>456</v>
      </c>
      <c r="M139" s="2051"/>
      <c r="N139" s="2051"/>
      <c r="O139" s="2051"/>
      <c r="P139" s="2051"/>
      <c r="Q139" s="2051"/>
      <c r="R139" s="2051"/>
    </row>
    <row r="140" spans="1:18" ht="14.1" customHeight="1">
      <c r="A140" s="308" t="s">
        <v>457</v>
      </c>
      <c r="B140" s="318">
        <v>290</v>
      </c>
      <c r="C140" s="436" t="s">
        <v>77</v>
      </c>
      <c r="E140" s="419"/>
      <c r="F140" s="440"/>
      <c r="G140" s="441"/>
      <c r="H140" s="442"/>
      <c r="I140" s="474"/>
      <c r="J140" s="474"/>
      <c r="L140" s="2051"/>
      <c r="M140" s="2051"/>
      <c r="N140" s="2051"/>
      <c r="O140" s="2051"/>
      <c r="P140" s="2051"/>
      <c r="Q140" s="2051"/>
      <c r="R140" s="2051"/>
    </row>
    <row r="141" spans="1:18" ht="14.1" customHeight="1">
      <c r="A141" s="308"/>
      <c r="B141" s="318"/>
      <c r="C141" s="436"/>
      <c r="E141" s="419"/>
      <c r="F141" s="440"/>
      <c r="G141" s="441"/>
      <c r="H141" s="442"/>
      <c r="I141" s="474"/>
      <c r="J141" s="474"/>
      <c r="L141" s="444"/>
      <c r="M141" s="444"/>
      <c r="N141" s="444"/>
      <c r="O141" s="444"/>
      <c r="P141" s="444"/>
      <c r="Q141" s="444"/>
      <c r="R141" s="444"/>
    </row>
    <row r="142" spans="1:18" ht="14.1" customHeight="1">
      <c r="A142" s="308" t="s">
        <v>458</v>
      </c>
      <c r="B142" s="435">
        <v>58</v>
      </c>
      <c r="C142" s="436" t="s">
        <v>80</v>
      </c>
      <c r="E142" s="419"/>
      <c r="F142" s="440"/>
      <c r="G142" s="441"/>
      <c r="H142" s="442"/>
      <c r="I142" s="474"/>
      <c r="J142" s="474"/>
    </row>
    <row r="143" spans="1:18" ht="14.1" customHeight="1">
      <c r="A143" s="308" t="s">
        <v>459</v>
      </c>
      <c r="B143" s="318">
        <v>21</v>
      </c>
      <c r="C143" s="436" t="s">
        <v>383</v>
      </c>
      <c r="E143" s="419"/>
      <c r="F143" s="440"/>
      <c r="G143" s="441"/>
      <c r="H143" s="442"/>
      <c r="I143" s="474"/>
      <c r="J143" s="474"/>
    </row>
    <row r="144" spans="1:18" ht="14.1" customHeight="1">
      <c r="A144" s="308"/>
      <c r="B144" s="318"/>
      <c r="C144" s="436"/>
      <c r="E144" s="419"/>
      <c r="F144" s="440"/>
      <c r="G144" s="441"/>
      <c r="H144" s="442"/>
      <c r="I144" s="474"/>
      <c r="J144" s="474"/>
    </row>
    <row r="145" spans="1:18" ht="14.1" customHeight="1">
      <c r="A145" s="308" t="s">
        <v>460</v>
      </c>
      <c r="B145" s="445">
        <v>0.5</v>
      </c>
      <c r="C145" s="436" t="s">
        <v>77</v>
      </c>
      <c r="E145" s="419"/>
      <c r="F145" s="440"/>
      <c r="G145" s="441"/>
      <c r="H145" s="442"/>
      <c r="I145" s="474"/>
      <c r="J145" s="474"/>
      <c r="L145" s="444"/>
      <c r="M145" s="444"/>
      <c r="N145" s="444"/>
      <c r="O145" s="444"/>
      <c r="P145" s="444"/>
      <c r="Q145" s="444"/>
      <c r="R145" s="444"/>
    </row>
    <row r="146" spans="1:18" ht="14.1" customHeight="1">
      <c r="A146" s="308" t="s">
        <v>461</v>
      </c>
      <c r="B146" s="445">
        <v>1.2</v>
      </c>
      <c r="C146" s="436" t="s">
        <v>77</v>
      </c>
      <c r="E146" s="419"/>
      <c r="F146" s="440"/>
      <c r="G146" s="441"/>
      <c r="H146" s="442"/>
      <c r="I146" s="474"/>
      <c r="J146" s="474"/>
      <c r="L146" s="444"/>
      <c r="M146" s="444"/>
      <c r="N146" s="444"/>
      <c r="O146" s="444"/>
      <c r="P146" s="444"/>
      <c r="Q146" s="444"/>
      <c r="R146" s="444"/>
    </row>
    <row r="147" spans="1:18" ht="14.1" customHeight="1">
      <c r="A147" s="308" t="s">
        <v>462</v>
      </c>
      <c r="B147" s="318">
        <v>174</v>
      </c>
      <c r="C147" s="436" t="s">
        <v>383</v>
      </c>
      <c r="F147" s="440"/>
      <c r="G147" s="441"/>
      <c r="H147" s="442"/>
      <c r="I147" s="474"/>
      <c r="J147" s="474"/>
      <c r="L147" s="446"/>
      <c r="M147" s="446"/>
      <c r="N147" s="446"/>
      <c r="O147" s="446"/>
      <c r="P147" s="446"/>
      <c r="Q147" s="446"/>
      <c r="R147" s="446"/>
    </row>
    <row r="148" spans="1:18" ht="14.1" customHeight="1">
      <c r="A148" s="308"/>
      <c r="B148" s="445"/>
      <c r="C148" s="436"/>
      <c r="F148" s="440"/>
      <c r="G148" s="441"/>
      <c r="H148" s="442"/>
      <c r="I148" s="474"/>
      <c r="J148" s="474"/>
      <c r="L148" s="446"/>
      <c r="M148" s="446"/>
      <c r="N148" s="446"/>
      <c r="O148" s="446"/>
      <c r="P148" s="446"/>
      <c r="Q148" s="446"/>
      <c r="R148" s="446"/>
    </row>
    <row r="149" spans="1:18" ht="14.1" customHeight="1">
      <c r="A149" s="308" t="s">
        <v>463</v>
      </c>
      <c r="B149" s="445">
        <v>0.3</v>
      </c>
      <c r="C149" s="436" t="s">
        <v>77</v>
      </c>
      <c r="F149" s="440"/>
      <c r="G149" s="441"/>
      <c r="H149" s="442"/>
      <c r="I149" s="474"/>
      <c r="J149" s="474"/>
      <c r="L149" s="446"/>
      <c r="M149" s="446"/>
      <c r="N149" s="446"/>
      <c r="O149" s="446"/>
      <c r="P149" s="446"/>
      <c r="Q149" s="446"/>
      <c r="R149" s="446"/>
    </row>
    <row r="150" spans="1:18" ht="14.1" customHeight="1">
      <c r="A150" s="447" t="s">
        <v>464</v>
      </c>
      <c r="B150" s="448">
        <v>44</v>
      </c>
      <c r="C150" s="436" t="s">
        <v>383</v>
      </c>
      <c r="D150" s="419"/>
      <c r="F150" s="440"/>
      <c r="G150" s="441"/>
      <c r="H150" s="442"/>
      <c r="I150" s="474"/>
      <c r="J150" s="474"/>
    </row>
    <row r="151" spans="1:18" ht="14.1" customHeight="1">
      <c r="A151" s="447"/>
      <c r="B151" s="449"/>
      <c r="C151" s="436"/>
      <c r="D151" s="419"/>
      <c r="F151" s="440"/>
      <c r="G151" s="441"/>
      <c r="H151" s="442"/>
      <c r="I151" s="474"/>
      <c r="J151" s="474"/>
    </row>
    <row r="152" spans="1:18" ht="14.1" customHeight="1">
      <c r="A152" s="447" t="s">
        <v>465</v>
      </c>
      <c r="B152" s="448">
        <v>93</v>
      </c>
      <c r="C152" s="436" t="s">
        <v>383</v>
      </c>
      <c r="F152" s="440"/>
      <c r="G152" s="441"/>
      <c r="H152" s="442"/>
      <c r="I152" s="474"/>
      <c r="J152" s="474"/>
    </row>
    <row r="153" spans="1:18" ht="14.1" customHeight="1">
      <c r="A153" s="447"/>
      <c r="B153" s="449"/>
      <c r="C153" s="436"/>
      <c r="F153" s="440"/>
      <c r="G153" s="441"/>
      <c r="H153" s="442"/>
      <c r="I153" s="474"/>
      <c r="J153" s="474"/>
    </row>
    <row r="154" spans="1:18" ht="14.1" customHeight="1">
      <c r="A154" s="308" t="s">
        <v>466</v>
      </c>
      <c r="B154" s="445">
        <v>0.25</v>
      </c>
      <c r="C154" s="436" t="s">
        <v>77</v>
      </c>
      <c r="F154" s="440"/>
      <c r="G154" s="441"/>
      <c r="H154" s="442"/>
      <c r="I154" s="474"/>
      <c r="J154" s="474"/>
    </row>
    <row r="155" spans="1:18" ht="14.1" customHeight="1">
      <c r="A155" s="447" t="s">
        <v>467</v>
      </c>
      <c r="B155" s="448">
        <v>37</v>
      </c>
      <c r="C155" s="436" t="s">
        <v>383</v>
      </c>
      <c r="E155" s="419"/>
      <c r="F155" s="440"/>
      <c r="G155" s="441"/>
      <c r="H155" s="442"/>
      <c r="I155" s="474"/>
      <c r="J155" s="474"/>
    </row>
    <row r="156" spans="1:18" ht="14.1" customHeight="1">
      <c r="A156" s="447"/>
      <c r="B156" s="449"/>
      <c r="C156" s="436"/>
      <c r="E156" s="419"/>
      <c r="F156" s="440"/>
      <c r="G156" s="441"/>
      <c r="H156" s="442"/>
      <c r="I156" s="474"/>
      <c r="J156" s="474"/>
    </row>
    <row r="157" spans="1:18" ht="14.1" customHeight="1">
      <c r="A157" s="447" t="s">
        <v>468</v>
      </c>
      <c r="B157" s="450">
        <v>0</v>
      </c>
      <c r="C157" s="436" t="s">
        <v>361</v>
      </c>
      <c r="E157" s="419"/>
      <c r="F157" s="440"/>
      <c r="G157" s="441"/>
      <c r="H157" s="442"/>
      <c r="I157" s="474"/>
      <c r="J157" s="474"/>
    </row>
    <row r="158" spans="1:18" ht="14.1" customHeight="1">
      <c r="A158" s="447" t="s">
        <v>469</v>
      </c>
      <c r="B158" s="450">
        <v>0</v>
      </c>
      <c r="C158" s="436" t="s">
        <v>361</v>
      </c>
      <c r="E158" s="419"/>
      <c r="F158" s="440"/>
      <c r="G158" s="441"/>
      <c r="H158" s="442"/>
      <c r="I158" s="474"/>
      <c r="J158" s="474"/>
    </row>
    <row r="159" spans="1:18" ht="14.1" customHeight="1">
      <c r="A159" s="447"/>
      <c r="B159" s="449"/>
      <c r="C159" s="436"/>
      <c r="E159" s="419"/>
      <c r="F159" s="440"/>
      <c r="G159" s="441"/>
      <c r="H159" s="442"/>
      <c r="I159" s="474"/>
      <c r="J159" s="474"/>
    </row>
    <row r="160" spans="1:18" ht="14.1" customHeight="1">
      <c r="A160" s="308" t="s">
        <v>470</v>
      </c>
      <c r="B160" s="445">
        <v>0.2</v>
      </c>
      <c r="C160" s="436" t="s">
        <v>77</v>
      </c>
      <c r="E160" s="419"/>
      <c r="F160" s="440"/>
      <c r="G160" s="441"/>
      <c r="H160" s="442"/>
      <c r="I160" s="474"/>
      <c r="J160" s="474"/>
    </row>
    <row r="161" spans="1:10" ht="14.1" customHeight="1">
      <c r="A161" s="447" t="s">
        <v>471</v>
      </c>
      <c r="B161" s="448">
        <v>0</v>
      </c>
      <c r="C161" s="436" t="s">
        <v>383</v>
      </c>
      <c r="F161" s="440"/>
      <c r="G161" s="441"/>
      <c r="H161" s="442"/>
      <c r="I161" s="474"/>
      <c r="J161" s="474"/>
    </row>
    <row r="162" spans="1:10" ht="14.1" customHeight="1">
      <c r="A162" s="447"/>
      <c r="B162" s="449"/>
      <c r="C162" s="436"/>
      <c r="F162" s="440"/>
      <c r="G162" s="441"/>
      <c r="H162" s="442"/>
      <c r="I162" s="474"/>
      <c r="J162" s="474"/>
    </row>
    <row r="163" spans="1:10" ht="14.1" customHeight="1">
      <c r="A163" s="447" t="s">
        <v>472</v>
      </c>
      <c r="B163" s="448">
        <v>0</v>
      </c>
      <c r="C163" s="436" t="s">
        <v>473</v>
      </c>
      <c r="F163" s="440"/>
      <c r="G163" s="441"/>
      <c r="H163" s="442"/>
      <c r="I163" s="474"/>
      <c r="J163" s="474"/>
    </row>
    <row r="164" spans="1:10" ht="14.1" customHeight="1">
      <c r="A164" s="447" t="s">
        <v>474</v>
      </c>
      <c r="B164" s="448">
        <v>0</v>
      </c>
      <c r="C164" s="436" t="s">
        <v>383</v>
      </c>
      <c r="F164" s="440"/>
      <c r="G164" s="441"/>
      <c r="H164" s="442"/>
      <c r="I164" s="474"/>
      <c r="J164" s="474"/>
    </row>
    <row r="165" spans="1:10" ht="14.1" customHeight="1">
      <c r="A165" s="447"/>
      <c r="B165" s="448"/>
      <c r="C165" s="436"/>
      <c r="F165" s="440"/>
      <c r="G165" s="441"/>
      <c r="H165" s="442"/>
      <c r="I165" s="474"/>
      <c r="J165" s="474"/>
    </row>
    <row r="166" spans="1:10" ht="14.1" customHeight="1">
      <c r="A166" s="447" t="s">
        <v>487</v>
      </c>
      <c r="B166" s="435">
        <v>0</v>
      </c>
      <c r="C166" s="436" t="s">
        <v>77</v>
      </c>
      <c r="F166" s="440"/>
      <c r="G166" s="441"/>
      <c r="H166" s="442"/>
      <c r="I166" s="474"/>
      <c r="J166" s="474"/>
    </row>
    <row r="167" spans="1:10" ht="14.1" customHeight="1">
      <c r="A167" s="447" t="s">
        <v>475</v>
      </c>
      <c r="B167" s="435">
        <v>0</v>
      </c>
      <c r="C167" s="436" t="s">
        <v>473</v>
      </c>
      <c r="F167" s="440"/>
      <c r="G167" s="441"/>
      <c r="H167" s="442"/>
      <c r="I167" s="474"/>
      <c r="J167" s="474"/>
    </row>
    <row r="168" spans="1:10" ht="14.1" customHeight="1">
      <c r="A168" s="451" t="s">
        <v>476</v>
      </c>
      <c r="B168" s="452">
        <v>0</v>
      </c>
      <c r="C168" s="453" t="s">
        <v>383</v>
      </c>
      <c r="F168" s="454"/>
      <c r="G168" s="455"/>
      <c r="H168" s="442"/>
      <c r="I168" s="474"/>
      <c r="J168" s="474"/>
    </row>
    <row r="169" spans="1:10">
      <c r="A169" s="426" t="s">
        <v>443</v>
      </c>
      <c r="F169" s="454"/>
      <c r="G169" s="455"/>
      <c r="H169" s="442"/>
      <c r="I169" s="474"/>
      <c r="J169" s="474"/>
    </row>
    <row r="170" spans="1:10">
      <c r="A170" s="456" t="s">
        <v>477</v>
      </c>
      <c r="B170" s="457">
        <v>0</v>
      </c>
      <c r="C170" s="309" t="s">
        <v>80</v>
      </c>
      <c r="D170" s="341"/>
      <c r="F170" s="454"/>
      <c r="G170" s="455"/>
      <c r="H170" s="442"/>
      <c r="I170" s="474"/>
      <c r="J170" s="474"/>
    </row>
    <row r="171" spans="1:10">
      <c r="A171" s="458" t="s">
        <v>478</v>
      </c>
      <c r="B171" s="459">
        <v>0</v>
      </c>
      <c r="C171" s="460" t="s">
        <v>383</v>
      </c>
      <c r="F171" s="454"/>
      <c r="G171" s="455"/>
      <c r="H171" s="442"/>
      <c r="I171" s="474"/>
      <c r="J171" s="474"/>
    </row>
    <row r="172" spans="1:10">
      <c r="A172" s="458" t="s">
        <v>479</v>
      </c>
      <c r="B172" s="461">
        <v>0</v>
      </c>
      <c r="C172" s="460" t="s">
        <v>79</v>
      </c>
      <c r="F172" s="454"/>
      <c r="G172" s="455"/>
      <c r="H172" s="442"/>
      <c r="I172" s="474"/>
      <c r="J172" s="474"/>
    </row>
    <row r="173" spans="1:10" ht="25.5">
      <c r="A173" s="458" t="s">
        <v>480</v>
      </c>
      <c r="B173" s="461">
        <v>0</v>
      </c>
      <c r="C173" s="460" t="s">
        <v>79</v>
      </c>
      <c r="F173" s="454"/>
      <c r="G173" s="455"/>
      <c r="H173" s="442"/>
      <c r="I173" s="474"/>
      <c r="J173" s="474"/>
    </row>
    <row r="174" spans="1:10" ht="13.5" thickBot="1">
      <c r="F174" s="462"/>
      <c r="G174" s="463"/>
      <c r="H174" s="464"/>
      <c r="I174" s="474"/>
      <c r="J174" s="474"/>
    </row>
    <row r="175" spans="1:10" ht="13.5" thickBot="1">
      <c r="G175" s="465" t="s">
        <v>391</v>
      </c>
      <c r="H175" s="466">
        <v>0</v>
      </c>
      <c r="I175" s="475"/>
      <c r="J175" s="475"/>
    </row>
  </sheetData>
  <mergeCells count="7">
    <mergeCell ref="L139:R140"/>
    <mergeCell ref="A2:F2"/>
    <mergeCell ref="G2:L2"/>
    <mergeCell ref="A30:E30"/>
    <mergeCell ref="A35:E35"/>
    <mergeCell ref="A40:E40"/>
    <mergeCell ref="B54:B55"/>
  </mergeCells>
  <printOptions horizontalCentered="1"/>
  <pageMargins left="0.98425196850393704" right="0.98425196850393704" top="1.5748031496062993" bottom="0.78740157480314965" header="0.78740157480314965" footer="0.39370078740157483"/>
  <pageSetup scale="87" fitToHeight="0" orientation="landscape" r:id="rId1"/>
  <headerFooter>
    <oddHeader>&amp;C&amp;8PLAN MAESTRO DE ALCANTARILLADO CASCO URBANO MUNICIPIO DE PITALITO
INGENIERÍA Y CONSULTORÍA NACIONAL INALCON LTDA.
COMPONENTE FINANCIERO
 &amp;R
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/>
  <dimension ref="A1:AW248"/>
  <sheetViews>
    <sheetView workbookViewId="0"/>
  </sheetViews>
  <sheetFormatPr baseColWidth="10" defaultColWidth="11.42578125" defaultRowHeight="15"/>
  <cols>
    <col min="1" max="1" width="11.42578125" style="141"/>
    <col min="2" max="2" width="13.5703125" style="141" bestFit="1" customWidth="1"/>
    <col min="3" max="3" width="12.140625" style="141" bestFit="1" customWidth="1"/>
    <col min="4" max="4" width="14.42578125" style="141" bestFit="1" customWidth="1"/>
    <col min="5" max="5" width="13.28515625" style="141" bestFit="1" customWidth="1"/>
    <col min="6" max="6" width="14.28515625" style="141" bestFit="1" customWidth="1"/>
    <col min="7" max="7" width="12" style="141" customWidth="1"/>
    <col min="8" max="8" width="12.28515625" style="142" bestFit="1" customWidth="1"/>
    <col min="9" max="9" width="15.28515625" style="141" bestFit="1" customWidth="1"/>
    <col min="10" max="10" width="12.7109375" style="141" bestFit="1" customWidth="1"/>
    <col min="11" max="12" width="10.7109375" style="141" customWidth="1"/>
    <col min="13" max="13" width="13.5703125" style="141" bestFit="1" customWidth="1"/>
    <col min="14" max="14" width="12.140625" style="141" customWidth="1"/>
    <col min="15" max="15" width="14.42578125" style="141" customWidth="1"/>
    <col min="16" max="16" width="13.28515625" style="141" customWidth="1"/>
    <col min="17" max="17" width="14.28515625" style="141" customWidth="1"/>
    <col min="18" max="18" width="12" style="141" customWidth="1"/>
    <col min="19" max="19" width="12.28515625" style="141" customWidth="1"/>
    <col min="20" max="20" width="15.28515625" style="141" customWidth="1"/>
    <col min="21" max="22" width="9.28515625" style="141" customWidth="1"/>
    <col min="23" max="23" width="9.42578125" style="141" customWidth="1"/>
    <col min="24" max="25" width="11.42578125" style="141" customWidth="1"/>
    <col min="26" max="26" width="14.28515625" style="143" customWidth="1"/>
    <col min="27" max="28" width="13.28515625" style="141" customWidth="1"/>
    <col min="29" max="29" width="11.42578125" style="141"/>
    <col min="30" max="30" width="11.85546875" style="141" bestFit="1" customWidth="1"/>
    <col min="31" max="31" width="11.42578125" style="141"/>
    <col min="32" max="32" width="14.28515625" style="141" customWidth="1"/>
    <col min="33" max="33" width="13.85546875" style="144" bestFit="1" customWidth="1"/>
    <col min="34" max="34" width="13" style="145" customWidth="1"/>
    <col min="35" max="35" width="11.42578125" style="141"/>
    <col min="36" max="36" width="11.42578125" style="141" customWidth="1"/>
    <col min="37" max="39" width="11.42578125" style="141"/>
    <col min="40" max="44" width="11.42578125" style="141" customWidth="1"/>
    <col min="45" max="16384" width="11.42578125" style="141"/>
  </cols>
  <sheetData>
    <row r="1" spans="1:48" s="140" customFormat="1" ht="23.25" customHeight="1">
      <c r="C1" s="137" t="s">
        <v>376</v>
      </c>
      <c r="D1" s="138"/>
      <c r="E1" s="138"/>
      <c r="F1" s="138"/>
      <c r="G1" s="138"/>
      <c r="H1" s="138"/>
      <c r="I1" s="138"/>
      <c r="J1" s="138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</row>
    <row r="3" spans="1:48" hidden="1">
      <c r="B3" s="146" t="s">
        <v>281</v>
      </c>
      <c r="C3" s="146" t="s">
        <v>282</v>
      </c>
      <c r="D3" s="147" t="s">
        <v>283</v>
      </c>
      <c r="E3" s="147" t="s">
        <v>284</v>
      </c>
      <c r="F3" s="148" t="s">
        <v>285</v>
      </c>
      <c r="H3" s="141"/>
      <c r="K3" s="149"/>
      <c r="L3" s="149"/>
      <c r="M3" s="149"/>
      <c r="N3" s="149"/>
      <c r="O3" s="149"/>
      <c r="P3" s="149"/>
    </row>
    <row r="4" spans="1:48" hidden="1">
      <c r="A4" s="143"/>
      <c r="B4" s="150" t="s">
        <v>286</v>
      </c>
      <c r="C4" s="151">
        <v>0.15</v>
      </c>
      <c r="D4" s="150">
        <v>1.5</v>
      </c>
      <c r="E4" s="152">
        <v>0.16666666666666666</v>
      </c>
      <c r="F4" s="153" t="s">
        <v>287</v>
      </c>
      <c r="H4" s="141"/>
      <c r="K4" s="149"/>
      <c r="L4" s="149"/>
      <c r="M4" s="149"/>
      <c r="N4" s="149"/>
      <c r="O4" s="149"/>
      <c r="P4" s="149"/>
    </row>
    <row r="5" spans="1:48" hidden="1">
      <c r="A5" s="143"/>
      <c r="B5" s="150" t="s">
        <v>288</v>
      </c>
      <c r="C5" s="151">
        <v>0.1</v>
      </c>
      <c r="D5" s="150">
        <v>1.9</v>
      </c>
      <c r="E5" s="152">
        <v>0.5</v>
      </c>
      <c r="F5" s="153" t="s">
        <v>289</v>
      </c>
      <c r="H5" s="141"/>
      <c r="K5" s="149"/>
      <c r="L5" s="149"/>
      <c r="M5" s="149"/>
      <c r="N5" s="149"/>
      <c r="O5" s="149"/>
      <c r="P5" s="149"/>
      <c r="Z5" s="154"/>
    </row>
    <row r="6" spans="1:48" hidden="1">
      <c r="A6" s="143"/>
      <c r="B6" s="150"/>
      <c r="C6" s="151"/>
      <c r="D6" s="150">
        <v>2.2000000000000002</v>
      </c>
      <c r="E6" s="152">
        <v>0.25</v>
      </c>
      <c r="F6" s="153" t="s">
        <v>290</v>
      </c>
      <c r="H6" s="141"/>
      <c r="K6" s="149"/>
      <c r="L6" s="149"/>
      <c r="M6" s="149"/>
      <c r="N6" s="149"/>
      <c r="O6" s="149"/>
      <c r="P6" s="149"/>
      <c r="Z6" s="154"/>
    </row>
    <row r="7" spans="1:48" hidden="1">
      <c r="A7" s="143"/>
      <c r="B7" s="150"/>
      <c r="C7" s="151"/>
      <c r="D7" s="150">
        <v>3.2</v>
      </c>
      <c r="E7" s="152">
        <v>0.25</v>
      </c>
      <c r="F7" s="153" t="s">
        <v>291</v>
      </c>
      <c r="H7" s="141"/>
      <c r="K7" s="149"/>
      <c r="L7" s="149"/>
      <c r="M7" s="149"/>
      <c r="N7" s="149"/>
      <c r="O7" s="149"/>
      <c r="P7" s="149"/>
      <c r="Z7" s="154"/>
    </row>
    <row r="8" spans="1:48" hidden="1">
      <c r="A8" s="143"/>
      <c r="B8" s="150"/>
      <c r="C8" s="150"/>
      <c r="D8" s="150">
        <v>4.2</v>
      </c>
      <c r="E8" s="152">
        <v>0.25</v>
      </c>
      <c r="F8" s="153" t="s">
        <v>292</v>
      </c>
      <c r="H8" s="141"/>
      <c r="K8" s="149"/>
      <c r="L8" s="149"/>
      <c r="M8" s="149"/>
      <c r="N8" s="149"/>
      <c r="O8" s="149"/>
      <c r="P8" s="149"/>
      <c r="AA8" s="142"/>
      <c r="AN8" s="141" t="s">
        <v>293</v>
      </c>
      <c r="AO8" s="141">
        <v>2</v>
      </c>
      <c r="AP8" s="141">
        <v>2</v>
      </c>
      <c r="AQ8" s="141">
        <v>2</v>
      </c>
      <c r="AR8" s="141">
        <v>2</v>
      </c>
    </row>
    <row r="9" spans="1:48" hidden="1">
      <c r="A9" s="143"/>
      <c r="B9" s="150"/>
      <c r="C9" s="150"/>
      <c r="D9" s="150">
        <v>5.2</v>
      </c>
      <c r="E9" s="152">
        <v>0.25</v>
      </c>
      <c r="F9" s="153" t="s">
        <v>294</v>
      </c>
      <c r="H9" s="141"/>
      <c r="K9" s="149"/>
      <c r="L9" s="149"/>
      <c r="M9" s="149"/>
      <c r="N9" s="149"/>
      <c r="O9" s="149"/>
      <c r="P9" s="149"/>
      <c r="AA9" s="142"/>
      <c r="AN9" s="141" t="s">
        <v>295</v>
      </c>
      <c r="AO9" s="141">
        <v>5</v>
      </c>
      <c r="AP9" s="141">
        <v>5</v>
      </c>
      <c r="AQ9" s="141">
        <v>5</v>
      </c>
      <c r="AR9" s="141">
        <v>5</v>
      </c>
    </row>
    <row r="10" spans="1:48" hidden="1">
      <c r="A10" s="143"/>
      <c r="B10" s="150"/>
      <c r="C10" s="150"/>
      <c r="D10" s="150" t="s">
        <v>296</v>
      </c>
      <c r="E10" s="152">
        <v>1</v>
      </c>
      <c r="F10" s="150" t="s">
        <v>369</v>
      </c>
      <c r="K10" s="149"/>
      <c r="L10" s="149"/>
      <c r="M10" s="149" t="s">
        <v>297</v>
      </c>
      <c r="N10" s="149" t="s">
        <v>298</v>
      </c>
      <c r="O10" s="149"/>
      <c r="P10" s="149"/>
      <c r="AE10" s="142"/>
      <c r="AN10" s="141" t="s">
        <v>299</v>
      </c>
      <c r="AO10" s="141">
        <v>0.5</v>
      </c>
      <c r="AP10" s="141">
        <v>0.5</v>
      </c>
      <c r="AQ10" s="141">
        <v>0.5</v>
      </c>
      <c r="AR10" s="141">
        <v>0.5</v>
      </c>
    </row>
    <row r="11" spans="1:48" hidden="1">
      <c r="F11" s="150" t="s">
        <v>370</v>
      </c>
      <c r="K11" s="149"/>
      <c r="L11" s="149"/>
      <c r="M11" s="149">
        <v>0.4</v>
      </c>
      <c r="N11" s="149">
        <v>0.25</v>
      </c>
      <c r="O11" s="149"/>
      <c r="P11" s="149"/>
      <c r="Z11" s="154"/>
      <c r="AN11" s="141" t="s">
        <v>300</v>
      </c>
      <c r="AO11" s="155">
        <v>0.5</v>
      </c>
      <c r="AP11" s="155">
        <v>1</v>
      </c>
      <c r="AQ11" s="155">
        <v>1.5</v>
      </c>
      <c r="AR11" s="155">
        <v>2.5</v>
      </c>
    </row>
    <row r="12" spans="1:48">
      <c r="H12" s="141"/>
      <c r="Z12" s="141"/>
      <c r="AG12" s="141"/>
      <c r="AH12" s="141"/>
      <c r="AO12" s="155"/>
      <c r="AP12" s="155"/>
      <c r="AQ12" s="155"/>
      <c r="AR12" s="155"/>
    </row>
    <row r="13" spans="1:48" s="159" customFormat="1" ht="25.5">
      <c r="A13" s="2071" t="s">
        <v>301</v>
      </c>
      <c r="B13" s="2062" t="s">
        <v>302</v>
      </c>
      <c r="C13" s="2071" t="s">
        <v>303</v>
      </c>
      <c r="D13" s="2071" t="s">
        <v>304</v>
      </c>
      <c r="E13" s="156" t="s">
        <v>305</v>
      </c>
      <c r="F13" s="157" t="s">
        <v>306</v>
      </c>
      <c r="G13" s="2071" t="s">
        <v>307</v>
      </c>
      <c r="H13" s="157" t="s">
        <v>308</v>
      </c>
      <c r="I13" s="2071" t="s">
        <v>309</v>
      </c>
      <c r="J13" s="2071" t="s">
        <v>285</v>
      </c>
      <c r="K13" s="157" t="s">
        <v>308</v>
      </c>
      <c r="L13" s="157" t="s">
        <v>310</v>
      </c>
      <c r="M13" s="158" t="s">
        <v>311</v>
      </c>
      <c r="N13" s="157" t="s">
        <v>312</v>
      </c>
      <c r="O13" s="156" t="s">
        <v>313</v>
      </c>
      <c r="P13" s="2063" t="s">
        <v>314</v>
      </c>
      <c r="Q13" s="2063" t="s">
        <v>315</v>
      </c>
      <c r="R13" s="295" t="s">
        <v>316</v>
      </c>
      <c r="S13" s="156" t="s">
        <v>317</v>
      </c>
      <c r="T13" s="157" t="s">
        <v>318</v>
      </c>
      <c r="U13" s="157" t="s">
        <v>319</v>
      </c>
      <c r="V13" s="295" t="s">
        <v>320</v>
      </c>
      <c r="W13" s="156" t="s">
        <v>321</v>
      </c>
      <c r="X13" s="157" t="s">
        <v>322</v>
      </c>
      <c r="Y13" s="156" t="s">
        <v>323</v>
      </c>
      <c r="Z13" s="156" t="s">
        <v>324</v>
      </c>
      <c r="AA13" s="156" t="s">
        <v>325</v>
      </c>
      <c r="AB13" s="156" t="s">
        <v>326</v>
      </c>
      <c r="AC13" s="156" t="s">
        <v>316</v>
      </c>
      <c r="AD13" s="156" t="s">
        <v>320</v>
      </c>
      <c r="AE13" s="156" t="s">
        <v>321</v>
      </c>
      <c r="AF13" s="157" t="s">
        <v>322</v>
      </c>
      <c r="AG13" s="156" t="s">
        <v>323</v>
      </c>
      <c r="AH13" s="2073" t="s">
        <v>327</v>
      </c>
      <c r="AI13" s="2062" t="s">
        <v>328</v>
      </c>
      <c r="AJ13" s="2062" t="s">
        <v>481</v>
      </c>
      <c r="AK13" s="2062" t="s">
        <v>330</v>
      </c>
      <c r="AL13" s="2062" t="s">
        <v>331</v>
      </c>
      <c r="AM13" s="2064" t="s">
        <v>332</v>
      </c>
      <c r="AN13" s="2062" t="s">
        <v>333</v>
      </c>
      <c r="AO13" s="2062" t="s">
        <v>334</v>
      </c>
      <c r="AP13" s="2062" t="s">
        <v>335</v>
      </c>
      <c r="AQ13" s="2062" t="s">
        <v>336</v>
      </c>
      <c r="AR13" s="2062" t="s">
        <v>337</v>
      </c>
      <c r="AS13" s="2062" t="s">
        <v>331</v>
      </c>
    </row>
    <row r="14" spans="1:48" ht="15.75" customHeight="1">
      <c r="A14" s="2072"/>
      <c r="B14" s="2063"/>
      <c r="C14" s="2072"/>
      <c r="D14" s="2072"/>
      <c r="E14" s="160" t="s">
        <v>338</v>
      </c>
      <c r="F14" s="160" t="s">
        <v>338</v>
      </c>
      <c r="G14" s="2072"/>
      <c r="H14" s="160" t="s">
        <v>339</v>
      </c>
      <c r="I14" s="2072"/>
      <c r="J14" s="2072"/>
      <c r="K14" s="160" t="s">
        <v>77</v>
      </c>
      <c r="L14" s="160" t="s">
        <v>77</v>
      </c>
      <c r="M14" s="161" t="s">
        <v>77</v>
      </c>
      <c r="N14" s="160" t="s">
        <v>105</v>
      </c>
      <c r="O14" s="160" t="s">
        <v>340</v>
      </c>
      <c r="P14" s="2075"/>
      <c r="Q14" s="2075"/>
      <c r="R14" s="160" t="s">
        <v>340</v>
      </c>
      <c r="S14" s="160" t="s">
        <v>340</v>
      </c>
      <c r="T14" s="160" t="s">
        <v>340</v>
      </c>
      <c r="U14" s="160" t="s">
        <v>340</v>
      </c>
      <c r="V14" s="160" t="s">
        <v>340</v>
      </c>
      <c r="W14" s="160" t="s">
        <v>340</v>
      </c>
      <c r="X14" s="160" t="s">
        <v>340</v>
      </c>
      <c r="Y14" s="160" t="s">
        <v>340</v>
      </c>
      <c r="Z14" s="162" t="s">
        <v>341</v>
      </c>
      <c r="AA14" s="162" t="s">
        <v>341</v>
      </c>
      <c r="AB14" s="162" t="s">
        <v>341</v>
      </c>
      <c r="AC14" s="160" t="s">
        <v>341</v>
      </c>
      <c r="AD14" s="160" t="s">
        <v>341</v>
      </c>
      <c r="AE14" s="160" t="s">
        <v>341</v>
      </c>
      <c r="AF14" s="160" t="s">
        <v>341</v>
      </c>
      <c r="AG14" s="163" t="s">
        <v>341</v>
      </c>
      <c r="AH14" s="2074"/>
      <c r="AI14" s="2063"/>
      <c r="AJ14" s="2063"/>
      <c r="AK14" s="2063"/>
      <c r="AL14" s="2063"/>
      <c r="AM14" s="2065"/>
      <c r="AN14" s="2063"/>
      <c r="AO14" s="2063"/>
      <c r="AP14" s="2063"/>
      <c r="AQ14" s="2063"/>
      <c r="AR14" s="2063"/>
      <c r="AS14" s="2063"/>
    </row>
    <row r="15" spans="1:48" s="183" customFormat="1">
      <c r="A15" s="164">
        <v>29</v>
      </c>
      <c r="B15" s="165">
        <v>0</v>
      </c>
      <c r="C15" s="165">
        <v>0</v>
      </c>
      <c r="D15" s="166">
        <v>-1.0837709967212541E-3</v>
      </c>
      <c r="E15" s="167">
        <v>1260.8889999999999</v>
      </c>
      <c r="F15" s="167">
        <v>1258.0641999999998</v>
      </c>
      <c r="G15" s="168">
        <v>1.9</v>
      </c>
      <c r="H15" s="169">
        <v>14</v>
      </c>
      <c r="I15" s="170" t="s">
        <v>286</v>
      </c>
      <c r="J15" s="170" t="s">
        <v>287</v>
      </c>
      <c r="K15" s="171">
        <v>0.36</v>
      </c>
      <c r="L15" s="171">
        <v>2.8248000000000957</v>
      </c>
      <c r="M15" s="171">
        <v>0.76</v>
      </c>
      <c r="N15" s="171">
        <v>0.25</v>
      </c>
      <c r="O15" s="172">
        <v>2.61</v>
      </c>
      <c r="P15" s="172">
        <v>0.5</v>
      </c>
      <c r="Q15" s="172">
        <v>5.0893800988154644E-2</v>
      </c>
      <c r="R15" s="172">
        <v>0.27590619901184532</v>
      </c>
      <c r="S15" s="172">
        <v>8.5906199011845361E-2</v>
      </c>
      <c r="T15" s="172">
        <v>0.11399999999999999</v>
      </c>
      <c r="U15" s="172">
        <v>0.11399999999999999</v>
      </c>
      <c r="V15" s="172">
        <v>0.19990619901184536</v>
      </c>
      <c r="W15" s="172">
        <v>0.11399999999999999</v>
      </c>
      <c r="X15" s="172">
        <v>0.69159999999999999</v>
      </c>
      <c r="Y15" s="172">
        <v>1.9183999999999999</v>
      </c>
      <c r="Z15" s="173">
        <v>7.6026542216873008</v>
      </c>
      <c r="AA15" s="174">
        <v>5.4541441386388332</v>
      </c>
      <c r="AB15" s="175">
        <v>0</v>
      </c>
      <c r="AC15" s="176">
        <v>0</v>
      </c>
      <c r="AD15" s="177">
        <v>0</v>
      </c>
      <c r="AE15" s="177">
        <v>0</v>
      </c>
      <c r="AF15" s="177">
        <v>7.7963114176327508</v>
      </c>
      <c r="AG15" s="177">
        <v>5.2604869426933831</v>
      </c>
      <c r="AH15" s="178"/>
      <c r="AI15" s="296">
        <v>3.4348000000000956</v>
      </c>
      <c r="AJ15" s="180"/>
      <c r="AK15" s="180">
        <v>0.45</v>
      </c>
      <c r="AL15" s="181">
        <v>2.9848000000000954</v>
      </c>
      <c r="AM15" s="182">
        <v>1</v>
      </c>
      <c r="AN15" s="162">
        <v>0</v>
      </c>
      <c r="AO15" s="162" t="s">
        <v>5625</v>
      </c>
      <c r="AP15" s="162" t="s">
        <v>5625</v>
      </c>
      <c r="AQ15" s="162" t="s">
        <v>5625</v>
      </c>
      <c r="AR15" s="162">
        <v>0</v>
      </c>
      <c r="AS15" s="1072">
        <v>2.9848000000000954</v>
      </c>
      <c r="AT15" s="183">
        <v>1</v>
      </c>
      <c r="AV15" s="183">
        <v>1</v>
      </c>
    </row>
    <row r="16" spans="1:48" s="183" customFormat="1">
      <c r="A16" s="184"/>
      <c r="B16" s="185">
        <v>0.6</v>
      </c>
      <c r="C16" s="185">
        <v>0.6</v>
      </c>
      <c r="D16" s="186">
        <v>-1.0837709967212541E-3</v>
      </c>
      <c r="E16" s="187">
        <v>1260.8889999999999</v>
      </c>
      <c r="F16" s="187">
        <v>1258.0635497374017</v>
      </c>
      <c r="G16" s="188">
        <v>1.9</v>
      </c>
      <c r="H16" s="189">
        <v>14</v>
      </c>
      <c r="I16" s="190" t="s">
        <v>286</v>
      </c>
      <c r="J16" s="190" t="s">
        <v>287</v>
      </c>
      <c r="K16" s="191">
        <v>0.36</v>
      </c>
      <c r="L16" s="191">
        <v>2.8254502625982241</v>
      </c>
      <c r="M16" s="191">
        <v>0.76</v>
      </c>
      <c r="N16" s="191">
        <v>0.15</v>
      </c>
      <c r="O16" s="192">
        <v>2.5299999999999998</v>
      </c>
      <c r="P16" s="192">
        <v>0.5</v>
      </c>
      <c r="Q16" s="192">
        <v>5.0893800988154644E-2</v>
      </c>
      <c r="R16" s="192">
        <v>0.19990619901184531</v>
      </c>
      <c r="S16" s="192">
        <v>8.5906199011845361E-2</v>
      </c>
      <c r="T16" s="192">
        <v>0.11399999999999999</v>
      </c>
      <c r="U16" s="192">
        <v>0.11399999999999999</v>
      </c>
      <c r="V16" s="192">
        <v>0.19990619901184536</v>
      </c>
      <c r="W16" s="192">
        <v>0.11399999999999999</v>
      </c>
      <c r="X16" s="192">
        <v>0.61560000000000004</v>
      </c>
      <c r="Y16" s="192">
        <v>1.9143999999999997</v>
      </c>
      <c r="Z16" s="193">
        <v>0.91199999999999992</v>
      </c>
      <c r="AA16" s="194">
        <v>0.60896531974479007</v>
      </c>
      <c r="AB16" s="195">
        <v>0</v>
      </c>
      <c r="AC16" s="196">
        <v>0.11994371940710719</v>
      </c>
      <c r="AD16" s="197">
        <v>0.11994371940710721</v>
      </c>
      <c r="AE16" s="197">
        <v>6.8399999999999989E-2</v>
      </c>
      <c r="AF16" s="197">
        <v>0.36936000000000002</v>
      </c>
      <c r="AG16" s="197">
        <v>1.1516053197447902</v>
      </c>
      <c r="AH16" s="198"/>
      <c r="AI16" s="297"/>
      <c r="AJ16" s="199"/>
      <c r="AK16" s="199"/>
      <c r="AL16" s="200"/>
      <c r="AM16" s="201"/>
      <c r="AN16" s="202"/>
      <c r="AO16" s="202" t="s">
        <v>5625</v>
      </c>
      <c r="AP16" s="202" t="s">
        <v>5625</v>
      </c>
      <c r="AQ16" s="202" t="s">
        <v>5625</v>
      </c>
      <c r="AR16" s="202">
        <v>0.6</v>
      </c>
      <c r="AS16" s="871"/>
      <c r="AT16" s="183">
        <v>0</v>
      </c>
    </row>
    <row r="17" spans="1:49" s="183" customFormat="1">
      <c r="A17" s="184"/>
      <c r="B17" s="185">
        <v>14.04</v>
      </c>
      <c r="C17" s="185">
        <v>13.44</v>
      </c>
      <c r="D17" s="186">
        <v>-1.0837709967212541E-3</v>
      </c>
      <c r="E17" s="187">
        <v>1261.085730155884</v>
      </c>
      <c r="F17" s="187">
        <v>1258.0489838552057</v>
      </c>
      <c r="G17" s="188">
        <v>1.9</v>
      </c>
      <c r="H17" s="189">
        <v>14</v>
      </c>
      <c r="I17" s="190" t="s">
        <v>286</v>
      </c>
      <c r="J17" s="190" t="s">
        <v>287</v>
      </c>
      <c r="K17" s="191">
        <v>0.36</v>
      </c>
      <c r="L17" s="191">
        <v>3.03674630067826</v>
      </c>
      <c r="M17" s="191">
        <v>0.76</v>
      </c>
      <c r="N17" s="191">
        <v>0.15</v>
      </c>
      <c r="O17" s="192">
        <v>2.7</v>
      </c>
      <c r="P17" s="192">
        <v>0.5</v>
      </c>
      <c r="Q17" s="192">
        <v>5.0893800988154644E-2</v>
      </c>
      <c r="R17" s="192">
        <v>0.19990619901184531</v>
      </c>
      <c r="S17" s="192">
        <v>8.5906199011845361E-2</v>
      </c>
      <c r="T17" s="192">
        <v>0.11399999999999999</v>
      </c>
      <c r="U17" s="192">
        <v>0.11399999999999999</v>
      </c>
      <c r="V17" s="192">
        <v>0.19990619901184536</v>
      </c>
      <c r="W17" s="192">
        <v>0.11399999999999999</v>
      </c>
      <c r="X17" s="192">
        <v>0.61560000000000004</v>
      </c>
      <c r="Y17" s="192">
        <v>2.0844</v>
      </c>
      <c r="Z17" s="193">
        <v>20.428799999999999</v>
      </c>
      <c r="AA17" s="194">
        <v>15.799085413648015</v>
      </c>
      <c r="AB17" s="195">
        <v>0</v>
      </c>
      <c r="AC17" s="196">
        <v>2.6867393147192007</v>
      </c>
      <c r="AD17" s="197">
        <v>2.6867393147192016</v>
      </c>
      <c r="AE17" s="197">
        <v>1.5321599999999997</v>
      </c>
      <c r="AF17" s="197">
        <v>8.2736640000000001</v>
      </c>
      <c r="AG17" s="197">
        <v>27.95422141364801</v>
      </c>
      <c r="AH17" s="198"/>
      <c r="AI17" s="297"/>
      <c r="AJ17" s="199"/>
      <c r="AK17" s="199"/>
      <c r="AL17" s="200"/>
      <c r="AM17" s="201"/>
      <c r="AN17" s="202"/>
      <c r="AO17" s="202" t="s">
        <v>5625</v>
      </c>
      <c r="AP17" s="202" t="s">
        <v>5625</v>
      </c>
      <c r="AQ17" s="202" t="s">
        <v>5625</v>
      </c>
      <c r="AR17" s="202">
        <v>13.44</v>
      </c>
      <c r="AS17" s="871"/>
      <c r="AT17" s="183">
        <v>0</v>
      </c>
    </row>
    <row r="18" spans="1:49" s="183" customFormat="1">
      <c r="A18" s="184"/>
      <c r="B18" s="185">
        <v>28.09</v>
      </c>
      <c r="C18" s="185">
        <v>14.05</v>
      </c>
      <c r="D18" s="186">
        <v>-1.0837709967212541E-3</v>
      </c>
      <c r="E18" s="187">
        <v>1261.282600432962</v>
      </c>
      <c r="F18" s="187">
        <v>1258.0483227548978</v>
      </c>
      <c r="G18" s="188">
        <v>1.9</v>
      </c>
      <c r="H18" s="189">
        <v>14</v>
      </c>
      <c r="I18" s="190" t="s">
        <v>286</v>
      </c>
      <c r="J18" s="190" t="s">
        <v>287</v>
      </c>
      <c r="K18" s="191">
        <v>0.36</v>
      </c>
      <c r="L18" s="191">
        <v>3.2342776780642453</v>
      </c>
      <c r="M18" s="191">
        <v>0.76</v>
      </c>
      <c r="N18" s="191">
        <v>0.15</v>
      </c>
      <c r="O18" s="192">
        <v>2.85</v>
      </c>
      <c r="P18" s="192">
        <v>0.5</v>
      </c>
      <c r="Q18" s="192">
        <v>5.0893800988154644E-2</v>
      </c>
      <c r="R18" s="192">
        <v>0.19990619901184531</v>
      </c>
      <c r="S18" s="192">
        <v>8.5906199011845361E-2</v>
      </c>
      <c r="T18" s="192">
        <v>0.11399999999999999</v>
      </c>
      <c r="U18" s="192">
        <v>0.11399999999999999</v>
      </c>
      <c r="V18" s="192">
        <v>0.19990619901184536</v>
      </c>
      <c r="W18" s="192">
        <v>0.11399999999999999</v>
      </c>
      <c r="X18" s="192">
        <v>0.61560000000000004</v>
      </c>
      <c r="Y18" s="192">
        <v>2.2343999999999999</v>
      </c>
      <c r="Z18" s="193">
        <v>21.356000000000002</v>
      </c>
      <c r="AA18" s="194">
        <v>18.625397046370011</v>
      </c>
      <c r="AB18" s="195">
        <v>0</v>
      </c>
      <c r="AC18" s="196">
        <v>2.8086820961164269</v>
      </c>
      <c r="AD18" s="197">
        <v>2.8086820961164274</v>
      </c>
      <c r="AE18" s="197">
        <v>1.6016999999999999</v>
      </c>
      <c r="AF18" s="197">
        <v>8.6491800000000012</v>
      </c>
      <c r="AG18" s="197">
        <v>31.332217046370012</v>
      </c>
      <c r="AH18" s="198"/>
      <c r="AI18" s="297"/>
      <c r="AJ18" s="199"/>
      <c r="AK18" s="199"/>
      <c r="AL18" s="200"/>
      <c r="AM18" s="201"/>
      <c r="AN18" s="202"/>
      <c r="AO18" s="202" t="s">
        <v>5625</v>
      </c>
      <c r="AP18" s="202" t="s">
        <v>5625</v>
      </c>
      <c r="AQ18" s="202" t="s">
        <v>5625</v>
      </c>
      <c r="AR18" s="202">
        <v>14.05</v>
      </c>
      <c r="AS18" s="871"/>
      <c r="AT18" s="183">
        <v>0</v>
      </c>
    </row>
    <row r="19" spans="1:49" s="183" customFormat="1">
      <c r="A19" s="184"/>
      <c r="B19" s="185">
        <v>42.13</v>
      </c>
      <c r="C19" s="185">
        <v>14.040000000000003</v>
      </c>
      <c r="D19" s="186">
        <v>-1.0837709967212541E-3</v>
      </c>
      <c r="E19" s="187">
        <v>1261.4793305888461</v>
      </c>
      <c r="F19" s="187">
        <v>1258.0337677104117</v>
      </c>
      <c r="G19" s="188">
        <v>1.9</v>
      </c>
      <c r="H19" s="189">
        <v>14</v>
      </c>
      <c r="I19" s="190" t="s">
        <v>286</v>
      </c>
      <c r="J19" s="190" t="s">
        <v>287</v>
      </c>
      <c r="K19" s="191">
        <v>0.36</v>
      </c>
      <c r="L19" s="191">
        <v>3.4455628784344299</v>
      </c>
      <c r="M19" s="191">
        <v>0.76</v>
      </c>
      <c r="N19" s="191">
        <v>0.15</v>
      </c>
      <c r="O19" s="192">
        <v>3.01</v>
      </c>
      <c r="P19" s="192">
        <v>0.5</v>
      </c>
      <c r="Q19" s="192">
        <v>5.0893800988154644E-2</v>
      </c>
      <c r="R19" s="192">
        <v>0.19990619901184531</v>
      </c>
      <c r="S19" s="192">
        <v>8.5906199011845361E-2</v>
      </c>
      <c r="T19" s="192">
        <v>0.11399999999999999</v>
      </c>
      <c r="U19" s="192">
        <v>0.11399999999999999</v>
      </c>
      <c r="V19" s="192">
        <v>0.19990619901184536</v>
      </c>
      <c r="W19" s="192">
        <v>0.11399999999999999</v>
      </c>
      <c r="X19" s="192">
        <v>0.61560000000000004</v>
      </c>
      <c r="Y19" s="192">
        <v>2.3943999999999996</v>
      </c>
      <c r="Z19" s="193">
        <v>21.340800000000005</v>
      </c>
      <c r="AA19" s="194">
        <v>20.866638138046742</v>
      </c>
      <c r="AB19" s="195">
        <v>0</v>
      </c>
      <c r="AC19" s="196">
        <v>2.8066830341263085</v>
      </c>
      <c r="AD19" s="197">
        <v>2.8066830341263094</v>
      </c>
      <c r="AE19" s="197">
        <v>1.6005600000000002</v>
      </c>
      <c r="AF19" s="197">
        <v>8.6430240000000023</v>
      </c>
      <c r="AG19" s="197">
        <v>33.564414138046743</v>
      </c>
      <c r="AH19" s="198"/>
      <c r="AI19" s="297"/>
      <c r="AJ19" s="199"/>
      <c r="AK19" s="199"/>
      <c r="AL19" s="200"/>
      <c r="AM19" s="201"/>
      <c r="AN19" s="202"/>
      <c r="AO19" s="202" t="s">
        <v>5625</v>
      </c>
      <c r="AP19" s="202" t="s">
        <v>5625</v>
      </c>
      <c r="AQ19" s="202" t="s">
        <v>5625</v>
      </c>
      <c r="AR19" s="202">
        <v>14.040000000000003</v>
      </c>
      <c r="AS19" s="871"/>
      <c r="AT19" s="183">
        <v>0</v>
      </c>
    </row>
    <row r="20" spans="1:49" s="183" customFormat="1">
      <c r="A20" s="184"/>
      <c r="B20" s="185">
        <v>56.17</v>
      </c>
      <c r="C20" s="185">
        <v>14.04</v>
      </c>
      <c r="D20" s="186">
        <v>-1.0837709967212541E-3</v>
      </c>
      <c r="E20" s="187">
        <v>1261.6760607447302</v>
      </c>
      <c r="F20" s="187">
        <v>1258.0337677104117</v>
      </c>
      <c r="G20" s="188">
        <v>1.9</v>
      </c>
      <c r="H20" s="189">
        <v>14</v>
      </c>
      <c r="I20" s="190" t="s">
        <v>286</v>
      </c>
      <c r="J20" s="190" t="s">
        <v>287</v>
      </c>
      <c r="K20" s="191">
        <v>0.36</v>
      </c>
      <c r="L20" s="191">
        <v>3.6422930343185271</v>
      </c>
      <c r="M20" s="191">
        <v>0.76</v>
      </c>
      <c r="N20" s="191">
        <v>0.15</v>
      </c>
      <c r="O20" s="192">
        <v>3.16</v>
      </c>
      <c r="P20" s="192">
        <v>0.5</v>
      </c>
      <c r="Q20" s="192">
        <v>5.0893800988154644E-2</v>
      </c>
      <c r="R20" s="192">
        <v>0.19990619901184531</v>
      </c>
      <c r="S20" s="192">
        <v>8.5906199011845361E-2</v>
      </c>
      <c r="T20" s="192">
        <v>0.11399999999999999</v>
      </c>
      <c r="U20" s="192">
        <v>0.11399999999999999</v>
      </c>
      <c r="V20" s="192">
        <v>0.19990619901184536</v>
      </c>
      <c r="W20" s="192">
        <v>0.11399999999999999</v>
      </c>
      <c r="X20" s="192">
        <v>0.61560000000000004</v>
      </c>
      <c r="Y20" s="192">
        <v>2.5444</v>
      </c>
      <c r="Z20" s="193">
        <v>21.340799999999998</v>
      </c>
      <c r="AA20" s="194">
        <v>21.340799999999998</v>
      </c>
      <c r="AB20" s="195">
        <v>1.625027593392419</v>
      </c>
      <c r="AC20" s="196">
        <v>2.806683034126308</v>
      </c>
      <c r="AD20" s="197">
        <v>2.8066830341263089</v>
      </c>
      <c r="AE20" s="197">
        <v>1.6005599999999998</v>
      </c>
      <c r="AF20" s="197">
        <v>8.6430240000000005</v>
      </c>
      <c r="AG20" s="197">
        <v>35.663603593392409</v>
      </c>
      <c r="AH20" s="198"/>
      <c r="AI20" s="297"/>
      <c r="AJ20" s="199"/>
      <c r="AK20" s="199"/>
      <c r="AL20" s="200"/>
      <c r="AM20" s="201"/>
      <c r="AN20" s="202"/>
      <c r="AO20" s="202" t="s">
        <v>5625</v>
      </c>
      <c r="AP20" s="202" t="s">
        <v>5625</v>
      </c>
      <c r="AQ20" s="202" t="s">
        <v>5625</v>
      </c>
      <c r="AR20" s="202">
        <v>14.04</v>
      </c>
      <c r="AS20" s="871"/>
      <c r="AT20" s="183">
        <v>0</v>
      </c>
    </row>
    <row r="21" spans="1:49" s="183" customFormat="1">
      <c r="A21" s="203">
        <v>30</v>
      </c>
      <c r="B21" s="204">
        <v>70.217786073093862</v>
      </c>
      <c r="C21" s="204">
        <v>14.04778607309386</v>
      </c>
      <c r="D21" s="205">
        <v>-1.0837709967212541E-3</v>
      </c>
      <c r="E21" s="206">
        <v>1261.8729000000001</v>
      </c>
      <c r="F21" s="206">
        <v>1257.9880999999998</v>
      </c>
      <c r="G21" s="207">
        <v>1.9</v>
      </c>
      <c r="H21" s="208">
        <v>14</v>
      </c>
      <c r="I21" s="209" t="s">
        <v>286</v>
      </c>
      <c r="J21" s="209" t="s">
        <v>287</v>
      </c>
      <c r="K21" s="210">
        <v>0.36</v>
      </c>
      <c r="L21" s="210">
        <v>3.8848000000002685</v>
      </c>
      <c r="M21" s="210">
        <v>0.76</v>
      </c>
      <c r="N21" s="210">
        <v>0.15</v>
      </c>
      <c r="O21" s="211">
        <v>3.34</v>
      </c>
      <c r="P21" s="211">
        <v>0.5</v>
      </c>
      <c r="Q21" s="211">
        <v>5.0893800988154644E-2</v>
      </c>
      <c r="R21" s="211">
        <v>0.19990619901184531</v>
      </c>
      <c r="S21" s="211">
        <v>8.5906199011845361E-2</v>
      </c>
      <c r="T21" s="211">
        <v>0.11399999999999999</v>
      </c>
      <c r="U21" s="211">
        <v>0.11399999999999999</v>
      </c>
      <c r="V21" s="211">
        <v>0.19990619901184536</v>
      </c>
      <c r="W21" s="211">
        <v>0.11399999999999999</v>
      </c>
      <c r="X21" s="211">
        <v>0.61560000000000004</v>
      </c>
      <c r="Y21" s="211">
        <v>2.7243999999999997</v>
      </c>
      <c r="Z21" s="193">
        <v>21.352634831102669</v>
      </c>
      <c r="AA21" s="194">
        <v>21.352634831102669</v>
      </c>
      <c r="AB21" s="195">
        <v>4.2150101156625404</v>
      </c>
      <c r="AC21" s="196">
        <v>2.8082395184037301</v>
      </c>
      <c r="AD21" s="197">
        <v>2.808239518403731</v>
      </c>
      <c r="AE21" s="197">
        <v>1.6014476123326999</v>
      </c>
      <c r="AF21" s="197">
        <v>8.6478171065965803</v>
      </c>
      <c r="AG21" s="197">
        <v>38.272462671271299</v>
      </c>
      <c r="AH21" s="198"/>
      <c r="AI21" s="298">
        <v>4.4948000000002688</v>
      </c>
      <c r="AJ21" s="212"/>
      <c r="AK21" s="212">
        <v>0.45</v>
      </c>
      <c r="AL21" s="213">
        <v>4.0448000000002686</v>
      </c>
      <c r="AM21" s="214">
        <v>1</v>
      </c>
      <c r="AN21" s="215">
        <v>0</v>
      </c>
      <c r="AO21" s="215" t="s">
        <v>5625</v>
      </c>
      <c r="AP21" s="215" t="s">
        <v>5625</v>
      </c>
      <c r="AQ21" s="215" t="s">
        <v>5625</v>
      </c>
      <c r="AR21" s="870">
        <v>14.04778607309386</v>
      </c>
      <c r="AS21" s="870">
        <v>4.0448000000002686</v>
      </c>
      <c r="AT21" s="183">
        <v>1</v>
      </c>
      <c r="AV21" s="183">
        <v>1</v>
      </c>
    </row>
    <row r="22" spans="1:49" s="183" customFormat="1">
      <c r="A22" s="216"/>
      <c r="B22" s="185"/>
      <c r="C22" s="185"/>
      <c r="D22" s="186"/>
      <c r="E22" s="187"/>
      <c r="F22" s="187">
        <v>0</v>
      </c>
      <c r="G22" s="188"/>
      <c r="H22" s="189"/>
      <c r="I22" s="190"/>
      <c r="J22" s="190"/>
      <c r="K22" s="191"/>
      <c r="L22" s="191"/>
      <c r="M22" s="191"/>
      <c r="N22" s="191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217">
        <v>114.33368905278996</v>
      </c>
      <c r="AA22" s="218">
        <v>104.04766488755106</v>
      </c>
      <c r="AB22" s="219">
        <v>5.8400377090549593</v>
      </c>
      <c r="AC22" s="220">
        <v>14.036970716899081</v>
      </c>
      <c r="AD22" s="221">
        <v>14.036970716899084</v>
      </c>
      <c r="AE22" s="221">
        <v>8.0048276123327007</v>
      </c>
      <c r="AF22" s="221">
        <v>51.022380524229334</v>
      </c>
      <c r="AG22" s="221">
        <v>173.19901112516663</v>
      </c>
      <c r="AH22" s="222">
        <v>0</v>
      </c>
      <c r="AI22" s="297"/>
      <c r="AJ22" s="199"/>
      <c r="AK22" s="199"/>
      <c r="AL22" s="200"/>
      <c r="AM22" s="199"/>
      <c r="AN22" s="199"/>
      <c r="AO22" s="221"/>
      <c r="AP22" s="221"/>
      <c r="AQ22" s="221"/>
      <c r="AR22" s="221"/>
      <c r="AS22" s="1073"/>
      <c r="AT22" s="183">
        <v>0</v>
      </c>
    </row>
    <row r="23" spans="1:49" s="183" customFormat="1">
      <c r="A23" s="164">
        <v>30</v>
      </c>
      <c r="B23" s="165">
        <v>0</v>
      </c>
      <c r="C23" s="165">
        <v>0</v>
      </c>
      <c r="D23" s="166">
        <v>-2.1663375094588618E-3</v>
      </c>
      <c r="E23" s="167">
        <v>1261.8729000000001</v>
      </c>
      <c r="F23" s="167">
        <v>1257.9880999999998</v>
      </c>
      <c r="G23" s="168">
        <v>1.9</v>
      </c>
      <c r="H23" s="169">
        <v>14</v>
      </c>
      <c r="I23" s="170" t="s">
        <v>286</v>
      </c>
      <c r="J23" s="170" t="s">
        <v>287</v>
      </c>
      <c r="K23" s="171">
        <v>0.36</v>
      </c>
      <c r="L23" s="171">
        <v>3.8848000000002685</v>
      </c>
      <c r="M23" s="171">
        <v>0.76</v>
      </c>
      <c r="N23" s="171">
        <v>0.25</v>
      </c>
      <c r="O23" s="172">
        <v>3.42</v>
      </c>
      <c r="P23" s="172">
        <v>0.5</v>
      </c>
      <c r="Q23" s="172">
        <v>5.0893800988154644E-2</v>
      </c>
      <c r="R23" s="172">
        <v>0.27590619901184532</v>
      </c>
      <c r="S23" s="172">
        <v>8.5906199011845361E-2</v>
      </c>
      <c r="T23" s="172">
        <v>0.11399999999999999</v>
      </c>
      <c r="U23" s="172">
        <v>0.11399999999999999</v>
      </c>
      <c r="V23" s="172">
        <v>0.19990619901184536</v>
      </c>
      <c r="W23" s="172">
        <v>0.11399999999999999</v>
      </c>
      <c r="X23" s="172">
        <v>0.69159999999999999</v>
      </c>
      <c r="Y23" s="172">
        <v>2.7283999999999997</v>
      </c>
      <c r="Z23" s="173">
        <v>7.6026542216873008</v>
      </c>
      <c r="AA23" s="174">
        <v>7.6026542216873008</v>
      </c>
      <c r="AB23" s="175">
        <v>1.88089665444646</v>
      </c>
      <c r="AC23" s="176">
        <v>0</v>
      </c>
      <c r="AD23" s="177">
        <v>0</v>
      </c>
      <c r="AE23" s="177">
        <v>0</v>
      </c>
      <c r="AF23" s="177">
        <v>10.202300151384886</v>
      </c>
      <c r="AG23" s="177">
        <v>6.883904946436175</v>
      </c>
      <c r="AH23" s="178"/>
      <c r="AI23" s="296">
        <v>4.4948000000002688</v>
      </c>
      <c r="AJ23" s="180"/>
      <c r="AK23" s="180">
        <v>0.45</v>
      </c>
      <c r="AL23" s="181">
        <v>4.0448000000002686</v>
      </c>
      <c r="AM23" s="182">
        <v>0</v>
      </c>
      <c r="AN23" s="162">
        <v>0</v>
      </c>
      <c r="AO23" s="162" t="s">
        <v>5625</v>
      </c>
      <c r="AP23" s="162" t="s">
        <v>5625</v>
      </c>
      <c r="AQ23" s="162" t="s">
        <v>5625</v>
      </c>
      <c r="AR23" s="162">
        <v>0</v>
      </c>
      <c r="AS23" s="1072">
        <v>0</v>
      </c>
      <c r="AT23" s="183">
        <v>0</v>
      </c>
    </row>
    <row r="24" spans="1:49" s="183" customFormat="1">
      <c r="A24" s="184"/>
      <c r="B24" s="185">
        <v>0.6</v>
      </c>
      <c r="C24" s="185">
        <v>0.6</v>
      </c>
      <c r="D24" s="186">
        <v>-2.1663375094588618E-3</v>
      </c>
      <c r="E24" s="187">
        <v>1261.8729000000001</v>
      </c>
      <c r="F24" s="187">
        <v>1257.9868001974942</v>
      </c>
      <c r="G24" s="188">
        <v>1.9</v>
      </c>
      <c r="H24" s="189">
        <v>14</v>
      </c>
      <c r="I24" s="190" t="s">
        <v>286</v>
      </c>
      <c r="J24" s="190" t="s">
        <v>287</v>
      </c>
      <c r="K24" s="191">
        <v>0.36</v>
      </c>
      <c r="L24" s="191">
        <v>3.8860998025058962</v>
      </c>
      <c r="M24" s="191">
        <v>0.76</v>
      </c>
      <c r="N24" s="191">
        <v>0.15</v>
      </c>
      <c r="O24" s="192">
        <v>3.34</v>
      </c>
      <c r="P24" s="192">
        <v>0.5</v>
      </c>
      <c r="Q24" s="192">
        <v>5.0893800988154644E-2</v>
      </c>
      <c r="R24" s="192">
        <v>0.19990619901184531</v>
      </c>
      <c r="S24" s="192">
        <v>8.5906199011845361E-2</v>
      </c>
      <c r="T24" s="192">
        <v>0.11399999999999999</v>
      </c>
      <c r="U24" s="192">
        <v>0.11399999999999999</v>
      </c>
      <c r="V24" s="192">
        <v>0.19990619901184536</v>
      </c>
      <c r="W24" s="192">
        <v>0.11399999999999999</v>
      </c>
      <c r="X24" s="192">
        <v>0.61560000000000004</v>
      </c>
      <c r="Y24" s="192">
        <v>2.7243999999999997</v>
      </c>
      <c r="Z24" s="193">
        <v>0.91199999999999992</v>
      </c>
      <c r="AA24" s="194">
        <v>0.91199999999999992</v>
      </c>
      <c r="AB24" s="195">
        <v>0.18062150994268894</v>
      </c>
      <c r="AC24" s="196">
        <v>0.11994371940710719</v>
      </c>
      <c r="AD24" s="197">
        <v>0.11994371940710721</v>
      </c>
      <c r="AE24" s="197">
        <v>6.8399999999999989E-2</v>
      </c>
      <c r="AF24" s="197">
        <v>0.36936000000000002</v>
      </c>
      <c r="AG24" s="197">
        <v>1.6352615099426888</v>
      </c>
      <c r="AH24" s="198"/>
      <c r="AI24" s="297"/>
      <c r="AJ24" s="199"/>
      <c r="AK24" s="199"/>
      <c r="AL24" s="200"/>
      <c r="AM24" s="201"/>
      <c r="AN24" s="202"/>
      <c r="AO24" s="202" t="s">
        <v>5625</v>
      </c>
      <c r="AP24" s="202" t="s">
        <v>5625</v>
      </c>
      <c r="AQ24" s="202" t="s">
        <v>5625</v>
      </c>
      <c r="AR24" s="202">
        <v>0.6</v>
      </c>
      <c r="AS24" s="871"/>
      <c r="AT24" s="183">
        <v>0</v>
      </c>
    </row>
    <row r="25" spans="1:49" s="183" customFormat="1">
      <c r="A25" s="184"/>
      <c r="B25" s="185">
        <v>16.72</v>
      </c>
      <c r="C25" s="185">
        <v>16.119999999999997</v>
      </c>
      <c r="D25" s="186">
        <v>-2.1663375094588618E-3</v>
      </c>
      <c r="E25" s="187">
        <v>1262.3281094829897</v>
      </c>
      <c r="F25" s="187">
        <v>1257.9518788368416</v>
      </c>
      <c r="G25" s="188">
        <v>1.9</v>
      </c>
      <c r="H25" s="189">
        <v>14</v>
      </c>
      <c r="I25" s="190" t="s">
        <v>286</v>
      </c>
      <c r="J25" s="190" t="s">
        <v>287</v>
      </c>
      <c r="K25" s="191">
        <v>0.36</v>
      </c>
      <c r="L25" s="191">
        <v>4.3762306461480875</v>
      </c>
      <c r="M25" s="191">
        <v>0.76</v>
      </c>
      <c r="N25" s="191">
        <v>0.15</v>
      </c>
      <c r="O25" s="192">
        <v>3.71</v>
      </c>
      <c r="P25" s="192">
        <v>0.5</v>
      </c>
      <c r="Q25" s="192">
        <v>5.0893800988154644E-2</v>
      </c>
      <c r="R25" s="192">
        <v>0.19990619901184531</v>
      </c>
      <c r="S25" s="192">
        <v>8.5906199011845361E-2</v>
      </c>
      <c r="T25" s="192">
        <v>0.11399999999999999</v>
      </c>
      <c r="U25" s="192">
        <v>0.11399999999999999</v>
      </c>
      <c r="V25" s="192">
        <v>0.19990619901184536</v>
      </c>
      <c r="W25" s="192">
        <v>0.11399999999999999</v>
      </c>
      <c r="X25" s="192">
        <v>0.61560000000000004</v>
      </c>
      <c r="Y25" s="192">
        <v>3.0943999999999998</v>
      </c>
      <c r="Z25" s="193">
        <v>24.502399999999998</v>
      </c>
      <c r="AA25" s="194">
        <v>24.502399999999998</v>
      </c>
      <c r="AB25" s="195">
        <v>10.857388892089457</v>
      </c>
      <c r="AC25" s="196">
        <v>3.222487928070946</v>
      </c>
      <c r="AD25" s="197">
        <v>3.2224879280709469</v>
      </c>
      <c r="AE25" s="197">
        <v>1.8376799999999995</v>
      </c>
      <c r="AF25" s="197">
        <v>9.9234719999999985</v>
      </c>
      <c r="AG25" s="197">
        <v>49.938716892089452</v>
      </c>
      <c r="AH25" s="198"/>
      <c r="AI25" s="297"/>
      <c r="AJ25" s="199"/>
      <c r="AK25" s="199"/>
      <c r="AL25" s="200"/>
      <c r="AM25" s="201"/>
      <c r="AN25" s="202"/>
      <c r="AO25" s="202" t="s">
        <v>5625</v>
      </c>
      <c r="AP25" s="202" t="s">
        <v>5625</v>
      </c>
      <c r="AQ25" s="202" t="s">
        <v>5625</v>
      </c>
      <c r="AR25" s="202">
        <v>16.119999999999997</v>
      </c>
      <c r="AS25" s="871"/>
      <c r="AT25" s="183">
        <v>0</v>
      </c>
    </row>
    <row r="26" spans="1:49" s="183" customFormat="1">
      <c r="A26" s="184"/>
      <c r="B26" s="185">
        <v>33.44</v>
      </c>
      <c r="C26" s="185">
        <v>16.72</v>
      </c>
      <c r="D26" s="186">
        <v>-2.1663375094588618E-3</v>
      </c>
      <c r="E26" s="187">
        <v>1262.7833189659796</v>
      </c>
      <c r="F26" s="187">
        <v>1257.950579034336</v>
      </c>
      <c r="G26" s="188">
        <v>1.9</v>
      </c>
      <c r="H26" s="189">
        <v>14</v>
      </c>
      <c r="I26" s="190" t="s">
        <v>286</v>
      </c>
      <c r="J26" s="190" t="s">
        <v>287</v>
      </c>
      <c r="K26" s="191">
        <v>0.36</v>
      </c>
      <c r="L26" s="191">
        <v>4.8327399316435731</v>
      </c>
      <c r="M26" s="191">
        <v>0.76</v>
      </c>
      <c r="N26" s="191">
        <v>0.15</v>
      </c>
      <c r="O26" s="192">
        <v>4.0599999999999996</v>
      </c>
      <c r="P26" s="192">
        <v>0.5</v>
      </c>
      <c r="Q26" s="192">
        <v>5.0893800988154644E-2</v>
      </c>
      <c r="R26" s="192">
        <v>0.19990619901184531</v>
      </c>
      <c r="S26" s="192">
        <v>8.5906199011845361E-2</v>
      </c>
      <c r="T26" s="192">
        <v>0.11399999999999999</v>
      </c>
      <c r="U26" s="192">
        <v>0.11399999999999999</v>
      </c>
      <c r="V26" s="192">
        <v>0.19990619901184536</v>
      </c>
      <c r="W26" s="192">
        <v>0.11399999999999999</v>
      </c>
      <c r="X26" s="192">
        <v>0.61560000000000004</v>
      </c>
      <c r="Y26" s="192">
        <v>3.4443999999999995</v>
      </c>
      <c r="Z26" s="193">
        <v>25.414399999999997</v>
      </c>
      <c r="AA26" s="194">
        <v>25.414399999999997</v>
      </c>
      <c r="AB26" s="195">
        <v>17.062464859381219</v>
      </c>
      <c r="AC26" s="196">
        <v>3.3424316474780533</v>
      </c>
      <c r="AD26" s="197">
        <v>3.3424316474780542</v>
      </c>
      <c r="AE26" s="197">
        <v>1.9060799999999998</v>
      </c>
      <c r="AF26" s="197">
        <v>10.292832000000001</v>
      </c>
      <c r="AG26" s="197">
        <v>57.598432859381205</v>
      </c>
      <c r="AH26" s="198"/>
      <c r="AI26" s="297"/>
      <c r="AJ26" s="199"/>
      <c r="AK26" s="199"/>
      <c r="AL26" s="200"/>
      <c r="AM26" s="201"/>
      <c r="AN26" s="202"/>
      <c r="AO26" s="202" t="s">
        <v>5625</v>
      </c>
      <c r="AP26" s="202" t="s">
        <v>5625</v>
      </c>
      <c r="AQ26" s="202" t="s">
        <v>5625</v>
      </c>
      <c r="AR26" s="202">
        <v>16.72</v>
      </c>
      <c r="AS26" s="871"/>
      <c r="AT26" s="183">
        <v>0</v>
      </c>
    </row>
    <row r="27" spans="1:49" s="183" customFormat="1">
      <c r="A27" s="184"/>
      <c r="B27" s="185">
        <v>50.16</v>
      </c>
      <c r="C27" s="185">
        <v>16.72</v>
      </c>
      <c r="D27" s="186">
        <v>-2.1663375094588618E-3</v>
      </c>
      <c r="E27" s="187">
        <v>1263.2385284489692</v>
      </c>
      <c r="F27" s="187">
        <v>1257.9156576736834</v>
      </c>
      <c r="G27" s="188">
        <v>1.9</v>
      </c>
      <c r="H27" s="189">
        <v>14</v>
      </c>
      <c r="I27" s="190" t="s">
        <v>286</v>
      </c>
      <c r="J27" s="190" t="s">
        <v>287</v>
      </c>
      <c r="K27" s="191">
        <v>0.36</v>
      </c>
      <c r="L27" s="191">
        <v>5.3228707752857645</v>
      </c>
      <c r="M27" s="191">
        <v>0.76</v>
      </c>
      <c r="N27" s="191">
        <v>0.15</v>
      </c>
      <c r="O27" s="192">
        <v>4.43</v>
      </c>
      <c r="P27" s="192">
        <v>0.5</v>
      </c>
      <c r="Q27" s="192">
        <v>5.0893800988154644E-2</v>
      </c>
      <c r="R27" s="192">
        <v>0.19990619901184531</v>
      </c>
      <c r="S27" s="192">
        <v>8.5906199011845361E-2</v>
      </c>
      <c r="T27" s="192">
        <v>0.11399999999999999</v>
      </c>
      <c r="U27" s="192">
        <v>0.11399999999999999</v>
      </c>
      <c r="V27" s="192">
        <v>0.19990619901184536</v>
      </c>
      <c r="W27" s="192">
        <v>0.11399999999999999</v>
      </c>
      <c r="X27" s="192">
        <v>0.61560000000000004</v>
      </c>
      <c r="Y27" s="192">
        <v>3.8143999999999996</v>
      </c>
      <c r="Z27" s="193">
        <v>25.414399999999997</v>
      </c>
      <c r="AA27" s="194">
        <v>25.414399999999997</v>
      </c>
      <c r="AB27" s="195">
        <v>23.290655515711272</v>
      </c>
      <c r="AC27" s="196">
        <v>3.3424316474780533</v>
      </c>
      <c r="AD27" s="197">
        <v>3.3424316474780542</v>
      </c>
      <c r="AE27" s="197">
        <v>1.9060799999999998</v>
      </c>
      <c r="AF27" s="197">
        <v>10.292832000000001</v>
      </c>
      <c r="AG27" s="197">
        <v>63.826623515711262</v>
      </c>
      <c r="AH27" s="198"/>
      <c r="AI27" s="297"/>
      <c r="AJ27" s="199"/>
      <c r="AK27" s="199"/>
      <c r="AL27" s="200"/>
      <c r="AM27" s="201"/>
      <c r="AN27" s="202"/>
      <c r="AO27" s="202" t="s">
        <v>5625</v>
      </c>
      <c r="AP27" s="202" t="s">
        <v>5625</v>
      </c>
      <c r="AQ27" s="202" t="s">
        <v>5625</v>
      </c>
      <c r="AR27" s="202">
        <v>16.72</v>
      </c>
      <c r="AS27" s="871"/>
      <c r="AT27" s="183">
        <v>0</v>
      </c>
    </row>
    <row r="28" spans="1:49" s="183" customFormat="1">
      <c r="A28" s="184"/>
      <c r="B28" s="185">
        <v>66.88</v>
      </c>
      <c r="C28" s="185">
        <v>16.72</v>
      </c>
      <c r="D28" s="186">
        <v>-2.1663375094588618E-3</v>
      </c>
      <c r="E28" s="187">
        <v>1263.693737931959</v>
      </c>
      <c r="F28" s="187">
        <v>1257.9156576736834</v>
      </c>
      <c r="G28" s="188">
        <v>1.9</v>
      </c>
      <c r="H28" s="189">
        <v>14</v>
      </c>
      <c r="I28" s="190" t="s">
        <v>286</v>
      </c>
      <c r="J28" s="190" t="s">
        <v>287</v>
      </c>
      <c r="K28" s="191">
        <v>0.36</v>
      </c>
      <c r="L28" s="191">
        <v>5.7780802582756223</v>
      </c>
      <c r="M28" s="191">
        <v>0.76</v>
      </c>
      <c r="N28" s="191">
        <v>0.15</v>
      </c>
      <c r="O28" s="192">
        <v>4.78</v>
      </c>
      <c r="P28" s="192">
        <v>0.5</v>
      </c>
      <c r="Q28" s="192">
        <v>5.0893800988154644E-2</v>
      </c>
      <c r="R28" s="192">
        <v>0.19990619901184531</v>
      </c>
      <c r="S28" s="192">
        <v>8.5906199011845361E-2</v>
      </c>
      <c r="T28" s="192">
        <v>0.11399999999999999</v>
      </c>
      <c r="U28" s="192">
        <v>0.11399999999999999</v>
      </c>
      <c r="V28" s="192">
        <v>0.19990619901184536</v>
      </c>
      <c r="W28" s="192">
        <v>0.11399999999999999</v>
      </c>
      <c r="X28" s="192">
        <v>0.61560000000000004</v>
      </c>
      <c r="Y28" s="192">
        <v>4.1644000000000005</v>
      </c>
      <c r="Z28" s="193">
        <v>25.414399999999997</v>
      </c>
      <c r="AA28" s="194">
        <v>25.414399999999997</v>
      </c>
      <c r="AB28" s="195">
        <v>29.075093457959994</v>
      </c>
      <c r="AC28" s="196">
        <v>3.3424316474780533</v>
      </c>
      <c r="AD28" s="197">
        <v>3.3424316474780542</v>
      </c>
      <c r="AE28" s="197">
        <v>1.9060799999999998</v>
      </c>
      <c r="AF28" s="197">
        <v>10.292832000000001</v>
      </c>
      <c r="AG28" s="197">
        <v>69.611061457959977</v>
      </c>
      <c r="AH28" s="198"/>
      <c r="AI28" s="297"/>
      <c r="AJ28" s="199"/>
      <c r="AK28" s="199"/>
      <c r="AL28" s="200"/>
      <c r="AM28" s="201"/>
      <c r="AN28" s="202"/>
      <c r="AO28" s="202" t="s">
        <v>5625</v>
      </c>
      <c r="AP28" s="202" t="s">
        <v>5625</v>
      </c>
      <c r="AQ28" s="202" t="s">
        <v>5625</v>
      </c>
      <c r="AR28" s="202">
        <v>16.72</v>
      </c>
      <c r="AS28" s="871"/>
      <c r="AT28" s="183">
        <v>0</v>
      </c>
    </row>
    <row r="29" spans="1:49" s="183" customFormat="1">
      <c r="A29" s="203">
        <v>41</v>
      </c>
      <c r="B29" s="204">
        <v>83.601931466916199</v>
      </c>
      <c r="C29" s="204">
        <v>16.721931466916203</v>
      </c>
      <c r="D29" s="205">
        <v>-2.1663375094588618E-3</v>
      </c>
      <c r="E29" s="206">
        <v>1264.1489999999999</v>
      </c>
      <c r="F29" s="206">
        <v>1257.8069899999998</v>
      </c>
      <c r="G29" s="207">
        <v>1.9</v>
      </c>
      <c r="H29" s="208">
        <v>14</v>
      </c>
      <c r="I29" s="209" t="s">
        <v>286</v>
      </c>
      <c r="J29" s="209" t="s">
        <v>287</v>
      </c>
      <c r="K29" s="210">
        <v>0.36</v>
      </c>
      <c r="L29" s="210">
        <v>6.342010000000073</v>
      </c>
      <c r="M29" s="210">
        <v>0.76</v>
      </c>
      <c r="N29" s="210">
        <v>0.15</v>
      </c>
      <c r="O29" s="211">
        <v>5.21</v>
      </c>
      <c r="P29" s="211">
        <v>0.5</v>
      </c>
      <c r="Q29" s="211">
        <v>5.0893800988154644E-2</v>
      </c>
      <c r="R29" s="211">
        <v>0.19990619901184531</v>
      </c>
      <c r="S29" s="211">
        <v>8.5906199011845361E-2</v>
      </c>
      <c r="T29" s="211">
        <v>0.11399999999999999</v>
      </c>
      <c r="U29" s="211">
        <v>0.11399999999999999</v>
      </c>
      <c r="V29" s="211">
        <v>0.19990619901184536</v>
      </c>
      <c r="W29" s="211">
        <v>0.11399999999999999</v>
      </c>
      <c r="X29" s="211">
        <v>0.61560000000000004</v>
      </c>
      <c r="Y29" s="211">
        <v>4.5944000000000003</v>
      </c>
      <c r="Z29" s="193">
        <v>25.417335829712631</v>
      </c>
      <c r="AA29" s="194">
        <v>25.417335829712631</v>
      </c>
      <c r="AB29" s="195">
        <v>36.245247979850298</v>
      </c>
      <c r="AC29" s="196">
        <v>3.3428177596877888</v>
      </c>
      <c r="AD29" s="197">
        <v>3.3428177596877897</v>
      </c>
      <c r="AE29" s="197">
        <v>1.9063001872284471</v>
      </c>
      <c r="AF29" s="197">
        <v>10.294021011033616</v>
      </c>
      <c r="AG29" s="197">
        <v>76.785898628241938</v>
      </c>
      <c r="AH29" s="198"/>
      <c r="AI29" s="298">
        <v>6.9520100000000733</v>
      </c>
      <c r="AJ29" s="212"/>
      <c r="AK29" s="212">
        <v>0.45</v>
      </c>
      <c r="AL29" s="213">
        <v>6.5020100000000731</v>
      </c>
      <c r="AM29" s="214">
        <v>1</v>
      </c>
      <c r="AN29" s="215">
        <v>0</v>
      </c>
      <c r="AO29" s="215" t="s">
        <v>5625</v>
      </c>
      <c r="AP29" s="215" t="s">
        <v>5625</v>
      </c>
      <c r="AQ29" s="215" t="s">
        <v>5625</v>
      </c>
      <c r="AR29" s="870">
        <v>16.721931466916203</v>
      </c>
      <c r="AS29" s="870">
        <v>6.5020100000000731</v>
      </c>
      <c r="AT29" s="183">
        <v>1</v>
      </c>
      <c r="AW29" s="183">
        <v>1</v>
      </c>
    </row>
    <row r="30" spans="1:49" s="183" customFormat="1">
      <c r="A30" s="216"/>
      <c r="B30" s="185"/>
      <c r="C30" s="185"/>
      <c r="D30" s="186"/>
      <c r="E30" s="187"/>
      <c r="F30" s="187" t="s">
        <v>5625</v>
      </c>
      <c r="G30" s="188"/>
      <c r="H30" s="189"/>
      <c r="I30" s="190"/>
      <c r="J30" s="190"/>
      <c r="K30" s="191"/>
      <c r="L30" s="191"/>
      <c r="M30" s="191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217">
        <v>134.67759005139993</v>
      </c>
      <c r="AA30" s="218">
        <v>134.67759005139993</v>
      </c>
      <c r="AB30" s="219">
        <v>118.59236886938137</v>
      </c>
      <c r="AC30" s="220">
        <v>16.712544349600002</v>
      </c>
      <c r="AD30" s="221">
        <v>16.712544349600005</v>
      </c>
      <c r="AE30" s="221">
        <v>9.5306201872284468</v>
      </c>
      <c r="AF30" s="221">
        <v>61.667649162418506</v>
      </c>
      <c r="AG30" s="221">
        <v>326.2798998097627</v>
      </c>
      <c r="AH30" s="222">
        <v>0</v>
      </c>
      <c r="AI30" s="297"/>
      <c r="AJ30" s="199"/>
      <c r="AK30" s="199"/>
      <c r="AL30" s="200"/>
      <c r="AM30" s="199"/>
      <c r="AN30" s="199"/>
      <c r="AO30" s="221"/>
      <c r="AP30" s="221"/>
      <c r="AQ30" s="221"/>
      <c r="AR30" s="221"/>
      <c r="AS30" s="1073"/>
      <c r="AT30" s="183">
        <v>0</v>
      </c>
    </row>
    <row r="31" spans="1:49" s="183" customFormat="1">
      <c r="A31" s="164">
        <v>739</v>
      </c>
      <c r="B31" s="165">
        <v>0</v>
      </c>
      <c r="C31" s="165">
        <v>0</v>
      </c>
      <c r="D31" s="166">
        <v>-1.0979859800590622E-3</v>
      </c>
      <c r="E31" s="167">
        <v>1273.05</v>
      </c>
      <c r="F31" s="167">
        <v>1269.0036</v>
      </c>
      <c r="G31" s="168">
        <v>1.9</v>
      </c>
      <c r="H31" s="169">
        <v>23.999999999999996</v>
      </c>
      <c r="I31" s="170" t="s">
        <v>286</v>
      </c>
      <c r="J31" s="170" t="s">
        <v>287</v>
      </c>
      <c r="K31" s="171">
        <v>0.61</v>
      </c>
      <c r="L31" s="171">
        <v>4.0463999999999487</v>
      </c>
      <c r="M31" s="171">
        <v>1.01</v>
      </c>
      <c r="N31" s="171">
        <v>0.25</v>
      </c>
      <c r="O31" s="172">
        <v>4.96</v>
      </c>
      <c r="P31" s="172">
        <v>0.5</v>
      </c>
      <c r="Q31" s="172">
        <v>0.14612332830009525</v>
      </c>
      <c r="R31" s="172">
        <v>0.41442667169990477</v>
      </c>
      <c r="S31" s="172">
        <v>0.16192667169990474</v>
      </c>
      <c r="T31" s="172">
        <v>0.1515</v>
      </c>
      <c r="U31" s="172">
        <v>0.1515</v>
      </c>
      <c r="V31" s="172">
        <v>0.31342667169990474</v>
      </c>
      <c r="W31" s="172">
        <v>0.1515</v>
      </c>
      <c r="X31" s="172">
        <v>1.1716</v>
      </c>
      <c r="Y31" s="172">
        <v>3.7884000000000002</v>
      </c>
      <c r="Z31" s="173">
        <v>7.6026542216873008</v>
      </c>
      <c r="AA31" s="174">
        <v>7.6026542216873008</v>
      </c>
      <c r="AB31" s="175">
        <v>3.4455228932684911</v>
      </c>
      <c r="AC31" s="176">
        <v>0</v>
      </c>
      <c r="AD31" s="177">
        <v>0</v>
      </c>
      <c r="AE31" s="177">
        <v>0</v>
      </c>
      <c r="AF31" s="177">
        <v>11.136550116301347</v>
      </c>
      <c r="AG31" s="177">
        <v>7.5142812203417462</v>
      </c>
      <c r="AH31" s="178"/>
      <c r="AI31" s="296">
        <v>4.906399999999949</v>
      </c>
      <c r="AJ31" s="180"/>
      <c r="AK31" s="180">
        <v>0.45</v>
      </c>
      <c r="AL31" s="181">
        <v>4.4563999999999488</v>
      </c>
      <c r="AM31" s="182">
        <v>1</v>
      </c>
      <c r="AN31" s="162">
        <v>0</v>
      </c>
      <c r="AO31" s="162" t="s">
        <v>5625</v>
      </c>
      <c r="AP31" s="162" t="s">
        <v>5625</v>
      </c>
      <c r="AQ31" s="162" t="s">
        <v>5625</v>
      </c>
      <c r="AR31" s="162">
        <v>0</v>
      </c>
      <c r="AS31" s="1072">
        <v>4.4563999999999488</v>
      </c>
      <c r="AT31" s="183">
        <v>1</v>
      </c>
      <c r="AW31" s="183">
        <v>1</v>
      </c>
    </row>
    <row r="32" spans="1:49" s="183" customFormat="1">
      <c r="A32" s="184"/>
      <c r="B32" s="185">
        <v>0.6</v>
      </c>
      <c r="C32" s="185">
        <v>0.6</v>
      </c>
      <c r="D32" s="186">
        <v>-1.0979859800590622E-3</v>
      </c>
      <c r="E32" s="187">
        <v>1273.05</v>
      </c>
      <c r="F32" s="187">
        <v>1269.002941208412</v>
      </c>
      <c r="G32" s="188">
        <v>1.9</v>
      </c>
      <c r="H32" s="189">
        <v>23.999999999999996</v>
      </c>
      <c r="I32" s="190" t="s">
        <v>286</v>
      </c>
      <c r="J32" s="190" t="s">
        <v>287</v>
      </c>
      <c r="K32" s="191">
        <v>0.61</v>
      </c>
      <c r="L32" s="191">
        <v>4.047058791587915</v>
      </c>
      <c r="M32" s="191">
        <v>1.01</v>
      </c>
      <c r="N32" s="191">
        <v>0.15</v>
      </c>
      <c r="O32" s="192">
        <v>4.8600000000000003</v>
      </c>
      <c r="P32" s="192">
        <v>0.5</v>
      </c>
      <c r="Q32" s="192">
        <v>0.14612332830009525</v>
      </c>
      <c r="R32" s="192">
        <v>0.31342667169990468</v>
      </c>
      <c r="S32" s="192">
        <v>0.16192667169990474</v>
      </c>
      <c r="T32" s="192">
        <v>0.1515</v>
      </c>
      <c r="U32" s="192">
        <v>0.1515</v>
      </c>
      <c r="V32" s="192">
        <v>0.31342667169990474</v>
      </c>
      <c r="W32" s="192">
        <v>0.1515</v>
      </c>
      <c r="X32" s="192">
        <v>1.0706</v>
      </c>
      <c r="Y32" s="192">
        <v>3.7894000000000005</v>
      </c>
      <c r="Z32" s="193">
        <v>1.212</v>
      </c>
      <c r="AA32" s="194">
        <v>1.212</v>
      </c>
      <c r="AB32" s="195">
        <v>0.48907762770227692</v>
      </c>
      <c r="AC32" s="196">
        <v>0.1880560030199428</v>
      </c>
      <c r="AD32" s="197">
        <v>0.18805600301994282</v>
      </c>
      <c r="AE32" s="197">
        <v>9.0899999999999995E-2</v>
      </c>
      <c r="AF32" s="197">
        <v>0.64235999999999993</v>
      </c>
      <c r="AG32" s="197">
        <v>2.2707176277022767</v>
      </c>
      <c r="AH32" s="198"/>
      <c r="AI32" s="297"/>
      <c r="AJ32" s="199"/>
      <c r="AK32" s="199"/>
      <c r="AL32" s="200"/>
      <c r="AM32" s="201"/>
      <c r="AN32" s="202"/>
      <c r="AO32" s="202" t="s">
        <v>5625</v>
      </c>
      <c r="AP32" s="202" t="s">
        <v>5625</v>
      </c>
      <c r="AQ32" s="202" t="s">
        <v>5625</v>
      </c>
      <c r="AR32" s="202">
        <v>0.6</v>
      </c>
      <c r="AS32" s="871"/>
      <c r="AT32" s="183">
        <v>0</v>
      </c>
    </row>
    <row r="33" spans="1:49" s="183" customFormat="1">
      <c r="A33" s="184"/>
      <c r="B33" s="185">
        <v>5.59</v>
      </c>
      <c r="C33" s="185">
        <v>4.99</v>
      </c>
      <c r="D33" s="186">
        <v>-1.0979859800590622E-3</v>
      </c>
      <c r="E33" s="187">
        <v>1273.0878460746019</v>
      </c>
      <c r="F33" s="187">
        <v>1268.9974622583716</v>
      </c>
      <c r="G33" s="188">
        <v>1.9</v>
      </c>
      <c r="H33" s="189">
        <v>23.999999999999996</v>
      </c>
      <c r="I33" s="190" t="s">
        <v>286</v>
      </c>
      <c r="J33" s="190" t="s">
        <v>287</v>
      </c>
      <c r="K33" s="191">
        <v>0.61</v>
      </c>
      <c r="L33" s="191">
        <v>4.0903838162303146</v>
      </c>
      <c r="M33" s="191">
        <v>1.01</v>
      </c>
      <c r="N33" s="191">
        <v>0.15</v>
      </c>
      <c r="O33" s="192">
        <v>4.9000000000000004</v>
      </c>
      <c r="P33" s="192">
        <v>0.5</v>
      </c>
      <c r="Q33" s="192">
        <v>0.14612332830009525</v>
      </c>
      <c r="R33" s="192">
        <v>0.31342667169990468</v>
      </c>
      <c r="S33" s="192">
        <v>0.16192667169990474</v>
      </c>
      <c r="T33" s="192">
        <v>0.1515</v>
      </c>
      <c r="U33" s="192">
        <v>0.1515</v>
      </c>
      <c r="V33" s="192">
        <v>0.31342667169990474</v>
      </c>
      <c r="W33" s="192">
        <v>0.1515</v>
      </c>
      <c r="X33" s="192">
        <v>1.0706</v>
      </c>
      <c r="Y33" s="192">
        <v>3.8294000000000006</v>
      </c>
      <c r="Z33" s="193">
        <v>10.079800000000001</v>
      </c>
      <c r="AA33" s="194">
        <v>10.079800000000001</v>
      </c>
      <c r="AB33" s="195">
        <v>4.2858493954191657</v>
      </c>
      <c r="AC33" s="196">
        <v>1.5639990917825244</v>
      </c>
      <c r="AD33" s="197">
        <v>1.5639990917825246</v>
      </c>
      <c r="AE33" s="197">
        <v>0.75598500000000002</v>
      </c>
      <c r="AF33" s="197">
        <v>5.3422939999999999</v>
      </c>
      <c r="AG33" s="197">
        <v>19.103155395419169</v>
      </c>
      <c r="AH33" s="198"/>
      <c r="AI33" s="297"/>
      <c r="AJ33" s="199"/>
      <c r="AK33" s="199"/>
      <c r="AL33" s="200"/>
      <c r="AM33" s="201"/>
      <c r="AN33" s="202"/>
      <c r="AO33" s="202" t="s">
        <v>5625</v>
      </c>
      <c r="AP33" s="202" t="s">
        <v>5625</v>
      </c>
      <c r="AQ33" s="202" t="s">
        <v>5625</v>
      </c>
      <c r="AR33" s="202">
        <v>4.99</v>
      </c>
      <c r="AS33" s="871"/>
      <c r="AT33" s="183">
        <v>0</v>
      </c>
    </row>
    <row r="34" spans="1:49" s="183" customFormat="1">
      <c r="A34" s="184"/>
      <c r="B34" s="185">
        <v>11.18</v>
      </c>
      <c r="C34" s="185">
        <v>5.59</v>
      </c>
      <c r="D34" s="186">
        <v>-1.0979859800590622E-3</v>
      </c>
      <c r="E34" s="187">
        <v>1273.1256921492038</v>
      </c>
      <c r="F34" s="187">
        <v>1268.9968034667836</v>
      </c>
      <c r="G34" s="188">
        <v>1.9</v>
      </c>
      <c r="H34" s="189">
        <v>23.999999999999996</v>
      </c>
      <c r="I34" s="190" t="s">
        <v>286</v>
      </c>
      <c r="J34" s="190" t="s">
        <v>287</v>
      </c>
      <c r="K34" s="191">
        <v>0.61</v>
      </c>
      <c r="L34" s="191">
        <v>4.1288886824202109</v>
      </c>
      <c r="M34" s="191">
        <v>1.01</v>
      </c>
      <c r="N34" s="191">
        <v>0.15</v>
      </c>
      <c r="O34" s="192">
        <v>4.9400000000000004</v>
      </c>
      <c r="P34" s="192">
        <v>0.5</v>
      </c>
      <c r="Q34" s="192">
        <v>0.14612332830009525</v>
      </c>
      <c r="R34" s="192">
        <v>0.31342667169990468</v>
      </c>
      <c r="S34" s="192">
        <v>0.16192667169990474</v>
      </c>
      <c r="T34" s="192">
        <v>0.1515</v>
      </c>
      <c r="U34" s="192">
        <v>0.1515</v>
      </c>
      <c r="V34" s="192">
        <v>0.31342667169990474</v>
      </c>
      <c r="W34" s="192">
        <v>0.1515</v>
      </c>
      <c r="X34" s="192">
        <v>1.0706</v>
      </c>
      <c r="Y34" s="192">
        <v>3.8694000000000006</v>
      </c>
      <c r="Z34" s="193">
        <v>11.2918</v>
      </c>
      <c r="AA34" s="194">
        <v>11.2918</v>
      </c>
      <c r="AB34" s="195">
        <v>5.0185766120762727</v>
      </c>
      <c r="AC34" s="196">
        <v>1.7520550948024671</v>
      </c>
      <c r="AD34" s="197">
        <v>1.7520550948024673</v>
      </c>
      <c r="AE34" s="197">
        <v>0.846885</v>
      </c>
      <c r="AF34" s="197">
        <v>5.9846539999999999</v>
      </c>
      <c r="AG34" s="197">
        <v>21.617522612076275</v>
      </c>
      <c r="AH34" s="198"/>
      <c r="AI34" s="297"/>
      <c r="AJ34" s="199"/>
      <c r="AK34" s="199"/>
      <c r="AL34" s="200"/>
      <c r="AM34" s="201"/>
      <c r="AN34" s="202"/>
      <c r="AO34" s="202" t="s">
        <v>5625</v>
      </c>
      <c r="AP34" s="202" t="s">
        <v>5625</v>
      </c>
      <c r="AQ34" s="202" t="s">
        <v>5625</v>
      </c>
      <c r="AR34" s="202">
        <v>5.59</v>
      </c>
      <c r="AS34" s="871"/>
      <c r="AT34" s="183">
        <v>0</v>
      </c>
    </row>
    <row r="35" spans="1:49" s="183" customFormat="1">
      <c r="A35" s="184"/>
      <c r="B35" s="185">
        <v>16.78</v>
      </c>
      <c r="C35" s="185">
        <v>5.6000000000000014</v>
      </c>
      <c r="D35" s="186">
        <v>-1.0979859800590622E-3</v>
      </c>
      <c r="E35" s="187">
        <v>1273.1636059269804</v>
      </c>
      <c r="F35" s="187">
        <v>1268.9913135368831</v>
      </c>
      <c r="G35" s="188">
        <v>1.9</v>
      </c>
      <c r="H35" s="189">
        <v>23.999999999999996</v>
      </c>
      <c r="I35" s="190" t="s">
        <v>286</v>
      </c>
      <c r="J35" s="190" t="s">
        <v>287</v>
      </c>
      <c r="K35" s="191">
        <v>0.61</v>
      </c>
      <c r="L35" s="191">
        <v>4.1722923900972546</v>
      </c>
      <c r="M35" s="191">
        <v>1.01</v>
      </c>
      <c r="N35" s="191">
        <v>0.15</v>
      </c>
      <c r="O35" s="192">
        <v>4.9800000000000004</v>
      </c>
      <c r="P35" s="192">
        <v>0.5</v>
      </c>
      <c r="Q35" s="192">
        <v>0.14612332830009525</v>
      </c>
      <c r="R35" s="192">
        <v>0.31342667169990468</v>
      </c>
      <c r="S35" s="192">
        <v>0.16192667169990474</v>
      </c>
      <c r="T35" s="192">
        <v>0.1515</v>
      </c>
      <c r="U35" s="192">
        <v>0.1515</v>
      </c>
      <c r="V35" s="192">
        <v>0.31342667169990474</v>
      </c>
      <c r="W35" s="192">
        <v>0.1515</v>
      </c>
      <c r="X35" s="192">
        <v>1.0706</v>
      </c>
      <c r="Y35" s="192">
        <v>3.9094000000000007</v>
      </c>
      <c r="Z35" s="193">
        <v>11.312000000000003</v>
      </c>
      <c r="AA35" s="194">
        <v>11.312000000000003</v>
      </c>
      <c r="AB35" s="195">
        <v>5.2730457583900776</v>
      </c>
      <c r="AC35" s="196">
        <v>1.7551893615194667</v>
      </c>
      <c r="AD35" s="197">
        <v>1.7551893615194669</v>
      </c>
      <c r="AE35" s="197">
        <v>0.84840000000000015</v>
      </c>
      <c r="AF35" s="197">
        <v>5.9953600000000016</v>
      </c>
      <c r="AG35" s="197">
        <v>21.901685758390084</v>
      </c>
      <c r="AH35" s="198"/>
      <c r="AI35" s="297"/>
      <c r="AJ35" s="199"/>
      <c r="AK35" s="199"/>
      <c r="AL35" s="200"/>
      <c r="AM35" s="201"/>
      <c r="AN35" s="202"/>
      <c r="AO35" s="202" t="s">
        <v>5625</v>
      </c>
      <c r="AP35" s="202" t="s">
        <v>5625</v>
      </c>
      <c r="AQ35" s="202" t="s">
        <v>5625</v>
      </c>
      <c r="AR35" s="202">
        <v>5.6000000000000014</v>
      </c>
      <c r="AS35" s="871"/>
      <c r="AT35" s="183">
        <v>0</v>
      </c>
    </row>
    <row r="36" spans="1:49" s="183" customFormat="1">
      <c r="A36" s="184"/>
      <c r="B36" s="185">
        <v>22.37</v>
      </c>
      <c r="C36" s="185">
        <v>5.59</v>
      </c>
      <c r="D36" s="186">
        <v>-1.0979859800590622E-3</v>
      </c>
      <c r="E36" s="187">
        <v>1273.2014520015823</v>
      </c>
      <c r="F36" s="187">
        <v>1268.9913245167431</v>
      </c>
      <c r="G36" s="188">
        <v>1.9</v>
      </c>
      <c r="H36" s="189">
        <v>23.999999999999996</v>
      </c>
      <c r="I36" s="190" t="s">
        <v>286</v>
      </c>
      <c r="J36" s="190" t="s">
        <v>287</v>
      </c>
      <c r="K36" s="191">
        <v>0.61</v>
      </c>
      <c r="L36" s="191">
        <v>4.2101274848391768</v>
      </c>
      <c r="M36" s="191">
        <v>1.01</v>
      </c>
      <c r="N36" s="191">
        <v>0.15</v>
      </c>
      <c r="O36" s="192">
        <v>5.0199999999999996</v>
      </c>
      <c r="P36" s="192">
        <v>0.5</v>
      </c>
      <c r="Q36" s="192">
        <v>0.14612332830009525</v>
      </c>
      <c r="R36" s="192">
        <v>0.31342667169990468</v>
      </c>
      <c r="S36" s="192">
        <v>0.16192667169990474</v>
      </c>
      <c r="T36" s="192">
        <v>0.1515</v>
      </c>
      <c r="U36" s="192">
        <v>0.1515</v>
      </c>
      <c r="V36" s="192">
        <v>0.31342667169990474</v>
      </c>
      <c r="W36" s="192">
        <v>0.1515</v>
      </c>
      <c r="X36" s="192">
        <v>1.0706</v>
      </c>
      <c r="Y36" s="192">
        <v>3.9493999999999998</v>
      </c>
      <c r="Z36" s="193">
        <v>11.2918</v>
      </c>
      <c r="AA36" s="194">
        <v>11.2918</v>
      </c>
      <c r="AB36" s="195">
        <v>5.4772427666535117</v>
      </c>
      <c r="AC36" s="196">
        <v>1.7520550948024671</v>
      </c>
      <c r="AD36" s="197">
        <v>1.7520550948024673</v>
      </c>
      <c r="AE36" s="197">
        <v>0.846885</v>
      </c>
      <c r="AF36" s="197">
        <v>5.9846539999999999</v>
      </c>
      <c r="AG36" s="197">
        <v>22.076188766653512</v>
      </c>
      <c r="AH36" s="198"/>
      <c r="AI36" s="297"/>
      <c r="AJ36" s="199"/>
      <c r="AK36" s="199"/>
      <c r="AL36" s="200"/>
      <c r="AM36" s="201"/>
      <c r="AN36" s="202"/>
      <c r="AO36" s="202" t="s">
        <v>5625</v>
      </c>
      <c r="AP36" s="202" t="s">
        <v>5625</v>
      </c>
      <c r="AQ36" s="202" t="s">
        <v>5625</v>
      </c>
      <c r="AR36" s="202">
        <v>5.59</v>
      </c>
      <c r="AS36" s="871"/>
      <c r="AT36" s="183">
        <v>0</v>
      </c>
    </row>
    <row r="37" spans="1:49" s="183" customFormat="1">
      <c r="A37" s="203">
        <v>738</v>
      </c>
      <c r="B37" s="204">
        <v>27.960284154423334</v>
      </c>
      <c r="C37" s="204">
        <v>5.5902841544233333</v>
      </c>
      <c r="D37" s="205">
        <v>-1.0979859800590622E-3</v>
      </c>
      <c r="E37" s="206">
        <v>1273.2393</v>
      </c>
      <c r="F37" s="206">
        <v>1268.9729</v>
      </c>
      <c r="G37" s="207">
        <v>1.9</v>
      </c>
      <c r="H37" s="208">
        <v>23.999999999999996</v>
      </c>
      <c r="I37" s="209" t="s">
        <v>286</v>
      </c>
      <c r="J37" s="209" t="s">
        <v>287</v>
      </c>
      <c r="K37" s="210">
        <v>0.61</v>
      </c>
      <c r="L37" s="210">
        <v>4.266399999999976</v>
      </c>
      <c r="M37" s="210">
        <v>1.01</v>
      </c>
      <c r="N37" s="210">
        <v>0.15</v>
      </c>
      <c r="O37" s="211">
        <v>5.08</v>
      </c>
      <c r="P37" s="211">
        <v>0.5</v>
      </c>
      <c r="Q37" s="211">
        <v>0.14612332830009525</v>
      </c>
      <c r="R37" s="211">
        <v>0.31342667169990468</v>
      </c>
      <c r="S37" s="211">
        <v>0.16192667169990474</v>
      </c>
      <c r="T37" s="211">
        <v>0.1515</v>
      </c>
      <c r="U37" s="211">
        <v>0.1515</v>
      </c>
      <c r="V37" s="211">
        <v>0.31342667169990474</v>
      </c>
      <c r="W37" s="211">
        <v>0.1515</v>
      </c>
      <c r="X37" s="211">
        <v>1.0706</v>
      </c>
      <c r="Y37" s="211">
        <v>4.0094000000000003</v>
      </c>
      <c r="Z37" s="193">
        <v>11.292373991935133</v>
      </c>
      <c r="AA37" s="194">
        <v>11.292373991935133</v>
      </c>
      <c r="AB37" s="195">
        <v>5.7952463326609784</v>
      </c>
      <c r="AC37" s="196">
        <v>1.7521441563776212</v>
      </c>
      <c r="AD37" s="197">
        <v>1.7521441563776217</v>
      </c>
      <c r="AE37" s="197">
        <v>0.846928049395135</v>
      </c>
      <c r="AF37" s="197">
        <v>5.9849582157256203</v>
      </c>
      <c r="AG37" s="197">
        <v>22.395036100805626</v>
      </c>
      <c r="AH37" s="198"/>
      <c r="AI37" s="298">
        <v>5.1263999999999763</v>
      </c>
      <c r="AJ37" s="212"/>
      <c r="AK37" s="212">
        <v>0.45</v>
      </c>
      <c r="AL37" s="213">
        <v>4.6763999999999761</v>
      </c>
      <c r="AM37" s="214">
        <v>1</v>
      </c>
      <c r="AN37" s="215">
        <v>0</v>
      </c>
      <c r="AO37" s="215" t="s">
        <v>5625</v>
      </c>
      <c r="AP37" s="215" t="s">
        <v>5625</v>
      </c>
      <c r="AQ37" s="215" t="s">
        <v>5625</v>
      </c>
      <c r="AR37" s="870">
        <v>5.5902841544233333</v>
      </c>
      <c r="AS37" s="870">
        <v>4.6763999999999761</v>
      </c>
      <c r="AT37" s="183">
        <v>1</v>
      </c>
      <c r="AW37" s="183">
        <v>1</v>
      </c>
    </row>
    <row r="38" spans="1:49" s="183" customFormat="1">
      <c r="A38" s="216"/>
      <c r="B38" s="185"/>
      <c r="C38" s="185"/>
      <c r="D38" s="186"/>
      <c r="E38" s="187"/>
      <c r="F38" s="187" t="s">
        <v>5625</v>
      </c>
      <c r="G38" s="188"/>
      <c r="H38" s="189"/>
      <c r="I38" s="190"/>
      <c r="J38" s="190"/>
      <c r="K38" s="191"/>
      <c r="L38" s="191"/>
      <c r="M38" s="191"/>
      <c r="N38" s="191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217">
        <v>64.082428213622435</v>
      </c>
      <c r="AA38" s="218">
        <v>64.082428213622435</v>
      </c>
      <c r="AB38" s="219">
        <v>29.784561386170772</v>
      </c>
      <c r="AC38" s="220">
        <v>8.7634988023044897</v>
      </c>
      <c r="AD38" s="221">
        <v>8.7634988023044915</v>
      </c>
      <c r="AE38" s="221">
        <v>4.2359830493951351</v>
      </c>
      <c r="AF38" s="221">
        <v>41.070830332026965</v>
      </c>
      <c r="AG38" s="221">
        <v>116.87858748138869</v>
      </c>
      <c r="AH38" s="222">
        <v>0</v>
      </c>
      <c r="AI38" s="297"/>
      <c r="AJ38" s="199"/>
      <c r="AK38" s="199"/>
      <c r="AL38" s="200"/>
      <c r="AM38" s="199"/>
      <c r="AN38" s="199"/>
      <c r="AO38" s="221"/>
      <c r="AP38" s="221"/>
      <c r="AQ38" s="221"/>
      <c r="AR38" s="221"/>
      <c r="AS38" s="1073"/>
      <c r="AT38" s="183">
        <v>0</v>
      </c>
    </row>
    <row r="39" spans="1:49" s="183" customFormat="1">
      <c r="A39" s="164">
        <v>736</v>
      </c>
      <c r="B39" s="165">
        <v>0</v>
      </c>
      <c r="C39" s="165">
        <v>0</v>
      </c>
      <c r="D39" s="166">
        <v>-2.7352305876822648E-3</v>
      </c>
      <c r="E39" s="167">
        <v>1272.3879999999999</v>
      </c>
      <c r="F39" s="167">
        <v>1268.7515999999998</v>
      </c>
      <c r="G39" s="168">
        <v>1.9</v>
      </c>
      <c r="H39" s="169">
        <v>23.999999999999996</v>
      </c>
      <c r="I39" s="170" t="s">
        <v>286</v>
      </c>
      <c r="J39" s="170" t="s">
        <v>287</v>
      </c>
      <c r="K39" s="171">
        <v>0.61</v>
      </c>
      <c r="L39" s="171">
        <v>3.6364000000000942</v>
      </c>
      <c r="M39" s="171">
        <v>1.01</v>
      </c>
      <c r="N39" s="171">
        <v>0.25</v>
      </c>
      <c r="O39" s="172">
        <v>4.54</v>
      </c>
      <c r="P39" s="172">
        <v>0.5</v>
      </c>
      <c r="Q39" s="172">
        <v>0.14612332830009525</v>
      </c>
      <c r="R39" s="172">
        <v>0.41442667169990477</v>
      </c>
      <c r="S39" s="172">
        <v>0.16192667169990474</v>
      </c>
      <c r="T39" s="172">
        <v>0.1515</v>
      </c>
      <c r="U39" s="172">
        <v>0.1515</v>
      </c>
      <c r="V39" s="172">
        <v>0.31342667169990474</v>
      </c>
      <c r="W39" s="172">
        <v>0.1515</v>
      </c>
      <c r="X39" s="172">
        <v>1.1716</v>
      </c>
      <c r="Y39" s="172">
        <v>3.3684000000000003</v>
      </c>
      <c r="Z39" s="173">
        <v>7.6026542216873008</v>
      </c>
      <c r="AA39" s="174">
        <v>7.6026542216873008</v>
      </c>
      <c r="AB39" s="175">
        <v>1.8869787778231475</v>
      </c>
      <c r="AC39" s="176">
        <v>0</v>
      </c>
      <c r="AD39" s="177">
        <v>0</v>
      </c>
      <c r="AE39" s="177">
        <v>0</v>
      </c>
      <c r="AF39" s="177">
        <v>10.205931832492041</v>
      </c>
      <c r="AG39" s="177">
        <v>6.8863553887057085</v>
      </c>
      <c r="AH39" s="178"/>
      <c r="AI39" s="296">
        <v>4.4964000000000945</v>
      </c>
      <c r="AJ39" s="180"/>
      <c r="AK39" s="180">
        <v>0.45</v>
      </c>
      <c r="AL39" s="181">
        <v>4.0464000000000944</v>
      </c>
      <c r="AM39" s="182">
        <v>1</v>
      </c>
      <c r="AN39" s="162">
        <v>0</v>
      </c>
      <c r="AO39" s="162" t="s">
        <v>5625</v>
      </c>
      <c r="AP39" s="162" t="s">
        <v>5625</v>
      </c>
      <c r="AQ39" s="162" t="s">
        <v>5625</v>
      </c>
      <c r="AR39" s="162">
        <v>0</v>
      </c>
      <c r="AS39" s="1072">
        <v>4.0464000000000944</v>
      </c>
      <c r="AT39" s="183">
        <v>1</v>
      </c>
      <c r="AW39" s="183">
        <v>1</v>
      </c>
    </row>
    <row r="40" spans="1:49" s="183" customFormat="1">
      <c r="A40" s="184"/>
      <c r="B40" s="185">
        <v>0.6</v>
      </c>
      <c r="C40" s="185">
        <v>0.6</v>
      </c>
      <c r="D40" s="186">
        <v>-2.7352305876822648E-3</v>
      </c>
      <c r="E40" s="187">
        <v>1272.3879999999999</v>
      </c>
      <c r="F40" s="187">
        <v>1268.7499588616472</v>
      </c>
      <c r="G40" s="188">
        <v>1.9</v>
      </c>
      <c r="H40" s="189">
        <v>23.999999999999996</v>
      </c>
      <c r="I40" s="190" t="s">
        <v>286</v>
      </c>
      <c r="J40" s="190" t="s">
        <v>287</v>
      </c>
      <c r="K40" s="191">
        <v>0.61</v>
      </c>
      <c r="L40" s="191">
        <v>3.6380411383527189</v>
      </c>
      <c r="M40" s="191">
        <v>1.01</v>
      </c>
      <c r="N40" s="191">
        <v>0.15</v>
      </c>
      <c r="O40" s="192">
        <v>4.4400000000000004</v>
      </c>
      <c r="P40" s="192">
        <v>0.5</v>
      </c>
      <c r="Q40" s="192">
        <v>0.14612332830009525</v>
      </c>
      <c r="R40" s="192">
        <v>0.31342667169990468</v>
      </c>
      <c r="S40" s="192">
        <v>0.16192667169990474</v>
      </c>
      <c r="T40" s="192">
        <v>0.1515</v>
      </c>
      <c r="U40" s="192">
        <v>0.1515</v>
      </c>
      <c r="V40" s="192">
        <v>0.31342667169990474</v>
      </c>
      <c r="W40" s="192">
        <v>0.1515</v>
      </c>
      <c r="X40" s="192">
        <v>1.0706</v>
      </c>
      <c r="Y40" s="192">
        <v>3.3694000000000006</v>
      </c>
      <c r="Z40" s="193">
        <v>1.212</v>
      </c>
      <c r="AA40" s="194">
        <v>1.212</v>
      </c>
      <c r="AB40" s="195">
        <v>0.24121292984174805</v>
      </c>
      <c r="AC40" s="196">
        <v>0.1880560030199428</v>
      </c>
      <c r="AD40" s="197">
        <v>0.18805600301994282</v>
      </c>
      <c r="AE40" s="197">
        <v>9.0899999999999995E-2</v>
      </c>
      <c r="AF40" s="197">
        <v>0.64235999999999993</v>
      </c>
      <c r="AG40" s="197">
        <v>2.0228529298417479</v>
      </c>
      <c r="AH40" s="198"/>
      <c r="AI40" s="297"/>
      <c r="AJ40" s="199"/>
      <c r="AK40" s="199"/>
      <c r="AL40" s="200"/>
      <c r="AM40" s="201"/>
      <c r="AN40" s="202"/>
      <c r="AO40" s="202" t="s">
        <v>5625</v>
      </c>
      <c r="AP40" s="202" t="s">
        <v>5625</v>
      </c>
      <c r="AQ40" s="202" t="s">
        <v>5625</v>
      </c>
      <c r="AR40" s="202">
        <v>0.6</v>
      </c>
      <c r="AS40" s="871"/>
      <c r="AT40" s="183">
        <v>0</v>
      </c>
    </row>
    <row r="41" spans="1:49" s="183" customFormat="1">
      <c r="A41" s="184"/>
      <c r="B41" s="185">
        <v>19.86</v>
      </c>
      <c r="C41" s="185">
        <v>19.259999999999998</v>
      </c>
      <c r="D41" s="186">
        <v>-2.7352305876822648E-3</v>
      </c>
      <c r="E41" s="187">
        <v>1272.4595422118809</v>
      </c>
      <c r="F41" s="187">
        <v>1268.6972783205285</v>
      </c>
      <c r="G41" s="188">
        <v>1.9</v>
      </c>
      <c r="H41" s="189">
        <v>23.999999999999996</v>
      </c>
      <c r="I41" s="190" t="s">
        <v>286</v>
      </c>
      <c r="J41" s="190" t="s">
        <v>287</v>
      </c>
      <c r="K41" s="191">
        <v>0.61</v>
      </c>
      <c r="L41" s="191">
        <v>3.7622638913524042</v>
      </c>
      <c r="M41" s="191">
        <v>1.01</v>
      </c>
      <c r="N41" s="191">
        <v>0.15</v>
      </c>
      <c r="O41" s="192">
        <v>4.57</v>
      </c>
      <c r="P41" s="192">
        <v>0.5</v>
      </c>
      <c r="Q41" s="192">
        <v>0.14612332830009525</v>
      </c>
      <c r="R41" s="192">
        <v>0.31342667169990468</v>
      </c>
      <c r="S41" s="192">
        <v>0.16192667169990474</v>
      </c>
      <c r="T41" s="192">
        <v>0.1515</v>
      </c>
      <c r="U41" s="192">
        <v>0.1515</v>
      </c>
      <c r="V41" s="192">
        <v>0.31342667169990474</v>
      </c>
      <c r="W41" s="192">
        <v>0.1515</v>
      </c>
      <c r="X41" s="192">
        <v>1.0706</v>
      </c>
      <c r="Y41" s="192">
        <v>3.4994000000000005</v>
      </c>
      <c r="Z41" s="193">
        <v>38.905199999999994</v>
      </c>
      <c r="AA41" s="194">
        <v>38.905199999999994</v>
      </c>
      <c r="AB41" s="195">
        <v>10.15939057292179</v>
      </c>
      <c r="AC41" s="196">
        <v>6.0365976969401638</v>
      </c>
      <c r="AD41" s="197">
        <v>6.0365976969401647</v>
      </c>
      <c r="AE41" s="197">
        <v>2.9178899999999994</v>
      </c>
      <c r="AF41" s="197">
        <v>20.619755999999999</v>
      </c>
      <c r="AG41" s="197">
        <v>67.350034572921786</v>
      </c>
      <c r="AH41" s="198"/>
      <c r="AI41" s="297"/>
      <c r="AJ41" s="199"/>
      <c r="AK41" s="199"/>
      <c r="AL41" s="200"/>
      <c r="AM41" s="201"/>
      <c r="AN41" s="202"/>
      <c r="AO41" s="202" t="s">
        <v>5625</v>
      </c>
      <c r="AP41" s="202" t="s">
        <v>5625</v>
      </c>
      <c r="AQ41" s="202" t="s">
        <v>5625</v>
      </c>
      <c r="AR41" s="202">
        <v>19.259999999999998</v>
      </c>
      <c r="AS41" s="871"/>
      <c r="AT41" s="183">
        <v>0</v>
      </c>
    </row>
    <row r="42" spans="1:49" s="183" customFormat="1">
      <c r="A42" s="184"/>
      <c r="B42" s="185">
        <v>39.72</v>
      </c>
      <c r="C42" s="185">
        <v>19.86</v>
      </c>
      <c r="D42" s="186">
        <v>-2.7352305876822648E-3</v>
      </c>
      <c r="E42" s="187">
        <v>1272.5310844237622</v>
      </c>
      <c r="F42" s="187">
        <v>1268.6956371821759</v>
      </c>
      <c r="G42" s="188">
        <v>1.9</v>
      </c>
      <c r="H42" s="189">
        <v>23.999999999999996</v>
      </c>
      <c r="I42" s="190" t="s">
        <v>286</v>
      </c>
      <c r="J42" s="190" t="s">
        <v>287</v>
      </c>
      <c r="K42" s="191">
        <v>0.61</v>
      </c>
      <c r="L42" s="191">
        <v>3.8354472415862801</v>
      </c>
      <c r="M42" s="191">
        <v>1.01</v>
      </c>
      <c r="N42" s="191">
        <v>0.15</v>
      </c>
      <c r="O42" s="192">
        <v>4.6399999999999997</v>
      </c>
      <c r="P42" s="192">
        <v>0.5</v>
      </c>
      <c r="Q42" s="192">
        <v>0.14612332830009525</v>
      </c>
      <c r="R42" s="192">
        <v>0.31342667169990468</v>
      </c>
      <c r="S42" s="192">
        <v>0.16192667169990474</v>
      </c>
      <c r="T42" s="192">
        <v>0.1515</v>
      </c>
      <c r="U42" s="192">
        <v>0.1515</v>
      </c>
      <c r="V42" s="192">
        <v>0.31342667169990474</v>
      </c>
      <c r="W42" s="192">
        <v>0.1515</v>
      </c>
      <c r="X42" s="192">
        <v>1.0706</v>
      </c>
      <c r="Y42" s="192">
        <v>3.5693999999999999</v>
      </c>
      <c r="Z42" s="193">
        <v>40.117199999999997</v>
      </c>
      <c r="AA42" s="194">
        <v>40.117199999999997</v>
      </c>
      <c r="AB42" s="195">
        <v>11.943838040082571</v>
      </c>
      <c r="AC42" s="196">
        <v>6.2246536999601068</v>
      </c>
      <c r="AD42" s="197">
        <v>6.2246536999601076</v>
      </c>
      <c r="AE42" s="197">
        <v>3.0087899999999999</v>
      </c>
      <c r="AF42" s="197">
        <v>21.262115999999999</v>
      </c>
      <c r="AG42" s="197">
        <v>70.91612204008257</v>
      </c>
      <c r="AH42" s="198"/>
      <c r="AI42" s="297"/>
      <c r="AJ42" s="199"/>
      <c r="AK42" s="199"/>
      <c r="AL42" s="200"/>
      <c r="AM42" s="201"/>
      <c r="AN42" s="202"/>
      <c r="AO42" s="202" t="s">
        <v>5625</v>
      </c>
      <c r="AP42" s="202" t="s">
        <v>5625</v>
      </c>
      <c r="AQ42" s="202" t="s">
        <v>5625</v>
      </c>
      <c r="AR42" s="202">
        <v>19.86</v>
      </c>
      <c r="AS42" s="871"/>
      <c r="AT42" s="183">
        <v>0</v>
      </c>
    </row>
    <row r="43" spans="1:49" s="183" customFormat="1">
      <c r="A43" s="184"/>
      <c r="B43" s="185">
        <v>59.58</v>
      </c>
      <c r="C43" s="185">
        <v>19.86</v>
      </c>
      <c r="D43" s="186">
        <v>-2.7352305876822648E-3</v>
      </c>
      <c r="E43" s="187">
        <v>1272.6026266356432</v>
      </c>
      <c r="F43" s="187">
        <v>1268.6429566410573</v>
      </c>
      <c r="G43" s="188">
        <v>1.9</v>
      </c>
      <c r="H43" s="189">
        <v>23.999999999999996</v>
      </c>
      <c r="I43" s="190" t="s">
        <v>286</v>
      </c>
      <c r="J43" s="190" t="s">
        <v>287</v>
      </c>
      <c r="K43" s="191">
        <v>0.61</v>
      </c>
      <c r="L43" s="191">
        <v>3.9596699945859655</v>
      </c>
      <c r="M43" s="191">
        <v>1.01</v>
      </c>
      <c r="N43" s="191">
        <v>0.15</v>
      </c>
      <c r="O43" s="192">
        <v>4.7699999999999996</v>
      </c>
      <c r="P43" s="192">
        <v>0.5</v>
      </c>
      <c r="Q43" s="192">
        <v>0.14612332830009525</v>
      </c>
      <c r="R43" s="192">
        <v>0.31342667169990468</v>
      </c>
      <c r="S43" s="192">
        <v>0.16192667169990474</v>
      </c>
      <c r="T43" s="192">
        <v>0.1515</v>
      </c>
      <c r="U43" s="192">
        <v>0.1515</v>
      </c>
      <c r="V43" s="192">
        <v>0.31342667169990474</v>
      </c>
      <c r="W43" s="192">
        <v>0.1515</v>
      </c>
      <c r="X43" s="192">
        <v>1.0706</v>
      </c>
      <c r="Y43" s="192">
        <v>3.6993999999999998</v>
      </c>
      <c r="Z43" s="193">
        <v>40.117199999999997</v>
      </c>
      <c r="AA43" s="194">
        <v>40.117199999999997</v>
      </c>
      <c r="AB43" s="195">
        <v>14.435572553402059</v>
      </c>
      <c r="AC43" s="196">
        <v>6.2246536999601068</v>
      </c>
      <c r="AD43" s="197">
        <v>6.2246536999601076</v>
      </c>
      <c r="AE43" s="197">
        <v>3.0087899999999999</v>
      </c>
      <c r="AF43" s="197">
        <v>21.262115999999999</v>
      </c>
      <c r="AG43" s="197">
        <v>73.407856553402041</v>
      </c>
      <c r="AH43" s="198"/>
      <c r="AI43" s="297"/>
      <c r="AJ43" s="199"/>
      <c r="AK43" s="199"/>
      <c r="AL43" s="200"/>
      <c r="AM43" s="201"/>
      <c r="AN43" s="202"/>
      <c r="AO43" s="202" t="s">
        <v>5625</v>
      </c>
      <c r="AP43" s="202" t="s">
        <v>5625</v>
      </c>
      <c r="AQ43" s="202" t="s">
        <v>5625</v>
      </c>
      <c r="AR43" s="202">
        <v>19.86</v>
      </c>
      <c r="AS43" s="871"/>
      <c r="AT43" s="183">
        <v>0</v>
      </c>
    </row>
    <row r="44" spans="1:49" s="183" customFormat="1">
      <c r="A44" s="184"/>
      <c r="B44" s="185">
        <v>79.44</v>
      </c>
      <c r="C44" s="185">
        <v>19.86</v>
      </c>
      <c r="D44" s="186">
        <v>-2.7352305876822648E-3</v>
      </c>
      <c r="E44" s="187">
        <v>1272.6741688475242</v>
      </c>
      <c r="F44" s="187">
        <v>1268.6429566410573</v>
      </c>
      <c r="G44" s="188">
        <v>1.9</v>
      </c>
      <c r="H44" s="189">
        <v>23.999999999999996</v>
      </c>
      <c r="I44" s="190" t="s">
        <v>286</v>
      </c>
      <c r="J44" s="190" t="s">
        <v>287</v>
      </c>
      <c r="K44" s="191">
        <v>0.61</v>
      </c>
      <c r="L44" s="191">
        <v>4.0312122064669893</v>
      </c>
      <c r="M44" s="191">
        <v>1.01</v>
      </c>
      <c r="N44" s="191">
        <v>0.15</v>
      </c>
      <c r="O44" s="192">
        <v>4.84</v>
      </c>
      <c r="P44" s="192">
        <v>0.5</v>
      </c>
      <c r="Q44" s="192">
        <v>0.14612332830009525</v>
      </c>
      <c r="R44" s="192">
        <v>0.31342667169990468</v>
      </c>
      <c r="S44" s="192">
        <v>0.16192667169990474</v>
      </c>
      <c r="T44" s="192">
        <v>0.1515</v>
      </c>
      <c r="U44" s="192">
        <v>0.1515</v>
      </c>
      <c r="V44" s="192">
        <v>0.31342667169990474</v>
      </c>
      <c r="W44" s="192">
        <v>0.1515</v>
      </c>
      <c r="X44" s="192">
        <v>1.0706</v>
      </c>
      <c r="Y44" s="192">
        <v>3.7694000000000001</v>
      </c>
      <c r="Z44" s="193">
        <v>40.117199999999997</v>
      </c>
      <c r="AA44" s="194">
        <v>40.117199999999997</v>
      </c>
      <c r="AB44" s="195">
        <v>15.870609164638763</v>
      </c>
      <c r="AC44" s="196">
        <v>6.2246536999601068</v>
      </c>
      <c r="AD44" s="197">
        <v>6.2246536999601076</v>
      </c>
      <c r="AE44" s="197">
        <v>3.0087899999999999</v>
      </c>
      <c r="AF44" s="197">
        <v>21.262115999999999</v>
      </c>
      <c r="AG44" s="197">
        <v>74.842893164638753</v>
      </c>
      <c r="AH44" s="198"/>
      <c r="AI44" s="297"/>
      <c r="AJ44" s="199"/>
      <c r="AK44" s="199"/>
      <c r="AL44" s="200"/>
      <c r="AM44" s="201"/>
      <c r="AN44" s="202"/>
      <c r="AO44" s="202" t="s">
        <v>5625</v>
      </c>
      <c r="AP44" s="202" t="s">
        <v>5625</v>
      </c>
      <c r="AQ44" s="202" t="s">
        <v>5625</v>
      </c>
      <c r="AR44" s="202">
        <v>19.86</v>
      </c>
      <c r="AS44" s="871"/>
      <c r="AT44" s="183">
        <v>0</v>
      </c>
    </row>
    <row r="45" spans="1:49" s="183" customFormat="1">
      <c r="A45" s="203">
        <v>735</v>
      </c>
      <c r="B45" s="204">
        <v>99.296929927278597</v>
      </c>
      <c r="C45" s="204">
        <v>19.8569299272786</v>
      </c>
      <c r="D45" s="205">
        <v>-2.7352305876822648E-3</v>
      </c>
      <c r="E45" s="206">
        <v>1272.7456999999999</v>
      </c>
      <c r="F45" s="206">
        <v>1268.4799999999998</v>
      </c>
      <c r="G45" s="207">
        <v>1.9</v>
      </c>
      <c r="H45" s="208">
        <v>23.999999999999996</v>
      </c>
      <c r="I45" s="209" t="s">
        <v>286</v>
      </c>
      <c r="J45" s="209" t="s">
        <v>287</v>
      </c>
      <c r="K45" s="210">
        <v>0.61</v>
      </c>
      <c r="L45" s="210">
        <v>4.2657000000001517</v>
      </c>
      <c r="M45" s="210">
        <v>1.01</v>
      </c>
      <c r="N45" s="210">
        <v>0.15</v>
      </c>
      <c r="O45" s="211">
        <v>5.08</v>
      </c>
      <c r="P45" s="211">
        <v>0.5</v>
      </c>
      <c r="Q45" s="211">
        <v>0.14612332830009525</v>
      </c>
      <c r="R45" s="211">
        <v>0.31342667169990468</v>
      </c>
      <c r="S45" s="211">
        <v>0.16192667169990474</v>
      </c>
      <c r="T45" s="211">
        <v>0.1515</v>
      </c>
      <c r="U45" s="211">
        <v>0.1515</v>
      </c>
      <c r="V45" s="211">
        <v>0.31342667169990474</v>
      </c>
      <c r="W45" s="211">
        <v>0.1515</v>
      </c>
      <c r="X45" s="211">
        <v>1.0706</v>
      </c>
      <c r="Y45" s="211">
        <v>4.0094000000000003</v>
      </c>
      <c r="Z45" s="193">
        <v>40.110998453102773</v>
      </c>
      <c r="AA45" s="194">
        <v>40.110998453102773</v>
      </c>
      <c r="AB45" s="195">
        <v>20.570925556676812</v>
      </c>
      <c r="AC45" s="196">
        <v>6.2236914572851614</v>
      </c>
      <c r="AD45" s="197">
        <v>6.2236914572851632</v>
      </c>
      <c r="AE45" s="197">
        <v>3.0083248839827079</v>
      </c>
      <c r="AF45" s="197">
        <v>21.25882918014447</v>
      </c>
      <c r="AG45" s="197">
        <v>79.534093282737885</v>
      </c>
      <c r="AH45" s="198"/>
      <c r="AI45" s="298">
        <v>5.125700000000152</v>
      </c>
      <c r="AJ45" s="212"/>
      <c r="AK45" s="212">
        <v>0.45</v>
      </c>
      <c r="AL45" s="213">
        <v>4.6757000000001518</v>
      </c>
      <c r="AM45" s="214">
        <v>1</v>
      </c>
      <c r="AN45" s="215">
        <v>0</v>
      </c>
      <c r="AO45" s="215" t="s">
        <v>5625</v>
      </c>
      <c r="AP45" s="215" t="s">
        <v>5625</v>
      </c>
      <c r="AQ45" s="215" t="s">
        <v>5625</v>
      </c>
      <c r="AR45" s="870">
        <v>19.8569299272786</v>
      </c>
      <c r="AS45" s="870">
        <v>4.6757000000001518</v>
      </c>
      <c r="AT45" s="183">
        <v>1</v>
      </c>
      <c r="AW45" s="183">
        <v>1</v>
      </c>
    </row>
    <row r="46" spans="1:49" s="183" customFormat="1">
      <c r="A46" s="216"/>
      <c r="B46" s="185"/>
      <c r="C46" s="185"/>
      <c r="D46" s="186"/>
      <c r="E46" s="187"/>
      <c r="F46" s="187" t="s">
        <v>5625</v>
      </c>
      <c r="G46" s="188"/>
      <c r="H46" s="189"/>
      <c r="I46" s="190"/>
      <c r="J46" s="190"/>
      <c r="K46" s="191"/>
      <c r="L46" s="191"/>
      <c r="M46" s="191"/>
      <c r="N46" s="191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217">
        <v>208.18245267479006</v>
      </c>
      <c r="AA46" s="218">
        <v>208.18245267479006</v>
      </c>
      <c r="AB46" s="219">
        <v>75.108527595386903</v>
      </c>
      <c r="AC46" s="220">
        <v>31.122306257125587</v>
      </c>
      <c r="AD46" s="221">
        <v>31.122306257125594</v>
      </c>
      <c r="AE46" s="221">
        <v>15.043484883982705</v>
      </c>
      <c r="AF46" s="221">
        <v>116.51322501263651</v>
      </c>
      <c r="AG46" s="221">
        <v>374.96020793233049</v>
      </c>
      <c r="AH46" s="222">
        <v>0</v>
      </c>
      <c r="AI46" s="297"/>
      <c r="AJ46" s="199"/>
      <c r="AK46" s="199"/>
      <c r="AL46" s="200"/>
      <c r="AM46" s="199"/>
      <c r="AN46" s="199"/>
      <c r="AO46" s="221"/>
      <c r="AP46" s="221"/>
      <c r="AQ46" s="221"/>
      <c r="AR46" s="221"/>
      <c r="AS46" s="1073"/>
      <c r="AT46" s="183">
        <v>0</v>
      </c>
    </row>
    <row r="47" spans="1:49" s="183" customFormat="1">
      <c r="A47" s="164">
        <v>1692</v>
      </c>
      <c r="B47" s="165">
        <v>0</v>
      </c>
      <c r="C47" s="165">
        <v>0</v>
      </c>
      <c r="D47" s="166">
        <v>-7.1917691799440273E-3</v>
      </c>
      <c r="E47" s="167">
        <v>1251.5540000000001</v>
      </c>
      <c r="F47" s="167">
        <v>1248.9563999999998</v>
      </c>
      <c r="G47" s="168">
        <v>1.9</v>
      </c>
      <c r="H47" s="169">
        <v>44</v>
      </c>
      <c r="I47" s="170" t="s">
        <v>288</v>
      </c>
      <c r="J47" s="170" t="s">
        <v>287</v>
      </c>
      <c r="K47" s="171">
        <v>1.1200000000000001</v>
      </c>
      <c r="L47" s="171">
        <v>2.5976000000002841</v>
      </c>
      <c r="M47" s="171">
        <v>1.52</v>
      </c>
      <c r="N47" s="171">
        <v>0.25</v>
      </c>
      <c r="O47" s="172">
        <v>6.03</v>
      </c>
      <c r="P47" s="172">
        <v>0.5</v>
      </c>
      <c r="Q47" s="172">
        <v>0.49260172808287961</v>
      </c>
      <c r="R47" s="172">
        <v>0.73859827191712046</v>
      </c>
      <c r="S47" s="172">
        <v>0.35859827191712046</v>
      </c>
      <c r="T47" s="172">
        <v>0.22799999999999998</v>
      </c>
      <c r="U47" s="172">
        <v>0.22799999999999998</v>
      </c>
      <c r="V47" s="172">
        <v>0</v>
      </c>
      <c r="W47" s="172">
        <v>0.45599999999999996</v>
      </c>
      <c r="X47" s="172">
        <v>2.5384000000000002</v>
      </c>
      <c r="Y47" s="172">
        <v>3.4916</v>
      </c>
      <c r="Z47" s="173">
        <v>7.6026542216873008</v>
      </c>
      <c r="AA47" s="174">
        <v>7.479491223297047</v>
      </c>
      <c r="AB47" s="175">
        <v>0</v>
      </c>
      <c r="AC47" s="176">
        <v>0</v>
      </c>
      <c r="AD47" s="177">
        <v>0</v>
      </c>
      <c r="AE47" s="177">
        <v>0</v>
      </c>
      <c r="AF47" s="177">
        <v>9.0056612264472626</v>
      </c>
      <c r="AG47" s="177">
        <v>6.0764842185370851</v>
      </c>
      <c r="AH47" s="178"/>
      <c r="AI47" s="296">
        <v>3.9676000000002842</v>
      </c>
      <c r="AJ47" s="180"/>
      <c r="AK47" s="180">
        <v>0.45</v>
      </c>
      <c r="AL47" s="181">
        <v>3.5176000000002841</v>
      </c>
      <c r="AM47" s="182">
        <v>1</v>
      </c>
      <c r="AN47" s="162">
        <v>0</v>
      </c>
      <c r="AO47" s="162" t="s">
        <v>5625</v>
      </c>
      <c r="AP47" s="162" t="s">
        <v>5625</v>
      </c>
      <c r="AQ47" s="162" t="s">
        <v>5625</v>
      </c>
      <c r="AR47" s="162">
        <v>0</v>
      </c>
      <c r="AS47" s="1072">
        <v>3.5176000000002841</v>
      </c>
      <c r="AT47" s="183">
        <v>1</v>
      </c>
      <c r="AV47" s="183">
        <v>1</v>
      </c>
    </row>
    <row r="48" spans="1:49" s="183" customFormat="1">
      <c r="A48" s="184"/>
      <c r="B48" s="185">
        <v>0.6</v>
      </c>
      <c r="C48" s="185">
        <v>0.6</v>
      </c>
      <c r="D48" s="186">
        <v>-7.1917691799440273E-3</v>
      </c>
      <c r="E48" s="187">
        <v>1251.5540000000001</v>
      </c>
      <c r="F48" s="187">
        <v>1248.9520849384919</v>
      </c>
      <c r="G48" s="188">
        <v>1.9</v>
      </c>
      <c r="H48" s="189">
        <v>44</v>
      </c>
      <c r="I48" s="190" t="s">
        <v>288</v>
      </c>
      <c r="J48" s="190" t="s">
        <v>287</v>
      </c>
      <c r="K48" s="191">
        <v>1.1200000000000001</v>
      </c>
      <c r="L48" s="191">
        <v>2.6019150615081799</v>
      </c>
      <c r="M48" s="191">
        <v>1.52</v>
      </c>
      <c r="N48" s="191">
        <v>0.13969999999999999</v>
      </c>
      <c r="O48" s="192">
        <v>5.87</v>
      </c>
      <c r="P48" s="192">
        <v>0.5</v>
      </c>
      <c r="Q48" s="192">
        <v>0.49260172808287961</v>
      </c>
      <c r="R48" s="192">
        <v>0.57094227191712044</v>
      </c>
      <c r="S48" s="192">
        <v>0.35859827191712046</v>
      </c>
      <c r="T48" s="192">
        <v>0.22799999999999998</v>
      </c>
      <c r="U48" s="192">
        <v>0.22799999999999998</v>
      </c>
      <c r="V48" s="192">
        <v>0</v>
      </c>
      <c r="W48" s="192">
        <v>0.45599999999999996</v>
      </c>
      <c r="X48" s="192">
        <v>2.3707440000000002</v>
      </c>
      <c r="Y48" s="192">
        <v>3.4992559999999999</v>
      </c>
      <c r="Z48" s="193">
        <v>1.8239999999999998</v>
      </c>
      <c r="AA48" s="194">
        <v>1.69779293609546</v>
      </c>
      <c r="AB48" s="195">
        <v>0</v>
      </c>
      <c r="AC48" s="196">
        <v>0.34256536315027225</v>
      </c>
      <c r="AD48" s="197">
        <v>0</v>
      </c>
      <c r="AE48" s="197">
        <v>0.27359999999999995</v>
      </c>
      <c r="AF48" s="197">
        <v>1.4224464000000001</v>
      </c>
      <c r="AG48" s="197">
        <v>2.0993465360954597</v>
      </c>
      <c r="AH48" s="198"/>
      <c r="AI48" s="297"/>
      <c r="AJ48" s="199"/>
      <c r="AK48" s="199"/>
      <c r="AL48" s="200"/>
      <c r="AM48" s="201"/>
      <c r="AN48" s="202"/>
      <c r="AO48" s="202" t="s">
        <v>5625</v>
      </c>
      <c r="AP48" s="202" t="s">
        <v>5625</v>
      </c>
      <c r="AQ48" s="202" t="s">
        <v>5625</v>
      </c>
      <c r="AR48" s="202">
        <v>0.6</v>
      </c>
      <c r="AS48" s="871"/>
      <c r="AT48" s="183">
        <v>0</v>
      </c>
    </row>
    <row r="49" spans="1:49" s="183" customFormat="1">
      <c r="A49" s="184"/>
      <c r="B49" s="185">
        <v>9.36</v>
      </c>
      <c r="C49" s="185">
        <v>8.76</v>
      </c>
      <c r="D49" s="186">
        <v>-7.1917691799440273E-3</v>
      </c>
      <c r="E49" s="187">
        <v>1251.5031736036885</v>
      </c>
      <c r="F49" s="187">
        <v>1248.8890850404755</v>
      </c>
      <c r="G49" s="188">
        <v>1.9</v>
      </c>
      <c r="H49" s="189">
        <v>44</v>
      </c>
      <c r="I49" s="190" t="s">
        <v>288</v>
      </c>
      <c r="J49" s="190" t="s">
        <v>287</v>
      </c>
      <c r="K49" s="191">
        <v>1.1200000000000001</v>
      </c>
      <c r="L49" s="191">
        <v>2.6140885632130448</v>
      </c>
      <c r="M49" s="191">
        <v>1.52</v>
      </c>
      <c r="N49" s="191">
        <v>0.13969999999999999</v>
      </c>
      <c r="O49" s="192">
        <v>5.89</v>
      </c>
      <c r="P49" s="192">
        <v>0.5</v>
      </c>
      <c r="Q49" s="192">
        <v>0.49260172808287961</v>
      </c>
      <c r="R49" s="192">
        <v>0.57094227191712044</v>
      </c>
      <c r="S49" s="192">
        <v>0.35859827191712046</v>
      </c>
      <c r="T49" s="192">
        <v>0.22799999999999998</v>
      </c>
      <c r="U49" s="192">
        <v>0.22799999999999998</v>
      </c>
      <c r="V49" s="192">
        <v>0</v>
      </c>
      <c r="W49" s="192">
        <v>0.45599999999999996</v>
      </c>
      <c r="X49" s="192">
        <v>2.3707440000000002</v>
      </c>
      <c r="Y49" s="192">
        <v>3.5192559999999995</v>
      </c>
      <c r="Z49" s="193">
        <v>26.630399999999998</v>
      </c>
      <c r="AA49" s="194">
        <v>24.949869476894332</v>
      </c>
      <c r="AB49" s="195">
        <v>0</v>
      </c>
      <c r="AC49" s="196">
        <v>5.0014543019939746</v>
      </c>
      <c r="AD49" s="197">
        <v>0</v>
      </c>
      <c r="AE49" s="197">
        <v>3.9945599999999994</v>
      </c>
      <c r="AF49" s="197">
        <v>20.767717440000002</v>
      </c>
      <c r="AG49" s="197">
        <v>30.812552036894328</v>
      </c>
      <c r="AH49" s="198"/>
      <c r="AI49" s="297"/>
      <c r="AJ49" s="199"/>
      <c r="AK49" s="199"/>
      <c r="AL49" s="200"/>
      <c r="AM49" s="201"/>
      <c r="AN49" s="202"/>
      <c r="AO49" s="202" t="s">
        <v>5625</v>
      </c>
      <c r="AP49" s="202" t="s">
        <v>5625</v>
      </c>
      <c r="AQ49" s="202" t="s">
        <v>5625</v>
      </c>
      <c r="AR49" s="202">
        <v>8.76</v>
      </c>
      <c r="AS49" s="871"/>
      <c r="AT49" s="183">
        <v>0</v>
      </c>
    </row>
    <row r="50" spans="1:49" s="183" customFormat="1">
      <c r="A50" s="184"/>
      <c r="B50" s="185">
        <v>18.71</v>
      </c>
      <c r="C50" s="185">
        <v>9.3500000000000014</v>
      </c>
      <c r="D50" s="186">
        <v>-7.1917691799440273E-3</v>
      </c>
      <c r="E50" s="187">
        <v>1251.4524015090826</v>
      </c>
      <c r="F50" s="187">
        <v>1248.8848418966595</v>
      </c>
      <c r="G50" s="188">
        <v>1.9</v>
      </c>
      <c r="H50" s="189">
        <v>44</v>
      </c>
      <c r="I50" s="190" t="s">
        <v>288</v>
      </c>
      <c r="J50" s="190" t="s">
        <v>287</v>
      </c>
      <c r="K50" s="191">
        <v>1.1200000000000001</v>
      </c>
      <c r="L50" s="191">
        <v>2.5675596124231106</v>
      </c>
      <c r="M50" s="191">
        <v>1.52</v>
      </c>
      <c r="N50" s="191">
        <v>0.13969999999999999</v>
      </c>
      <c r="O50" s="192">
        <v>5.82</v>
      </c>
      <c r="P50" s="192">
        <v>0.5</v>
      </c>
      <c r="Q50" s="192">
        <v>0.49260172808287961</v>
      </c>
      <c r="R50" s="192">
        <v>0.57094227191712044</v>
      </c>
      <c r="S50" s="192">
        <v>0.35859827191712046</v>
      </c>
      <c r="T50" s="192">
        <v>0.22799999999999998</v>
      </c>
      <c r="U50" s="192">
        <v>0.22799999999999998</v>
      </c>
      <c r="V50" s="192">
        <v>0</v>
      </c>
      <c r="W50" s="192">
        <v>0.45599999999999996</v>
      </c>
      <c r="X50" s="192">
        <v>2.3707440000000002</v>
      </c>
      <c r="Y50" s="192">
        <v>3.4492560000000001</v>
      </c>
      <c r="Z50" s="193">
        <v>28.424000000000003</v>
      </c>
      <c r="AA50" s="194">
        <v>25.969013611757251</v>
      </c>
      <c r="AB50" s="195">
        <v>0</v>
      </c>
      <c r="AC50" s="196">
        <v>5.3383102424250772</v>
      </c>
      <c r="AD50" s="197">
        <v>0</v>
      </c>
      <c r="AE50" s="197">
        <v>4.2636000000000003</v>
      </c>
      <c r="AF50" s="197">
        <v>22.166456400000005</v>
      </c>
      <c r="AG50" s="197">
        <v>32.226557211757253</v>
      </c>
      <c r="AH50" s="198"/>
      <c r="AI50" s="297"/>
      <c r="AJ50" s="199"/>
      <c r="AK50" s="199"/>
      <c r="AL50" s="200"/>
      <c r="AM50" s="201"/>
      <c r="AN50" s="202"/>
      <c r="AO50" s="202" t="s">
        <v>5625</v>
      </c>
      <c r="AP50" s="202" t="s">
        <v>5625</v>
      </c>
      <c r="AQ50" s="202" t="s">
        <v>5625</v>
      </c>
      <c r="AR50" s="202">
        <v>9.3500000000000014</v>
      </c>
      <c r="AS50" s="871"/>
      <c r="AT50" s="183">
        <v>0</v>
      </c>
    </row>
    <row r="51" spans="1:49" s="183" customFormat="1">
      <c r="A51" s="184"/>
      <c r="B51" s="185">
        <v>28.07</v>
      </c>
      <c r="C51" s="185">
        <v>9.36</v>
      </c>
      <c r="D51" s="186">
        <v>-7.1917691799440273E-3</v>
      </c>
      <c r="E51" s="187">
        <v>1251.4015751127711</v>
      </c>
      <c r="F51" s="187">
        <v>1248.8217700809512</v>
      </c>
      <c r="G51" s="188">
        <v>1.9</v>
      </c>
      <c r="H51" s="189">
        <v>44</v>
      </c>
      <c r="I51" s="190" t="s">
        <v>288</v>
      </c>
      <c r="J51" s="190" t="s">
        <v>287</v>
      </c>
      <c r="K51" s="191">
        <v>1.1200000000000001</v>
      </c>
      <c r="L51" s="191">
        <v>2.5798050318198875</v>
      </c>
      <c r="M51" s="191">
        <v>1.52</v>
      </c>
      <c r="N51" s="191">
        <v>0.13969999999999999</v>
      </c>
      <c r="O51" s="192">
        <v>5.84</v>
      </c>
      <c r="P51" s="192">
        <v>0.5</v>
      </c>
      <c r="Q51" s="192">
        <v>0.49260172808287961</v>
      </c>
      <c r="R51" s="192">
        <v>0.57094227191712044</v>
      </c>
      <c r="S51" s="192">
        <v>0.35859827191712046</v>
      </c>
      <c r="T51" s="192">
        <v>0.22799999999999998</v>
      </c>
      <c r="U51" s="192">
        <v>0.22799999999999998</v>
      </c>
      <c r="V51" s="192">
        <v>0</v>
      </c>
      <c r="W51" s="192">
        <v>0.45599999999999996</v>
      </c>
      <c r="X51" s="192">
        <v>2.3707440000000002</v>
      </c>
      <c r="Y51" s="192">
        <v>3.4692559999999997</v>
      </c>
      <c r="Z51" s="193">
        <v>28.4544</v>
      </c>
      <c r="AA51" s="194">
        <v>26.171005988707904</v>
      </c>
      <c r="AB51" s="195">
        <v>0</v>
      </c>
      <c r="AC51" s="196">
        <v>5.3440196651442466</v>
      </c>
      <c r="AD51" s="197">
        <v>0</v>
      </c>
      <c r="AE51" s="197">
        <v>4.2681599999999991</v>
      </c>
      <c r="AF51" s="197">
        <v>22.19016384</v>
      </c>
      <c r="AG51" s="197">
        <v>32.4352421487079</v>
      </c>
      <c r="AH51" s="198"/>
      <c r="AI51" s="297"/>
      <c r="AJ51" s="199"/>
      <c r="AK51" s="199"/>
      <c r="AL51" s="200"/>
      <c r="AM51" s="201"/>
      <c r="AN51" s="202"/>
      <c r="AO51" s="202" t="s">
        <v>5625</v>
      </c>
      <c r="AP51" s="202" t="s">
        <v>5625</v>
      </c>
      <c r="AQ51" s="202" t="s">
        <v>5625</v>
      </c>
      <c r="AR51" s="202">
        <v>9.36</v>
      </c>
      <c r="AS51" s="871"/>
      <c r="AT51" s="183">
        <v>0</v>
      </c>
    </row>
    <row r="52" spans="1:49" s="183" customFormat="1">
      <c r="A52" s="184"/>
      <c r="B52" s="185">
        <v>37.42</v>
      </c>
      <c r="C52" s="185">
        <v>9.3500000000000014</v>
      </c>
      <c r="D52" s="186">
        <v>-7.1917691799440273E-3</v>
      </c>
      <c r="E52" s="187">
        <v>1251.3508030181652</v>
      </c>
      <c r="F52" s="187">
        <v>1248.8218419986431</v>
      </c>
      <c r="G52" s="188">
        <v>1.9</v>
      </c>
      <c r="H52" s="189">
        <v>44</v>
      </c>
      <c r="I52" s="190" t="s">
        <v>288</v>
      </c>
      <c r="J52" s="190" t="s">
        <v>287</v>
      </c>
      <c r="K52" s="191">
        <v>1.1200000000000001</v>
      </c>
      <c r="L52" s="191">
        <v>2.5289610195220575</v>
      </c>
      <c r="M52" s="191">
        <v>1.52</v>
      </c>
      <c r="N52" s="191">
        <v>0.13969999999999999</v>
      </c>
      <c r="O52" s="192">
        <v>5.76</v>
      </c>
      <c r="P52" s="192">
        <v>0.5</v>
      </c>
      <c r="Q52" s="192">
        <v>0.49260172808287961</v>
      </c>
      <c r="R52" s="192">
        <v>0.57094227191712044</v>
      </c>
      <c r="S52" s="192">
        <v>0.35859827191712046</v>
      </c>
      <c r="T52" s="192">
        <v>0.22799999999999998</v>
      </c>
      <c r="U52" s="192">
        <v>0.22799999999999998</v>
      </c>
      <c r="V52" s="192">
        <v>0</v>
      </c>
      <c r="W52" s="192">
        <v>0.45599999999999996</v>
      </c>
      <c r="X52" s="192">
        <v>2.3707440000000002</v>
      </c>
      <c r="Y52" s="192">
        <v>3.3892559999999996</v>
      </c>
      <c r="Z52" s="193">
        <v>28.424000000000003</v>
      </c>
      <c r="AA52" s="194">
        <v>25.420450409447486</v>
      </c>
      <c r="AB52" s="195">
        <v>0</v>
      </c>
      <c r="AC52" s="196">
        <v>5.3383102424250772</v>
      </c>
      <c r="AD52" s="197">
        <v>0</v>
      </c>
      <c r="AE52" s="197">
        <v>4.2636000000000003</v>
      </c>
      <c r="AF52" s="197">
        <v>22.166456400000005</v>
      </c>
      <c r="AG52" s="197">
        <v>31.677994009447485</v>
      </c>
      <c r="AH52" s="198"/>
      <c r="AI52" s="297"/>
      <c r="AJ52" s="199"/>
      <c r="AK52" s="199"/>
      <c r="AL52" s="200"/>
      <c r="AM52" s="201"/>
      <c r="AN52" s="202"/>
      <c r="AO52" s="202" t="s">
        <v>5625</v>
      </c>
      <c r="AP52" s="202" t="s">
        <v>5625</v>
      </c>
      <c r="AQ52" s="202" t="s">
        <v>5625</v>
      </c>
      <c r="AR52" s="202">
        <v>9.3500000000000014</v>
      </c>
      <c r="AS52" s="871"/>
      <c r="AT52" s="183">
        <v>0</v>
      </c>
    </row>
    <row r="53" spans="1:49" s="183" customFormat="1">
      <c r="A53" s="203">
        <v>1693</v>
      </c>
      <c r="B53" s="204">
        <v>46.775694767574628</v>
      </c>
      <c r="C53" s="204">
        <v>9.3556947675746258</v>
      </c>
      <c r="D53" s="205">
        <v>-7.1917691799440273E-3</v>
      </c>
      <c r="E53" s="206">
        <v>1251.3</v>
      </c>
      <c r="F53" s="206">
        <v>1248.6199999999999</v>
      </c>
      <c r="G53" s="207">
        <v>1.9</v>
      </c>
      <c r="H53" s="208">
        <v>44</v>
      </c>
      <c r="I53" s="209" t="s">
        <v>288</v>
      </c>
      <c r="J53" s="209" t="s">
        <v>287</v>
      </c>
      <c r="K53" s="210">
        <v>1.1200000000000001</v>
      </c>
      <c r="L53" s="210">
        <v>2.6800000000000637</v>
      </c>
      <c r="M53" s="210">
        <v>1.52</v>
      </c>
      <c r="N53" s="210">
        <v>0.13969999999999999</v>
      </c>
      <c r="O53" s="211">
        <v>5.99</v>
      </c>
      <c r="P53" s="211">
        <v>0.5</v>
      </c>
      <c r="Q53" s="211">
        <v>0.49260172808287961</v>
      </c>
      <c r="R53" s="211">
        <v>0.57094227191712044</v>
      </c>
      <c r="S53" s="211">
        <v>0.35859827191712046</v>
      </c>
      <c r="T53" s="211">
        <v>0.22799999999999998</v>
      </c>
      <c r="U53" s="211">
        <v>0.22799999999999998</v>
      </c>
      <c r="V53" s="211">
        <v>0</v>
      </c>
      <c r="W53" s="211">
        <v>0.45599999999999996</v>
      </c>
      <c r="X53" s="211">
        <v>2.3707440000000002</v>
      </c>
      <c r="Y53" s="211">
        <v>3.619256</v>
      </c>
      <c r="Z53" s="193">
        <v>28.441312093426863</v>
      </c>
      <c r="AA53" s="194">
        <v>27.58380653381095</v>
      </c>
      <c r="AB53" s="195">
        <v>0</v>
      </c>
      <c r="AC53" s="196">
        <v>5.3415616259621732</v>
      </c>
      <c r="AD53" s="197">
        <v>0</v>
      </c>
      <c r="AE53" s="197">
        <v>4.2661968140140294</v>
      </c>
      <c r="AF53" s="197">
        <v>22.179957236058939</v>
      </c>
      <c r="AG53" s="197">
        <v>33.845161391178877</v>
      </c>
      <c r="AH53" s="198"/>
      <c r="AI53" s="298">
        <v>4.0500000000000638</v>
      </c>
      <c r="AJ53" s="212"/>
      <c r="AK53" s="212">
        <v>0.45</v>
      </c>
      <c r="AL53" s="213">
        <v>3.6000000000000636</v>
      </c>
      <c r="AM53" s="214">
        <v>1</v>
      </c>
      <c r="AN53" s="215">
        <v>0</v>
      </c>
      <c r="AO53" s="215" t="s">
        <v>5625</v>
      </c>
      <c r="AP53" s="215" t="s">
        <v>5625</v>
      </c>
      <c r="AQ53" s="215" t="s">
        <v>5625</v>
      </c>
      <c r="AR53" s="870">
        <v>9.3556947675746258</v>
      </c>
      <c r="AS53" s="870">
        <v>3.6000000000000636</v>
      </c>
      <c r="AT53" s="183">
        <v>1</v>
      </c>
      <c r="AV53" s="183">
        <v>1</v>
      </c>
    </row>
    <row r="54" spans="1:49" s="183" customFormat="1">
      <c r="A54" s="216"/>
      <c r="B54" s="185"/>
      <c r="C54" s="185"/>
      <c r="D54" s="186"/>
      <c r="E54" s="187"/>
      <c r="F54" s="187">
        <v>0</v>
      </c>
      <c r="G54" s="188"/>
      <c r="H54" s="189"/>
      <c r="I54" s="190"/>
      <c r="J54" s="190"/>
      <c r="K54" s="191"/>
      <c r="L54" s="191"/>
      <c r="M54" s="191"/>
      <c r="N54" s="191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217">
        <v>149.80076631511417</v>
      </c>
      <c r="AA54" s="218">
        <v>139.27143018001041</v>
      </c>
      <c r="AB54" s="219">
        <v>0</v>
      </c>
      <c r="AC54" s="220">
        <v>26.706221441100823</v>
      </c>
      <c r="AD54" s="221">
        <v>0</v>
      </c>
      <c r="AE54" s="221">
        <v>21.329716814014027</v>
      </c>
      <c r="AF54" s="221">
        <v>119.89885894250621</v>
      </c>
      <c r="AG54" s="221">
        <v>169.17333755261836</v>
      </c>
      <c r="AH54" s="222">
        <v>0</v>
      </c>
      <c r="AI54" s="297"/>
      <c r="AJ54" s="199"/>
      <c r="AK54" s="199"/>
      <c r="AL54" s="200"/>
      <c r="AM54" s="199"/>
      <c r="AN54" s="199"/>
      <c r="AO54" s="221"/>
      <c r="AP54" s="221"/>
      <c r="AQ54" s="221"/>
      <c r="AR54" s="221"/>
      <c r="AS54" s="1073"/>
      <c r="AT54" s="183">
        <v>0</v>
      </c>
    </row>
    <row r="55" spans="1:49" s="183" customFormat="1">
      <c r="A55" s="164">
        <v>1693</v>
      </c>
      <c r="B55" s="165">
        <v>0</v>
      </c>
      <c r="C55" s="165">
        <v>0</v>
      </c>
      <c r="D55" s="166">
        <v>-4.5371641504460582E-3</v>
      </c>
      <c r="E55" s="167">
        <v>1251.3</v>
      </c>
      <c r="F55" s="167">
        <v>1248.6199999999999</v>
      </c>
      <c r="G55" s="168">
        <v>1.9</v>
      </c>
      <c r="H55" s="169">
        <v>44</v>
      </c>
      <c r="I55" s="170" t="s">
        <v>288</v>
      </c>
      <c r="J55" s="170" t="s">
        <v>287</v>
      </c>
      <c r="K55" s="171">
        <v>1.1200000000000001</v>
      </c>
      <c r="L55" s="171">
        <v>2.6800000000000637</v>
      </c>
      <c r="M55" s="171">
        <v>1.52</v>
      </c>
      <c r="N55" s="171">
        <v>0.25</v>
      </c>
      <c r="O55" s="172">
        <v>6.16</v>
      </c>
      <c r="P55" s="172">
        <v>0.5</v>
      </c>
      <c r="Q55" s="172">
        <v>0.49260172808287961</v>
      </c>
      <c r="R55" s="172">
        <v>0.73859827191712046</v>
      </c>
      <c r="S55" s="172">
        <v>0.35859827191712046</v>
      </c>
      <c r="T55" s="172">
        <v>0.22799999999999998</v>
      </c>
      <c r="U55" s="172">
        <v>0.22799999999999998</v>
      </c>
      <c r="V55" s="172">
        <v>0</v>
      </c>
      <c r="W55" s="172">
        <v>0.45599999999999996</v>
      </c>
      <c r="X55" s="172">
        <v>2.5384000000000002</v>
      </c>
      <c r="Y55" s="172">
        <v>3.6215999999999999</v>
      </c>
      <c r="Z55" s="173">
        <v>7.6026542216873008</v>
      </c>
      <c r="AA55" s="174">
        <v>7.6026542216873008</v>
      </c>
      <c r="AB55" s="175">
        <v>0.19006635554242493</v>
      </c>
      <c r="AC55" s="176">
        <v>0</v>
      </c>
      <c r="AD55" s="177">
        <v>0</v>
      </c>
      <c r="AE55" s="177">
        <v>0</v>
      </c>
      <c r="AF55" s="177">
        <v>9.1926928034855777</v>
      </c>
      <c r="AG55" s="177">
        <v>6.2026819954314503</v>
      </c>
      <c r="AH55" s="178"/>
      <c r="AI55" s="296">
        <v>4.0500000000000638</v>
      </c>
      <c r="AJ55" s="180"/>
      <c r="AK55" s="180">
        <v>0.45</v>
      </c>
      <c r="AL55" s="181">
        <v>3.6000000000000636</v>
      </c>
      <c r="AM55" s="182">
        <v>0</v>
      </c>
      <c r="AN55" s="162">
        <v>0</v>
      </c>
      <c r="AO55" s="162" t="s">
        <v>5625</v>
      </c>
      <c r="AP55" s="162" t="s">
        <v>5625</v>
      </c>
      <c r="AQ55" s="162" t="s">
        <v>5625</v>
      </c>
      <c r="AR55" s="162">
        <v>0</v>
      </c>
      <c r="AS55" s="1072">
        <v>0</v>
      </c>
      <c r="AT55" s="183">
        <v>0</v>
      </c>
    </row>
    <row r="56" spans="1:49" s="183" customFormat="1">
      <c r="A56" s="184"/>
      <c r="B56" s="185">
        <v>0.6</v>
      </c>
      <c r="C56" s="185">
        <v>0.6</v>
      </c>
      <c r="D56" s="186">
        <v>-4.5371641504460582E-3</v>
      </c>
      <c r="E56" s="187">
        <v>1251.3</v>
      </c>
      <c r="F56" s="187">
        <v>1248.6172777015097</v>
      </c>
      <c r="G56" s="188">
        <v>1.9</v>
      </c>
      <c r="H56" s="189">
        <v>44</v>
      </c>
      <c r="I56" s="190" t="s">
        <v>288</v>
      </c>
      <c r="J56" s="190" t="s">
        <v>287</v>
      </c>
      <c r="K56" s="191">
        <v>1.1200000000000001</v>
      </c>
      <c r="L56" s="191">
        <v>2.6827222984902619</v>
      </c>
      <c r="M56" s="191">
        <v>1.52</v>
      </c>
      <c r="N56" s="191">
        <v>0.13969999999999999</v>
      </c>
      <c r="O56" s="192">
        <v>5.99</v>
      </c>
      <c r="P56" s="192">
        <v>0.5</v>
      </c>
      <c r="Q56" s="192">
        <v>0.49260172808287961</v>
      </c>
      <c r="R56" s="192">
        <v>0.57094227191712044</v>
      </c>
      <c r="S56" s="192">
        <v>0.35859827191712046</v>
      </c>
      <c r="T56" s="192">
        <v>0.22799999999999998</v>
      </c>
      <c r="U56" s="192">
        <v>0.22799999999999998</v>
      </c>
      <c r="V56" s="192">
        <v>0</v>
      </c>
      <c r="W56" s="192">
        <v>0.45599999999999996</v>
      </c>
      <c r="X56" s="192">
        <v>2.3707440000000002</v>
      </c>
      <c r="Y56" s="192">
        <v>3.619256</v>
      </c>
      <c r="Z56" s="193">
        <v>1.8239999999999998</v>
      </c>
      <c r="AA56" s="194">
        <v>1.7714891362231187</v>
      </c>
      <c r="AB56" s="195">
        <v>0</v>
      </c>
      <c r="AC56" s="196">
        <v>0.34256536315027225</v>
      </c>
      <c r="AD56" s="197">
        <v>0</v>
      </c>
      <c r="AE56" s="197">
        <v>0.27359999999999995</v>
      </c>
      <c r="AF56" s="197">
        <v>1.4224464000000001</v>
      </c>
      <c r="AG56" s="197">
        <v>2.1730427362231186</v>
      </c>
      <c r="AH56" s="198"/>
      <c r="AI56" s="297"/>
      <c r="AJ56" s="199"/>
      <c r="AK56" s="199"/>
      <c r="AL56" s="200"/>
      <c r="AM56" s="201"/>
      <c r="AN56" s="202"/>
      <c r="AO56" s="202" t="s">
        <v>5625</v>
      </c>
      <c r="AP56" s="202" t="s">
        <v>5625</v>
      </c>
      <c r="AQ56" s="202" t="s">
        <v>5625</v>
      </c>
      <c r="AR56" s="202">
        <v>0.6</v>
      </c>
      <c r="AS56" s="871"/>
      <c r="AT56" s="183">
        <v>0</v>
      </c>
    </row>
    <row r="57" spans="1:49" s="183" customFormat="1">
      <c r="A57" s="184"/>
      <c r="B57" s="185">
        <v>16.47</v>
      </c>
      <c r="C57" s="185">
        <v>15.87</v>
      </c>
      <c r="D57" s="186">
        <v>-4.5371641504460582E-3</v>
      </c>
      <c r="E57" s="187">
        <v>1251.1967902026877</v>
      </c>
      <c r="F57" s="187">
        <v>1248.5452729064421</v>
      </c>
      <c r="G57" s="188">
        <v>1.9</v>
      </c>
      <c r="H57" s="189">
        <v>44</v>
      </c>
      <c r="I57" s="190" t="s">
        <v>288</v>
      </c>
      <c r="J57" s="190" t="s">
        <v>287</v>
      </c>
      <c r="K57" s="191">
        <v>1.1200000000000001</v>
      </c>
      <c r="L57" s="191">
        <v>2.651517296245629</v>
      </c>
      <c r="M57" s="191">
        <v>1.52</v>
      </c>
      <c r="N57" s="191">
        <v>0.13969999999999999</v>
      </c>
      <c r="O57" s="192">
        <v>5.95</v>
      </c>
      <c r="P57" s="192">
        <v>0.5</v>
      </c>
      <c r="Q57" s="192">
        <v>0.49260172808287961</v>
      </c>
      <c r="R57" s="192">
        <v>0.57094227191712044</v>
      </c>
      <c r="S57" s="192">
        <v>0.35859827191712046</v>
      </c>
      <c r="T57" s="192">
        <v>0.22799999999999998</v>
      </c>
      <c r="U57" s="192">
        <v>0.22799999999999998</v>
      </c>
      <c r="V57" s="192">
        <v>0</v>
      </c>
      <c r="W57" s="192">
        <v>0.45599999999999996</v>
      </c>
      <c r="X57" s="192">
        <v>2.3707440000000002</v>
      </c>
      <c r="Y57" s="192">
        <v>3.579256</v>
      </c>
      <c r="Z57" s="193">
        <v>48.244799999999998</v>
      </c>
      <c r="AA57" s="194">
        <v>46.103148106955558</v>
      </c>
      <c r="AB57" s="195">
        <v>0</v>
      </c>
      <c r="AC57" s="196">
        <v>9.0608538553247016</v>
      </c>
      <c r="AD57" s="197">
        <v>0</v>
      </c>
      <c r="AE57" s="197">
        <v>7.2367199999999992</v>
      </c>
      <c r="AF57" s="197">
        <v>37.623707279999998</v>
      </c>
      <c r="AG57" s="197">
        <v>56.724240826955558</v>
      </c>
      <c r="AH57" s="198"/>
      <c r="AI57" s="297"/>
      <c r="AJ57" s="199"/>
      <c r="AK57" s="199"/>
      <c r="AL57" s="200"/>
      <c r="AM57" s="201"/>
      <c r="AN57" s="202"/>
      <c r="AO57" s="202" t="s">
        <v>5625</v>
      </c>
      <c r="AP57" s="202" t="s">
        <v>5625</v>
      </c>
      <c r="AQ57" s="202" t="s">
        <v>5625</v>
      </c>
      <c r="AR57" s="202">
        <v>15.87</v>
      </c>
      <c r="AS57" s="871"/>
      <c r="AT57" s="183">
        <v>0</v>
      </c>
    </row>
    <row r="58" spans="1:49" s="183" customFormat="1">
      <c r="A58" s="184"/>
      <c r="B58" s="185">
        <v>32.94</v>
      </c>
      <c r="C58" s="185">
        <v>16.47</v>
      </c>
      <c r="D58" s="186">
        <v>-4.5371641504460582E-3</v>
      </c>
      <c r="E58" s="187">
        <v>1251.0935804053754</v>
      </c>
      <c r="F58" s="187">
        <v>1248.5425506079519</v>
      </c>
      <c r="G58" s="188">
        <v>1.9</v>
      </c>
      <c r="H58" s="189">
        <v>44</v>
      </c>
      <c r="I58" s="190" t="s">
        <v>288</v>
      </c>
      <c r="J58" s="190" t="s">
        <v>287</v>
      </c>
      <c r="K58" s="191">
        <v>1.1200000000000001</v>
      </c>
      <c r="L58" s="191">
        <v>2.5510297974235527</v>
      </c>
      <c r="M58" s="191">
        <v>1.52</v>
      </c>
      <c r="N58" s="191">
        <v>0.13969999999999999</v>
      </c>
      <c r="O58" s="192">
        <v>5.79</v>
      </c>
      <c r="P58" s="192">
        <v>0.5</v>
      </c>
      <c r="Q58" s="192">
        <v>0.49260172808287961</v>
      </c>
      <c r="R58" s="192">
        <v>0.57094227191712044</v>
      </c>
      <c r="S58" s="192">
        <v>0.35859827191712046</v>
      </c>
      <c r="T58" s="192">
        <v>0.22799999999999998</v>
      </c>
      <c r="U58" s="192">
        <v>0.22799999999999998</v>
      </c>
      <c r="V58" s="192">
        <v>0</v>
      </c>
      <c r="W58" s="192">
        <v>0.45599999999999996</v>
      </c>
      <c r="X58" s="192">
        <v>2.3707440000000002</v>
      </c>
      <c r="Y58" s="192">
        <v>3.4192559999999999</v>
      </c>
      <c r="Z58" s="193">
        <v>50.068799999999996</v>
      </c>
      <c r="AA58" s="194">
        <v>45.330534040620186</v>
      </c>
      <c r="AB58" s="195">
        <v>0</v>
      </c>
      <c r="AC58" s="196">
        <v>9.4034192184749728</v>
      </c>
      <c r="AD58" s="197">
        <v>0</v>
      </c>
      <c r="AE58" s="197">
        <v>7.5103199999999992</v>
      </c>
      <c r="AF58" s="197">
        <v>39.046153680000003</v>
      </c>
      <c r="AG58" s="197">
        <v>56.353180360620172</v>
      </c>
      <c r="AH58" s="198"/>
      <c r="AI58" s="297"/>
      <c r="AJ58" s="199"/>
      <c r="AK58" s="199"/>
      <c r="AL58" s="200"/>
      <c r="AM58" s="201"/>
      <c r="AN58" s="202"/>
      <c r="AO58" s="202" t="s">
        <v>5625</v>
      </c>
      <c r="AP58" s="202" t="s">
        <v>5625</v>
      </c>
      <c r="AQ58" s="202" t="s">
        <v>5625</v>
      </c>
      <c r="AR58" s="202">
        <v>16.47</v>
      </c>
      <c r="AS58" s="871"/>
      <c r="AT58" s="183">
        <v>0</v>
      </c>
    </row>
    <row r="59" spans="1:49" s="183" customFormat="1">
      <c r="A59" s="184"/>
      <c r="B59" s="185">
        <v>49.41</v>
      </c>
      <c r="C59" s="185">
        <v>16.47</v>
      </c>
      <c r="D59" s="186">
        <v>-4.5371641504460582E-3</v>
      </c>
      <c r="E59" s="187">
        <v>1250.9903706080634</v>
      </c>
      <c r="F59" s="187">
        <v>1248.4705458128842</v>
      </c>
      <c r="G59" s="188">
        <v>1.9</v>
      </c>
      <c r="H59" s="189">
        <v>44</v>
      </c>
      <c r="I59" s="190" t="s">
        <v>288</v>
      </c>
      <c r="J59" s="190" t="s">
        <v>287</v>
      </c>
      <c r="K59" s="191">
        <v>1.1200000000000001</v>
      </c>
      <c r="L59" s="191">
        <v>2.5198247951791473</v>
      </c>
      <c r="M59" s="191">
        <v>1.52</v>
      </c>
      <c r="N59" s="191">
        <v>0.13969999999999999</v>
      </c>
      <c r="O59" s="192">
        <v>5.74</v>
      </c>
      <c r="P59" s="192">
        <v>0.5</v>
      </c>
      <c r="Q59" s="192">
        <v>0.49260172808287961</v>
      </c>
      <c r="R59" s="192">
        <v>0.57094227191712044</v>
      </c>
      <c r="S59" s="192">
        <v>0.35859827191712046</v>
      </c>
      <c r="T59" s="192">
        <v>0.22799999999999998</v>
      </c>
      <c r="U59" s="192">
        <v>0.22799999999999998</v>
      </c>
      <c r="V59" s="192">
        <v>0</v>
      </c>
      <c r="W59" s="192">
        <v>0.45599999999999996</v>
      </c>
      <c r="X59" s="192">
        <v>2.3707440000000002</v>
      </c>
      <c r="Y59" s="192">
        <v>3.369256</v>
      </c>
      <c r="Z59" s="193">
        <v>50.068799999999996</v>
      </c>
      <c r="AA59" s="194">
        <v>44.549335532432842</v>
      </c>
      <c r="AB59" s="195">
        <v>0</v>
      </c>
      <c r="AC59" s="196">
        <v>9.4034192184749728</v>
      </c>
      <c r="AD59" s="197">
        <v>0</v>
      </c>
      <c r="AE59" s="197">
        <v>7.5103199999999992</v>
      </c>
      <c r="AF59" s="197">
        <v>39.046153680000003</v>
      </c>
      <c r="AG59" s="197">
        <v>55.571981852432828</v>
      </c>
      <c r="AH59" s="198"/>
      <c r="AI59" s="297"/>
      <c r="AJ59" s="199"/>
      <c r="AK59" s="199"/>
      <c r="AL59" s="200"/>
      <c r="AM59" s="201"/>
      <c r="AN59" s="202"/>
      <c r="AO59" s="202" t="s">
        <v>5625</v>
      </c>
      <c r="AP59" s="202" t="s">
        <v>5625</v>
      </c>
      <c r="AQ59" s="202" t="s">
        <v>5625</v>
      </c>
      <c r="AR59" s="202">
        <v>16.47</v>
      </c>
      <c r="AS59" s="871"/>
      <c r="AT59" s="183">
        <v>0</v>
      </c>
    </row>
    <row r="60" spans="1:49" s="183" customFormat="1">
      <c r="A60" s="184"/>
      <c r="B60" s="185">
        <v>65.87</v>
      </c>
      <c r="C60" s="185">
        <v>16.460000000000008</v>
      </c>
      <c r="D60" s="186">
        <v>-4.5371641504460582E-3</v>
      </c>
      <c r="E60" s="187">
        <v>1250.8872234760804</v>
      </c>
      <c r="F60" s="187">
        <v>1248.4705911845258</v>
      </c>
      <c r="G60" s="188">
        <v>1.9</v>
      </c>
      <c r="H60" s="189">
        <v>44</v>
      </c>
      <c r="I60" s="190" t="s">
        <v>288</v>
      </c>
      <c r="J60" s="190" t="s">
        <v>287</v>
      </c>
      <c r="K60" s="191">
        <v>1.1200000000000001</v>
      </c>
      <c r="L60" s="191">
        <v>2.4166322915546061</v>
      </c>
      <c r="M60" s="191">
        <v>1.52</v>
      </c>
      <c r="N60" s="191">
        <v>0.13969999999999999</v>
      </c>
      <c r="O60" s="192">
        <v>5.59</v>
      </c>
      <c r="P60" s="192">
        <v>0.5</v>
      </c>
      <c r="Q60" s="192">
        <v>0.49260172808287961</v>
      </c>
      <c r="R60" s="192">
        <v>0.57094227191712044</v>
      </c>
      <c r="S60" s="192">
        <v>0.35859827191712046</v>
      </c>
      <c r="T60" s="192">
        <v>0.22799999999999998</v>
      </c>
      <c r="U60" s="192">
        <v>0.22799999999999998</v>
      </c>
      <c r="V60" s="192">
        <v>0</v>
      </c>
      <c r="W60" s="192">
        <v>0.45599999999999996</v>
      </c>
      <c r="X60" s="192">
        <v>2.3707440000000002</v>
      </c>
      <c r="Y60" s="192">
        <v>3.2192559999999997</v>
      </c>
      <c r="Z60" s="193">
        <v>50.038400000000024</v>
      </c>
      <c r="AA60" s="194">
        <v>41.940492868863025</v>
      </c>
      <c r="AB60" s="195">
        <v>0</v>
      </c>
      <c r="AC60" s="196">
        <v>9.3977097957558069</v>
      </c>
      <c r="AD60" s="197">
        <v>0</v>
      </c>
      <c r="AE60" s="197">
        <v>7.5057600000000031</v>
      </c>
      <c r="AF60" s="197">
        <v>39.022446240000022</v>
      </c>
      <c r="AG60" s="197">
        <v>52.956446628863034</v>
      </c>
      <c r="AH60" s="198"/>
      <c r="AI60" s="297"/>
      <c r="AJ60" s="199"/>
      <c r="AK60" s="199"/>
      <c r="AL60" s="200"/>
      <c r="AM60" s="201"/>
      <c r="AN60" s="202"/>
      <c r="AO60" s="202" t="s">
        <v>5625</v>
      </c>
      <c r="AP60" s="202" t="s">
        <v>5625</v>
      </c>
      <c r="AQ60" s="202">
        <v>16.460000000000008</v>
      </c>
      <c r="AR60" s="202" t="s">
        <v>5625</v>
      </c>
      <c r="AS60" s="871"/>
      <c r="AT60" s="183">
        <v>0</v>
      </c>
    </row>
    <row r="61" spans="1:49" s="183" customFormat="1">
      <c r="A61" s="203">
        <v>1694</v>
      </c>
      <c r="B61" s="204">
        <v>82.34218282870971</v>
      </c>
      <c r="C61" s="204">
        <v>16.472182828709705</v>
      </c>
      <c r="D61" s="205">
        <v>-4.5371641504460582E-3</v>
      </c>
      <c r="E61" s="206">
        <v>1250.7840000000001</v>
      </c>
      <c r="F61" s="206">
        <v>1248.2464</v>
      </c>
      <c r="G61" s="207">
        <v>1.9</v>
      </c>
      <c r="H61" s="208">
        <v>44</v>
      </c>
      <c r="I61" s="209" t="s">
        <v>288</v>
      </c>
      <c r="J61" s="209" t="s">
        <v>287</v>
      </c>
      <c r="K61" s="210">
        <v>1.1200000000000001</v>
      </c>
      <c r="L61" s="210">
        <v>2.5376000000001113</v>
      </c>
      <c r="M61" s="210">
        <v>1.52</v>
      </c>
      <c r="N61" s="210">
        <v>0.13969999999999999</v>
      </c>
      <c r="O61" s="211">
        <v>5.77</v>
      </c>
      <c r="P61" s="211">
        <v>0.5</v>
      </c>
      <c r="Q61" s="211">
        <v>0.49260172808287961</v>
      </c>
      <c r="R61" s="211">
        <v>0.57094227191712044</v>
      </c>
      <c r="S61" s="211">
        <v>0.35859827191712046</v>
      </c>
      <c r="T61" s="211">
        <v>0.22799999999999998</v>
      </c>
      <c r="U61" s="211">
        <v>0.22799999999999998</v>
      </c>
      <c r="V61" s="211">
        <v>0</v>
      </c>
      <c r="W61" s="211">
        <v>0.45599999999999996</v>
      </c>
      <c r="X61" s="211">
        <v>2.3707440000000002</v>
      </c>
      <c r="Y61" s="211">
        <v>3.3992559999999994</v>
      </c>
      <c r="Z61" s="193">
        <v>50.075435799277507</v>
      </c>
      <c r="AA61" s="194">
        <v>45.000290381023518</v>
      </c>
      <c r="AB61" s="195">
        <v>0</v>
      </c>
      <c r="AC61" s="196">
        <v>9.4046654876576987</v>
      </c>
      <c r="AD61" s="197">
        <v>0</v>
      </c>
      <c r="AE61" s="197">
        <v>7.5113153698916246</v>
      </c>
      <c r="AF61" s="197">
        <v>39.051328608066562</v>
      </c>
      <c r="AG61" s="197">
        <v>56.024397572234456</v>
      </c>
      <c r="AH61" s="198"/>
      <c r="AI61" s="298">
        <v>3.9076000000001114</v>
      </c>
      <c r="AJ61" s="212"/>
      <c r="AK61" s="212">
        <v>0.45</v>
      </c>
      <c r="AL61" s="213">
        <v>3.4576000000001113</v>
      </c>
      <c r="AM61" s="214">
        <v>1</v>
      </c>
      <c r="AN61" s="215">
        <v>0</v>
      </c>
      <c r="AO61" s="215" t="s">
        <v>5625</v>
      </c>
      <c r="AP61" s="215" t="s">
        <v>5625</v>
      </c>
      <c r="AQ61" s="215" t="s">
        <v>5625</v>
      </c>
      <c r="AR61" s="870">
        <v>16.472182828709705</v>
      </c>
      <c r="AS61" s="870">
        <v>3.4576000000001113</v>
      </c>
      <c r="AT61" s="183">
        <v>1</v>
      </c>
      <c r="AV61" s="183">
        <v>1</v>
      </c>
    </row>
    <row r="62" spans="1:49" s="183" customFormat="1">
      <c r="A62" s="216"/>
      <c r="B62" s="185"/>
      <c r="C62" s="185"/>
      <c r="D62" s="186"/>
      <c r="E62" s="187"/>
      <c r="F62" s="187" t="s">
        <v>5625</v>
      </c>
      <c r="G62" s="188"/>
      <c r="H62" s="189"/>
      <c r="I62" s="190"/>
      <c r="J62" s="190"/>
      <c r="K62" s="191"/>
      <c r="L62" s="191"/>
      <c r="M62" s="191"/>
      <c r="N62" s="191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217">
        <v>257.92289002096481</v>
      </c>
      <c r="AA62" s="218">
        <v>232.29794428780556</v>
      </c>
      <c r="AB62" s="219">
        <v>0.19006635554242493</v>
      </c>
      <c r="AC62" s="220">
        <v>47.012632938838422</v>
      </c>
      <c r="AD62" s="221">
        <v>0</v>
      </c>
      <c r="AE62" s="221">
        <v>37.548035369891622</v>
      </c>
      <c r="AF62" s="221">
        <v>204.40492869155219</v>
      </c>
      <c r="AG62" s="221">
        <v>286.00597197276062</v>
      </c>
      <c r="AH62" s="222">
        <v>0</v>
      </c>
      <c r="AI62" s="297"/>
      <c r="AJ62" s="199"/>
      <c r="AK62" s="199"/>
      <c r="AL62" s="200"/>
      <c r="AM62" s="199"/>
      <c r="AN62" s="199"/>
      <c r="AO62" s="221"/>
      <c r="AP62" s="221"/>
      <c r="AQ62" s="221"/>
      <c r="AR62" s="221"/>
      <c r="AS62" s="1073"/>
      <c r="AT62" s="183">
        <v>0</v>
      </c>
    </row>
    <row r="63" spans="1:49" s="183" customFormat="1">
      <c r="A63" s="164">
        <v>1460</v>
      </c>
      <c r="B63" s="165">
        <v>0</v>
      </c>
      <c r="C63" s="165">
        <v>0</v>
      </c>
      <c r="D63" s="166">
        <v>-1.5364147838564715E-3</v>
      </c>
      <c r="E63" s="167">
        <v>1273.3389999999999</v>
      </c>
      <c r="F63" s="167">
        <v>1269.0826</v>
      </c>
      <c r="G63" s="168">
        <v>1.9</v>
      </c>
      <c r="H63" s="169">
        <v>24.000000000000004</v>
      </c>
      <c r="I63" s="170" t="s">
        <v>286</v>
      </c>
      <c r="J63" s="170" t="s">
        <v>287</v>
      </c>
      <c r="K63" s="171">
        <v>0.61</v>
      </c>
      <c r="L63" s="171">
        <v>4.2563999999999851</v>
      </c>
      <c r="M63" s="171">
        <v>1.01</v>
      </c>
      <c r="N63" s="171">
        <v>0.25</v>
      </c>
      <c r="O63" s="172">
        <v>5.17</v>
      </c>
      <c r="P63" s="172">
        <v>0.5</v>
      </c>
      <c r="Q63" s="172">
        <v>0.14612332830009525</v>
      </c>
      <c r="R63" s="172">
        <v>0.41442667169990477</v>
      </c>
      <c r="S63" s="172">
        <v>0.16192667169990474</v>
      </c>
      <c r="T63" s="172">
        <v>0.1515</v>
      </c>
      <c r="U63" s="172">
        <v>0.1515</v>
      </c>
      <c r="V63" s="172">
        <v>0.31342667169990474</v>
      </c>
      <c r="W63" s="172">
        <v>0.1515</v>
      </c>
      <c r="X63" s="172">
        <v>1.1716</v>
      </c>
      <c r="Y63" s="172">
        <v>3.9984000000000002</v>
      </c>
      <c r="Z63" s="173">
        <v>7.6026542216873008</v>
      </c>
      <c r="AA63" s="174">
        <v>7.6026542216873008</v>
      </c>
      <c r="AB63" s="175">
        <v>4.2438015865457954</v>
      </c>
      <c r="AC63" s="176">
        <v>0</v>
      </c>
      <c r="AD63" s="177">
        <v>0</v>
      </c>
      <c r="AE63" s="177">
        <v>0</v>
      </c>
      <c r="AF63" s="177">
        <v>11.613208261667342</v>
      </c>
      <c r="AG63" s="177">
        <v>7.8359017682530565</v>
      </c>
      <c r="AH63" s="178"/>
      <c r="AI63" s="296">
        <v>5.1163999999999854</v>
      </c>
      <c r="AJ63" s="180"/>
      <c r="AK63" s="180">
        <v>0.45</v>
      </c>
      <c r="AL63" s="181">
        <v>4.6663999999999852</v>
      </c>
      <c r="AM63" s="182">
        <v>1</v>
      </c>
      <c r="AN63" s="162">
        <v>0</v>
      </c>
      <c r="AO63" s="162" t="s">
        <v>5625</v>
      </c>
      <c r="AP63" s="162" t="s">
        <v>5625</v>
      </c>
      <c r="AQ63" s="162" t="s">
        <v>5625</v>
      </c>
      <c r="AR63" s="162">
        <v>0</v>
      </c>
      <c r="AS63" s="1072">
        <v>4.6663999999999852</v>
      </c>
      <c r="AT63" s="183">
        <v>1</v>
      </c>
      <c r="AW63" s="183">
        <v>1</v>
      </c>
    </row>
    <row r="64" spans="1:49" s="183" customFormat="1">
      <c r="A64" s="184"/>
      <c r="B64" s="185">
        <v>0.6</v>
      </c>
      <c r="C64" s="185">
        <v>0.6</v>
      </c>
      <c r="D64" s="186">
        <v>-1.5364147838564715E-3</v>
      </c>
      <c r="E64" s="187">
        <v>1273.3389999999999</v>
      </c>
      <c r="F64" s="187">
        <v>1269.0816781511296</v>
      </c>
      <c r="G64" s="188">
        <v>1.9</v>
      </c>
      <c r="H64" s="189">
        <v>24.000000000000004</v>
      </c>
      <c r="I64" s="190" t="s">
        <v>286</v>
      </c>
      <c r="J64" s="190" t="s">
        <v>287</v>
      </c>
      <c r="K64" s="191">
        <v>0.61</v>
      </c>
      <c r="L64" s="191">
        <v>4.2573218488703333</v>
      </c>
      <c r="M64" s="191">
        <v>1.01</v>
      </c>
      <c r="N64" s="191">
        <v>0.15</v>
      </c>
      <c r="O64" s="192">
        <v>5.07</v>
      </c>
      <c r="P64" s="192">
        <v>0.5</v>
      </c>
      <c r="Q64" s="192">
        <v>0.14612332830009525</v>
      </c>
      <c r="R64" s="192">
        <v>0.31342667169990468</v>
      </c>
      <c r="S64" s="192">
        <v>0.16192667169990474</v>
      </c>
      <c r="T64" s="192">
        <v>0.1515</v>
      </c>
      <c r="U64" s="192">
        <v>0.1515</v>
      </c>
      <c r="V64" s="192">
        <v>0.31342667169990474</v>
      </c>
      <c r="W64" s="192">
        <v>0.1515</v>
      </c>
      <c r="X64" s="192">
        <v>1.0706</v>
      </c>
      <c r="Y64" s="192">
        <v>3.9994000000000005</v>
      </c>
      <c r="Z64" s="193">
        <v>1.212</v>
      </c>
      <c r="AA64" s="194">
        <v>1.212</v>
      </c>
      <c r="AB64" s="195">
        <v>0.6164970404154223</v>
      </c>
      <c r="AC64" s="196">
        <v>0.1880560030199428</v>
      </c>
      <c r="AD64" s="197">
        <v>0.18805600301994282</v>
      </c>
      <c r="AE64" s="197">
        <v>9.0899999999999995E-2</v>
      </c>
      <c r="AF64" s="197">
        <v>0.64235999999999993</v>
      </c>
      <c r="AG64" s="197">
        <v>2.3981370404154223</v>
      </c>
      <c r="AH64" s="198"/>
      <c r="AI64" s="297"/>
      <c r="AJ64" s="199"/>
      <c r="AK64" s="199"/>
      <c r="AL64" s="200"/>
      <c r="AM64" s="201"/>
      <c r="AN64" s="202"/>
      <c r="AO64" s="202" t="s">
        <v>5625</v>
      </c>
      <c r="AP64" s="202" t="s">
        <v>5625</v>
      </c>
      <c r="AQ64" s="202" t="s">
        <v>5625</v>
      </c>
      <c r="AR64" s="202">
        <v>0.6</v>
      </c>
      <c r="AS64" s="871"/>
      <c r="AT64" s="183">
        <v>0</v>
      </c>
    </row>
    <row r="65" spans="1:49" s="183" customFormat="1">
      <c r="A65" s="184"/>
      <c r="B65" s="185">
        <v>5.08</v>
      </c>
      <c r="C65" s="185">
        <v>4.4800000000000004</v>
      </c>
      <c r="D65" s="186">
        <v>-1.5364147838564715E-3</v>
      </c>
      <c r="E65" s="187">
        <v>1273.2631515355986</v>
      </c>
      <c r="F65" s="187">
        <v>1269.074795012898</v>
      </c>
      <c r="G65" s="188">
        <v>1.9</v>
      </c>
      <c r="H65" s="189">
        <v>24.000000000000004</v>
      </c>
      <c r="I65" s="190" t="s">
        <v>286</v>
      </c>
      <c r="J65" s="190" t="s">
        <v>287</v>
      </c>
      <c r="K65" s="191">
        <v>0.61</v>
      </c>
      <c r="L65" s="191">
        <v>4.1883565227005874</v>
      </c>
      <c r="M65" s="191">
        <v>1.01</v>
      </c>
      <c r="N65" s="191">
        <v>0.15</v>
      </c>
      <c r="O65" s="192">
        <v>5</v>
      </c>
      <c r="P65" s="192">
        <v>0.5</v>
      </c>
      <c r="Q65" s="192">
        <v>0.14612332830009525</v>
      </c>
      <c r="R65" s="192">
        <v>0.31342667169990468</v>
      </c>
      <c r="S65" s="192">
        <v>0.16192667169990474</v>
      </c>
      <c r="T65" s="192">
        <v>0.1515</v>
      </c>
      <c r="U65" s="192">
        <v>0.1515</v>
      </c>
      <c r="V65" s="192">
        <v>0.31342667169990474</v>
      </c>
      <c r="W65" s="192">
        <v>0.1515</v>
      </c>
      <c r="X65" s="192">
        <v>1.0706</v>
      </c>
      <c r="Y65" s="192">
        <v>3.9294000000000002</v>
      </c>
      <c r="Z65" s="193">
        <v>9.0496000000000016</v>
      </c>
      <c r="AA65" s="194">
        <v>9.0496000000000016</v>
      </c>
      <c r="AB65" s="195">
        <v>4.2911235939156223</v>
      </c>
      <c r="AC65" s="196">
        <v>1.4041514892155731</v>
      </c>
      <c r="AD65" s="197">
        <v>1.4041514892155733</v>
      </c>
      <c r="AE65" s="197">
        <v>0.6787200000000001</v>
      </c>
      <c r="AF65" s="197">
        <v>4.7962880000000006</v>
      </c>
      <c r="AG65" s="197">
        <v>17.594035593915624</v>
      </c>
      <c r="AH65" s="198"/>
      <c r="AI65" s="297"/>
      <c r="AJ65" s="199"/>
      <c r="AK65" s="199"/>
      <c r="AL65" s="200"/>
      <c r="AM65" s="201"/>
      <c r="AN65" s="202"/>
      <c r="AO65" s="202" t="s">
        <v>5625</v>
      </c>
      <c r="AP65" s="202" t="s">
        <v>5625</v>
      </c>
      <c r="AQ65" s="202" t="s">
        <v>5625</v>
      </c>
      <c r="AR65" s="202">
        <v>4.4800000000000004</v>
      </c>
      <c r="AS65" s="871"/>
      <c r="AT65" s="183">
        <v>0</v>
      </c>
    </row>
    <row r="66" spans="1:49" s="183" customFormat="1">
      <c r="A66" s="184"/>
      <c r="B66" s="185">
        <v>10.15</v>
      </c>
      <c r="C66" s="185">
        <v>5.07</v>
      </c>
      <c r="D66" s="186">
        <v>-1.5364147838564715E-3</v>
      </c>
      <c r="E66" s="187">
        <v>1273.187452379198</v>
      </c>
      <c r="F66" s="187">
        <v>1269.0738885281755</v>
      </c>
      <c r="G66" s="188">
        <v>1.9</v>
      </c>
      <c r="H66" s="189">
        <v>24.000000000000004</v>
      </c>
      <c r="I66" s="190" t="s">
        <v>286</v>
      </c>
      <c r="J66" s="190" t="s">
        <v>287</v>
      </c>
      <c r="K66" s="191">
        <v>0.61</v>
      </c>
      <c r="L66" s="191">
        <v>4.1135638510224908</v>
      </c>
      <c r="M66" s="191">
        <v>1.01</v>
      </c>
      <c r="N66" s="191">
        <v>0.15</v>
      </c>
      <c r="O66" s="192">
        <v>4.92</v>
      </c>
      <c r="P66" s="192">
        <v>0.5</v>
      </c>
      <c r="Q66" s="192">
        <v>0.14612332830009525</v>
      </c>
      <c r="R66" s="192">
        <v>0.31342667169990468</v>
      </c>
      <c r="S66" s="192">
        <v>0.16192667169990474</v>
      </c>
      <c r="T66" s="192">
        <v>0.1515</v>
      </c>
      <c r="U66" s="192">
        <v>0.1515</v>
      </c>
      <c r="V66" s="192">
        <v>0.31342667169990474</v>
      </c>
      <c r="W66" s="192">
        <v>0.1515</v>
      </c>
      <c r="X66" s="192">
        <v>1.0706</v>
      </c>
      <c r="Y66" s="192">
        <v>3.8494000000000002</v>
      </c>
      <c r="Z66" s="193">
        <v>10.241400000000001</v>
      </c>
      <c r="AA66" s="194">
        <v>10.241400000000001</v>
      </c>
      <c r="AB66" s="195">
        <v>4.473258411930872</v>
      </c>
      <c r="AC66" s="196">
        <v>1.5890732255185167</v>
      </c>
      <c r="AD66" s="197">
        <v>1.5890732255185172</v>
      </c>
      <c r="AE66" s="197">
        <v>0.76810500000000004</v>
      </c>
      <c r="AF66" s="197">
        <v>5.4279420000000007</v>
      </c>
      <c r="AG66" s="197">
        <v>19.528116411930871</v>
      </c>
      <c r="AH66" s="198"/>
      <c r="AI66" s="297"/>
      <c r="AJ66" s="199"/>
      <c r="AK66" s="199"/>
      <c r="AL66" s="200"/>
      <c r="AM66" s="201"/>
      <c r="AN66" s="202"/>
      <c r="AO66" s="202" t="s">
        <v>5625</v>
      </c>
      <c r="AP66" s="202" t="s">
        <v>5625</v>
      </c>
      <c r="AQ66" s="202" t="s">
        <v>5625</v>
      </c>
      <c r="AR66" s="202">
        <v>5.07</v>
      </c>
      <c r="AS66" s="871"/>
      <c r="AT66" s="183">
        <v>0</v>
      </c>
    </row>
    <row r="67" spans="1:49" s="183" customFormat="1">
      <c r="A67" s="184"/>
      <c r="B67" s="185">
        <v>15.23</v>
      </c>
      <c r="C67" s="185">
        <v>5.08</v>
      </c>
      <c r="D67" s="186">
        <v>-1.5364147838564715E-3</v>
      </c>
      <c r="E67" s="187">
        <v>1273.1116039147964</v>
      </c>
      <c r="F67" s="187">
        <v>1269.066990025796</v>
      </c>
      <c r="G67" s="188">
        <v>1.9</v>
      </c>
      <c r="H67" s="189">
        <v>24.000000000000004</v>
      </c>
      <c r="I67" s="190" t="s">
        <v>286</v>
      </c>
      <c r="J67" s="190" t="s">
        <v>287</v>
      </c>
      <c r="K67" s="191">
        <v>0.61</v>
      </c>
      <c r="L67" s="191">
        <v>4.0446138890004022</v>
      </c>
      <c r="M67" s="191">
        <v>1.01</v>
      </c>
      <c r="N67" s="191">
        <v>0.15</v>
      </c>
      <c r="O67" s="192">
        <v>4.8499999999999996</v>
      </c>
      <c r="P67" s="192">
        <v>0.5</v>
      </c>
      <c r="Q67" s="192">
        <v>0.14612332830009525</v>
      </c>
      <c r="R67" s="192">
        <v>0.31342667169990468</v>
      </c>
      <c r="S67" s="192">
        <v>0.16192667169990474</v>
      </c>
      <c r="T67" s="192">
        <v>0.1515</v>
      </c>
      <c r="U67" s="192">
        <v>0.1515</v>
      </c>
      <c r="V67" s="192">
        <v>0.31342667169990474</v>
      </c>
      <c r="W67" s="192">
        <v>0.1515</v>
      </c>
      <c r="X67" s="192">
        <v>1.0706</v>
      </c>
      <c r="Y67" s="192">
        <v>3.7793999999999999</v>
      </c>
      <c r="Z67" s="193">
        <v>10.2616</v>
      </c>
      <c r="AA67" s="194">
        <v>10.2616</v>
      </c>
      <c r="AB67" s="195">
        <v>4.1283129416832667</v>
      </c>
      <c r="AC67" s="196">
        <v>1.5922074922355158</v>
      </c>
      <c r="AD67" s="197">
        <v>1.5922074922355161</v>
      </c>
      <c r="AE67" s="197">
        <v>0.76961999999999997</v>
      </c>
      <c r="AF67" s="197">
        <v>5.4386479999999997</v>
      </c>
      <c r="AG67" s="197">
        <v>19.212864941683264</v>
      </c>
      <c r="AH67" s="198"/>
      <c r="AI67" s="297"/>
      <c r="AJ67" s="199"/>
      <c r="AK67" s="199"/>
      <c r="AL67" s="200"/>
      <c r="AM67" s="201"/>
      <c r="AN67" s="202"/>
      <c r="AO67" s="202" t="s">
        <v>5625</v>
      </c>
      <c r="AP67" s="202" t="s">
        <v>5625</v>
      </c>
      <c r="AQ67" s="202" t="s">
        <v>5625</v>
      </c>
      <c r="AR67" s="202">
        <v>5.08</v>
      </c>
      <c r="AS67" s="871"/>
      <c r="AT67" s="183">
        <v>0</v>
      </c>
    </row>
    <row r="68" spans="1:49" s="183" customFormat="1">
      <c r="A68" s="184"/>
      <c r="B68" s="185">
        <v>20.309999999999999</v>
      </c>
      <c r="C68" s="185">
        <v>5.0799999999999983</v>
      </c>
      <c r="D68" s="186">
        <v>-1.5364147838564715E-3</v>
      </c>
      <c r="E68" s="187">
        <v>1273.0357554503951</v>
      </c>
      <c r="F68" s="187">
        <v>1269.066990025796</v>
      </c>
      <c r="G68" s="188">
        <v>1.9</v>
      </c>
      <c r="H68" s="189">
        <v>24.000000000000004</v>
      </c>
      <c r="I68" s="190" t="s">
        <v>286</v>
      </c>
      <c r="J68" s="190" t="s">
        <v>287</v>
      </c>
      <c r="K68" s="191">
        <v>0.61</v>
      </c>
      <c r="L68" s="191">
        <v>3.9687654245990416</v>
      </c>
      <c r="M68" s="191">
        <v>1.01</v>
      </c>
      <c r="N68" s="191">
        <v>0.15</v>
      </c>
      <c r="O68" s="192">
        <v>4.78</v>
      </c>
      <c r="P68" s="192">
        <v>0.5</v>
      </c>
      <c r="Q68" s="192">
        <v>0.14612332830009525</v>
      </c>
      <c r="R68" s="192">
        <v>0.31342667169990468</v>
      </c>
      <c r="S68" s="192">
        <v>0.16192667169990474</v>
      </c>
      <c r="T68" s="192">
        <v>0.1515</v>
      </c>
      <c r="U68" s="192">
        <v>0.1515</v>
      </c>
      <c r="V68" s="192">
        <v>0.31342667169990474</v>
      </c>
      <c r="W68" s="192">
        <v>0.1515</v>
      </c>
      <c r="X68" s="192">
        <v>1.0706</v>
      </c>
      <c r="Y68" s="192">
        <v>3.7094000000000005</v>
      </c>
      <c r="Z68" s="193">
        <v>10.261599999999996</v>
      </c>
      <c r="AA68" s="194">
        <v>10.261599999999996</v>
      </c>
      <c r="AB68" s="195">
        <v>3.7391496405327644</v>
      </c>
      <c r="AC68" s="196">
        <v>1.5922074922355152</v>
      </c>
      <c r="AD68" s="197">
        <v>1.5922074922355156</v>
      </c>
      <c r="AE68" s="197">
        <v>0.76961999999999975</v>
      </c>
      <c r="AF68" s="197">
        <v>5.4386479999999979</v>
      </c>
      <c r="AG68" s="197">
        <v>18.823701640532761</v>
      </c>
      <c r="AH68" s="198"/>
      <c r="AI68" s="297"/>
      <c r="AJ68" s="199"/>
      <c r="AK68" s="199"/>
      <c r="AL68" s="200"/>
      <c r="AM68" s="201"/>
      <c r="AN68" s="202"/>
      <c r="AO68" s="202" t="s">
        <v>5625</v>
      </c>
      <c r="AP68" s="202" t="s">
        <v>5625</v>
      </c>
      <c r="AQ68" s="202" t="s">
        <v>5625</v>
      </c>
      <c r="AR68" s="202">
        <v>5.0799999999999983</v>
      </c>
      <c r="AS68" s="871"/>
      <c r="AT68" s="183">
        <v>0</v>
      </c>
    </row>
    <row r="69" spans="1:49" s="183" customFormat="1">
      <c r="A69" s="203">
        <v>740</v>
      </c>
      <c r="B69" s="204">
        <v>25.383770326718334</v>
      </c>
      <c r="C69" s="204">
        <v>5.0737703267183356</v>
      </c>
      <c r="D69" s="205">
        <v>-1.5364147838564715E-3</v>
      </c>
      <c r="E69" s="206">
        <v>1272.96</v>
      </c>
      <c r="F69" s="206">
        <v>1269.0436</v>
      </c>
      <c r="G69" s="207">
        <v>1.9</v>
      </c>
      <c r="H69" s="208">
        <v>24.000000000000004</v>
      </c>
      <c r="I69" s="209" t="s">
        <v>286</v>
      </c>
      <c r="J69" s="209" t="s">
        <v>287</v>
      </c>
      <c r="K69" s="210">
        <v>0.61</v>
      </c>
      <c r="L69" s="210">
        <v>3.9164000000000669</v>
      </c>
      <c r="M69" s="210">
        <v>1.01</v>
      </c>
      <c r="N69" s="210">
        <v>0.15</v>
      </c>
      <c r="O69" s="211">
        <v>4.72</v>
      </c>
      <c r="P69" s="211">
        <v>0.5</v>
      </c>
      <c r="Q69" s="211">
        <v>0.14612332830009525</v>
      </c>
      <c r="R69" s="211">
        <v>0.31342667169990468</v>
      </c>
      <c r="S69" s="211">
        <v>0.16192667169990474</v>
      </c>
      <c r="T69" s="211">
        <v>0.1515</v>
      </c>
      <c r="U69" s="211">
        <v>0.1515</v>
      </c>
      <c r="V69" s="211">
        <v>0.31342667169990474</v>
      </c>
      <c r="W69" s="211">
        <v>0.1515</v>
      </c>
      <c r="X69" s="211">
        <v>1.0706</v>
      </c>
      <c r="Y69" s="211">
        <v>3.6494</v>
      </c>
      <c r="Z69" s="193">
        <v>10.249016059971037</v>
      </c>
      <c r="AA69" s="194">
        <v>10.249016059971037</v>
      </c>
      <c r="AB69" s="195">
        <v>3.4662172314825512</v>
      </c>
      <c r="AC69" s="196">
        <v>1.590254946473066</v>
      </c>
      <c r="AD69" s="197">
        <v>1.5902549464730662</v>
      </c>
      <c r="AE69" s="197">
        <v>0.76867620449782781</v>
      </c>
      <c r="AF69" s="197">
        <v>5.4319785117846502</v>
      </c>
      <c r="AG69" s="197">
        <v>18.532270839639978</v>
      </c>
      <c r="AH69" s="198"/>
      <c r="AI69" s="298">
        <v>4.7764000000000673</v>
      </c>
      <c r="AJ69" s="212"/>
      <c r="AK69" s="212">
        <v>0.45</v>
      </c>
      <c r="AL69" s="213">
        <v>4.3264000000000671</v>
      </c>
      <c r="AM69" s="214">
        <v>1</v>
      </c>
      <c r="AN69" s="215">
        <v>0</v>
      </c>
      <c r="AO69" s="215" t="s">
        <v>5625</v>
      </c>
      <c r="AP69" s="215" t="s">
        <v>5625</v>
      </c>
      <c r="AQ69" s="215" t="s">
        <v>5625</v>
      </c>
      <c r="AR69" s="870">
        <v>5.0737703267183356</v>
      </c>
      <c r="AS69" s="870">
        <v>4.336400000000058</v>
      </c>
      <c r="AT69" s="183">
        <v>1</v>
      </c>
      <c r="AW69" s="183">
        <v>1</v>
      </c>
    </row>
    <row r="70" spans="1:49" s="183" customFormat="1">
      <c r="A70" s="216"/>
      <c r="B70" s="185"/>
      <c r="C70" s="185"/>
      <c r="D70" s="186"/>
      <c r="E70" s="187"/>
      <c r="F70" s="187">
        <v>0</v>
      </c>
      <c r="G70" s="188"/>
      <c r="H70" s="189"/>
      <c r="I70" s="190"/>
      <c r="J70" s="190"/>
      <c r="K70" s="191"/>
      <c r="L70" s="191"/>
      <c r="M70" s="191"/>
      <c r="N70" s="191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217">
        <v>58.877870281658332</v>
      </c>
      <c r="AA70" s="218">
        <v>58.877870281658332</v>
      </c>
      <c r="AB70" s="219">
        <v>24.958360446506294</v>
      </c>
      <c r="AC70" s="220">
        <v>7.9559506486981286</v>
      </c>
      <c r="AD70" s="221">
        <v>7.9559506486981313</v>
      </c>
      <c r="AE70" s="221">
        <v>3.8456412044978272</v>
      </c>
      <c r="AF70" s="221">
        <v>38.789072773451991</v>
      </c>
      <c r="AG70" s="221">
        <v>103.92502823637098</v>
      </c>
      <c r="AH70" s="222">
        <v>0</v>
      </c>
      <c r="AI70" s="297"/>
      <c r="AJ70" s="199"/>
      <c r="AK70" s="199"/>
      <c r="AL70" s="200"/>
      <c r="AM70" s="199"/>
      <c r="AN70" s="199"/>
      <c r="AO70" s="221"/>
      <c r="AP70" s="221"/>
      <c r="AQ70" s="221"/>
      <c r="AR70" s="221"/>
      <c r="AS70" s="1073"/>
      <c r="AT70" s="183">
        <v>0</v>
      </c>
    </row>
    <row r="71" spans="1:49" s="183" customFormat="1">
      <c r="A71" s="164">
        <v>740</v>
      </c>
      <c r="B71" s="165">
        <v>0</v>
      </c>
      <c r="C71" s="165">
        <v>0</v>
      </c>
      <c r="D71" s="166">
        <v>-3.7238770743086271E-4</v>
      </c>
      <c r="E71" s="167">
        <v>1272.96</v>
      </c>
      <c r="F71" s="167">
        <v>1269.0336</v>
      </c>
      <c r="G71" s="168">
        <v>1.9</v>
      </c>
      <c r="H71" s="169">
        <v>24.000000000000004</v>
      </c>
      <c r="I71" s="170" t="s">
        <v>286</v>
      </c>
      <c r="J71" s="170" t="s">
        <v>287</v>
      </c>
      <c r="K71" s="171">
        <v>0.61</v>
      </c>
      <c r="L71" s="171">
        <v>3.9264000000000578</v>
      </c>
      <c r="M71" s="171">
        <v>1.01</v>
      </c>
      <c r="N71" s="171">
        <v>0.25</v>
      </c>
      <c r="O71" s="172">
        <v>4.83</v>
      </c>
      <c r="P71" s="172">
        <v>0.5</v>
      </c>
      <c r="Q71" s="172">
        <v>0.14612332830009525</v>
      </c>
      <c r="R71" s="172">
        <v>0.41442667169990477</v>
      </c>
      <c r="S71" s="172">
        <v>0.16192667169990474</v>
      </c>
      <c r="T71" s="172">
        <v>0.1515</v>
      </c>
      <c r="U71" s="172">
        <v>0.1515</v>
      </c>
      <c r="V71" s="172">
        <v>0.31342667169990474</v>
      </c>
      <c r="W71" s="172">
        <v>0.1515</v>
      </c>
      <c r="X71" s="172">
        <v>1.1716</v>
      </c>
      <c r="Y71" s="172">
        <v>3.6584000000000003</v>
      </c>
      <c r="Z71" s="173">
        <v>7.6026542216873008</v>
      </c>
      <c r="AA71" s="174">
        <v>7.6026542216873008</v>
      </c>
      <c r="AB71" s="175">
        <v>2.9893636399676677</v>
      </c>
      <c r="AC71" s="176">
        <v>0</v>
      </c>
      <c r="AD71" s="177">
        <v>0</v>
      </c>
      <c r="AE71" s="177">
        <v>0</v>
      </c>
      <c r="AF71" s="177">
        <v>10.864174033235358</v>
      </c>
      <c r="AG71" s="177">
        <v>7.3304980501069101</v>
      </c>
      <c r="AH71" s="178"/>
      <c r="AI71" s="296">
        <v>4.7864000000000582</v>
      </c>
      <c r="AJ71" s="180"/>
      <c r="AK71" s="180">
        <v>0.45</v>
      </c>
      <c r="AL71" s="181">
        <v>4.336400000000058</v>
      </c>
      <c r="AM71" s="182">
        <v>0</v>
      </c>
      <c r="AN71" s="162">
        <v>0</v>
      </c>
      <c r="AO71" s="162" t="s">
        <v>5625</v>
      </c>
      <c r="AP71" s="162" t="s">
        <v>5625</v>
      </c>
      <c r="AQ71" s="162" t="s">
        <v>5625</v>
      </c>
      <c r="AR71" s="162">
        <v>0</v>
      </c>
      <c r="AS71" s="1072">
        <v>0</v>
      </c>
      <c r="AT71" s="183">
        <v>0</v>
      </c>
    </row>
    <row r="72" spans="1:49" s="183" customFormat="1">
      <c r="A72" s="184"/>
      <c r="B72" s="185">
        <v>0.6</v>
      </c>
      <c r="C72" s="185">
        <v>0.6</v>
      </c>
      <c r="D72" s="186">
        <v>-3.7238770743086271E-4</v>
      </c>
      <c r="E72" s="187">
        <v>1272.96</v>
      </c>
      <c r="F72" s="187">
        <v>1269.0333765673756</v>
      </c>
      <c r="G72" s="188">
        <v>1.9</v>
      </c>
      <c r="H72" s="189">
        <v>24.000000000000004</v>
      </c>
      <c r="I72" s="190" t="s">
        <v>286</v>
      </c>
      <c r="J72" s="190" t="s">
        <v>287</v>
      </c>
      <c r="K72" s="191">
        <v>0.61</v>
      </c>
      <c r="L72" s="191">
        <v>3.9266234326244103</v>
      </c>
      <c r="M72" s="191">
        <v>1.01</v>
      </c>
      <c r="N72" s="191">
        <v>0.15</v>
      </c>
      <c r="O72" s="192">
        <v>4.7300000000000004</v>
      </c>
      <c r="P72" s="192">
        <v>0.5</v>
      </c>
      <c r="Q72" s="192">
        <v>0.14612332830009525</v>
      </c>
      <c r="R72" s="192">
        <v>0.31342667169990468</v>
      </c>
      <c r="S72" s="192">
        <v>0.16192667169990474</v>
      </c>
      <c r="T72" s="192">
        <v>0.1515</v>
      </c>
      <c r="U72" s="192">
        <v>0.1515</v>
      </c>
      <c r="V72" s="192">
        <v>0.31342667169990474</v>
      </c>
      <c r="W72" s="192">
        <v>0.1515</v>
      </c>
      <c r="X72" s="192">
        <v>1.0706</v>
      </c>
      <c r="Y72" s="192">
        <v>3.6594000000000007</v>
      </c>
      <c r="Z72" s="193">
        <v>1.212</v>
      </c>
      <c r="AA72" s="194">
        <v>1.212</v>
      </c>
      <c r="AB72" s="195">
        <v>0.41609380017039305</v>
      </c>
      <c r="AC72" s="196">
        <v>0.1880560030199428</v>
      </c>
      <c r="AD72" s="197">
        <v>0.18805600301994282</v>
      </c>
      <c r="AE72" s="197">
        <v>9.0899999999999995E-2</v>
      </c>
      <c r="AF72" s="197">
        <v>0.64235999999999993</v>
      </c>
      <c r="AG72" s="197">
        <v>2.197733800170393</v>
      </c>
      <c r="AH72" s="198"/>
      <c r="AI72" s="297"/>
      <c r="AJ72" s="199"/>
      <c r="AK72" s="199"/>
      <c r="AL72" s="200"/>
      <c r="AM72" s="201"/>
      <c r="AN72" s="202"/>
      <c r="AO72" s="202" t="s">
        <v>5625</v>
      </c>
      <c r="AP72" s="202" t="s">
        <v>5625</v>
      </c>
      <c r="AQ72" s="202" t="s">
        <v>5625</v>
      </c>
      <c r="AR72" s="202">
        <v>0.6</v>
      </c>
      <c r="AS72" s="871"/>
      <c r="AT72" s="183">
        <v>0</v>
      </c>
    </row>
    <row r="73" spans="1:49" s="183" customFormat="1">
      <c r="A73" s="184"/>
      <c r="B73" s="185">
        <v>10.74</v>
      </c>
      <c r="C73" s="185">
        <v>10.14</v>
      </c>
      <c r="D73" s="186">
        <v>-3.7238770743086271E-4</v>
      </c>
      <c r="E73" s="187">
        <v>1272.9779974979001</v>
      </c>
      <c r="F73" s="187">
        <v>1269.0296005560224</v>
      </c>
      <c r="G73" s="188">
        <v>1.9</v>
      </c>
      <c r="H73" s="189">
        <v>24.000000000000004</v>
      </c>
      <c r="I73" s="190" t="s">
        <v>286</v>
      </c>
      <c r="J73" s="190" t="s">
        <v>287</v>
      </c>
      <c r="K73" s="191">
        <v>0.61</v>
      </c>
      <c r="L73" s="191">
        <v>3.9483969418777178</v>
      </c>
      <c r="M73" s="191">
        <v>1.01</v>
      </c>
      <c r="N73" s="191">
        <v>0.15</v>
      </c>
      <c r="O73" s="192">
        <v>4.76</v>
      </c>
      <c r="P73" s="192">
        <v>0.5</v>
      </c>
      <c r="Q73" s="192">
        <v>0.14612332830009525</v>
      </c>
      <c r="R73" s="192">
        <v>0.31342667169990468</v>
      </c>
      <c r="S73" s="192">
        <v>0.16192667169990474</v>
      </c>
      <c r="T73" s="192">
        <v>0.1515</v>
      </c>
      <c r="U73" s="192">
        <v>0.1515</v>
      </c>
      <c r="V73" s="192">
        <v>0.31342667169990474</v>
      </c>
      <c r="W73" s="192">
        <v>0.1515</v>
      </c>
      <c r="X73" s="192">
        <v>1.0706</v>
      </c>
      <c r="Y73" s="192">
        <v>3.6894</v>
      </c>
      <c r="Z73" s="193">
        <v>20.482800000000001</v>
      </c>
      <c r="AA73" s="194">
        <v>20.482800000000001</v>
      </c>
      <c r="AB73" s="195">
        <v>7.254976440546467</v>
      </c>
      <c r="AC73" s="196">
        <v>3.1781464510370334</v>
      </c>
      <c r="AD73" s="197">
        <v>3.1781464510370343</v>
      </c>
      <c r="AE73" s="197">
        <v>1.5362100000000001</v>
      </c>
      <c r="AF73" s="197">
        <v>10.855884000000001</v>
      </c>
      <c r="AG73" s="197">
        <v>37.364692440546463</v>
      </c>
      <c r="AH73" s="198"/>
      <c r="AI73" s="297"/>
      <c r="AJ73" s="199"/>
      <c r="AK73" s="199"/>
      <c r="AL73" s="200"/>
      <c r="AM73" s="201"/>
      <c r="AN73" s="202"/>
      <c r="AO73" s="202" t="s">
        <v>5625</v>
      </c>
      <c r="AP73" s="202" t="s">
        <v>5625</v>
      </c>
      <c r="AQ73" s="202" t="s">
        <v>5625</v>
      </c>
      <c r="AR73" s="202">
        <v>10.14</v>
      </c>
      <c r="AS73" s="871"/>
      <c r="AT73" s="183">
        <v>0</v>
      </c>
    </row>
    <row r="74" spans="1:49" s="183" customFormat="1">
      <c r="A74" s="184"/>
      <c r="B74" s="185">
        <v>21.48</v>
      </c>
      <c r="C74" s="185">
        <v>10.74</v>
      </c>
      <c r="D74" s="186">
        <v>-3.7238770743086271E-4</v>
      </c>
      <c r="E74" s="187">
        <v>1272.9959949958004</v>
      </c>
      <c r="F74" s="187">
        <v>1269.0293771233978</v>
      </c>
      <c r="G74" s="188">
        <v>1.9</v>
      </c>
      <c r="H74" s="189">
        <v>24.000000000000004</v>
      </c>
      <c r="I74" s="190" t="s">
        <v>286</v>
      </c>
      <c r="J74" s="190" t="s">
        <v>287</v>
      </c>
      <c r="K74" s="191">
        <v>0.61</v>
      </c>
      <c r="L74" s="191">
        <v>3.966617872402594</v>
      </c>
      <c r="M74" s="191">
        <v>1.01</v>
      </c>
      <c r="N74" s="191">
        <v>0.15</v>
      </c>
      <c r="O74" s="192">
        <v>4.7699999999999996</v>
      </c>
      <c r="P74" s="192">
        <v>0.5</v>
      </c>
      <c r="Q74" s="192">
        <v>0.14612332830009525</v>
      </c>
      <c r="R74" s="192">
        <v>0.31342667169990468</v>
      </c>
      <c r="S74" s="192">
        <v>0.16192667169990474</v>
      </c>
      <c r="T74" s="192">
        <v>0.1515</v>
      </c>
      <c r="U74" s="192">
        <v>0.1515</v>
      </c>
      <c r="V74" s="192">
        <v>0.31342667169990474</v>
      </c>
      <c r="W74" s="192">
        <v>0.1515</v>
      </c>
      <c r="X74" s="192">
        <v>1.0706</v>
      </c>
      <c r="Y74" s="192">
        <v>3.6993999999999998</v>
      </c>
      <c r="Z74" s="193">
        <v>21.694800000000001</v>
      </c>
      <c r="AA74" s="194">
        <v>21.694800000000001</v>
      </c>
      <c r="AB74" s="195">
        <v>7.881914709099906</v>
      </c>
      <c r="AC74" s="196">
        <v>3.3662024540569764</v>
      </c>
      <c r="AD74" s="197">
        <v>3.3662024540569768</v>
      </c>
      <c r="AE74" s="197">
        <v>1.6271100000000001</v>
      </c>
      <c r="AF74" s="197">
        <v>11.498244</v>
      </c>
      <c r="AG74" s="197">
        <v>39.773270709099904</v>
      </c>
      <c r="AH74" s="198"/>
      <c r="AI74" s="297"/>
      <c r="AJ74" s="199"/>
      <c r="AK74" s="199"/>
      <c r="AL74" s="200"/>
      <c r="AM74" s="201"/>
      <c r="AN74" s="202"/>
      <c r="AO74" s="202" t="s">
        <v>5625</v>
      </c>
      <c r="AP74" s="202" t="s">
        <v>5625</v>
      </c>
      <c r="AQ74" s="202" t="s">
        <v>5625</v>
      </c>
      <c r="AR74" s="202">
        <v>10.74</v>
      </c>
      <c r="AS74" s="871"/>
      <c r="AT74" s="183">
        <v>0</v>
      </c>
    </row>
    <row r="75" spans="1:49" s="183" customFormat="1">
      <c r="A75" s="184"/>
      <c r="B75" s="185">
        <v>32.22</v>
      </c>
      <c r="C75" s="185">
        <v>10.739999999999998</v>
      </c>
      <c r="D75" s="186">
        <v>-3.7238770743086271E-4</v>
      </c>
      <c r="E75" s="187">
        <v>1273.0139924937005</v>
      </c>
      <c r="F75" s="187">
        <v>1269.0256011120446</v>
      </c>
      <c r="G75" s="188">
        <v>1.9</v>
      </c>
      <c r="H75" s="189">
        <v>24.000000000000004</v>
      </c>
      <c r="I75" s="190" t="s">
        <v>286</v>
      </c>
      <c r="J75" s="190" t="s">
        <v>287</v>
      </c>
      <c r="K75" s="191">
        <v>0.61</v>
      </c>
      <c r="L75" s="191">
        <v>3.9883913816559016</v>
      </c>
      <c r="M75" s="191">
        <v>1.01</v>
      </c>
      <c r="N75" s="191">
        <v>0.15</v>
      </c>
      <c r="O75" s="192">
        <v>4.8</v>
      </c>
      <c r="P75" s="192">
        <v>0.5</v>
      </c>
      <c r="Q75" s="192">
        <v>0.14612332830009525</v>
      </c>
      <c r="R75" s="192">
        <v>0.31342667169990468</v>
      </c>
      <c r="S75" s="192">
        <v>0.16192667169990474</v>
      </c>
      <c r="T75" s="192">
        <v>0.1515</v>
      </c>
      <c r="U75" s="192">
        <v>0.1515</v>
      </c>
      <c r="V75" s="192">
        <v>0.31342667169990474</v>
      </c>
      <c r="W75" s="192">
        <v>0.1515</v>
      </c>
      <c r="X75" s="192">
        <v>1.0706</v>
      </c>
      <c r="Y75" s="192">
        <v>3.7294</v>
      </c>
      <c r="Z75" s="193">
        <v>21.694799999999997</v>
      </c>
      <c r="AA75" s="194">
        <v>21.694799999999997</v>
      </c>
      <c r="AB75" s="195">
        <v>8.1181006733742329</v>
      </c>
      <c r="AC75" s="196">
        <v>3.3662024540569759</v>
      </c>
      <c r="AD75" s="197">
        <v>3.3662024540569764</v>
      </c>
      <c r="AE75" s="197">
        <v>1.6271099999999996</v>
      </c>
      <c r="AF75" s="197">
        <v>11.498243999999998</v>
      </c>
      <c r="AG75" s="197">
        <v>40.009456673374231</v>
      </c>
      <c r="AH75" s="198"/>
      <c r="AI75" s="297"/>
      <c r="AJ75" s="199"/>
      <c r="AK75" s="199"/>
      <c r="AL75" s="200"/>
      <c r="AM75" s="201"/>
      <c r="AN75" s="202"/>
      <c r="AO75" s="202" t="s">
        <v>5625</v>
      </c>
      <c r="AP75" s="202" t="s">
        <v>5625</v>
      </c>
      <c r="AQ75" s="202" t="s">
        <v>5625</v>
      </c>
      <c r="AR75" s="202">
        <v>10.739999999999998</v>
      </c>
      <c r="AS75" s="871"/>
      <c r="AT75" s="183">
        <v>0</v>
      </c>
    </row>
    <row r="76" spans="1:49" s="183" customFormat="1">
      <c r="A76" s="184"/>
      <c r="B76" s="185">
        <v>42.97</v>
      </c>
      <c r="C76" s="185">
        <v>10.75</v>
      </c>
      <c r="D76" s="186">
        <v>-3.7238770743086271E-4</v>
      </c>
      <c r="E76" s="187">
        <v>1273.0320067490475</v>
      </c>
      <c r="F76" s="187">
        <v>1269.0255973881674</v>
      </c>
      <c r="G76" s="188">
        <v>1.9</v>
      </c>
      <c r="H76" s="189">
        <v>24.000000000000004</v>
      </c>
      <c r="I76" s="190" t="s">
        <v>286</v>
      </c>
      <c r="J76" s="190" t="s">
        <v>287</v>
      </c>
      <c r="K76" s="191">
        <v>0.61</v>
      </c>
      <c r="L76" s="191">
        <v>4.0064093608800704</v>
      </c>
      <c r="M76" s="191">
        <v>1.01</v>
      </c>
      <c r="N76" s="191">
        <v>0.15</v>
      </c>
      <c r="O76" s="192">
        <v>4.8099999999999996</v>
      </c>
      <c r="P76" s="192">
        <v>0.5</v>
      </c>
      <c r="Q76" s="192">
        <v>0.14612332830009525</v>
      </c>
      <c r="R76" s="192">
        <v>0.31342667169990468</v>
      </c>
      <c r="S76" s="192">
        <v>0.16192667169990474</v>
      </c>
      <c r="T76" s="192">
        <v>0.1515</v>
      </c>
      <c r="U76" s="192">
        <v>0.1515</v>
      </c>
      <c r="V76" s="192">
        <v>0.31342667169990474</v>
      </c>
      <c r="W76" s="192">
        <v>0.1515</v>
      </c>
      <c r="X76" s="192">
        <v>1.0706</v>
      </c>
      <c r="Y76" s="192">
        <v>3.7393999999999998</v>
      </c>
      <c r="Z76" s="193">
        <v>21.715</v>
      </c>
      <c r="AA76" s="194">
        <v>21.715</v>
      </c>
      <c r="AB76" s="195">
        <v>8.3212896357553721</v>
      </c>
      <c r="AC76" s="196">
        <v>3.3693367207739753</v>
      </c>
      <c r="AD76" s="197">
        <v>3.3693367207739757</v>
      </c>
      <c r="AE76" s="197">
        <v>1.628625</v>
      </c>
      <c r="AF76" s="197">
        <v>11.50895</v>
      </c>
      <c r="AG76" s="197">
        <v>40.242339635755371</v>
      </c>
      <c r="AH76" s="198"/>
      <c r="AI76" s="297"/>
      <c r="AJ76" s="199"/>
      <c r="AK76" s="199"/>
      <c r="AL76" s="200"/>
      <c r="AM76" s="201"/>
      <c r="AN76" s="202"/>
      <c r="AO76" s="202" t="s">
        <v>5625</v>
      </c>
      <c r="AP76" s="202" t="s">
        <v>5625</v>
      </c>
      <c r="AQ76" s="202" t="s">
        <v>5625</v>
      </c>
      <c r="AR76" s="202">
        <v>10.75</v>
      </c>
      <c r="AS76" s="871"/>
      <c r="AT76" s="183">
        <v>0</v>
      </c>
    </row>
    <row r="77" spans="1:49" s="183" customFormat="1">
      <c r="A77" s="203">
        <v>739</v>
      </c>
      <c r="B77" s="204">
        <v>53.707465635650713</v>
      </c>
      <c r="C77" s="204">
        <v>10.737465635650715</v>
      </c>
      <c r="D77" s="205">
        <v>-3.7238770743086271E-4</v>
      </c>
      <c r="E77" s="206">
        <v>1273.05</v>
      </c>
      <c r="F77" s="206">
        <v>1269.0136</v>
      </c>
      <c r="G77" s="207">
        <v>1.9</v>
      </c>
      <c r="H77" s="208">
        <v>24.000000000000004</v>
      </c>
      <c r="I77" s="209" t="s">
        <v>286</v>
      </c>
      <c r="J77" s="209" t="s">
        <v>287</v>
      </c>
      <c r="K77" s="210">
        <v>0.61</v>
      </c>
      <c r="L77" s="210">
        <v>4.0363999999999578</v>
      </c>
      <c r="M77" s="210">
        <v>1.01</v>
      </c>
      <c r="N77" s="210">
        <v>0.15</v>
      </c>
      <c r="O77" s="211">
        <v>4.84</v>
      </c>
      <c r="P77" s="211">
        <v>0.5</v>
      </c>
      <c r="Q77" s="211">
        <v>0.14612332830009525</v>
      </c>
      <c r="R77" s="211">
        <v>0.31342667169990468</v>
      </c>
      <c r="S77" s="211">
        <v>0.16192667169990474</v>
      </c>
      <c r="T77" s="211">
        <v>0.1515</v>
      </c>
      <c r="U77" s="211">
        <v>0.1515</v>
      </c>
      <c r="V77" s="211">
        <v>0.31342667169990474</v>
      </c>
      <c r="W77" s="211">
        <v>0.1515</v>
      </c>
      <c r="X77" s="211">
        <v>1.0706</v>
      </c>
      <c r="Y77" s="211">
        <v>3.7694000000000001</v>
      </c>
      <c r="Z77" s="193">
        <v>21.689680584014443</v>
      </c>
      <c r="AA77" s="194">
        <v>21.689680584014443</v>
      </c>
      <c r="AB77" s="195">
        <v>8.6368308085541017</v>
      </c>
      <c r="AC77" s="196">
        <v>3.365408116674105</v>
      </c>
      <c r="AD77" s="197">
        <v>3.3654081166741054</v>
      </c>
      <c r="AE77" s="197">
        <v>1.6267260438010831</v>
      </c>
      <c r="AF77" s="197">
        <v>11.495530709527655</v>
      </c>
      <c r="AG77" s="197">
        <v>40.520661267055331</v>
      </c>
      <c r="AH77" s="198"/>
      <c r="AI77" s="298">
        <v>4.8963999999999581</v>
      </c>
      <c r="AJ77" s="212"/>
      <c r="AK77" s="212">
        <v>0.45</v>
      </c>
      <c r="AL77" s="213">
        <v>4.4463999999999579</v>
      </c>
      <c r="AM77" s="214">
        <v>1</v>
      </c>
      <c r="AN77" s="215">
        <v>0</v>
      </c>
      <c r="AO77" s="215" t="s">
        <v>5625</v>
      </c>
      <c r="AP77" s="215" t="s">
        <v>5625</v>
      </c>
      <c r="AQ77" s="215" t="s">
        <v>5625</v>
      </c>
      <c r="AR77" s="870">
        <v>10.737465635650715</v>
      </c>
      <c r="AS77" s="870">
        <v>4.4463999999999579</v>
      </c>
      <c r="AT77" s="183">
        <v>1</v>
      </c>
      <c r="AW77" s="183">
        <v>1</v>
      </c>
    </row>
    <row r="78" spans="1:49" s="183" customFormat="1">
      <c r="A78" s="216"/>
      <c r="B78" s="185"/>
      <c r="C78" s="185"/>
      <c r="D78" s="186"/>
      <c r="E78" s="187"/>
      <c r="F78" s="187" t="s">
        <v>5625</v>
      </c>
      <c r="G78" s="188"/>
      <c r="H78" s="189"/>
      <c r="I78" s="190"/>
      <c r="J78" s="190"/>
      <c r="K78" s="191"/>
      <c r="L78" s="191"/>
      <c r="M78" s="191"/>
      <c r="N78" s="191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217">
        <v>116.09173480570175</v>
      </c>
      <c r="AA78" s="218">
        <v>116.09173480570175</v>
      </c>
      <c r="AB78" s="219">
        <v>43.61856970746814</v>
      </c>
      <c r="AC78" s="220">
        <v>16.833352199619007</v>
      </c>
      <c r="AD78" s="221">
        <v>16.833352199619014</v>
      </c>
      <c r="AE78" s="221">
        <v>8.136681043801083</v>
      </c>
      <c r="AF78" s="221">
        <v>68.363386742763012</v>
      </c>
      <c r="AG78" s="221">
        <v>207.43865257610861</v>
      </c>
      <c r="AH78" s="222">
        <v>0</v>
      </c>
      <c r="AI78" s="297"/>
      <c r="AJ78" s="199"/>
      <c r="AK78" s="199"/>
      <c r="AL78" s="200"/>
      <c r="AM78" s="199"/>
      <c r="AN78" s="199"/>
      <c r="AO78" s="221"/>
      <c r="AP78" s="221"/>
      <c r="AQ78" s="221"/>
      <c r="AR78" s="221"/>
      <c r="AS78" s="1073"/>
      <c r="AT78" s="183">
        <v>0</v>
      </c>
    </row>
    <row r="79" spans="1:49" s="183" customFormat="1">
      <c r="A79" s="164">
        <v>2408</v>
      </c>
      <c r="B79" s="165">
        <v>0</v>
      </c>
      <c r="C79" s="165">
        <v>0</v>
      </c>
      <c r="D79" s="166">
        <v>-5.0161968317910064E-3</v>
      </c>
      <c r="E79" s="167">
        <v>1278.7796000000001</v>
      </c>
      <c r="F79" s="167">
        <v>1275.1853080000001</v>
      </c>
      <c r="G79" s="168">
        <v>1.9</v>
      </c>
      <c r="H79" s="169">
        <v>10</v>
      </c>
      <c r="I79" s="170" t="s">
        <v>286</v>
      </c>
      <c r="J79" s="170" t="s">
        <v>287</v>
      </c>
      <c r="K79" s="171">
        <v>0.25</v>
      </c>
      <c r="L79" s="171">
        <v>3.5942919999999958</v>
      </c>
      <c r="M79" s="171">
        <v>0.65</v>
      </c>
      <c r="N79" s="171">
        <v>0.25</v>
      </c>
      <c r="O79" s="172">
        <v>2.66</v>
      </c>
      <c r="P79" s="172">
        <v>0.5</v>
      </c>
      <c r="Q79" s="172">
        <v>2.4543692606170259E-2</v>
      </c>
      <c r="R79" s="172">
        <v>0.21920630739382976</v>
      </c>
      <c r="S79" s="172">
        <v>5.6706307393829744E-2</v>
      </c>
      <c r="T79" s="172">
        <v>9.7500000000000003E-2</v>
      </c>
      <c r="U79" s="172">
        <v>9.7500000000000003E-2</v>
      </c>
      <c r="V79" s="172">
        <v>0.15420630739382973</v>
      </c>
      <c r="W79" s="172">
        <v>9.7500000000000003E-2</v>
      </c>
      <c r="X79" s="172">
        <v>0.52</v>
      </c>
      <c r="Y79" s="172">
        <v>2.14</v>
      </c>
      <c r="Z79" s="173">
        <v>7.6026542216873008</v>
      </c>
      <c r="AA79" s="174">
        <v>7.6026542216873008</v>
      </c>
      <c r="AB79" s="175">
        <v>0.35843473593565361</v>
      </c>
      <c r="AC79" s="176">
        <v>0</v>
      </c>
      <c r="AD79" s="177">
        <v>0</v>
      </c>
      <c r="AE79" s="177">
        <v>0</v>
      </c>
      <c r="AF79" s="177">
        <v>9.2932268157451681</v>
      </c>
      <c r="AG79" s="177">
        <v>6.2705163635650853</v>
      </c>
      <c r="AH79" s="178"/>
      <c r="AI79" s="296">
        <v>4.0942919999999958</v>
      </c>
      <c r="AJ79" s="180"/>
      <c r="AK79" s="180">
        <v>0.45</v>
      </c>
      <c r="AL79" s="181">
        <v>3.6442919999999956</v>
      </c>
      <c r="AM79" s="182">
        <v>1</v>
      </c>
      <c r="AN79" s="162">
        <v>0</v>
      </c>
      <c r="AO79" s="162" t="s">
        <v>5625</v>
      </c>
      <c r="AP79" s="162" t="s">
        <v>5625</v>
      </c>
      <c r="AQ79" s="162" t="s">
        <v>5625</v>
      </c>
      <c r="AR79" s="162">
        <v>0</v>
      </c>
      <c r="AS79" s="1072">
        <v>3.6442919999999956</v>
      </c>
      <c r="AT79" s="183">
        <v>1</v>
      </c>
      <c r="AV79" s="183">
        <v>1</v>
      </c>
    </row>
    <row r="80" spans="1:49" s="183" customFormat="1">
      <c r="A80" s="184"/>
      <c r="B80" s="185">
        <v>0.6</v>
      </c>
      <c r="C80" s="185">
        <v>0.6</v>
      </c>
      <c r="D80" s="186">
        <v>-5.0161968317910064E-3</v>
      </c>
      <c r="E80" s="187">
        <v>1278.7796000000001</v>
      </c>
      <c r="F80" s="187">
        <v>1275.182298281901</v>
      </c>
      <c r="G80" s="188">
        <v>1.9</v>
      </c>
      <c r="H80" s="189">
        <v>10</v>
      </c>
      <c r="I80" s="190" t="s">
        <v>286</v>
      </c>
      <c r="J80" s="190" t="s">
        <v>287</v>
      </c>
      <c r="K80" s="191">
        <v>0.25</v>
      </c>
      <c r="L80" s="191">
        <v>3.597301718099061</v>
      </c>
      <c r="M80" s="191">
        <v>0.65</v>
      </c>
      <c r="N80" s="191">
        <v>0.15</v>
      </c>
      <c r="O80" s="192">
        <v>2.6</v>
      </c>
      <c r="P80" s="192">
        <v>0.5</v>
      </c>
      <c r="Q80" s="192">
        <v>2.4543692606170259E-2</v>
      </c>
      <c r="R80" s="192">
        <v>0.15420630739382976</v>
      </c>
      <c r="S80" s="192">
        <v>5.6706307393829744E-2</v>
      </c>
      <c r="T80" s="192">
        <v>9.7500000000000003E-2</v>
      </c>
      <c r="U80" s="192">
        <v>9.7500000000000003E-2</v>
      </c>
      <c r="V80" s="192">
        <v>0.15420630739382973</v>
      </c>
      <c r="W80" s="192">
        <v>9.7500000000000003E-2</v>
      </c>
      <c r="X80" s="192">
        <v>0.45499999999999996</v>
      </c>
      <c r="Y80" s="192">
        <v>2.145</v>
      </c>
      <c r="Z80" s="193">
        <v>0.78</v>
      </c>
      <c r="AA80" s="194">
        <v>0.77894767005863375</v>
      </c>
      <c r="AB80" s="195">
        <v>0</v>
      </c>
      <c r="AC80" s="196">
        <v>9.2523784436297857E-2</v>
      </c>
      <c r="AD80" s="197">
        <v>9.2523784436297843E-2</v>
      </c>
      <c r="AE80" s="197">
        <v>5.8499999999999996E-2</v>
      </c>
      <c r="AF80" s="197">
        <v>0.27299999999999996</v>
      </c>
      <c r="AG80" s="197">
        <v>1.2859476700586339</v>
      </c>
      <c r="AH80" s="198"/>
      <c r="AI80" s="297"/>
      <c r="AJ80" s="199"/>
      <c r="AK80" s="199"/>
      <c r="AL80" s="200"/>
      <c r="AM80" s="201"/>
      <c r="AN80" s="202"/>
      <c r="AO80" s="202" t="s">
        <v>5625</v>
      </c>
      <c r="AP80" s="202" t="s">
        <v>5625</v>
      </c>
      <c r="AQ80" s="202" t="s">
        <v>5625</v>
      </c>
      <c r="AR80" s="202">
        <v>0.6</v>
      </c>
      <c r="AS80" s="871"/>
      <c r="AT80" s="183">
        <v>0</v>
      </c>
    </row>
    <row r="81" spans="1:49" s="183" customFormat="1">
      <c r="A81" s="184"/>
      <c r="B81" s="185">
        <v>4.74</v>
      </c>
      <c r="C81" s="185">
        <v>4.1400000000000006</v>
      </c>
      <c r="D81" s="186">
        <v>-5.0161968317910064E-3</v>
      </c>
      <c r="E81" s="187">
        <v>1278.7148931363981</v>
      </c>
      <c r="F81" s="187">
        <v>1275.1615312270173</v>
      </c>
      <c r="G81" s="188">
        <v>1.9</v>
      </c>
      <c r="H81" s="189">
        <v>10</v>
      </c>
      <c r="I81" s="190" t="s">
        <v>286</v>
      </c>
      <c r="J81" s="190" t="s">
        <v>287</v>
      </c>
      <c r="K81" s="191">
        <v>0.25</v>
      </c>
      <c r="L81" s="191">
        <v>3.5533619093807829</v>
      </c>
      <c r="M81" s="191">
        <v>0.65</v>
      </c>
      <c r="N81" s="191">
        <v>0.15</v>
      </c>
      <c r="O81" s="192">
        <v>2.57</v>
      </c>
      <c r="P81" s="192">
        <v>0.5</v>
      </c>
      <c r="Q81" s="192">
        <v>2.4543692606170259E-2</v>
      </c>
      <c r="R81" s="192">
        <v>0.15420630739382976</v>
      </c>
      <c r="S81" s="192">
        <v>5.6706307393829744E-2</v>
      </c>
      <c r="T81" s="192">
        <v>9.7500000000000003E-2</v>
      </c>
      <c r="U81" s="192">
        <v>9.7500000000000003E-2</v>
      </c>
      <c r="V81" s="192">
        <v>0.15420630739382973</v>
      </c>
      <c r="W81" s="192">
        <v>9.7500000000000003E-2</v>
      </c>
      <c r="X81" s="192">
        <v>0.45499999999999996</v>
      </c>
      <c r="Y81" s="192">
        <v>2.1149999999999998</v>
      </c>
      <c r="Z81" s="193">
        <v>5.3820000000000006</v>
      </c>
      <c r="AA81" s="194">
        <v>5.2564968981436868</v>
      </c>
      <c r="AB81" s="195">
        <v>0</v>
      </c>
      <c r="AC81" s="196">
        <v>0.63841411261045533</v>
      </c>
      <c r="AD81" s="197">
        <v>0.63841411261045522</v>
      </c>
      <c r="AE81" s="197">
        <v>0.40365000000000006</v>
      </c>
      <c r="AF81" s="197">
        <v>1.8837000000000002</v>
      </c>
      <c r="AG81" s="197">
        <v>8.7547968981436881</v>
      </c>
      <c r="AH81" s="198"/>
      <c r="AI81" s="297"/>
      <c r="AJ81" s="199"/>
      <c r="AK81" s="199"/>
      <c r="AL81" s="200"/>
      <c r="AM81" s="201"/>
      <c r="AN81" s="202"/>
      <c r="AO81" s="202" t="s">
        <v>5625</v>
      </c>
      <c r="AP81" s="202" t="s">
        <v>5625</v>
      </c>
      <c r="AQ81" s="202" t="s">
        <v>5625</v>
      </c>
      <c r="AR81" s="202">
        <v>4.1400000000000006</v>
      </c>
      <c r="AS81" s="871"/>
      <c r="AT81" s="183">
        <v>0</v>
      </c>
    </row>
    <row r="82" spans="1:49" s="183" customFormat="1">
      <c r="A82" s="184"/>
      <c r="B82" s="185">
        <v>9.48</v>
      </c>
      <c r="C82" s="185">
        <v>4.74</v>
      </c>
      <c r="D82" s="186">
        <v>-5.0161968317910064E-3</v>
      </c>
      <c r="E82" s="187">
        <v>1278.650186272796</v>
      </c>
      <c r="F82" s="187">
        <v>1275.1585215089183</v>
      </c>
      <c r="G82" s="188">
        <v>1.9</v>
      </c>
      <c r="H82" s="189">
        <v>10</v>
      </c>
      <c r="I82" s="190" t="s">
        <v>286</v>
      </c>
      <c r="J82" s="190" t="s">
        <v>287</v>
      </c>
      <c r="K82" s="191">
        <v>0.25</v>
      </c>
      <c r="L82" s="191">
        <v>3.4916647638776794</v>
      </c>
      <c r="M82" s="191">
        <v>0.65</v>
      </c>
      <c r="N82" s="191">
        <v>0.15</v>
      </c>
      <c r="O82" s="192">
        <v>2.5299999999999998</v>
      </c>
      <c r="P82" s="192">
        <v>0.5</v>
      </c>
      <c r="Q82" s="192">
        <v>2.4543692606170259E-2</v>
      </c>
      <c r="R82" s="192">
        <v>0.15420630739382976</v>
      </c>
      <c r="S82" s="192">
        <v>5.6706307393829744E-2</v>
      </c>
      <c r="T82" s="192">
        <v>9.7500000000000003E-2</v>
      </c>
      <c r="U82" s="192">
        <v>9.7500000000000003E-2</v>
      </c>
      <c r="V82" s="192">
        <v>0.15420630739382973</v>
      </c>
      <c r="W82" s="192">
        <v>9.7500000000000003E-2</v>
      </c>
      <c r="X82" s="192">
        <v>0.45499999999999996</v>
      </c>
      <c r="Y82" s="192">
        <v>2.0749999999999997</v>
      </c>
      <c r="Z82" s="193">
        <v>6.1620000000000008</v>
      </c>
      <c r="AA82" s="194">
        <v>5.8282191375071308</v>
      </c>
      <c r="AB82" s="195">
        <v>0</v>
      </c>
      <c r="AC82" s="196">
        <v>0.73093789704675305</v>
      </c>
      <c r="AD82" s="197">
        <v>0.73093789704675294</v>
      </c>
      <c r="AE82" s="197">
        <v>0.46215000000000006</v>
      </c>
      <c r="AF82" s="197">
        <v>2.1566999999999998</v>
      </c>
      <c r="AG82" s="197">
        <v>9.8335191375071318</v>
      </c>
      <c r="AH82" s="198"/>
      <c r="AI82" s="297"/>
      <c r="AJ82" s="199"/>
      <c r="AK82" s="199"/>
      <c r="AL82" s="200"/>
      <c r="AM82" s="201"/>
      <c r="AN82" s="202"/>
      <c r="AO82" s="202" t="s">
        <v>5625</v>
      </c>
      <c r="AP82" s="202" t="s">
        <v>5625</v>
      </c>
      <c r="AQ82" s="202" t="s">
        <v>5625</v>
      </c>
      <c r="AR82" s="202">
        <v>4.74</v>
      </c>
      <c r="AS82" s="871"/>
      <c r="AT82" s="183">
        <v>0</v>
      </c>
    </row>
    <row r="83" spans="1:49" s="183" customFormat="1">
      <c r="A83" s="184"/>
      <c r="B83" s="185">
        <v>14.22</v>
      </c>
      <c r="C83" s="185">
        <v>4.74</v>
      </c>
      <c r="D83" s="186">
        <v>-5.0161968317910064E-3</v>
      </c>
      <c r="E83" s="187">
        <v>1278.585479409194</v>
      </c>
      <c r="F83" s="187">
        <v>1275.1377544540346</v>
      </c>
      <c r="G83" s="188">
        <v>1.9</v>
      </c>
      <c r="H83" s="189">
        <v>10</v>
      </c>
      <c r="I83" s="190" t="s">
        <v>286</v>
      </c>
      <c r="J83" s="190" t="s">
        <v>287</v>
      </c>
      <c r="K83" s="191">
        <v>0.25</v>
      </c>
      <c r="L83" s="191">
        <v>3.4477249551594014</v>
      </c>
      <c r="M83" s="191">
        <v>0.65</v>
      </c>
      <c r="N83" s="191">
        <v>0.15</v>
      </c>
      <c r="O83" s="192">
        <v>2.5</v>
      </c>
      <c r="P83" s="192">
        <v>0.5</v>
      </c>
      <c r="Q83" s="192">
        <v>2.4543692606170259E-2</v>
      </c>
      <c r="R83" s="192">
        <v>0.15420630739382976</v>
      </c>
      <c r="S83" s="192">
        <v>5.6706307393829744E-2</v>
      </c>
      <c r="T83" s="192">
        <v>9.7500000000000003E-2</v>
      </c>
      <c r="U83" s="192">
        <v>9.7500000000000003E-2</v>
      </c>
      <c r="V83" s="192">
        <v>0.15420630739382973</v>
      </c>
      <c r="W83" s="192">
        <v>9.7500000000000003E-2</v>
      </c>
      <c r="X83" s="192">
        <v>0.45499999999999996</v>
      </c>
      <c r="Y83" s="192">
        <v>2.0449999999999999</v>
      </c>
      <c r="Z83" s="193">
        <v>6.1620000000000008</v>
      </c>
      <c r="AA83" s="194">
        <v>5.692840586846116</v>
      </c>
      <c r="AB83" s="195">
        <v>0</v>
      </c>
      <c r="AC83" s="196">
        <v>0.73093789704675305</v>
      </c>
      <c r="AD83" s="197">
        <v>0.73093789704675294</v>
      </c>
      <c r="AE83" s="197">
        <v>0.46215000000000006</v>
      </c>
      <c r="AF83" s="197">
        <v>2.1566999999999998</v>
      </c>
      <c r="AG83" s="197">
        <v>9.6981405868461152</v>
      </c>
      <c r="AH83" s="198"/>
      <c r="AI83" s="297"/>
      <c r="AJ83" s="199"/>
      <c r="AK83" s="199"/>
      <c r="AL83" s="200"/>
      <c r="AM83" s="201"/>
      <c r="AN83" s="202"/>
      <c r="AO83" s="202" t="s">
        <v>5625</v>
      </c>
      <c r="AP83" s="202" t="s">
        <v>5625</v>
      </c>
      <c r="AQ83" s="202" t="s">
        <v>5625</v>
      </c>
      <c r="AR83" s="202">
        <v>4.74</v>
      </c>
      <c r="AS83" s="871"/>
      <c r="AT83" s="183">
        <v>0</v>
      </c>
    </row>
    <row r="84" spans="1:49" s="183" customFormat="1">
      <c r="A84" s="184"/>
      <c r="B84" s="185">
        <v>18.96</v>
      </c>
      <c r="C84" s="185">
        <v>4.74</v>
      </c>
      <c r="D84" s="186">
        <v>-5.0161968317910064E-3</v>
      </c>
      <c r="E84" s="187">
        <v>1278.5207725455919</v>
      </c>
      <c r="F84" s="187">
        <v>1275.1377544540346</v>
      </c>
      <c r="G84" s="188">
        <v>1.9</v>
      </c>
      <c r="H84" s="189">
        <v>10</v>
      </c>
      <c r="I84" s="190" t="s">
        <v>286</v>
      </c>
      <c r="J84" s="190" t="s">
        <v>287</v>
      </c>
      <c r="K84" s="191">
        <v>0.25</v>
      </c>
      <c r="L84" s="191">
        <v>3.3830180915572328</v>
      </c>
      <c r="M84" s="191">
        <v>0.65</v>
      </c>
      <c r="N84" s="191">
        <v>0.15</v>
      </c>
      <c r="O84" s="192">
        <v>2.46</v>
      </c>
      <c r="P84" s="192">
        <v>0.5</v>
      </c>
      <c r="Q84" s="192">
        <v>2.4543692606170259E-2</v>
      </c>
      <c r="R84" s="192">
        <v>0.15420630739382976</v>
      </c>
      <c r="S84" s="192">
        <v>5.6706307393829744E-2</v>
      </c>
      <c r="T84" s="192">
        <v>9.7500000000000003E-2</v>
      </c>
      <c r="U84" s="192">
        <v>9.7500000000000003E-2</v>
      </c>
      <c r="V84" s="192">
        <v>0.15420630739382973</v>
      </c>
      <c r="W84" s="192">
        <v>9.7500000000000003E-2</v>
      </c>
      <c r="X84" s="192">
        <v>0.45499999999999996</v>
      </c>
      <c r="Y84" s="192">
        <v>2.0049999999999999</v>
      </c>
      <c r="Z84" s="193">
        <v>6.1620000000000008</v>
      </c>
      <c r="AA84" s="194">
        <v>5.4934787400878342</v>
      </c>
      <c r="AB84" s="195">
        <v>0</v>
      </c>
      <c r="AC84" s="196">
        <v>0.73093789704675305</v>
      </c>
      <c r="AD84" s="197">
        <v>0.73093789704675294</v>
      </c>
      <c r="AE84" s="197">
        <v>0.46215000000000006</v>
      </c>
      <c r="AF84" s="197">
        <v>2.1566999999999998</v>
      </c>
      <c r="AG84" s="197">
        <v>9.4987787400878361</v>
      </c>
      <c r="AH84" s="198"/>
      <c r="AI84" s="297"/>
      <c r="AJ84" s="199"/>
      <c r="AK84" s="199"/>
      <c r="AL84" s="200"/>
      <c r="AM84" s="201"/>
      <c r="AN84" s="202"/>
      <c r="AO84" s="202" t="s">
        <v>5625</v>
      </c>
      <c r="AP84" s="202" t="s">
        <v>5625</v>
      </c>
      <c r="AQ84" s="202" t="s">
        <v>5625</v>
      </c>
      <c r="AR84" s="202">
        <v>4.74</v>
      </c>
      <c r="AS84" s="871"/>
      <c r="AT84" s="183">
        <v>0</v>
      </c>
    </row>
    <row r="85" spans="1:49" s="183" customFormat="1">
      <c r="A85" s="203">
        <v>1016</v>
      </c>
      <c r="B85" s="204">
        <v>23.704811431351132</v>
      </c>
      <c r="C85" s="204">
        <v>4.7448114313511311</v>
      </c>
      <c r="D85" s="205">
        <v>-5.0161968317910064E-3</v>
      </c>
      <c r="E85" s="206">
        <v>1278.4559999999999</v>
      </c>
      <c r="F85" s="206">
        <v>1275.0663999999999</v>
      </c>
      <c r="G85" s="207">
        <v>1.9</v>
      </c>
      <c r="H85" s="208">
        <v>10</v>
      </c>
      <c r="I85" s="209" t="s">
        <v>286</v>
      </c>
      <c r="J85" s="209" t="s">
        <v>287</v>
      </c>
      <c r="K85" s="210">
        <v>0.25</v>
      </c>
      <c r="L85" s="210">
        <v>3.3895999999999731</v>
      </c>
      <c r="M85" s="210">
        <v>0.65</v>
      </c>
      <c r="N85" s="210">
        <v>0.15</v>
      </c>
      <c r="O85" s="211">
        <v>2.46</v>
      </c>
      <c r="P85" s="211">
        <v>0.5</v>
      </c>
      <c r="Q85" s="211">
        <v>2.4543692606170259E-2</v>
      </c>
      <c r="R85" s="211">
        <v>0.15420630739382976</v>
      </c>
      <c r="S85" s="211">
        <v>5.6706307393829744E-2</v>
      </c>
      <c r="T85" s="211">
        <v>9.7500000000000003E-2</v>
      </c>
      <c r="U85" s="211">
        <v>9.7500000000000003E-2</v>
      </c>
      <c r="V85" s="211">
        <v>0.15420630739382973</v>
      </c>
      <c r="W85" s="211">
        <v>9.7500000000000003E-2</v>
      </c>
      <c r="X85" s="211">
        <v>0.45499999999999996</v>
      </c>
      <c r="Y85" s="211">
        <v>2.0049999999999999</v>
      </c>
      <c r="Z85" s="193">
        <v>6.1682548607564707</v>
      </c>
      <c r="AA85" s="194">
        <v>5.5193544494048066</v>
      </c>
      <c r="AB85" s="195">
        <v>0</v>
      </c>
      <c r="AC85" s="196">
        <v>0.73167985010868986</v>
      </c>
      <c r="AD85" s="197">
        <v>0.73167985010868974</v>
      </c>
      <c r="AE85" s="197">
        <v>0.46261911455673532</v>
      </c>
      <c r="AF85" s="197">
        <v>2.1588892012647647</v>
      </c>
      <c r="AG85" s="197">
        <v>9.528720108896513</v>
      </c>
      <c r="AH85" s="198"/>
      <c r="AI85" s="298">
        <v>3.8895999999999731</v>
      </c>
      <c r="AJ85" s="212"/>
      <c r="AK85" s="212">
        <v>0.45</v>
      </c>
      <c r="AL85" s="213">
        <v>3.4395999999999729</v>
      </c>
      <c r="AM85" s="214">
        <v>1</v>
      </c>
      <c r="AN85" s="215">
        <v>0</v>
      </c>
      <c r="AO85" s="215" t="s">
        <v>5625</v>
      </c>
      <c r="AP85" s="215" t="s">
        <v>5625</v>
      </c>
      <c r="AQ85" s="215" t="s">
        <v>5625</v>
      </c>
      <c r="AR85" s="870">
        <v>4.7448114313511311</v>
      </c>
      <c r="AS85" s="870">
        <v>3.4395999999999729</v>
      </c>
      <c r="AT85" s="183">
        <v>1</v>
      </c>
      <c r="AV85" s="183">
        <v>1</v>
      </c>
    </row>
    <row r="86" spans="1:49" s="183" customFormat="1">
      <c r="A86" s="216"/>
      <c r="B86" s="185"/>
      <c r="C86" s="185"/>
      <c r="D86" s="186"/>
      <c r="E86" s="187"/>
      <c r="F86" s="187" t="s">
        <v>5625</v>
      </c>
      <c r="G86" s="188"/>
      <c r="H86" s="189"/>
      <c r="I86" s="190"/>
      <c r="J86" s="190"/>
      <c r="K86" s="191"/>
      <c r="L86" s="191"/>
      <c r="M86" s="191"/>
      <c r="N86" s="191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217">
        <v>38.418909082443768</v>
      </c>
      <c r="AA86" s="218">
        <v>36.171991703735507</v>
      </c>
      <c r="AB86" s="219">
        <v>0.35843473593565361</v>
      </c>
      <c r="AC86" s="220">
        <v>3.6554314382957021</v>
      </c>
      <c r="AD86" s="221">
        <v>3.6554314382957016</v>
      </c>
      <c r="AE86" s="221">
        <v>2.3112191145567356</v>
      </c>
      <c r="AF86" s="221">
        <v>20.078916017009934</v>
      </c>
      <c r="AG86" s="221">
        <v>54.870419505105005</v>
      </c>
      <c r="AH86" s="222">
        <v>0</v>
      </c>
      <c r="AI86" s="297"/>
      <c r="AJ86" s="199"/>
      <c r="AK86" s="199"/>
      <c r="AL86" s="200"/>
      <c r="AM86" s="199"/>
      <c r="AN86" s="199"/>
      <c r="AO86" s="221"/>
      <c r="AP86" s="221"/>
      <c r="AQ86" s="221"/>
      <c r="AR86" s="221"/>
      <c r="AS86" s="1073"/>
      <c r="AT86" s="183">
        <v>0</v>
      </c>
    </row>
    <row r="87" spans="1:49" s="183" customFormat="1">
      <c r="A87" s="164">
        <v>1861</v>
      </c>
      <c r="B87" s="165">
        <v>0</v>
      </c>
      <c r="C87" s="165">
        <v>0</v>
      </c>
      <c r="D87" s="166">
        <v>-3.6985019026126668E-3</v>
      </c>
      <c r="E87" s="167">
        <v>1261.21</v>
      </c>
      <c r="F87" s="167">
        <v>1253.019378</v>
      </c>
      <c r="G87" s="168">
        <v>1.9</v>
      </c>
      <c r="H87" s="169">
        <v>24.000000000000004</v>
      </c>
      <c r="I87" s="170" t="s">
        <v>286</v>
      </c>
      <c r="J87" s="170" t="s">
        <v>287</v>
      </c>
      <c r="K87" s="171">
        <v>0.61</v>
      </c>
      <c r="L87" s="171">
        <v>8.1906220000000758</v>
      </c>
      <c r="M87" s="171">
        <v>1.01</v>
      </c>
      <c r="N87" s="171">
        <v>0.25</v>
      </c>
      <c r="O87" s="172">
        <v>9.14</v>
      </c>
      <c r="P87" s="172">
        <v>0.5</v>
      </c>
      <c r="Q87" s="172">
        <v>0.14612332830009525</v>
      </c>
      <c r="R87" s="172">
        <v>0.41442667169990477</v>
      </c>
      <c r="S87" s="172">
        <v>0.16192667169990474</v>
      </c>
      <c r="T87" s="172">
        <v>0.1515</v>
      </c>
      <c r="U87" s="172">
        <v>0.1515</v>
      </c>
      <c r="V87" s="172">
        <v>0.31342667169990474</v>
      </c>
      <c r="W87" s="172">
        <v>0.1515</v>
      </c>
      <c r="X87" s="172">
        <v>1.1716</v>
      </c>
      <c r="Y87" s="172">
        <v>7.9684000000000008</v>
      </c>
      <c r="Z87" s="173">
        <v>7.6026542216873008</v>
      </c>
      <c r="AA87" s="174">
        <v>7.6026542216873008</v>
      </c>
      <c r="AB87" s="175">
        <v>19.199066335223666</v>
      </c>
      <c r="AC87" s="176">
        <v>0</v>
      </c>
      <c r="AD87" s="177">
        <v>0</v>
      </c>
      <c r="AE87" s="177">
        <v>0</v>
      </c>
      <c r="AF87" s="177">
        <v>20.543108080609287</v>
      </c>
      <c r="AG87" s="177">
        <v>13.861266697988979</v>
      </c>
      <c r="AH87" s="178"/>
      <c r="AI87" s="296">
        <v>9.0506220000000752</v>
      </c>
      <c r="AJ87" s="180"/>
      <c r="AK87" s="180">
        <v>0.45</v>
      </c>
      <c r="AL87" s="181">
        <v>8.6006220000000759</v>
      </c>
      <c r="AM87" s="182">
        <v>1</v>
      </c>
      <c r="AN87" s="162">
        <v>0</v>
      </c>
      <c r="AO87" s="162" t="s">
        <v>5625</v>
      </c>
      <c r="AP87" s="162" t="s">
        <v>5625</v>
      </c>
      <c r="AQ87" s="162" t="s">
        <v>5625</v>
      </c>
      <c r="AR87" s="162">
        <v>0</v>
      </c>
      <c r="AS87" s="1072">
        <v>8.6006220000000759</v>
      </c>
      <c r="AT87" s="183">
        <v>1</v>
      </c>
      <c r="AW87" s="183">
        <v>1</v>
      </c>
    </row>
    <row r="88" spans="1:49" s="183" customFormat="1">
      <c r="A88" s="184"/>
      <c r="B88" s="185">
        <v>0.6</v>
      </c>
      <c r="C88" s="185">
        <v>0.6</v>
      </c>
      <c r="D88" s="186">
        <v>-3.6985019026126668E-3</v>
      </c>
      <c r="E88" s="187">
        <v>1261.21</v>
      </c>
      <c r="F88" s="187">
        <v>1253.0171588988585</v>
      </c>
      <c r="G88" s="188">
        <v>1.9</v>
      </c>
      <c r="H88" s="189">
        <v>24.000000000000004</v>
      </c>
      <c r="I88" s="190" t="s">
        <v>286</v>
      </c>
      <c r="J88" s="190" t="s">
        <v>287</v>
      </c>
      <c r="K88" s="191">
        <v>0.61</v>
      </c>
      <c r="L88" s="191">
        <v>8.1928411011415392</v>
      </c>
      <c r="M88" s="191">
        <v>1.01</v>
      </c>
      <c r="N88" s="191">
        <v>0.15</v>
      </c>
      <c r="O88" s="192">
        <v>9.0399999999999991</v>
      </c>
      <c r="P88" s="192">
        <v>0.5</v>
      </c>
      <c r="Q88" s="192">
        <v>0.14612332830009525</v>
      </c>
      <c r="R88" s="192">
        <v>0.31342667169990468</v>
      </c>
      <c r="S88" s="192">
        <v>0.16192667169990474</v>
      </c>
      <c r="T88" s="192">
        <v>0.1515</v>
      </c>
      <c r="U88" s="192">
        <v>0.1515</v>
      </c>
      <c r="V88" s="192">
        <v>0.31342667169990474</v>
      </c>
      <c r="W88" s="192">
        <v>0.1515</v>
      </c>
      <c r="X88" s="192">
        <v>1.0706</v>
      </c>
      <c r="Y88" s="192">
        <v>7.9693999999999994</v>
      </c>
      <c r="Z88" s="193">
        <v>1.212</v>
      </c>
      <c r="AA88" s="194">
        <v>1.212</v>
      </c>
      <c r="AB88" s="195">
        <v>3.0014217072917724</v>
      </c>
      <c r="AC88" s="196">
        <v>0.1880560030199428</v>
      </c>
      <c r="AD88" s="197">
        <v>0.18805600301994282</v>
      </c>
      <c r="AE88" s="197">
        <v>9.0899999999999995E-2</v>
      </c>
      <c r="AF88" s="197">
        <v>0.64235999999999993</v>
      </c>
      <c r="AG88" s="197">
        <v>4.7830617072917718</v>
      </c>
      <c r="AH88" s="198"/>
      <c r="AI88" s="297"/>
      <c r="AJ88" s="199"/>
      <c r="AK88" s="199"/>
      <c r="AL88" s="200"/>
      <c r="AM88" s="201"/>
      <c r="AN88" s="202"/>
      <c r="AO88" s="202" t="s">
        <v>5625</v>
      </c>
      <c r="AP88" s="202" t="s">
        <v>5625</v>
      </c>
      <c r="AQ88" s="202" t="s">
        <v>5625</v>
      </c>
      <c r="AR88" s="202">
        <v>0.6</v>
      </c>
      <c r="AS88" s="871"/>
      <c r="AT88" s="183">
        <v>0</v>
      </c>
    </row>
    <row r="89" spans="1:49" s="183" customFormat="1">
      <c r="A89" s="184"/>
      <c r="B89" s="185">
        <v>23.73</v>
      </c>
      <c r="C89" s="185">
        <v>23.13</v>
      </c>
      <c r="D89" s="186">
        <v>-3.6985019026126668E-3</v>
      </c>
      <c r="E89" s="187">
        <v>1259.8528969455158</v>
      </c>
      <c r="F89" s="187">
        <v>1252.931612549851</v>
      </c>
      <c r="G89" s="188">
        <v>1.9</v>
      </c>
      <c r="H89" s="189">
        <v>24.000000000000004</v>
      </c>
      <c r="I89" s="190" t="s">
        <v>286</v>
      </c>
      <c r="J89" s="190" t="s">
        <v>287</v>
      </c>
      <c r="K89" s="191">
        <v>0.61</v>
      </c>
      <c r="L89" s="191">
        <v>6.9212843956647703</v>
      </c>
      <c r="M89" s="191">
        <v>1.01</v>
      </c>
      <c r="N89" s="191">
        <v>0.15</v>
      </c>
      <c r="O89" s="192">
        <v>7.76</v>
      </c>
      <c r="P89" s="192">
        <v>0.5</v>
      </c>
      <c r="Q89" s="192">
        <v>0.14612332830009525</v>
      </c>
      <c r="R89" s="192">
        <v>0.31342667169990468</v>
      </c>
      <c r="S89" s="192">
        <v>0.16192667169990474</v>
      </c>
      <c r="T89" s="192">
        <v>0.1515</v>
      </c>
      <c r="U89" s="192">
        <v>0.1515</v>
      </c>
      <c r="V89" s="192">
        <v>0.31342667169990474</v>
      </c>
      <c r="W89" s="192">
        <v>0.1515</v>
      </c>
      <c r="X89" s="192">
        <v>1.0706</v>
      </c>
      <c r="Y89" s="192">
        <v>6.6894</v>
      </c>
      <c r="Z89" s="193">
        <v>46.7226</v>
      </c>
      <c r="AA89" s="194">
        <v>46.7226</v>
      </c>
      <c r="AB89" s="195">
        <v>85.99958915244342</v>
      </c>
      <c r="AC89" s="196">
        <v>7.2495589164187946</v>
      </c>
      <c r="AD89" s="197">
        <v>7.2495589164187964</v>
      </c>
      <c r="AE89" s="197">
        <v>3.5041949999999997</v>
      </c>
      <c r="AF89" s="197">
        <v>24.762978</v>
      </c>
      <c r="AG89" s="197">
        <v>154.68181115244343</v>
      </c>
      <c r="AH89" s="198"/>
      <c r="AI89" s="297"/>
      <c r="AJ89" s="199"/>
      <c r="AK89" s="199"/>
      <c r="AL89" s="200"/>
      <c r="AM89" s="201"/>
      <c r="AN89" s="202"/>
      <c r="AO89" s="202" t="s">
        <v>5625</v>
      </c>
      <c r="AP89" s="202" t="s">
        <v>5625</v>
      </c>
      <c r="AQ89" s="202" t="s">
        <v>5625</v>
      </c>
      <c r="AR89" s="202">
        <v>23.13</v>
      </c>
      <c r="AS89" s="871"/>
      <c r="AT89" s="183">
        <v>0</v>
      </c>
    </row>
    <row r="90" spans="1:49" s="183" customFormat="1">
      <c r="A90" s="184"/>
      <c r="B90" s="185">
        <v>47.47</v>
      </c>
      <c r="C90" s="185">
        <v>23.74</v>
      </c>
      <c r="D90" s="186">
        <v>-3.6985019026126668E-3</v>
      </c>
      <c r="E90" s="187">
        <v>1258.4952219976246</v>
      </c>
      <c r="F90" s="187">
        <v>1252.9293564636905</v>
      </c>
      <c r="G90" s="188">
        <v>1.9</v>
      </c>
      <c r="H90" s="189">
        <v>24.000000000000004</v>
      </c>
      <c r="I90" s="190" t="s">
        <v>286</v>
      </c>
      <c r="J90" s="190" t="s">
        <v>287</v>
      </c>
      <c r="K90" s="191">
        <v>0.61</v>
      </c>
      <c r="L90" s="191">
        <v>5.5658655339341294</v>
      </c>
      <c r="M90" s="191">
        <v>1.01</v>
      </c>
      <c r="N90" s="191">
        <v>0.15</v>
      </c>
      <c r="O90" s="192">
        <v>6.39</v>
      </c>
      <c r="P90" s="192">
        <v>0.5</v>
      </c>
      <c r="Q90" s="192">
        <v>0.14612332830009525</v>
      </c>
      <c r="R90" s="192">
        <v>0.31342667169990468</v>
      </c>
      <c r="S90" s="192">
        <v>0.16192667169990474</v>
      </c>
      <c r="T90" s="192">
        <v>0.1515</v>
      </c>
      <c r="U90" s="192">
        <v>0.1515</v>
      </c>
      <c r="V90" s="192">
        <v>0.31342667169990474</v>
      </c>
      <c r="W90" s="192">
        <v>0.1515</v>
      </c>
      <c r="X90" s="192">
        <v>1.0706</v>
      </c>
      <c r="Y90" s="192">
        <v>5.3193999999999999</v>
      </c>
      <c r="Z90" s="193">
        <v>47.954799999999999</v>
      </c>
      <c r="AA90" s="194">
        <v>47.954799999999999</v>
      </c>
      <c r="AB90" s="195">
        <v>55.768208253352206</v>
      </c>
      <c r="AC90" s="196">
        <v>7.4407491861557364</v>
      </c>
      <c r="AD90" s="197">
        <v>7.4407491861557382</v>
      </c>
      <c r="AE90" s="197">
        <v>3.5966099999999996</v>
      </c>
      <c r="AF90" s="197">
        <v>25.416043999999999</v>
      </c>
      <c r="AG90" s="197">
        <v>126.2617642533522</v>
      </c>
      <c r="AH90" s="198"/>
      <c r="AI90" s="297"/>
      <c r="AJ90" s="199"/>
      <c r="AK90" s="199"/>
      <c r="AL90" s="200"/>
      <c r="AM90" s="201"/>
      <c r="AN90" s="202"/>
      <c r="AO90" s="202" t="s">
        <v>5625</v>
      </c>
      <c r="AP90" s="202" t="s">
        <v>5625</v>
      </c>
      <c r="AQ90" s="202" t="s">
        <v>5625</v>
      </c>
      <c r="AR90" s="202">
        <v>23.74</v>
      </c>
      <c r="AS90" s="871"/>
      <c r="AT90" s="183">
        <v>0</v>
      </c>
    </row>
    <row r="91" spans="1:49" s="183" customFormat="1">
      <c r="A91" s="184"/>
      <c r="B91" s="185">
        <v>71.2</v>
      </c>
      <c r="C91" s="185">
        <v>23.730000000000004</v>
      </c>
      <c r="D91" s="186">
        <v>-3.6985019026126668E-3</v>
      </c>
      <c r="E91" s="187">
        <v>1257.1381189431404</v>
      </c>
      <c r="F91" s="187">
        <v>1252.8438470997021</v>
      </c>
      <c r="G91" s="188">
        <v>1.9</v>
      </c>
      <c r="H91" s="189">
        <v>24.000000000000004</v>
      </c>
      <c r="I91" s="190" t="s">
        <v>286</v>
      </c>
      <c r="J91" s="190" t="s">
        <v>287</v>
      </c>
      <c r="K91" s="191">
        <v>0.61</v>
      </c>
      <c r="L91" s="191">
        <v>4.2942718434383096</v>
      </c>
      <c r="M91" s="191">
        <v>1.01</v>
      </c>
      <c r="N91" s="191">
        <v>0.15</v>
      </c>
      <c r="O91" s="192">
        <v>5.0999999999999996</v>
      </c>
      <c r="P91" s="192">
        <v>0.5</v>
      </c>
      <c r="Q91" s="192">
        <v>0.14612332830009525</v>
      </c>
      <c r="R91" s="192">
        <v>0.31342667169990468</v>
      </c>
      <c r="S91" s="192">
        <v>0.16192667169990474</v>
      </c>
      <c r="T91" s="192">
        <v>0.1515</v>
      </c>
      <c r="U91" s="192">
        <v>0.1515</v>
      </c>
      <c r="V91" s="192">
        <v>0.31342667169990474</v>
      </c>
      <c r="W91" s="192">
        <v>0.1515</v>
      </c>
      <c r="X91" s="192">
        <v>1.0706</v>
      </c>
      <c r="Y91" s="192">
        <v>4.0293999999999999</v>
      </c>
      <c r="Z91" s="193">
        <v>47.93460000000001</v>
      </c>
      <c r="AA91" s="194">
        <v>47.93460000000001</v>
      </c>
      <c r="AB91" s="195">
        <v>25.26804955323902</v>
      </c>
      <c r="AC91" s="196">
        <v>7.4376149194387393</v>
      </c>
      <c r="AD91" s="197">
        <v>7.4376149194387402</v>
      </c>
      <c r="AE91" s="197">
        <v>3.5950950000000006</v>
      </c>
      <c r="AF91" s="197">
        <v>25.405338000000004</v>
      </c>
      <c r="AG91" s="197">
        <v>95.731911553239044</v>
      </c>
      <c r="AH91" s="198"/>
      <c r="AI91" s="297"/>
      <c r="AJ91" s="199"/>
      <c r="AK91" s="199"/>
      <c r="AL91" s="200"/>
      <c r="AM91" s="201"/>
      <c r="AN91" s="202"/>
      <c r="AO91" s="202" t="s">
        <v>5625</v>
      </c>
      <c r="AP91" s="202" t="s">
        <v>5625</v>
      </c>
      <c r="AQ91" s="202" t="s">
        <v>5625</v>
      </c>
      <c r="AR91" s="202">
        <v>23.730000000000004</v>
      </c>
      <c r="AS91" s="871"/>
      <c r="AT91" s="183">
        <v>0</v>
      </c>
    </row>
    <row r="92" spans="1:49" s="183" customFormat="1">
      <c r="A92" s="184"/>
      <c r="B92" s="185">
        <v>94.93</v>
      </c>
      <c r="C92" s="185">
        <v>23.730000000000004</v>
      </c>
      <c r="D92" s="186">
        <v>-3.6985019026126668E-3</v>
      </c>
      <c r="E92" s="187">
        <v>1255.7810158886562</v>
      </c>
      <c r="F92" s="187">
        <v>1252.8438470997021</v>
      </c>
      <c r="G92" s="188">
        <v>1.9</v>
      </c>
      <c r="H92" s="189">
        <v>24.000000000000004</v>
      </c>
      <c r="I92" s="190" t="s">
        <v>286</v>
      </c>
      <c r="J92" s="190" t="s">
        <v>287</v>
      </c>
      <c r="K92" s="191">
        <v>0.61</v>
      </c>
      <c r="L92" s="191">
        <v>2.9371687889540681</v>
      </c>
      <c r="M92" s="191">
        <v>1.01</v>
      </c>
      <c r="N92" s="191">
        <v>0.15</v>
      </c>
      <c r="O92" s="192">
        <v>3.73</v>
      </c>
      <c r="P92" s="192">
        <v>0.5</v>
      </c>
      <c r="Q92" s="192">
        <v>0.14612332830009525</v>
      </c>
      <c r="R92" s="192">
        <v>0.31342667169990468</v>
      </c>
      <c r="S92" s="192">
        <v>0.16192667169990474</v>
      </c>
      <c r="T92" s="192">
        <v>0.1515</v>
      </c>
      <c r="U92" s="192">
        <v>0.1515</v>
      </c>
      <c r="V92" s="192">
        <v>0.31342667169990474</v>
      </c>
      <c r="W92" s="192">
        <v>0.1515</v>
      </c>
      <c r="X92" s="192">
        <v>1.0706</v>
      </c>
      <c r="Y92" s="192">
        <v>2.6593999999999998</v>
      </c>
      <c r="Z92" s="193">
        <v>47.93460000000001</v>
      </c>
      <c r="AA92" s="194">
        <v>40.676553515498838</v>
      </c>
      <c r="AB92" s="195">
        <v>0</v>
      </c>
      <c r="AC92" s="196">
        <v>7.4376149194387393</v>
      </c>
      <c r="AD92" s="197">
        <v>7.4376149194387402</v>
      </c>
      <c r="AE92" s="197">
        <v>3.5950950000000006</v>
      </c>
      <c r="AF92" s="197">
        <v>25.405338000000004</v>
      </c>
      <c r="AG92" s="197">
        <v>63.205815515498841</v>
      </c>
      <c r="AH92" s="198"/>
      <c r="AI92" s="297"/>
      <c r="AJ92" s="199"/>
      <c r="AK92" s="199"/>
      <c r="AL92" s="200"/>
      <c r="AM92" s="201"/>
      <c r="AN92" s="202"/>
      <c r="AO92" s="202" t="s">
        <v>5625</v>
      </c>
      <c r="AP92" s="202" t="s">
        <v>5625</v>
      </c>
      <c r="AQ92" s="202" t="s">
        <v>5625</v>
      </c>
      <c r="AR92" s="202">
        <v>23.730000000000004</v>
      </c>
      <c r="AS92" s="871"/>
      <c r="AT92" s="183">
        <v>0</v>
      </c>
    </row>
    <row r="93" spans="1:49" s="183" customFormat="1">
      <c r="A93" s="203">
        <v>1643</v>
      </c>
      <c r="B93" s="204">
        <v>118.66372157065271</v>
      </c>
      <c r="C93" s="204">
        <v>23.733721570652705</v>
      </c>
      <c r="D93" s="205">
        <v>-3.6985019026126668E-3</v>
      </c>
      <c r="E93" s="206">
        <v>1254.4237000000001</v>
      </c>
      <c r="F93" s="206">
        <v>1252.5804999999998</v>
      </c>
      <c r="G93" s="207">
        <v>1.9</v>
      </c>
      <c r="H93" s="208">
        <v>24.000000000000004</v>
      </c>
      <c r="I93" s="209" t="s">
        <v>286</v>
      </c>
      <c r="J93" s="209" t="s">
        <v>287</v>
      </c>
      <c r="K93" s="210">
        <v>0.61</v>
      </c>
      <c r="L93" s="210">
        <v>1.8432000000002517</v>
      </c>
      <c r="M93" s="210">
        <v>1.01</v>
      </c>
      <c r="N93" s="210">
        <v>0.15</v>
      </c>
      <c r="O93" s="211">
        <v>2.63</v>
      </c>
      <c r="P93" s="211">
        <v>0.5</v>
      </c>
      <c r="Q93" s="211">
        <v>0.14612332830009525</v>
      </c>
      <c r="R93" s="211">
        <v>0.31342667169990468</v>
      </c>
      <c r="S93" s="211">
        <v>0.16192667169990474</v>
      </c>
      <c r="T93" s="211">
        <v>0.1515</v>
      </c>
      <c r="U93" s="211">
        <v>0.1515</v>
      </c>
      <c r="V93" s="211">
        <v>0.31342667169990474</v>
      </c>
      <c r="W93" s="211">
        <v>0.1515</v>
      </c>
      <c r="X93" s="211">
        <v>1.0706</v>
      </c>
      <c r="Y93" s="211">
        <v>1.5593999999999999</v>
      </c>
      <c r="Z93" s="193">
        <v>47.942117572718466</v>
      </c>
      <c r="AA93" s="194">
        <v>14.459342659937919</v>
      </c>
      <c r="AB93" s="195">
        <v>0</v>
      </c>
      <c r="AC93" s="196">
        <v>7.4387813589419114</v>
      </c>
      <c r="AD93" s="197">
        <v>7.4387813589419123</v>
      </c>
      <c r="AE93" s="197">
        <v>3.5956588179538849</v>
      </c>
      <c r="AF93" s="197">
        <v>25.409322313540784</v>
      </c>
      <c r="AG93" s="197">
        <v>36.992137919115599</v>
      </c>
      <c r="AH93" s="198"/>
      <c r="AI93" s="298">
        <v>2.7032000000002516</v>
      </c>
      <c r="AJ93" s="212"/>
      <c r="AK93" s="212">
        <v>0.45</v>
      </c>
      <c r="AL93" s="213">
        <v>2.2532000000002514</v>
      </c>
      <c r="AM93" s="214">
        <v>1</v>
      </c>
      <c r="AN93" s="215">
        <v>0</v>
      </c>
      <c r="AO93" s="215" t="s">
        <v>5625</v>
      </c>
      <c r="AP93" s="215" t="s">
        <v>5625</v>
      </c>
      <c r="AQ93" s="870">
        <v>23.733721570652705</v>
      </c>
      <c r="AR93" s="215" t="s">
        <v>5625</v>
      </c>
      <c r="AS93" s="870">
        <v>2.2532000000002514</v>
      </c>
      <c r="AT93" s="183">
        <v>1</v>
      </c>
      <c r="AV93" s="183">
        <v>1</v>
      </c>
    </row>
    <row r="94" spans="1:49" s="183" customFormat="1">
      <c r="A94" s="216"/>
      <c r="B94" s="185"/>
      <c r="C94" s="185"/>
      <c r="D94" s="186"/>
      <c r="E94" s="187"/>
      <c r="F94" s="187" t="s">
        <v>5625</v>
      </c>
      <c r="G94" s="188"/>
      <c r="H94" s="189"/>
      <c r="I94" s="190"/>
      <c r="J94" s="190"/>
      <c r="K94" s="191"/>
      <c r="L94" s="191"/>
      <c r="M94" s="191"/>
      <c r="N94" s="191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217">
        <v>247.30337179440579</v>
      </c>
      <c r="AA94" s="218">
        <v>206.56255039712408</v>
      </c>
      <c r="AB94" s="219">
        <v>189.23633500155009</v>
      </c>
      <c r="AC94" s="220">
        <v>37.192375303413868</v>
      </c>
      <c r="AD94" s="221">
        <v>37.192375303413868</v>
      </c>
      <c r="AE94" s="221">
        <v>17.977553817953886</v>
      </c>
      <c r="AF94" s="221">
        <v>147.58448839415007</v>
      </c>
      <c r="AG94" s="221">
        <v>495.51776879892986</v>
      </c>
      <c r="AH94" s="222">
        <v>0</v>
      </c>
      <c r="AI94" s="297"/>
      <c r="AJ94" s="199"/>
      <c r="AK94" s="199"/>
      <c r="AL94" s="200"/>
      <c r="AM94" s="199"/>
      <c r="AN94" s="199"/>
      <c r="AO94" s="221"/>
      <c r="AP94" s="221"/>
      <c r="AQ94" s="221"/>
      <c r="AR94" s="221"/>
      <c r="AS94" s="1073"/>
      <c r="AT94" s="183">
        <v>0</v>
      </c>
    </row>
    <row r="95" spans="1:49" s="183" customFormat="1">
      <c r="A95" s="164">
        <v>735</v>
      </c>
      <c r="B95" s="165">
        <v>0</v>
      </c>
      <c r="C95" s="165">
        <v>0</v>
      </c>
      <c r="D95" s="166">
        <v>-9.7145607362250392E-4</v>
      </c>
      <c r="E95" s="167">
        <v>1272.7456999999999</v>
      </c>
      <c r="F95" s="167">
        <v>1268.4693</v>
      </c>
      <c r="G95" s="168">
        <v>1.9</v>
      </c>
      <c r="H95" s="169">
        <v>23.999999999999996</v>
      </c>
      <c r="I95" s="170" t="s">
        <v>286</v>
      </c>
      <c r="J95" s="170" t="s">
        <v>287</v>
      </c>
      <c r="K95" s="171">
        <v>0.61</v>
      </c>
      <c r="L95" s="171">
        <v>4.2763999999999669</v>
      </c>
      <c r="M95" s="171">
        <v>1.01</v>
      </c>
      <c r="N95" s="171">
        <v>0.25</v>
      </c>
      <c r="O95" s="172">
        <v>5.19</v>
      </c>
      <c r="P95" s="172">
        <v>0.5</v>
      </c>
      <c r="Q95" s="172">
        <v>0.14612332830009525</v>
      </c>
      <c r="R95" s="172">
        <v>0.41442667169990477</v>
      </c>
      <c r="S95" s="172">
        <v>0.16192667169990474</v>
      </c>
      <c r="T95" s="172">
        <v>0.1515</v>
      </c>
      <c r="U95" s="172">
        <v>0.1515</v>
      </c>
      <c r="V95" s="172">
        <v>0.31342667169990474</v>
      </c>
      <c r="W95" s="172">
        <v>0.1515</v>
      </c>
      <c r="X95" s="172">
        <v>1.1716</v>
      </c>
      <c r="Y95" s="172">
        <v>4.0184000000000006</v>
      </c>
      <c r="Z95" s="173">
        <v>7.6026542216873008</v>
      </c>
      <c r="AA95" s="174">
        <v>7.6026542216873008</v>
      </c>
      <c r="AB95" s="175">
        <v>4.3198281287625999</v>
      </c>
      <c r="AC95" s="176">
        <v>0</v>
      </c>
      <c r="AD95" s="177">
        <v>0</v>
      </c>
      <c r="AE95" s="177">
        <v>0</v>
      </c>
      <c r="AF95" s="177">
        <v>11.658604275511671</v>
      </c>
      <c r="AG95" s="177">
        <v>7.8665322966255298</v>
      </c>
      <c r="AH95" s="178"/>
      <c r="AI95" s="296">
        <v>5.1363999999999672</v>
      </c>
      <c r="AJ95" s="180"/>
      <c r="AK95" s="180">
        <v>0.45</v>
      </c>
      <c r="AL95" s="181">
        <v>4.686399999999967</v>
      </c>
      <c r="AM95" s="182">
        <v>1</v>
      </c>
      <c r="AN95" s="162">
        <v>0</v>
      </c>
      <c r="AO95" s="162" t="s">
        <v>5625</v>
      </c>
      <c r="AP95" s="162" t="s">
        <v>5625</v>
      </c>
      <c r="AQ95" s="162" t="s">
        <v>5625</v>
      </c>
      <c r="AR95" s="162">
        <v>0</v>
      </c>
      <c r="AS95" s="1072">
        <v>4.686399999999967</v>
      </c>
      <c r="AT95" s="183">
        <v>1</v>
      </c>
      <c r="AW95" s="183">
        <v>1</v>
      </c>
    </row>
    <row r="96" spans="1:49" s="183" customFormat="1">
      <c r="A96" s="184"/>
      <c r="B96" s="185">
        <v>0.6</v>
      </c>
      <c r="C96" s="185">
        <v>0.6</v>
      </c>
      <c r="D96" s="186">
        <v>-9.7145607362250392E-4</v>
      </c>
      <c r="E96" s="187">
        <v>1272.7456999999999</v>
      </c>
      <c r="F96" s="187">
        <v>1268.4687171263558</v>
      </c>
      <c r="G96" s="188">
        <v>1.9</v>
      </c>
      <c r="H96" s="189">
        <v>23.999999999999996</v>
      </c>
      <c r="I96" s="190" t="s">
        <v>286</v>
      </c>
      <c r="J96" s="190" t="s">
        <v>287</v>
      </c>
      <c r="K96" s="191">
        <v>0.61</v>
      </c>
      <c r="L96" s="191">
        <v>4.2769828736441013</v>
      </c>
      <c r="M96" s="191">
        <v>1.01</v>
      </c>
      <c r="N96" s="191">
        <v>0.15</v>
      </c>
      <c r="O96" s="192">
        <v>5.09</v>
      </c>
      <c r="P96" s="192">
        <v>0.5</v>
      </c>
      <c r="Q96" s="192">
        <v>0.14612332830009525</v>
      </c>
      <c r="R96" s="192">
        <v>0.31342667169990468</v>
      </c>
      <c r="S96" s="192">
        <v>0.16192667169990474</v>
      </c>
      <c r="T96" s="192">
        <v>0.1515</v>
      </c>
      <c r="U96" s="192">
        <v>0.1515</v>
      </c>
      <c r="V96" s="192">
        <v>0.31342667169990474</v>
      </c>
      <c r="W96" s="192">
        <v>0.1515</v>
      </c>
      <c r="X96" s="192">
        <v>1.0706</v>
      </c>
      <c r="Y96" s="192">
        <v>4.0194000000000001</v>
      </c>
      <c r="Z96" s="193">
        <v>1.212</v>
      </c>
      <c r="AA96" s="194">
        <v>1.212</v>
      </c>
      <c r="AB96" s="195">
        <v>0.62841162142832585</v>
      </c>
      <c r="AC96" s="196">
        <v>0.1880560030199428</v>
      </c>
      <c r="AD96" s="197">
        <v>0.18805600301994282</v>
      </c>
      <c r="AE96" s="197">
        <v>9.0899999999999995E-2</v>
      </c>
      <c r="AF96" s="197">
        <v>0.64235999999999993</v>
      </c>
      <c r="AG96" s="197">
        <v>2.4100516214283259</v>
      </c>
      <c r="AH96" s="198"/>
      <c r="AI96" s="297"/>
      <c r="AJ96" s="199"/>
      <c r="AK96" s="199"/>
      <c r="AL96" s="200"/>
      <c r="AM96" s="201"/>
      <c r="AN96" s="202"/>
      <c r="AO96" s="202" t="s">
        <v>5625</v>
      </c>
      <c r="AP96" s="202" t="s">
        <v>5625</v>
      </c>
      <c r="AQ96" s="202" t="s">
        <v>5625</v>
      </c>
      <c r="AR96" s="202">
        <v>0.6</v>
      </c>
      <c r="AS96" s="871"/>
      <c r="AT96" s="183">
        <v>0</v>
      </c>
    </row>
    <row r="97" spans="1:49" s="183" customFormat="1">
      <c r="A97" s="184"/>
      <c r="B97" s="185">
        <v>4.34</v>
      </c>
      <c r="C97" s="185">
        <v>3.7399999999999998</v>
      </c>
      <c r="D97" s="186">
        <v>-9.7145607362250392E-4</v>
      </c>
      <c r="E97" s="187">
        <v>1272.7814470973181</v>
      </c>
      <c r="F97" s="187">
        <v>1268.4650838806406</v>
      </c>
      <c r="G97" s="188">
        <v>1.9</v>
      </c>
      <c r="H97" s="189">
        <v>23.999999999999996</v>
      </c>
      <c r="I97" s="190" t="s">
        <v>286</v>
      </c>
      <c r="J97" s="190" t="s">
        <v>287</v>
      </c>
      <c r="K97" s="191">
        <v>0.61</v>
      </c>
      <c r="L97" s="191">
        <v>4.3163632166774732</v>
      </c>
      <c r="M97" s="191">
        <v>1.01</v>
      </c>
      <c r="N97" s="191">
        <v>0.15</v>
      </c>
      <c r="O97" s="192">
        <v>5.13</v>
      </c>
      <c r="P97" s="192">
        <v>0.5</v>
      </c>
      <c r="Q97" s="192">
        <v>0.14612332830009525</v>
      </c>
      <c r="R97" s="192">
        <v>0.31342667169990468</v>
      </c>
      <c r="S97" s="192">
        <v>0.16192667169990474</v>
      </c>
      <c r="T97" s="192">
        <v>0.1515</v>
      </c>
      <c r="U97" s="192">
        <v>0.1515</v>
      </c>
      <c r="V97" s="192">
        <v>0.31342667169990474</v>
      </c>
      <c r="W97" s="192">
        <v>0.1515</v>
      </c>
      <c r="X97" s="192">
        <v>1.0706</v>
      </c>
      <c r="Y97" s="192">
        <v>4.0594000000000001</v>
      </c>
      <c r="Z97" s="193">
        <v>7.5547999999999993</v>
      </c>
      <c r="AA97" s="194">
        <v>7.5547999999999993</v>
      </c>
      <c r="AB97" s="195">
        <v>4.0658544146774895</v>
      </c>
      <c r="AC97" s="196">
        <v>1.1722157521576435</v>
      </c>
      <c r="AD97" s="197">
        <v>1.1722157521576437</v>
      </c>
      <c r="AE97" s="197">
        <v>0.56660999999999995</v>
      </c>
      <c r="AF97" s="197">
        <v>4.0040439999999995</v>
      </c>
      <c r="AG97" s="197">
        <v>15.171410414677489</v>
      </c>
      <c r="AH97" s="198"/>
      <c r="AI97" s="297"/>
      <c r="AJ97" s="199"/>
      <c r="AK97" s="199"/>
      <c r="AL97" s="200"/>
      <c r="AM97" s="201"/>
      <c r="AN97" s="202"/>
      <c r="AO97" s="202" t="s">
        <v>5625</v>
      </c>
      <c r="AP97" s="202" t="s">
        <v>5625</v>
      </c>
      <c r="AQ97" s="202" t="s">
        <v>5625</v>
      </c>
      <c r="AR97" s="202">
        <v>3.7399999999999998</v>
      </c>
      <c r="AS97" s="871"/>
      <c r="AT97" s="183">
        <v>0</v>
      </c>
    </row>
    <row r="98" spans="1:49" s="183" customFormat="1">
      <c r="A98" s="184"/>
      <c r="B98" s="185">
        <v>8.69</v>
      </c>
      <c r="C98" s="185">
        <v>4.3499999999999996</v>
      </c>
      <c r="D98" s="186">
        <v>-9.7145607362250392E-4</v>
      </c>
      <c r="E98" s="187">
        <v>1272.8172765612198</v>
      </c>
      <c r="F98" s="187">
        <v>1268.4644912924357</v>
      </c>
      <c r="G98" s="188">
        <v>1.9</v>
      </c>
      <c r="H98" s="189">
        <v>23.999999999999996</v>
      </c>
      <c r="I98" s="190" t="s">
        <v>286</v>
      </c>
      <c r="J98" s="190" t="s">
        <v>287</v>
      </c>
      <c r="K98" s="191">
        <v>0.61</v>
      </c>
      <c r="L98" s="191">
        <v>4.352785268784146</v>
      </c>
      <c r="M98" s="191">
        <v>1.01</v>
      </c>
      <c r="N98" s="191">
        <v>0.15</v>
      </c>
      <c r="O98" s="192">
        <v>5.16</v>
      </c>
      <c r="P98" s="192">
        <v>0.5</v>
      </c>
      <c r="Q98" s="192">
        <v>0.14612332830009525</v>
      </c>
      <c r="R98" s="192">
        <v>0.31342667169990468</v>
      </c>
      <c r="S98" s="192">
        <v>0.16192667169990474</v>
      </c>
      <c r="T98" s="192">
        <v>0.1515</v>
      </c>
      <c r="U98" s="192">
        <v>0.1515</v>
      </c>
      <c r="V98" s="192">
        <v>0.31342667169990474</v>
      </c>
      <c r="W98" s="192">
        <v>0.1515</v>
      </c>
      <c r="X98" s="192">
        <v>1.0706</v>
      </c>
      <c r="Y98" s="192">
        <v>4.0894000000000004</v>
      </c>
      <c r="Z98" s="193">
        <v>8.786999999999999</v>
      </c>
      <c r="AA98" s="194">
        <v>8.786999999999999</v>
      </c>
      <c r="AB98" s="195">
        <v>4.8890220784031477</v>
      </c>
      <c r="AC98" s="196">
        <v>1.3634060218945852</v>
      </c>
      <c r="AD98" s="197">
        <v>1.3634060218945856</v>
      </c>
      <c r="AE98" s="197">
        <v>0.65902499999999997</v>
      </c>
      <c r="AF98" s="197">
        <v>4.6571099999999994</v>
      </c>
      <c r="AG98" s="197">
        <v>17.805912078403146</v>
      </c>
      <c r="AH98" s="198"/>
      <c r="AI98" s="297"/>
      <c r="AJ98" s="199"/>
      <c r="AK98" s="199"/>
      <c r="AL98" s="200"/>
      <c r="AM98" s="201"/>
      <c r="AN98" s="202"/>
      <c r="AO98" s="202" t="s">
        <v>5625</v>
      </c>
      <c r="AP98" s="202" t="s">
        <v>5625</v>
      </c>
      <c r="AQ98" s="202" t="s">
        <v>5625</v>
      </c>
      <c r="AR98" s="202">
        <v>4.3499999999999996</v>
      </c>
      <c r="AS98" s="871"/>
      <c r="AT98" s="183">
        <v>0</v>
      </c>
    </row>
    <row r="99" spans="1:49" s="183" customFormat="1">
      <c r="A99" s="184"/>
      <c r="B99" s="185">
        <v>13.03</v>
      </c>
      <c r="C99" s="185">
        <v>4.34</v>
      </c>
      <c r="D99" s="186">
        <v>-9.7145607362250392E-4</v>
      </c>
      <c r="E99" s="187">
        <v>1272.8530236585382</v>
      </c>
      <c r="F99" s="187">
        <v>1268.460867761281</v>
      </c>
      <c r="G99" s="188">
        <v>1.9</v>
      </c>
      <c r="H99" s="189">
        <v>23.999999999999996</v>
      </c>
      <c r="I99" s="190" t="s">
        <v>286</v>
      </c>
      <c r="J99" s="190" t="s">
        <v>287</v>
      </c>
      <c r="K99" s="191">
        <v>0.61</v>
      </c>
      <c r="L99" s="191">
        <v>4.3921558972572257</v>
      </c>
      <c r="M99" s="191">
        <v>1.01</v>
      </c>
      <c r="N99" s="191">
        <v>0.15</v>
      </c>
      <c r="O99" s="192">
        <v>5.2</v>
      </c>
      <c r="P99" s="192">
        <v>0.5</v>
      </c>
      <c r="Q99" s="192">
        <v>0.14612332830009525</v>
      </c>
      <c r="R99" s="192">
        <v>0.31342667169990468</v>
      </c>
      <c r="S99" s="192">
        <v>0.16192667169990474</v>
      </c>
      <c r="T99" s="192">
        <v>0.1515</v>
      </c>
      <c r="U99" s="192">
        <v>0.1515</v>
      </c>
      <c r="V99" s="192">
        <v>0.31342667169990474</v>
      </c>
      <c r="W99" s="192">
        <v>0.1515</v>
      </c>
      <c r="X99" s="192">
        <v>1.0706</v>
      </c>
      <c r="Y99" s="192">
        <v>4.1294000000000004</v>
      </c>
      <c r="Z99" s="193">
        <v>8.7667999999999999</v>
      </c>
      <c r="AA99" s="194">
        <v>8.7667999999999999</v>
      </c>
      <c r="AB99" s="195">
        <v>5.050360160037326</v>
      </c>
      <c r="AC99" s="196">
        <v>1.3602717551775863</v>
      </c>
      <c r="AD99" s="197">
        <v>1.3602717551775865</v>
      </c>
      <c r="AE99" s="197">
        <v>0.65750999999999993</v>
      </c>
      <c r="AF99" s="197">
        <v>4.6464039999999995</v>
      </c>
      <c r="AG99" s="197">
        <v>17.937556160037325</v>
      </c>
      <c r="AH99" s="198"/>
      <c r="AI99" s="297"/>
      <c r="AJ99" s="199"/>
      <c r="AK99" s="199"/>
      <c r="AL99" s="200"/>
      <c r="AM99" s="201"/>
      <c r="AN99" s="202"/>
      <c r="AO99" s="202" t="s">
        <v>5625</v>
      </c>
      <c r="AP99" s="202" t="s">
        <v>5625</v>
      </c>
      <c r="AQ99" s="202" t="s">
        <v>5625</v>
      </c>
      <c r="AR99" s="202">
        <v>4.34</v>
      </c>
      <c r="AS99" s="871"/>
      <c r="AT99" s="183">
        <v>0</v>
      </c>
    </row>
    <row r="100" spans="1:49" s="183" customFormat="1">
      <c r="A100" s="184"/>
      <c r="B100" s="185">
        <v>17.38</v>
      </c>
      <c r="C100" s="185">
        <v>4.3499999999999996</v>
      </c>
      <c r="D100" s="186">
        <v>-9.7145607362250392E-4</v>
      </c>
      <c r="E100" s="187">
        <v>1272.88885312244</v>
      </c>
      <c r="F100" s="187">
        <v>1268.4608580467204</v>
      </c>
      <c r="G100" s="188">
        <v>1.9</v>
      </c>
      <c r="H100" s="189">
        <v>23.999999999999996</v>
      </c>
      <c r="I100" s="190" t="s">
        <v>286</v>
      </c>
      <c r="J100" s="190" t="s">
        <v>287</v>
      </c>
      <c r="K100" s="191">
        <v>0.61</v>
      </c>
      <c r="L100" s="191">
        <v>4.4279950757195365</v>
      </c>
      <c r="M100" s="191">
        <v>1.01</v>
      </c>
      <c r="N100" s="191">
        <v>0.15</v>
      </c>
      <c r="O100" s="192">
        <v>5.24</v>
      </c>
      <c r="P100" s="192">
        <v>0.5</v>
      </c>
      <c r="Q100" s="192">
        <v>0.14612332830009525</v>
      </c>
      <c r="R100" s="192">
        <v>0.31342667169990468</v>
      </c>
      <c r="S100" s="192">
        <v>0.16192667169990474</v>
      </c>
      <c r="T100" s="192">
        <v>0.1515</v>
      </c>
      <c r="U100" s="192">
        <v>0.1515</v>
      </c>
      <c r="V100" s="192">
        <v>0.31342667169990474</v>
      </c>
      <c r="W100" s="192">
        <v>0.1515</v>
      </c>
      <c r="X100" s="192">
        <v>1.0706</v>
      </c>
      <c r="Y100" s="192">
        <v>4.1694000000000004</v>
      </c>
      <c r="Z100" s="193">
        <v>8.786999999999999</v>
      </c>
      <c r="AA100" s="194">
        <v>8.786999999999999</v>
      </c>
      <c r="AB100" s="195">
        <v>5.2194563651737864</v>
      </c>
      <c r="AC100" s="196">
        <v>1.3634060218945852</v>
      </c>
      <c r="AD100" s="197">
        <v>1.3634060218945856</v>
      </c>
      <c r="AE100" s="197">
        <v>0.65902499999999997</v>
      </c>
      <c r="AF100" s="197">
        <v>4.6571099999999994</v>
      </c>
      <c r="AG100" s="197">
        <v>18.136346365173786</v>
      </c>
      <c r="AH100" s="198"/>
      <c r="AI100" s="297"/>
      <c r="AJ100" s="199"/>
      <c r="AK100" s="199"/>
      <c r="AL100" s="200"/>
      <c r="AM100" s="201"/>
      <c r="AN100" s="202"/>
      <c r="AO100" s="202" t="s">
        <v>5625</v>
      </c>
      <c r="AP100" s="202" t="s">
        <v>5625</v>
      </c>
      <c r="AQ100" s="202" t="s">
        <v>5625</v>
      </c>
      <c r="AR100" s="202">
        <v>4.3499999999999996</v>
      </c>
      <c r="AS100" s="871"/>
      <c r="AT100" s="183">
        <v>0</v>
      </c>
    </row>
    <row r="101" spans="1:49" s="183" customFormat="1">
      <c r="A101" s="203">
        <v>734</v>
      </c>
      <c r="B101" s="204">
        <v>21.719973319513816</v>
      </c>
      <c r="C101" s="204">
        <v>4.3399733195138168</v>
      </c>
      <c r="D101" s="205">
        <v>-9.7145607362250392E-4</v>
      </c>
      <c r="E101" s="206">
        <v>1272.9246000000001</v>
      </c>
      <c r="F101" s="206">
        <v>1268.4481999999998</v>
      </c>
      <c r="G101" s="207">
        <v>1.9</v>
      </c>
      <c r="H101" s="208">
        <v>23.999999999999996</v>
      </c>
      <c r="I101" s="209" t="s">
        <v>286</v>
      </c>
      <c r="J101" s="209" t="s">
        <v>287</v>
      </c>
      <c r="K101" s="210">
        <v>0.61</v>
      </c>
      <c r="L101" s="210">
        <v>4.4764000000002397</v>
      </c>
      <c r="M101" s="210">
        <v>1.01</v>
      </c>
      <c r="N101" s="210">
        <v>0.15</v>
      </c>
      <c r="O101" s="211">
        <v>5.29</v>
      </c>
      <c r="P101" s="211">
        <v>0.5</v>
      </c>
      <c r="Q101" s="211">
        <v>0.14612332830009525</v>
      </c>
      <c r="R101" s="211">
        <v>0.31342667169990468</v>
      </c>
      <c r="S101" s="211">
        <v>0.16192667169990474</v>
      </c>
      <c r="T101" s="211">
        <v>0.1515</v>
      </c>
      <c r="U101" s="211">
        <v>0.1515</v>
      </c>
      <c r="V101" s="211">
        <v>0.31342667169990474</v>
      </c>
      <c r="W101" s="211">
        <v>0.1515</v>
      </c>
      <c r="X101" s="211">
        <v>1.0706</v>
      </c>
      <c r="Y101" s="211">
        <v>4.2194000000000003</v>
      </c>
      <c r="Z101" s="193">
        <v>8.7667461054179103</v>
      </c>
      <c r="AA101" s="194">
        <v>8.7667461054179103</v>
      </c>
      <c r="AB101" s="195">
        <v>5.4196024423704063</v>
      </c>
      <c r="AC101" s="196">
        <v>1.3602633928016026</v>
      </c>
      <c r="AD101" s="197">
        <v>1.3602633928016028</v>
      </c>
      <c r="AE101" s="197">
        <v>0.65750595790634325</v>
      </c>
      <c r="AF101" s="197">
        <v>4.6463754358714926</v>
      </c>
      <c r="AG101" s="197">
        <v>18.306719217334738</v>
      </c>
      <c r="AH101" s="198"/>
      <c r="AI101" s="298">
        <v>5.3364000000002401</v>
      </c>
      <c r="AJ101" s="212"/>
      <c r="AK101" s="212">
        <v>0.45</v>
      </c>
      <c r="AL101" s="213">
        <v>4.8864000000002399</v>
      </c>
      <c r="AM101" s="214">
        <v>1</v>
      </c>
      <c r="AN101" s="215">
        <v>0</v>
      </c>
      <c r="AO101" s="215" t="s">
        <v>5625</v>
      </c>
      <c r="AP101" s="215" t="s">
        <v>5625</v>
      </c>
      <c r="AQ101" s="215" t="s">
        <v>5625</v>
      </c>
      <c r="AR101" s="870">
        <v>4.3399733195138168</v>
      </c>
      <c r="AS101" s="870">
        <v>4.9064000000002217</v>
      </c>
      <c r="AT101" s="183">
        <v>1</v>
      </c>
      <c r="AW101" s="183">
        <v>1</v>
      </c>
    </row>
    <row r="102" spans="1:49" s="183" customFormat="1">
      <c r="A102" s="216"/>
      <c r="B102" s="185"/>
      <c r="C102" s="185"/>
      <c r="D102" s="186"/>
      <c r="E102" s="187"/>
      <c r="F102" s="187">
        <v>0</v>
      </c>
      <c r="G102" s="188"/>
      <c r="H102" s="189"/>
      <c r="I102" s="190"/>
      <c r="J102" s="190"/>
      <c r="K102" s="191"/>
      <c r="L102" s="191"/>
      <c r="M102" s="191"/>
      <c r="N102" s="191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217">
        <v>51.477000327105209</v>
      </c>
      <c r="AA102" s="218">
        <v>51.477000327105209</v>
      </c>
      <c r="AB102" s="219">
        <v>29.592535210853079</v>
      </c>
      <c r="AC102" s="220">
        <v>6.8076189469459454</v>
      </c>
      <c r="AD102" s="221">
        <v>6.8076189469459472</v>
      </c>
      <c r="AE102" s="221">
        <v>3.2905759579063432</v>
      </c>
      <c r="AF102" s="221">
        <v>34.912007711383161</v>
      </c>
      <c r="AG102" s="221">
        <v>97.63452815368035</v>
      </c>
      <c r="AH102" s="222">
        <v>0</v>
      </c>
      <c r="AI102" s="297"/>
      <c r="AJ102" s="199"/>
      <c r="AK102" s="199"/>
      <c r="AL102" s="200"/>
      <c r="AM102" s="199"/>
      <c r="AN102" s="199"/>
      <c r="AO102" s="221"/>
      <c r="AP102" s="221"/>
      <c r="AQ102" s="221"/>
      <c r="AR102" s="221"/>
      <c r="AS102" s="1073"/>
      <c r="AT102" s="183">
        <v>0</v>
      </c>
    </row>
    <row r="103" spans="1:49" s="183" customFormat="1">
      <c r="A103" s="164">
        <v>734</v>
      </c>
      <c r="B103" s="165">
        <v>0</v>
      </c>
      <c r="C103" s="165">
        <v>0</v>
      </c>
      <c r="D103" s="166">
        <v>-5.2553289993422982E-3</v>
      </c>
      <c r="E103" s="167">
        <v>1272.9246000000001</v>
      </c>
      <c r="F103" s="167">
        <v>1268.4281999999998</v>
      </c>
      <c r="G103" s="168">
        <v>1.9</v>
      </c>
      <c r="H103" s="169">
        <v>23.999999999999996</v>
      </c>
      <c r="I103" s="170" t="s">
        <v>286</v>
      </c>
      <c r="J103" s="170" t="s">
        <v>287</v>
      </c>
      <c r="K103" s="171">
        <v>0.61</v>
      </c>
      <c r="L103" s="171">
        <v>4.4964000000002216</v>
      </c>
      <c r="M103" s="171">
        <v>1.01</v>
      </c>
      <c r="N103" s="171">
        <v>0.25</v>
      </c>
      <c r="O103" s="172">
        <v>5.41</v>
      </c>
      <c r="P103" s="172">
        <v>0.5</v>
      </c>
      <c r="Q103" s="172">
        <v>0.14612332830009525</v>
      </c>
      <c r="R103" s="172">
        <v>0.41442667169990477</v>
      </c>
      <c r="S103" s="172">
        <v>0.16192667169990474</v>
      </c>
      <c r="T103" s="172">
        <v>0.1515</v>
      </c>
      <c r="U103" s="172">
        <v>0.1515</v>
      </c>
      <c r="V103" s="172">
        <v>0.31342667169990474</v>
      </c>
      <c r="W103" s="172">
        <v>0.1515</v>
      </c>
      <c r="X103" s="172">
        <v>1.1716</v>
      </c>
      <c r="Y103" s="172">
        <v>4.2384000000000004</v>
      </c>
      <c r="Z103" s="173">
        <v>7.6026542216873008</v>
      </c>
      <c r="AA103" s="174">
        <v>7.6026542216873008</v>
      </c>
      <c r="AB103" s="175">
        <v>5.1561200931491706</v>
      </c>
      <c r="AC103" s="176">
        <v>0</v>
      </c>
      <c r="AD103" s="177">
        <v>0</v>
      </c>
      <c r="AE103" s="177">
        <v>0</v>
      </c>
      <c r="AF103" s="177">
        <v>12.157960427800347</v>
      </c>
      <c r="AG103" s="177">
        <v>8.203468108723424</v>
      </c>
      <c r="AH103" s="178"/>
      <c r="AI103" s="296">
        <v>5.3564000000002219</v>
      </c>
      <c r="AJ103" s="180"/>
      <c r="AK103" s="180">
        <v>0.45</v>
      </c>
      <c r="AL103" s="181">
        <v>4.9064000000002217</v>
      </c>
      <c r="AM103" s="182">
        <v>0</v>
      </c>
      <c r="AN103" s="162">
        <v>0</v>
      </c>
      <c r="AO103" s="162" t="s">
        <v>5625</v>
      </c>
      <c r="AP103" s="162" t="s">
        <v>5625</v>
      </c>
      <c r="AQ103" s="162" t="s">
        <v>5625</v>
      </c>
      <c r="AR103" s="162">
        <v>0</v>
      </c>
      <c r="AS103" s="1072">
        <v>0</v>
      </c>
      <c r="AT103" s="183">
        <v>0</v>
      </c>
    </row>
    <row r="104" spans="1:49" s="183" customFormat="1">
      <c r="A104" s="184"/>
      <c r="B104" s="185">
        <v>0.6</v>
      </c>
      <c r="C104" s="185">
        <v>0.6</v>
      </c>
      <c r="D104" s="186">
        <v>-5.2553289993422982E-3</v>
      </c>
      <c r="E104" s="187">
        <v>1272.9246000000001</v>
      </c>
      <c r="F104" s="187">
        <v>1268.4250468026003</v>
      </c>
      <c r="G104" s="188">
        <v>1.9</v>
      </c>
      <c r="H104" s="189">
        <v>23.999999999999996</v>
      </c>
      <c r="I104" s="190" t="s">
        <v>286</v>
      </c>
      <c r="J104" s="190" t="s">
        <v>287</v>
      </c>
      <c r="K104" s="191">
        <v>0.61</v>
      </c>
      <c r="L104" s="191">
        <v>4.4995531973997913</v>
      </c>
      <c r="M104" s="191">
        <v>1.01</v>
      </c>
      <c r="N104" s="191">
        <v>0.15</v>
      </c>
      <c r="O104" s="192">
        <v>5.31</v>
      </c>
      <c r="P104" s="192">
        <v>0.5</v>
      </c>
      <c r="Q104" s="192">
        <v>0.14612332830009525</v>
      </c>
      <c r="R104" s="192">
        <v>0.31342667169990468</v>
      </c>
      <c r="S104" s="192">
        <v>0.16192667169990474</v>
      </c>
      <c r="T104" s="192">
        <v>0.1515</v>
      </c>
      <c r="U104" s="192">
        <v>0.1515</v>
      </c>
      <c r="V104" s="192">
        <v>0.31342667169990474</v>
      </c>
      <c r="W104" s="192">
        <v>0.1515</v>
      </c>
      <c r="X104" s="192">
        <v>1.0706</v>
      </c>
      <c r="Y104" s="192">
        <v>4.2393999999999998</v>
      </c>
      <c r="Z104" s="193">
        <v>1.212</v>
      </c>
      <c r="AA104" s="194">
        <v>1.212</v>
      </c>
      <c r="AB104" s="195">
        <v>0.76328923762427392</v>
      </c>
      <c r="AC104" s="196">
        <v>0.1880560030199428</v>
      </c>
      <c r="AD104" s="197">
        <v>0.18805600301994282</v>
      </c>
      <c r="AE104" s="197">
        <v>9.0899999999999995E-2</v>
      </c>
      <c r="AF104" s="197">
        <v>0.64235999999999993</v>
      </c>
      <c r="AG104" s="197">
        <v>2.5449292376242738</v>
      </c>
      <c r="AH104" s="198"/>
      <c r="AI104" s="297"/>
      <c r="AJ104" s="199"/>
      <c r="AK104" s="199"/>
      <c r="AL104" s="200"/>
      <c r="AM104" s="201"/>
      <c r="AN104" s="202"/>
      <c r="AO104" s="202" t="s">
        <v>5625</v>
      </c>
      <c r="AP104" s="202" t="s">
        <v>5625</v>
      </c>
      <c r="AQ104" s="202" t="s">
        <v>5625</v>
      </c>
      <c r="AR104" s="202">
        <v>0.6</v>
      </c>
      <c r="AS104" s="871"/>
      <c r="AT104" s="183">
        <v>0</v>
      </c>
    </row>
    <row r="105" spans="1:49" s="183" customFormat="1">
      <c r="A105" s="184"/>
      <c r="B105" s="185">
        <v>8.24</v>
      </c>
      <c r="C105" s="185">
        <v>7.6400000000000006</v>
      </c>
      <c r="D105" s="186">
        <v>-5.2553289993422982E-3</v>
      </c>
      <c r="E105" s="187">
        <v>1272.9152834614474</v>
      </c>
      <c r="F105" s="187">
        <v>1268.3848960890452</v>
      </c>
      <c r="G105" s="188">
        <v>1.9</v>
      </c>
      <c r="H105" s="189">
        <v>23.999999999999996</v>
      </c>
      <c r="I105" s="190" t="s">
        <v>286</v>
      </c>
      <c r="J105" s="190" t="s">
        <v>287</v>
      </c>
      <c r="K105" s="191">
        <v>0.61</v>
      </c>
      <c r="L105" s="191">
        <v>4.5303873724021742</v>
      </c>
      <c r="M105" s="191">
        <v>1.01</v>
      </c>
      <c r="N105" s="191">
        <v>0.15</v>
      </c>
      <c r="O105" s="192">
        <v>5.34</v>
      </c>
      <c r="P105" s="192">
        <v>0.5</v>
      </c>
      <c r="Q105" s="192">
        <v>0.14612332830009525</v>
      </c>
      <c r="R105" s="192">
        <v>0.31342667169990468</v>
      </c>
      <c r="S105" s="192">
        <v>0.16192667169990474</v>
      </c>
      <c r="T105" s="192">
        <v>0.1515</v>
      </c>
      <c r="U105" s="192">
        <v>0.1515</v>
      </c>
      <c r="V105" s="192">
        <v>0.31342667169990474</v>
      </c>
      <c r="W105" s="192">
        <v>0.1515</v>
      </c>
      <c r="X105" s="192">
        <v>1.0706</v>
      </c>
      <c r="Y105" s="192">
        <v>4.2694000000000001</v>
      </c>
      <c r="Z105" s="193">
        <v>15.432800000000002</v>
      </c>
      <c r="AA105" s="194">
        <v>15.432800000000002</v>
      </c>
      <c r="AB105" s="195">
        <v>9.9571451204041423</v>
      </c>
      <c r="AC105" s="196">
        <v>2.3945797717872721</v>
      </c>
      <c r="AD105" s="197">
        <v>2.3945797717872725</v>
      </c>
      <c r="AE105" s="197">
        <v>1.1574600000000002</v>
      </c>
      <c r="AF105" s="197">
        <v>8.1793840000000007</v>
      </c>
      <c r="AG105" s="197">
        <v>32.643361120404151</v>
      </c>
      <c r="AH105" s="198"/>
      <c r="AI105" s="297"/>
      <c r="AJ105" s="199"/>
      <c r="AK105" s="199"/>
      <c r="AL105" s="200"/>
      <c r="AM105" s="201"/>
      <c r="AN105" s="202"/>
      <c r="AO105" s="202" t="s">
        <v>5625</v>
      </c>
      <c r="AP105" s="202" t="s">
        <v>5625</v>
      </c>
      <c r="AQ105" s="202" t="s">
        <v>5625</v>
      </c>
      <c r="AR105" s="202">
        <v>7.6400000000000006</v>
      </c>
      <c r="AS105" s="871"/>
      <c r="AT105" s="183">
        <v>0</v>
      </c>
    </row>
    <row r="106" spans="1:49" s="183" customFormat="1">
      <c r="A106" s="184"/>
      <c r="B106" s="185">
        <v>16.489999999999998</v>
      </c>
      <c r="C106" s="185">
        <v>8.2499999999999982</v>
      </c>
      <c r="D106" s="186">
        <v>-5.2553289993422982E-3</v>
      </c>
      <c r="E106" s="187">
        <v>1272.9059556164161</v>
      </c>
      <c r="F106" s="187">
        <v>1268.3816903383556</v>
      </c>
      <c r="G106" s="188">
        <v>1.9</v>
      </c>
      <c r="H106" s="189">
        <v>23.999999999999996</v>
      </c>
      <c r="I106" s="190" t="s">
        <v>286</v>
      </c>
      <c r="J106" s="190" t="s">
        <v>287</v>
      </c>
      <c r="K106" s="191">
        <v>0.61</v>
      </c>
      <c r="L106" s="191">
        <v>4.5242652780605113</v>
      </c>
      <c r="M106" s="191">
        <v>1.01</v>
      </c>
      <c r="N106" s="191">
        <v>0.15</v>
      </c>
      <c r="O106" s="192">
        <v>5.34</v>
      </c>
      <c r="P106" s="192">
        <v>0.5</v>
      </c>
      <c r="Q106" s="192">
        <v>0.14612332830009525</v>
      </c>
      <c r="R106" s="192">
        <v>0.31342667169990468</v>
      </c>
      <c r="S106" s="192">
        <v>0.16192667169990474</v>
      </c>
      <c r="T106" s="192">
        <v>0.1515</v>
      </c>
      <c r="U106" s="192">
        <v>0.1515</v>
      </c>
      <c r="V106" s="192">
        <v>0.31342667169990474</v>
      </c>
      <c r="W106" s="192">
        <v>0.1515</v>
      </c>
      <c r="X106" s="192">
        <v>1.0706</v>
      </c>
      <c r="Y106" s="192">
        <v>4.2694000000000001</v>
      </c>
      <c r="Z106" s="193">
        <v>16.664999999999996</v>
      </c>
      <c r="AA106" s="194">
        <v>16.664999999999996</v>
      </c>
      <c r="AB106" s="195">
        <v>10.701140429439214</v>
      </c>
      <c r="AC106" s="196">
        <v>2.5857700415242131</v>
      </c>
      <c r="AD106" s="197">
        <v>2.5857700415242135</v>
      </c>
      <c r="AE106" s="197">
        <v>1.2498749999999996</v>
      </c>
      <c r="AF106" s="197">
        <v>8.8324499999999979</v>
      </c>
      <c r="AG106" s="197">
        <v>35.19869042943921</v>
      </c>
      <c r="AH106" s="198"/>
      <c r="AI106" s="297"/>
      <c r="AJ106" s="199"/>
      <c r="AK106" s="199"/>
      <c r="AL106" s="200"/>
      <c r="AM106" s="201"/>
      <c r="AN106" s="202"/>
      <c r="AO106" s="202" t="s">
        <v>5625</v>
      </c>
      <c r="AP106" s="202" t="s">
        <v>5625</v>
      </c>
      <c r="AQ106" s="202" t="s">
        <v>5625</v>
      </c>
      <c r="AR106" s="202">
        <v>8.2499999999999982</v>
      </c>
      <c r="AS106" s="871"/>
      <c r="AT106" s="183">
        <v>0</v>
      </c>
    </row>
    <row r="107" spans="1:49" s="183" customFormat="1">
      <c r="A107" s="184"/>
      <c r="B107" s="185">
        <v>24.73</v>
      </c>
      <c r="C107" s="185">
        <v>8.240000000000002</v>
      </c>
      <c r="D107" s="186">
        <v>-5.2553289993422982E-3</v>
      </c>
      <c r="E107" s="187">
        <v>1272.8966390778635</v>
      </c>
      <c r="F107" s="187">
        <v>1268.3415921780907</v>
      </c>
      <c r="G107" s="188">
        <v>1.9</v>
      </c>
      <c r="H107" s="189">
        <v>23.999999999999996</v>
      </c>
      <c r="I107" s="190" t="s">
        <v>286</v>
      </c>
      <c r="J107" s="190" t="s">
        <v>287</v>
      </c>
      <c r="K107" s="191">
        <v>0.61</v>
      </c>
      <c r="L107" s="191">
        <v>4.5550468997728331</v>
      </c>
      <c r="M107" s="191">
        <v>1.01</v>
      </c>
      <c r="N107" s="191">
        <v>0.15</v>
      </c>
      <c r="O107" s="192">
        <v>5.37</v>
      </c>
      <c r="P107" s="192">
        <v>0.5</v>
      </c>
      <c r="Q107" s="192">
        <v>0.14612332830009525</v>
      </c>
      <c r="R107" s="192">
        <v>0.31342667169990468</v>
      </c>
      <c r="S107" s="192">
        <v>0.16192667169990474</v>
      </c>
      <c r="T107" s="192">
        <v>0.1515</v>
      </c>
      <c r="U107" s="192">
        <v>0.1515</v>
      </c>
      <c r="V107" s="192">
        <v>0.31342667169990474</v>
      </c>
      <c r="W107" s="192">
        <v>0.1515</v>
      </c>
      <c r="X107" s="192">
        <v>1.0706</v>
      </c>
      <c r="Y107" s="192">
        <v>4.2994000000000003</v>
      </c>
      <c r="Z107" s="193">
        <v>16.644800000000004</v>
      </c>
      <c r="AA107" s="194">
        <v>16.644800000000004</v>
      </c>
      <c r="AB107" s="195">
        <v>10.944346318669433</v>
      </c>
      <c r="AC107" s="196">
        <v>2.5826357748072151</v>
      </c>
      <c r="AD107" s="197">
        <v>2.5826357748072155</v>
      </c>
      <c r="AE107" s="197">
        <v>1.2483600000000004</v>
      </c>
      <c r="AF107" s="197">
        <v>8.8217440000000025</v>
      </c>
      <c r="AG107" s="197">
        <v>35.412202318669436</v>
      </c>
      <c r="AH107" s="198"/>
      <c r="AI107" s="297"/>
      <c r="AJ107" s="199"/>
      <c r="AK107" s="199"/>
      <c r="AL107" s="200"/>
      <c r="AM107" s="201"/>
      <c r="AN107" s="202"/>
      <c r="AO107" s="202" t="s">
        <v>5625</v>
      </c>
      <c r="AP107" s="202" t="s">
        <v>5625</v>
      </c>
      <c r="AQ107" s="202" t="s">
        <v>5625</v>
      </c>
      <c r="AR107" s="202">
        <v>8.240000000000002</v>
      </c>
      <c r="AS107" s="871"/>
      <c r="AT107" s="183">
        <v>0</v>
      </c>
    </row>
    <row r="108" spans="1:49" s="183" customFormat="1">
      <c r="A108" s="184"/>
      <c r="B108" s="185">
        <v>32.97</v>
      </c>
      <c r="C108" s="185">
        <v>8.2399999999999984</v>
      </c>
      <c r="D108" s="186">
        <v>-5.2553289993422982E-3</v>
      </c>
      <c r="E108" s="187">
        <v>1272.8873225393108</v>
      </c>
      <c r="F108" s="187">
        <v>1268.3415921780907</v>
      </c>
      <c r="G108" s="188">
        <v>1.9</v>
      </c>
      <c r="H108" s="189">
        <v>23.999999999999996</v>
      </c>
      <c r="I108" s="190" t="s">
        <v>286</v>
      </c>
      <c r="J108" s="190" t="s">
        <v>287</v>
      </c>
      <c r="K108" s="191">
        <v>0.61</v>
      </c>
      <c r="L108" s="191">
        <v>4.545730361220194</v>
      </c>
      <c r="M108" s="191">
        <v>1.01</v>
      </c>
      <c r="N108" s="191">
        <v>0.15</v>
      </c>
      <c r="O108" s="192">
        <v>5.36</v>
      </c>
      <c r="P108" s="192">
        <v>0.5</v>
      </c>
      <c r="Q108" s="192">
        <v>0.14612332830009525</v>
      </c>
      <c r="R108" s="192">
        <v>0.31342667169990468</v>
      </c>
      <c r="S108" s="192">
        <v>0.16192667169990474</v>
      </c>
      <c r="T108" s="192">
        <v>0.1515</v>
      </c>
      <c r="U108" s="192">
        <v>0.1515</v>
      </c>
      <c r="V108" s="192">
        <v>0.31342667169990474</v>
      </c>
      <c r="W108" s="192">
        <v>0.1515</v>
      </c>
      <c r="X108" s="192">
        <v>1.0706</v>
      </c>
      <c r="Y108" s="192">
        <v>4.2894000000000005</v>
      </c>
      <c r="Z108" s="193">
        <v>16.644799999999996</v>
      </c>
      <c r="AA108" s="194">
        <v>16.644799999999996</v>
      </c>
      <c r="AB108" s="195">
        <v>10.866810358218945</v>
      </c>
      <c r="AC108" s="196">
        <v>2.5826357748072142</v>
      </c>
      <c r="AD108" s="197">
        <v>2.5826357748072146</v>
      </c>
      <c r="AE108" s="197">
        <v>1.2483599999999997</v>
      </c>
      <c r="AF108" s="197">
        <v>8.8217439999999989</v>
      </c>
      <c r="AG108" s="197">
        <v>35.334666358218939</v>
      </c>
      <c r="AH108" s="198"/>
      <c r="AI108" s="297"/>
      <c r="AJ108" s="199"/>
      <c r="AK108" s="199"/>
      <c r="AL108" s="200"/>
      <c r="AM108" s="201"/>
      <c r="AN108" s="202"/>
      <c r="AO108" s="202" t="s">
        <v>5625</v>
      </c>
      <c r="AP108" s="202" t="s">
        <v>5625</v>
      </c>
      <c r="AQ108" s="202" t="s">
        <v>5625</v>
      </c>
      <c r="AR108" s="202">
        <v>8.2399999999999984</v>
      </c>
      <c r="AS108" s="871"/>
      <c r="AT108" s="183">
        <v>0</v>
      </c>
    </row>
    <row r="109" spans="1:49" s="183" customFormat="1">
      <c r="A109" s="203">
        <v>733</v>
      </c>
      <c r="B109" s="204">
        <v>41.215307362693878</v>
      </c>
      <c r="C109" s="204">
        <v>8.2453073626938789</v>
      </c>
      <c r="D109" s="205">
        <v>-5.2553289993422982E-3</v>
      </c>
      <c r="E109" s="206">
        <v>1272.8779999999999</v>
      </c>
      <c r="F109" s="206">
        <v>1268.2115999999999</v>
      </c>
      <c r="G109" s="207">
        <v>1.9</v>
      </c>
      <c r="H109" s="208">
        <v>23.999999999999996</v>
      </c>
      <c r="I109" s="209" t="s">
        <v>286</v>
      </c>
      <c r="J109" s="209" t="s">
        <v>287</v>
      </c>
      <c r="K109" s="210">
        <v>0.61</v>
      </c>
      <c r="L109" s="210">
        <v>4.6664000000000669</v>
      </c>
      <c r="M109" s="210">
        <v>1.01</v>
      </c>
      <c r="N109" s="210">
        <v>0.15</v>
      </c>
      <c r="O109" s="211">
        <v>5.48</v>
      </c>
      <c r="P109" s="211">
        <v>0.5</v>
      </c>
      <c r="Q109" s="211">
        <v>0.14612332830009525</v>
      </c>
      <c r="R109" s="211">
        <v>0.31342667169990468</v>
      </c>
      <c r="S109" s="211">
        <v>0.16192667169990474</v>
      </c>
      <c r="T109" s="211">
        <v>0.1515</v>
      </c>
      <c r="U109" s="211">
        <v>0.1515</v>
      </c>
      <c r="V109" s="211">
        <v>0.31342667169990474</v>
      </c>
      <c r="W109" s="211">
        <v>0.1515</v>
      </c>
      <c r="X109" s="211">
        <v>1.0706</v>
      </c>
      <c r="Y109" s="211">
        <v>4.4094000000000007</v>
      </c>
      <c r="Z109" s="193">
        <v>16.655520872641635</v>
      </c>
      <c r="AA109" s="194">
        <v>16.655520872641635</v>
      </c>
      <c r="AB109" s="195">
        <v>11.878717486368577</v>
      </c>
      <c r="AC109" s="196">
        <v>2.584299243831861</v>
      </c>
      <c r="AD109" s="197">
        <v>2.5842992438318615</v>
      </c>
      <c r="AE109" s="197">
        <v>1.2491640654481226</v>
      </c>
      <c r="AF109" s="197">
        <v>8.8274260625000665</v>
      </c>
      <c r="AG109" s="197">
        <v>36.362333169151782</v>
      </c>
      <c r="AH109" s="198"/>
      <c r="AI109" s="298">
        <v>5.5264000000000673</v>
      </c>
      <c r="AJ109" s="212"/>
      <c r="AK109" s="212">
        <v>0.45</v>
      </c>
      <c r="AL109" s="213">
        <v>5.0764000000000671</v>
      </c>
      <c r="AM109" s="214">
        <v>1</v>
      </c>
      <c r="AN109" s="215">
        <v>0</v>
      </c>
      <c r="AO109" s="215" t="s">
        <v>5625</v>
      </c>
      <c r="AP109" s="215" t="s">
        <v>5625</v>
      </c>
      <c r="AQ109" s="215" t="s">
        <v>5625</v>
      </c>
      <c r="AR109" s="870">
        <v>8.2453073626938789</v>
      </c>
      <c r="AS109" s="870">
        <v>5.086400000000058</v>
      </c>
      <c r="AT109" s="183">
        <v>1</v>
      </c>
      <c r="AW109" s="183">
        <v>1</v>
      </c>
    </row>
    <row r="110" spans="1:49" s="183" customFormat="1">
      <c r="A110" s="216"/>
      <c r="B110" s="185"/>
      <c r="C110" s="185"/>
      <c r="D110" s="186"/>
      <c r="E110" s="187"/>
      <c r="F110" s="187">
        <v>0</v>
      </c>
      <c r="G110" s="188"/>
      <c r="H110" s="189"/>
      <c r="I110" s="190"/>
      <c r="J110" s="190"/>
      <c r="K110" s="191"/>
      <c r="L110" s="191"/>
      <c r="M110" s="191"/>
      <c r="N110" s="191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217">
        <v>90.857575094328922</v>
      </c>
      <c r="AA110" s="218">
        <v>90.857575094328922</v>
      </c>
      <c r="AB110" s="219">
        <v>60.267569043873756</v>
      </c>
      <c r="AC110" s="220">
        <v>12.917976609777718</v>
      </c>
      <c r="AD110" s="221">
        <v>12.917976609777721</v>
      </c>
      <c r="AE110" s="221">
        <v>6.2441190654481229</v>
      </c>
      <c r="AF110" s="221">
        <v>56.283068490300408</v>
      </c>
      <c r="AG110" s="221">
        <v>185.6996507422312</v>
      </c>
      <c r="AH110" s="222">
        <v>0</v>
      </c>
      <c r="AI110" s="297"/>
      <c r="AJ110" s="199"/>
      <c r="AK110" s="199"/>
      <c r="AL110" s="200"/>
      <c r="AM110" s="199"/>
      <c r="AN110" s="199"/>
      <c r="AO110" s="221"/>
      <c r="AP110" s="221"/>
      <c r="AQ110" s="221"/>
      <c r="AR110" s="221"/>
      <c r="AS110" s="1073"/>
      <c r="AT110" s="183">
        <v>0</v>
      </c>
    </row>
    <row r="111" spans="1:49" s="183" customFormat="1">
      <c r="A111" s="164">
        <v>733</v>
      </c>
      <c r="B111" s="165">
        <v>0</v>
      </c>
      <c r="C111" s="165">
        <v>0</v>
      </c>
      <c r="D111" s="166">
        <v>-1.1614086464559548E-3</v>
      </c>
      <c r="E111" s="167">
        <v>1272.8779999999999</v>
      </c>
      <c r="F111" s="167">
        <v>1268.2015999999999</v>
      </c>
      <c r="G111" s="168">
        <v>1.9</v>
      </c>
      <c r="H111" s="169">
        <v>23.999999999999996</v>
      </c>
      <c r="I111" s="170" t="s">
        <v>286</v>
      </c>
      <c r="J111" s="170" t="s">
        <v>287</v>
      </c>
      <c r="K111" s="171">
        <v>0.61</v>
      </c>
      <c r="L111" s="171">
        <v>4.6764000000000578</v>
      </c>
      <c r="M111" s="171">
        <v>1.01</v>
      </c>
      <c r="N111" s="171">
        <v>0.25</v>
      </c>
      <c r="O111" s="172">
        <v>5.59</v>
      </c>
      <c r="P111" s="172">
        <v>0.5</v>
      </c>
      <c r="Q111" s="172">
        <v>0.14612332830009525</v>
      </c>
      <c r="R111" s="172">
        <v>0.41442667169990477</v>
      </c>
      <c r="S111" s="172">
        <v>0.16192667169990474</v>
      </c>
      <c r="T111" s="172">
        <v>0.1515</v>
      </c>
      <c r="U111" s="172">
        <v>0.1515</v>
      </c>
      <c r="V111" s="172">
        <v>0.31342667169990474</v>
      </c>
      <c r="W111" s="172">
        <v>0.1515</v>
      </c>
      <c r="X111" s="172">
        <v>1.1716</v>
      </c>
      <c r="Y111" s="172">
        <v>4.4184000000000001</v>
      </c>
      <c r="Z111" s="173">
        <v>7.6026542216873008</v>
      </c>
      <c r="AA111" s="174">
        <v>7.6026542216873008</v>
      </c>
      <c r="AB111" s="175">
        <v>5.8403589731004057</v>
      </c>
      <c r="AC111" s="176">
        <v>0</v>
      </c>
      <c r="AD111" s="177">
        <v>0</v>
      </c>
      <c r="AE111" s="177">
        <v>0</v>
      </c>
      <c r="AF111" s="177">
        <v>12.566524552399326</v>
      </c>
      <c r="AG111" s="177">
        <v>8.4791428640756799</v>
      </c>
      <c r="AH111" s="178"/>
      <c r="AI111" s="296">
        <v>5.5364000000000582</v>
      </c>
      <c r="AJ111" s="180"/>
      <c r="AK111" s="180">
        <v>0.45</v>
      </c>
      <c r="AL111" s="181">
        <v>5.086400000000058</v>
      </c>
      <c r="AM111" s="182">
        <v>0</v>
      </c>
      <c r="AN111" s="162">
        <v>0</v>
      </c>
      <c r="AO111" s="162" t="s">
        <v>5625</v>
      </c>
      <c r="AP111" s="162" t="s">
        <v>5625</v>
      </c>
      <c r="AQ111" s="162" t="s">
        <v>5625</v>
      </c>
      <c r="AR111" s="162">
        <v>0</v>
      </c>
      <c r="AS111" s="1072">
        <v>0</v>
      </c>
      <c r="AT111" s="183">
        <v>0</v>
      </c>
    </row>
    <row r="112" spans="1:49" s="183" customFormat="1">
      <c r="A112" s="184"/>
      <c r="B112" s="185">
        <v>0.6</v>
      </c>
      <c r="C112" s="185">
        <v>0.6</v>
      </c>
      <c r="D112" s="186">
        <v>-1.1614086464559548E-3</v>
      </c>
      <c r="E112" s="187">
        <v>1272.8779999999999</v>
      </c>
      <c r="F112" s="187">
        <v>1268.2009031548121</v>
      </c>
      <c r="G112" s="188">
        <v>1.9</v>
      </c>
      <c r="H112" s="189">
        <v>23.999999999999996</v>
      </c>
      <c r="I112" s="190" t="s">
        <v>286</v>
      </c>
      <c r="J112" s="190" t="s">
        <v>287</v>
      </c>
      <c r="K112" s="191">
        <v>0.61</v>
      </c>
      <c r="L112" s="191">
        <v>4.6770968451878616</v>
      </c>
      <c r="M112" s="191">
        <v>1.01</v>
      </c>
      <c r="N112" s="191">
        <v>0.15</v>
      </c>
      <c r="O112" s="192">
        <v>5.49</v>
      </c>
      <c r="P112" s="192">
        <v>0.5</v>
      </c>
      <c r="Q112" s="192">
        <v>0.14612332830009525</v>
      </c>
      <c r="R112" s="192">
        <v>0.31342667169990468</v>
      </c>
      <c r="S112" s="192">
        <v>0.16192667169990474</v>
      </c>
      <c r="T112" s="192">
        <v>0.1515</v>
      </c>
      <c r="U112" s="192">
        <v>0.1515</v>
      </c>
      <c r="V112" s="192">
        <v>0.31342667169990474</v>
      </c>
      <c r="W112" s="192">
        <v>0.1515</v>
      </c>
      <c r="X112" s="192">
        <v>1.0706</v>
      </c>
      <c r="Y112" s="192">
        <v>4.4194000000000004</v>
      </c>
      <c r="Z112" s="193">
        <v>1.212</v>
      </c>
      <c r="AA112" s="194">
        <v>1.212</v>
      </c>
      <c r="AB112" s="195">
        <v>0.87088068818384456</v>
      </c>
      <c r="AC112" s="196">
        <v>0.1880560030199428</v>
      </c>
      <c r="AD112" s="197">
        <v>0.18805600301994282</v>
      </c>
      <c r="AE112" s="197">
        <v>9.0899999999999995E-2</v>
      </c>
      <c r="AF112" s="197">
        <v>0.64235999999999993</v>
      </c>
      <c r="AG112" s="197">
        <v>2.6525206881838446</v>
      </c>
      <c r="AH112" s="198"/>
      <c r="AI112" s="297"/>
      <c r="AJ112" s="199"/>
      <c r="AK112" s="199"/>
      <c r="AL112" s="200"/>
      <c r="AM112" s="201"/>
      <c r="AN112" s="202"/>
      <c r="AO112" s="202" t="s">
        <v>5625</v>
      </c>
      <c r="AP112" s="202" t="s">
        <v>5625</v>
      </c>
      <c r="AQ112" s="202" t="s">
        <v>5625</v>
      </c>
      <c r="AR112" s="202">
        <v>0.6</v>
      </c>
      <c r="AS112" s="871"/>
      <c r="AT112" s="183">
        <v>0</v>
      </c>
    </row>
    <row r="113" spans="1:49" s="183" customFormat="1">
      <c r="A113" s="184"/>
      <c r="B113" s="185">
        <v>9.99</v>
      </c>
      <c r="C113" s="185">
        <v>9.39</v>
      </c>
      <c r="D113" s="186">
        <v>-1.1614086464559548E-3</v>
      </c>
      <c r="E113" s="187">
        <v>1272.8043843131873</v>
      </c>
      <c r="F113" s="187">
        <v>1268.1899975276219</v>
      </c>
      <c r="G113" s="188">
        <v>1.9</v>
      </c>
      <c r="H113" s="189">
        <v>23.999999999999996</v>
      </c>
      <c r="I113" s="190" t="s">
        <v>286</v>
      </c>
      <c r="J113" s="190" t="s">
        <v>287</v>
      </c>
      <c r="K113" s="191">
        <v>0.61</v>
      </c>
      <c r="L113" s="191">
        <v>4.6143867855653298</v>
      </c>
      <c r="M113" s="191">
        <v>1.01</v>
      </c>
      <c r="N113" s="191">
        <v>0.15</v>
      </c>
      <c r="O113" s="192">
        <v>5.43</v>
      </c>
      <c r="P113" s="192">
        <v>0.5</v>
      </c>
      <c r="Q113" s="192">
        <v>0.14612332830009525</v>
      </c>
      <c r="R113" s="192">
        <v>0.31342667169990468</v>
      </c>
      <c r="S113" s="192">
        <v>0.16192667169990474</v>
      </c>
      <c r="T113" s="192">
        <v>0.1515</v>
      </c>
      <c r="U113" s="192">
        <v>0.1515</v>
      </c>
      <c r="V113" s="192">
        <v>0.31342667169990474</v>
      </c>
      <c r="W113" s="192">
        <v>0.1515</v>
      </c>
      <c r="X113" s="192">
        <v>1.0706</v>
      </c>
      <c r="Y113" s="192">
        <v>4.3593999999999999</v>
      </c>
      <c r="Z113" s="193">
        <v>18.9678</v>
      </c>
      <c r="AA113" s="194">
        <v>18.9678</v>
      </c>
      <c r="AB113" s="195">
        <v>13.034546835623038</v>
      </c>
      <c r="AC113" s="196">
        <v>2.9430764472621052</v>
      </c>
      <c r="AD113" s="197">
        <v>2.9430764472621056</v>
      </c>
      <c r="AE113" s="197">
        <v>1.422585</v>
      </c>
      <c r="AF113" s="197">
        <v>10.052934</v>
      </c>
      <c r="AG113" s="197">
        <v>40.91721283562304</v>
      </c>
      <c r="AH113" s="198"/>
      <c r="AI113" s="297"/>
      <c r="AJ113" s="199"/>
      <c r="AK113" s="199"/>
      <c r="AL113" s="200"/>
      <c r="AM113" s="201"/>
      <c r="AN113" s="202"/>
      <c r="AO113" s="202" t="s">
        <v>5625</v>
      </c>
      <c r="AP113" s="202" t="s">
        <v>5625</v>
      </c>
      <c r="AQ113" s="202" t="s">
        <v>5625</v>
      </c>
      <c r="AR113" s="202">
        <v>9.39</v>
      </c>
      <c r="AS113" s="871"/>
      <c r="AT113" s="183">
        <v>0</v>
      </c>
    </row>
    <row r="114" spans="1:49" s="183" customFormat="1">
      <c r="A114" s="184"/>
      <c r="B114" s="185">
        <v>19.98</v>
      </c>
      <c r="C114" s="185">
        <v>9.99</v>
      </c>
      <c r="D114" s="186">
        <v>-1.1614086464559548E-3</v>
      </c>
      <c r="E114" s="187">
        <v>1272.7307686263744</v>
      </c>
      <c r="F114" s="187">
        <v>1268.1893006824339</v>
      </c>
      <c r="G114" s="188">
        <v>1.9</v>
      </c>
      <c r="H114" s="189">
        <v>23.999999999999996</v>
      </c>
      <c r="I114" s="190" t="s">
        <v>286</v>
      </c>
      <c r="J114" s="190" t="s">
        <v>287</v>
      </c>
      <c r="K114" s="191">
        <v>0.61</v>
      </c>
      <c r="L114" s="191">
        <v>4.5414679439404608</v>
      </c>
      <c r="M114" s="191">
        <v>1.01</v>
      </c>
      <c r="N114" s="191">
        <v>0.15</v>
      </c>
      <c r="O114" s="192">
        <v>5.35</v>
      </c>
      <c r="P114" s="192">
        <v>0.5</v>
      </c>
      <c r="Q114" s="192">
        <v>0.14612332830009525</v>
      </c>
      <c r="R114" s="192">
        <v>0.31342667169990468</v>
      </c>
      <c r="S114" s="192">
        <v>0.16192667169990474</v>
      </c>
      <c r="T114" s="192">
        <v>0.1515</v>
      </c>
      <c r="U114" s="192">
        <v>0.1515</v>
      </c>
      <c r="V114" s="192">
        <v>0.31342667169990474</v>
      </c>
      <c r="W114" s="192">
        <v>0.1515</v>
      </c>
      <c r="X114" s="192">
        <v>1.0706</v>
      </c>
      <c r="Y114" s="192">
        <v>4.2793999999999999</v>
      </c>
      <c r="Z114" s="193">
        <v>20.1798</v>
      </c>
      <c r="AA114" s="194">
        <v>20.1798</v>
      </c>
      <c r="AB114" s="195">
        <v>13.131681407564862</v>
      </c>
      <c r="AC114" s="196">
        <v>3.1311324502820477</v>
      </c>
      <c r="AD114" s="197">
        <v>3.1311324502820486</v>
      </c>
      <c r="AE114" s="197">
        <v>1.513485</v>
      </c>
      <c r="AF114" s="197">
        <v>10.695294000000001</v>
      </c>
      <c r="AG114" s="197">
        <v>42.795987407564866</v>
      </c>
      <c r="AH114" s="198"/>
      <c r="AI114" s="297"/>
      <c r="AJ114" s="199"/>
      <c r="AK114" s="199"/>
      <c r="AL114" s="200"/>
      <c r="AM114" s="201"/>
      <c r="AN114" s="202"/>
      <c r="AO114" s="202" t="s">
        <v>5625</v>
      </c>
      <c r="AP114" s="202" t="s">
        <v>5625</v>
      </c>
      <c r="AQ114" s="202" t="s">
        <v>5625</v>
      </c>
      <c r="AR114" s="202">
        <v>9.99</v>
      </c>
      <c r="AS114" s="871"/>
      <c r="AT114" s="183">
        <v>0</v>
      </c>
    </row>
    <row r="115" spans="1:49" s="183" customFormat="1">
      <c r="A115" s="184"/>
      <c r="B115" s="185">
        <v>29.96</v>
      </c>
      <c r="C115" s="185">
        <v>9.98</v>
      </c>
      <c r="D115" s="186">
        <v>-1.1614086464559548E-3</v>
      </c>
      <c r="E115" s="187">
        <v>1272.6572266289379</v>
      </c>
      <c r="F115" s="187">
        <v>1268.1784066693303</v>
      </c>
      <c r="G115" s="188">
        <v>1.9</v>
      </c>
      <c r="H115" s="189">
        <v>23.999999999999996</v>
      </c>
      <c r="I115" s="190" t="s">
        <v>286</v>
      </c>
      <c r="J115" s="190" t="s">
        <v>287</v>
      </c>
      <c r="K115" s="191">
        <v>0.61</v>
      </c>
      <c r="L115" s="191">
        <v>4.4788199596075629</v>
      </c>
      <c r="M115" s="191">
        <v>1.01</v>
      </c>
      <c r="N115" s="191">
        <v>0.15</v>
      </c>
      <c r="O115" s="192">
        <v>5.29</v>
      </c>
      <c r="P115" s="192">
        <v>0.5</v>
      </c>
      <c r="Q115" s="192">
        <v>0.14612332830009525</v>
      </c>
      <c r="R115" s="192">
        <v>0.31342667169990468</v>
      </c>
      <c r="S115" s="192">
        <v>0.16192667169990474</v>
      </c>
      <c r="T115" s="192">
        <v>0.1515</v>
      </c>
      <c r="U115" s="192">
        <v>0.1515</v>
      </c>
      <c r="V115" s="192">
        <v>0.31342667169990474</v>
      </c>
      <c r="W115" s="192">
        <v>0.1515</v>
      </c>
      <c r="X115" s="192">
        <v>1.0706</v>
      </c>
      <c r="Y115" s="192">
        <v>4.2194000000000003</v>
      </c>
      <c r="Z115" s="193">
        <v>20.159600000000001</v>
      </c>
      <c r="AA115" s="194">
        <v>20.159600000000001</v>
      </c>
      <c r="AB115" s="195">
        <v>12.487057428852319</v>
      </c>
      <c r="AC115" s="196">
        <v>3.1279981835650488</v>
      </c>
      <c r="AD115" s="197">
        <v>3.1279981835650492</v>
      </c>
      <c r="AE115" s="197">
        <v>1.51197</v>
      </c>
      <c r="AF115" s="197">
        <v>10.684588</v>
      </c>
      <c r="AG115" s="197">
        <v>42.121669428852321</v>
      </c>
      <c r="AH115" s="198"/>
      <c r="AI115" s="297"/>
      <c r="AJ115" s="199"/>
      <c r="AK115" s="199"/>
      <c r="AL115" s="200"/>
      <c r="AM115" s="201"/>
      <c r="AN115" s="202"/>
      <c r="AO115" s="202" t="s">
        <v>5625</v>
      </c>
      <c r="AP115" s="202" t="s">
        <v>5625</v>
      </c>
      <c r="AQ115" s="202" t="s">
        <v>5625</v>
      </c>
      <c r="AR115" s="202">
        <v>9.98</v>
      </c>
      <c r="AS115" s="871"/>
      <c r="AT115" s="183">
        <v>0</v>
      </c>
    </row>
    <row r="116" spans="1:49" s="183" customFormat="1">
      <c r="A116" s="184"/>
      <c r="B116" s="185">
        <v>39.950000000000003</v>
      </c>
      <c r="C116" s="185">
        <v>9.990000000000002</v>
      </c>
      <c r="D116" s="186">
        <v>-1.1614086464559548E-3</v>
      </c>
      <c r="E116" s="187">
        <v>1272.5836109421252</v>
      </c>
      <c r="F116" s="187">
        <v>1268.1783950552438</v>
      </c>
      <c r="G116" s="188">
        <v>1.9</v>
      </c>
      <c r="H116" s="189">
        <v>23.999999999999996</v>
      </c>
      <c r="I116" s="190" t="s">
        <v>286</v>
      </c>
      <c r="J116" s="190" t="s">
        <v>287</v>
      </c>
      <c r="K116" s="191">
        <v>0.61</v>
      </c>
      <c r="L116" s="191">
        <v>4.4052158868814786</v>
      </c>
      <c r="M116" s="191">
        <v>1.01</v>
      </c>
      <c r="N116" s="191">
        <v>0.15</v>
      </c>
      <c r="O116" s="192">
        <v>5.22</v>
      </c>
      <c r="P116" s="192">
        <v>0.5</v>
      </c>
      <c r="Q116" s="192">
        <v>0.14612332830009525</v>
      </c>
      <c r="R116" s="192">
        <v>0.31342667169990468</v>
      </c>
      <c r="S116" s="192">
        <v>0.16192667169990474</v>
      </c>
      <c r="T116" s="192">
        <v>0.1515</v>
      </c>
      <c r="U116" s="192">
        <v>0.1515</v>
      </c>
      <c r="V116" s="192">
        <v>0.31342667169990474</v>
      </c>
      <c r="W116" s="192">
        <v>0.1515</v>
      </c>
      <c r="X116" s="192">
        <v>1.0706</v>
      </c>
      <c r="Y116" s="192">
        <v>4.1494</v>
      </c>
      <c r="Z116" s="193">
        <v>20.179800000000004</v>
      </c>
      <c r="AA116" s="194">
        <v>20.179800000000004</v>
      </c>
      <c r="AB116" s="195">
        <v>11.75691177704544</v>
      </c>
      <c r="AC116" s="196">
        <v>3.1311324502820486</v>
      </c>
      <c r="AD116" s="197">
        <v>3.131132450282049</v>
      </c>
      <c r="AE116" s="197">
        <v>1.5134850000000002</v>
      </c>
      <c r="AF116" s="197">
        <v>10.695294000000002</v>
      </c>
      <c r="AG116" s="197">
        <v>41.421217777045442</v>
      </c>
      <c r="AH116" s="198"/>
      <c r="AI116" s="297"/>
      <c r="AJ116" s="199"/>
      <c r="AK116" s="199"/>
      <c r="AL116" s="200"/>
      <c r="AM116" s="201"/>
      <c r="AN116" s="202"/>
      <c r="AO116" s="202" t="s">
        <v>5625</v>
      </c>
      <c r="AP116" s="202" t="s">
        <v>5625</v>
      </c>
      <c r="AQ116" s="202" t="s">
        <v>5625</v>
      </c>
      <c r="AR116" s="202">
        <v>9.990000000000002</v>
      </c>
      <c r="AS116" s="871"/>
      <c r="AT116" s="183">
        <v>0</v>
      </c>
    </row>
    <row r="117" spans="1:49" s="183" customFormat="1">
      <c r="A117" s="203">
        <v>732</v>
      </c>
      <c r="B117" s="204">
        <v>49.939356123256069</v>
      </c>
      <c r="C117" s="204">
        <v>9.9893561232560657</v>
      </c>
      <c r="D117" s="205">
        <v>-1.1614086464559548E-3</v>
      </c>
      <c r="E117" s="206">
        <v>1272.51</v>
      </c>
      <c r="F117" s="206">
        <v>1268.1435999999999</v>
      </c>
      <c r="G117" s="207">
        <v>1.9</v>
      </c>
      <c r="H117" s="208">
        <v>23.999999999999996</v>
      </c>
      <c r="I117" s="209" t="s">
        <v>286</v>
      </c>
      <c r="J117" s="209" t="s">
        <v>287</v>
      </c>
      <c r="K117" s="210">
        <v>0.61</v>
      </c>
      <c r="L117" s="210">
        <v>4.3664000000001124</v>
      </c>
      <c r="M117" s="210">
        <v>1.01</v>
      </c>
      <c r="N117" s="210">
        <v>0.15</v>
      </c>
      <c r="O117" s="211">
        <v>5.18</v>
      </c>
      <c r="P117" s="211">
        <v>0.5</v>
      </c>
      <c r="Q117" s="211">
        <v>0.14612332830009525</v>
      </c>
      <c r="R117" s="211">
        <v>0.31342667169990468</v>
      </c>
      <c r="S117" s="211">
        <v>0.16192667169990474</v>
      </c>
      <c r="T117" s="211">
        <v>0.1515</v>
      </c>
      <c r="U117" s="211">
        <v>0.1515</v>
      </c>
      <c r="V117" s="211">
        <v>0.31342667169990474</v>
      </c>
      <c r="W117" s="211">
        <v>0.1515</v>
      </c>
      <c r="X117" s="211">
        <v>1.0706</v>
      </c>
      <c r="Y117" s="211">
        <v>4.1093999999999999</v>
      </c>
      <c r="Z117" s="193">
        <v>20.178499368977253</v>
      </c>
      <c r="AA117" s="194">
        <v>20.178499368977253</v>
      </c>
      <c r="AB117" s="195">
        <v>11.36453084460913</v>
      </c>
      <c r="AC117" s="196">
        <v>3.1309306421372116</v>
      </c>
      <c r="AD117" s="197">
        <v>3.1309306421372121</v>
      </c>
      <c r="AE117" s="197">
        <v>1.513387452673294</v>
      </c>
      <c r="AF117" s="197">
        <v>10.694604665557945</v>
      </c>
      <c r="AG117" s="197">
        <v>41.026924917005687</v>
      </c>
      <c r="AH117" s="198"/>
      <c r="AI117" s="298">
        <v>5.2264000000001127</v>
      </c>
      <c r="AJ117" s="212"/>
      <c r="AK117" s="212">
        <v>0.45</v>
      </c>
      <c r="AL117" s="213">
        <v>4.7764000000001126</v>
      </c>
      <c r="AM117" s="214">
        <v>1</v>
      </c>
      <c r="AN117" s="215">
        <v>0</v>
      </c>
      <c r="AO117" s="215" t="s">
        <v>5625</v>
      </c>
      <c r="AP117" s="215" t="s">
        <v>5625</v>
      </c>
      <c r="AQ117" s="215" t="s">
        <v>5625</v>
      </c>
      <c r="AR117" s="870">
        <v>9.9893561232560657</v>
      </c>
      <c r="AS117" s="870">
        <v>4.7764000000001126</v>
      </c>
      <c r="AT117" s="183">
        <v>1</v>
      </c>
      <c r="AW117" s="183">
        <v>1</v>
      </c>
    </row>
    <row r="118" spans="1:49" s="183" customFormat="1">
      <c r="A118" s="216"/>
      <c r="B118" s="185"/>
      <c r="C118" s="185"/>
      <c r="D118" s="186"/>
      <c r="E118" s="187"/>
      <c r="F118" s="187" t="s">
        <v>5625</v>
      </c>
      <c r="G118" s="188"/>
      <c r="H118" s="189"/>
      <c r="I118" s="190"/>
      <c r="J118" s="190"/>
      <c r="K118" s="191"/>
      <c r="L118" s="191"/>
      <c r="M118" s="191"/>
      <c r="N118" s="191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217">
        <v>108.48015359066456</v>
      </c>
      <c r="AA118" s="218">
        <v>108.48015359066456</v>
      </c>
      <c r="AB118" s="219">
        <v>68.485967954979046</v>
      </c>
      <c r="AC118" s="220">
        <v>15.652326176548407</v>
      </c>
      <c r="AD118" s="221">
        <v>15.652326176548407</v>
      </c>
      <c r="AE118" s="221">
        <v>7.5658124526732946</v>
      </c>
      <c r="AF118" s="221">
        <v>66.031599217957265</v>
      </c>
      <c r="AG118" s="221">
        <v>219.41467591835087</v>
      </c>
      <c r="AH118" s="222">
        <v>0</v>
      </c>
      <c r="AI118" s="297"/>
      <c r="AJ118" s="199"/>
      <c r="AK118" s="199"/>
      <c r="AL118" s="200"/>
      <c r="AM118" s="199"/>
      <c r="AN118" s="199"/>
      <c r="AO118" s="221"/>
      <c r="AP118" s="221"/>
      <c r="AQ118" s="221"/>
      <c r="AR118" s="221"/>
      <c r="AS118" s="1073"/>
      <c r="AT118" s="183">
        <v>0</v>
      </c>
    </row>
    <row r="119" spans="1:49" s="183" customFormat="1">
      <c r="A119" s="164" t="s">
        <v>837</v>
      </c>
      <c r="B119" s="165">
        <v>0</v>
      </c>
      <c r="C119" s="165">
        <v>0</v>
      </c>
      <c r="D119" s="166">
        <v>-6.7033036544016877E-2</v>
      </c>
      <c r="E119" s="167">
        <v>1260.3629000000001</v>
      </c>
      <c r="F119" s="167">
        <v>1258.8735427873949</v>
      </c>
      <c r="G119" s="168">
        <v>1.9</v>
      </c>
      <c r="H119" s="169">
        <v>18.000000000000004</v>
      </c>
      <c r="I119" s="170" t="s">
        <v>286</v>
      </c>
      <c r="J119" s="170" t="s">
        <v>287</v>
      </c>
      <c r="K119" s="171">
        <v>0.46</v>
      </c>
      <c r="L119" s="171">
        <v>1.4893572126052277</v>
      </c>
      <c r="M119" s="171">
        <v>0.86</v>
      </c>
      <c r="N119" s="171">
        <v>0.25</v>
      </c>
      <c r="O119" s="172">
        <v>1.89</v>
      </c>
      <c r="P119" s="172">
        <v>0.5</v>
      </c>
      <c r="Q119" s="172">
        <v>8.3095125687450033E-2</v>
      </c>
      <c r="R119" s="172">
        <v>0.32970487431254997</v>
      </c>
      <c r="S119" s="172">
        <v>0.11470487431254997</v>
      </c>
      <c r="T119" s="172">
        <v>0.129</v>
      </c>
      <c r="U119" s="172">
        <v>0.129</v>
      </c>
      <c r="V119" s="172">
        <v>0.24370487431254997</v>
      </c>
      <c r="W119" s="172">
        <v>0.129</v>
      </c>
      <c r="X119" s="172">
        <v>0.86860000000000004</v>
      </c>
      <c r="Y119" s="172">
        <v>1.0213999999999999</v>
      </c>
      <c r="Z119" s="173">
        <v>7.6026542216873008</v>
      </c>
      <c r="AA119" s="174">
        <v>0.75782197701847342</v>
      </c>
      <c r="AB119" s="175">
        <v>0</v>
      </c>
      <c r="AC119" s="176">
        <v>0</v>
      </c>
      <c r="AD119" s="177">
        <v>0</v>
      </c>
      <c r="AE119" s="177">
        <v>0</v>
      </c>
      <c r="AF119" s="177">
        <v>4.9921025236073717</v>
      </c>
      <c r="AG119" s="177">
        <v>3.3683736750984026</v>
      </c>
      <c r="AH119" s="178"/>
      <c r="AI119" s="296">
        <v>2.1993572126052277</v>
      </c>
      <c r="AJ119" s="180"/>
      <c r="AK119" s="180">
        <v>0.45</v>
      </c>
      <c r="AL119" s="181">
        <v>1.7493572126052277</v>
      </c>
      <c r="AM119" s="182">
        <v>1</v>
      </c>
      <c r="AN119" s="162">
        <v>0</v>
      </c>
      <c r="AO119" s="162" t="s">
        <v>5625</v>
      </c>
      <c r="AP119" s="162">
        <v>0</v>
      </c>
      <c r="AQ119" s="162" t="s">
        <v>5625</v>
      </c>
      <c r="AR119" s="162" t="s">
        <v>5625</v>
      </c>
      <c r="AS119" s="1072">
        <v>1.7493572126052277</v>
      </c>
      <c r="AT119" s="183">
        <v>0</v>
      </c>
      <c r="AU119" s="183">
        <v>1</v>
      </c>
    </row>
    <row r="120" spans="1:49" s="183" customFormat="1">
      <c r="A120" s="184"/>
      <c r="B120" s="185">
        <v>0.6</v>
      </c>
      <c r="C120" s="185">
        <v>0.6</v>
      </c>
      <c r="D120" s="186">
        <v>-6.7033036544016877E-2</v>
      </c>
      <c r="E120" s="187">
        <v>1260.3629000000001</v>
      </c>
      <c r="F120" s="187">
        <v>1258.8333229654684</v>
      </c>
      <c r="G120" s="188">
        <v>1.9</v>
      </c>
      <c r="H120" s="189">
        <v>18.000000000000004</v>
      </c>
      <c r="I120" s="190" t="s">
        <v>286</v>
      </c>
      <c r="J120" s="190" t="s">
        <v>287</v>
      </c>
      <c r="K120" s="191">
        <v>0.46</v>
      </c>
      <c r="L120" s="191">
        <v>1.5295770345317123</v>
      </c>
      <c r="M120" s="191">
        <v>0.86</v>
      </c>
      <c r="N120" s="191">
        <v>0.15</v>
      </c>
      <c r="O120" s="192">
        <v>1.84</v>
      </c>
      <c r="P120" s="192">
        <v>0.5</v>
      </c>
      <c r="Q120" s="192">
        <v>8.3095125687450033E-2</v>
      </c>
      <c r="R120" s="192">
        <v>0.24370487431254995</v>
      </c>
      <c r="S120" s="192">
        <v>0.11470487431254997</v>
      </c>
      <c r="T120" s="192">
        <v>0.129</v>
      </c>
      <c r="U120" s="192">
        <v>0.129</v>
      </c>
      <c r="V120" s="192">
        <v>0.24370487431254997</v>
      </c>
      <c r="W120" s="192">
        <v>0.129</v>
      </c>
      <c r="X120" s="192">
        <v>0.78259999999999996</v>
      </c>
      <c r="Y120" s="192">
        <v>1.0574000000000001</v>
      </c>
      <c r="Z120" s="193">
        <v>1.032</v>
      </c>
      <c r="AA120" s="194">
        <v>7.2021749818363512E-2</v>
      </c>
      <c r="AB120" s="195">
        <v>0</v>
      </c>
      <c r="AC120" s="196">
        <v>0.14622292458752997</v>
      </c>
      <c r="AD120" s="197">
        <v>0.14622292458752997</v>
      </c>
      <c r="AE120" s="197">
        <v>7.7399999999999997E-2</v>
      </c>
      <c r="AF120" s="197">
        <v>0.46955999999999998</v>
      </c>
      <c r="AG120" s="197">
        <v>0.63446174981836356</v>
      </c>
      <c r="AH120" s="198"/>
      <c r="AI120" s="297"/>
      <c r="AJ120" s="199"/>
      <c r="AK120" s="199"/>
      <c r="AL120" s="200"/>
      <c r="AM120" s="201"/>
      <c r="AN120" s="202"/>
      <c r="AO120" s="202" t="s">
        <v>5625</v>
      </c>
      <c r="AP120" s="202" t="s">
        <v>5625</v>
      </c>
      <c r="AQ120" s="202">
        <v>0.6</v>
      </c>
      <c r="AR120" s="202" t="s">
        <v>5625</v>
      </c>
      <c r="AS120" s="871"/>
      <c r="AT120" s="183">
        <v>0</v>
      </c>
    </row>
    <row r="121" spans="1:49" s="183" customFormat="1">
      <c r="A121" s="184"/>
      <c r="B121" s="185">
        <v>3.86</v>
      </c>
      <c r="C121" s="185">
        <v>3.26</v>
      </c>
      <c r="D121" s="186">
        <v>-6.7033036544016877E-2</v>
      </c>
      <c r="E121" s="187">
        <v>1260.0456941592108</v>
      </c>
      <c r="F121" s="187">
        <v>1258.6147952663348</v>
      </c>
      <c r="G121" s="188">
        <v>1.9</v>
      </c>
      <c r="H121" s="189">
        <v>18.000000000000004</v>
      </c>
      <c r="I121" s="190" t="s">
        <v>286</v>
      </c>
      <c r="J121" s="190" t="s">
        <v>287</v>
      </c>
      <c r="K121" s="191">
        <v>0.46</v>
      </c>
      <c r="L121" s="191">
        <v>1.43089889287603</v>
      </c>
      <c r="M121" s="191">
        <v>0.86</v>
      </c>
      <c r="N121" s="191">
        <v>0.15</v>
      </c>
      <c r="O121" s="192">
        <v>1.76</v>
      </c>
      <c r="P121" s="192">
        <v>0.5</v>
      </c>
      <c r="Q121" s="192">
        <v>8.3095125687450033E-2</v>
      </c>
      <c r="R121" s="192">
        <v>0.24370487431254995</v>
      </c>
      <c r="S121" s="192">
        <v>0.11470487431254997</v>
      </c>
      <c r="T121" s="192">
        <v>0.129</v>
      </c>
      <c r="U121" s="192">
        <v>0.129</v>
      </c>
      <c r="V121" s="192">
        <v>0.24370487431254997</v>
      </c>
      <c r="W121" s="192">
        <v>0.129</v>
      </c>
      <c r="X121" s="192">
        <v>0.78259999999999996</v>
      </c>
      <c r="Y121" s="192">
        <v>0.97740000000000005</v>
      </c>
      <c r="Z121" s="193">
        <v>5.6071999999999997</v>
      </c>
      <c r="AA121" s="194">
        <v>0.11466413606723737</v>
      </c>
      <c r="AB121" s="195">
        <v>0</v>
      </c>
      <c r="AC121" s="196">
        <v>0.7944778902589128</v>
      </c>
      <c r="AD121" s="197">
        <v>0.79447789025891291</v>
      </c>
      <c r="AE121" s="197">
        <v>0.42053999999999997</v>
      </c>
      <c r="AF121" s="197">
        <v>2.5512759999999997</v>
      </c>
      <c r="AG121" s="197">
        <v>3.1705881360672379</v>
      </c>
      <c r="AH121" s="198"/>
      <c r="AI121" s="297"/>
      <c r="AJ121" s="199"/>
      <c r="AK121" s="199"/>
      <c r="AL121" s="200"/>
      <c r="AM121" s="201"/>
      <c r="AN121" s="202"/>
      <c r="AO121" s="202" t="s">
        <v>5625</v>
      </c>
      <c r="AP121" s="202">
        <v>3.26</v>
      </c>
      <c r="AQ121" s="202" t="s">
        <v>5625</v>
      </c>
      <c r="AR121" s="202" t="s">
        <v>5625</v>
      </c>
      <c r="AS121" s="871"/>
      <c r="AT121" s="183">
        <v>0</v>
      </c>
    </row>
    <row r="122" spans="1:49" s="183" customFormat="1">
      <c r="A122" s="184"/>
      <c r="B122" s="185">
        <v>7.72</v>
      </c>
      <c r="C122" s="185">
        <v>3.86</v>
      </c>
      <c r="D122" s="186">
        <v>-6.7033036544016877E-2</v>
      </c>
      <c r="E122" s="187">
        <v>1259.7284883184213</v>
      </c>
      <c r="F122" s="187">
        <v>1258.5745754444085</v>
      </c>
      <c r="G122" s="188">
        <v>1.9</v>
      </c>
      <c r="H122" s="189">
        <v>18.000000000000004</v>
      </c>
      <c r="I122" s="190" t="s">
        <v>286</v>
      </c>
      <c r="J122" s="190" t="s">
        <v>287</v>
      </c>
      <c r="K122" s="191">
        <v>0.46</v>
      </c>
      <c r="L122" s="191">
        <v>1.1539128740128035</v>
      </c>
      <c r="M122" s="191">
        <v>0.86</v>
      </c>
      <c r="N122" s="191">
        <v>0.15</v>
      </c>
      <c r="O122" s="192">
        <v>1.52</v>
      </c>
      <c r="P122" s="192">
        <v>0.5</v>
      </c>
      <c r="Q122" s="192">
        <v>8.3095125687450033E-2</v>
      </c>
      <c r="R122" s="192">
        <v>0.24370487431254995</v>
      </c>
      <c r="S122" s="192">
        <v>0.11470487431254997</v>
      </c>
      <c r="T122" s="192">
        <v>0.129</v>
      </c>
      <c r="U122" s="192">
        <v>0.129</v>
      </c>
      <c r="V122" s="192">
        <v>0.24370487431254997</v>
      </c>
      <c r="W122" s="192">
        <v>0.129</v>
      </c>
      <c r="X122" s="192">
        <v>0.78259999999999996</v>
      </c>
      <c r="Y122" s="192">
        <v>0.73740000000000006</v>
      </c>
      <c r="Z122" s="193">
        <v>5.8554851765729019</v>
      </c>
      <c r="AA122" s="194">
        <v>0</v>
      </c>
      <c r="AB122" s="195">
        <v>0</v>
      </c>
      <c r="AC122" s="196">
        <v>0.94070081484644275</v>
      </c>
      <c r="AD122" s="197">
        <v>0.94070081484644286</v>
      </c>
      <c r="AE122" s="197">
        <v>0.49793999999999999</v>
      </c>
      <c r="AF122" s="197">
        <v>3.0208359999999996</v>
      </c>
      <c r="AG122" s="197">
        <v>2.8346491765729023</v>
      </c>
      <c r="AH122" s="198"/>
      <c r="AI122" s="297"/>
      <c r="AJ122" s="199"/>
      <c r="AK122" s="199"/>
      <c r="AL122" s="200"/>
      <c r="AM122" s="201"/>
      <c r="AN122" s="202"/>
      <c r="AO122" s="202" t="s">
        <v>5625</v>
      </c>
      <c r="AP122" s="202">
        <v>3.86</v>
      </c>
      <c r="AQ122" s="202" t="s">
        <v>5625</v>
      </c>
      <c r="AR122" s="202" t="s">
        <v>5625</v>
      </c>
      <c r="AS122" s="871"/>
      <c r="AT122" s="183">
        <v>0</v>
      </c>
    </row>
    <row r="123" spans="1:49" s="183" customFormat="1">
      <c r="A123" s="184"/>
      <c r="B123" s="185">
        <v>11.57</v>
      </c>
      <c r="C123" s="185">
        <v>3.8500000000000005</v>
      </c>
      <c r="D123" s="186">
        <v>-6.7033036544016877E-2</v>
      </c>
      <c r="E123" s="187">
        <v>1259.4121042544216</v>
      </c>
      <c r="F123" s="187">
        <v>1258.3567180756404</v>
      </c>
      <c r="G123" s="188">
        <v>1.9</v>
      </c>
      <c r="H123" s="189">
        <v>18.000000000000004</v>
      </c>
      <c r="I123" s="190" t="s">
        <v>286</v>
      </c>
      <c r="J123" s="190" t="s">
        <v>287</v>
      </c>
      <c r="K123" s="191">
        <v>0.46</v>
      </c>
      <c r="L123" s="191">
        <v>1.0553861787811911</v>
      </c>
      <c r="M123" s="191">
        <v>0.86</v>
      </c>
      <c r="N123" s="191">
        <v>0.15</v>
      </c>
      <c r="O123" s="192">
        <v>1.43</v>
      </c>
      <c r="P123" s="192">
        <v>0.5</v>
      </c>
      <c r="Q123" s="192">
        <v>8.3095125687450033E-2</v>
      </c>
      <c r="R123" s="192">
        <v>0.24370487431254995</v>
      </c>
      <c r="S123" s="192">
        <v>0.11470487431254997</v>
      </c>
      <c r="T123" s="192">
        <v>0.129</v>
      </c>
      <c r="U123" s="192">
        <v>0.129</v>
      </c>
      <c r="V123" s="192">
        <v>0.24370487431254997</v>
      </c>
      <c r="W123" s="192">
        <v>0.129</v>
      </c>
      <c r="X123" s="192">
        <v>0.78259999999999996</v>
      </c>
      <c r="Y123" s="192">
        <v>0.64739999999999998</v>
      </c>
      <c r="Z123" s="193">
        <v>5.5140936379445238</v>
      </c>
      <c r="AA123" s="194">
        <v>0</v>
      </c>
      <c r="AB123" s="195">
        <v>0</v>
      </c>
      <c r="AC123" s="196">
        <v>0.93826376610331741</v>
      </c>
      <c r="AD123" s="197">
        <v>0.93826376610331752</v>
      </c>
      <c r="AE123" s="197">
        <v>0.49665000000000009</v>
      </c>
      <c r="AF123" s="197">
        <v>3.0130100000000004</v>
      </c>
      <c r="AG123" s="197">
        <v>2.5010836379445234</v>
      </c>
      <c r="AH123" s="198"/>
      <c r="AI123" s="297"/>
      <c r="AJ123" s="199"/>
      <c r="AK123" s="199"/>
      <c r="AL123" s="200"/>
      <c r="AM123" s="201"/>
      <c r="AN123" s="202"/>
      <c r="AO123" s="202" t="s">
        <v>5625</v>
      </c>
      <c r="AP123" s="202">
        <v>3.8500000000000005</v>
      </c>
      <c r="AQ123" s="202" t="s">
        <v>5625</v>
      </c>
      <c r="AR123" s="202" t="s">
        <v>5625</v>
      </c>
      <c r="AS123" s="871"/>
      <c r="AT123" s="183">
        <v>0</v>
      </c>
    </row>
    <row r="124" spans="1:49" s="183" customFormat="1">
      <c r="A124" s="184"/>
      <c r="B124" s="185">
        <v>15.43</v>
      </c>
      <c r="C124" s="185">
        <v>3.8599999999999994</v>
      </c>
      <c r="D124" s="186">
        <v>-6.7033036544016877E-2</v>
      </c>
      <c r="E124" s="187">
        <v>1259.0948984136323</v>
      </c>
      <c r="F124" s="187">
        <v>1258.356047745275</v>
      </c>
      <c r="G124" s="188">
        <v>1.9</v>
      </c>
      <c r="H124" s="189">
        <v>18.000000000000004</v>
      </c>
      <c r="I124" s="190" t="s">
        <v>286</v>
      </c>
      <c r="J124" s="190" t="s">
        <v>287</v>
      </c>
      <c r="K124" s="191">
        <v>0.46</v>
      </c>
      <c r="L124" s="191">
        <v>0.73885066835737234</v>
      </c>
      <c r="M124" s="191">
        <v>0.86</v>
      </c>
      <c r="N124" s="191">
        <v>0.15</v>
      </c>
      <c r="O124" s="192">
        <v>1.1599999999999999</v>
      </c>
      <c r="P124" s="192">
        <v>0.5</v>
      </c>
      <c r="Q124" s="192">
        <v>8.3095125687450033E-2</v>
      </c>
      <c r="R124" s="192">
        <v>0.24370487431254995</v>
      </c>
      <c r="S124" s="192">
        <v>0.11470487431254997</v>
      </c>
      <c r="T124" s="192">
        <v>0.129</v>
      </c>
      <c r="U124" s="192">
        <v>0.129</v>
      </c>
      <c r="V124" s="192">
        <v>0.24370487431254997</v>
      </c>
      <c r="W124" s="192">
        <v>0.129</v>
      </c>
      <c r="X124" s="192">
        <v>0.78259999999999996</v>
      </c>
      <c r="Y124" s="192">
        <v>0.37739999999999996</v>
      </c>
      <c r="Z124" s="193">
        <v>4.4776446786791322</v>
      </c>
      <c r="AA124" s="194">
        <v>0</v>
      </c>
      <c r="AB124" s="195">
        <v>0</v>
      </c>
      <c r="AC124" s="196">
        <v>0.94070081484644263</v>
      </c>
      <c r="AD124" s="197">
        <v>0.94070081484644275</v>
      </c>
      <c r="AE124" s="197">
        <v>0.49793999999999994</v>
      </c>
      <c r="AF124" s="197">
        <v>3.0208359999999992</v>
      </c>
      <c r="AG124" s="197">
        <v>1.456808678679133</v>
      </c>
      <c r="AH124" s="198"/>
      <c r="AI124" s="297"/>
      <c r="AJ124" s="199"/>
      <c r="AK124" s="199"/>
      <c r="AL124" s="200"/>
      <c r="AM124" s="201"/>
      <c r="AN124" s="202"/>
      <c r="AO124" s="202">
        <v>3.8599999999999994</v>
      </c>
      <c r="AP124" s="202" t="s">
        <v>5625</v>
      </c>
      <c r="AQ124" s="202" t="s">
        <v>5625</v>
      </c>
      <c r="AR124" s="202" t="s">
        <v>5625</v>
      </c>
      <c r="AS124" s="871"/>
      <c r="AT124" s="183">
        <v>0</v>
      </c>
    </row>
    <row r="125" spans="1:49" s="183" customFormat="1">
      <c r="A125" s="203" t="s">
        <v>838</v>
      </c>
      <c r="B125" s="204">
        <v>19.2911264962</v>
      </c>
      <c r="C125" s="204">
        <v>3.8611264962000007</v>
      </c>
      <c r="D125" s="205">
        <v>-6.7033036544016877E-2</v>
      </c>
      <c r="E125" s="206">
        <v>1258.7775999999999</v>
      </c>
      <c r="F125" s="206">
        <v>1257.5803999999998</v>
      </c>
      <c r="G125" s="207">
        <v>1.9</v>
      </c>
      <c r="H125" s="208">
        <v>18.000000000000004</v>
      </c>
      <c r="I125" s="209" t="s">
        <v>286</v>
      </c>
      <c r="J125" s="209" t="s">
        <v>287</v>
      </c>
      <c r="K125" s="210">
        <v>0.46</v>
      </c>
      <c r="L125" s="210">
        <v>1.1972000000000662</v>
      </c>
      <c r="M125" s="210">
        <v>0.86</v>
      </c>
      <c r="N125" s="210">
        <v>0.15</v>
      </c>
      <c r="O125" s="211">
        <v>1.55</v>
      </c>
      <c r="P125" s="211">
        <v>0.5</v>
      </c>
      <c r="Q125" s="211">
        <v>8.3095125687450033E-2</v>
      </c>
      <c r="R125" s="211">
        <v>0.24370487431254995</v>
      </c>
      <c r="S125" s="211">
        <v>0.11470487431254997</v>
      </c>
      <c r="T125" s="211">
        <v>0.129</v>
      </c>
      <c r="U125" s="211">
        <v>0.129</v>
      </c>
      <c r="V125" s="211">
        <v>0.24370487431254997</v>
      </c>
      <c r="W125" s="211">
        <v>0.129</v>
      </c>
      <c r="X125" s="211">
        <v>0.78259999999999996</v>
      </c>
      <c r="Y125" s="211">
        <v>0.76740000000000008</v>
      </c>
      <c r="Z125" s="193">
        <v>6.000931911382291</v>
      </c>
      <c r="AA125" s="194">
        <v>0</v>
      </c>
      <c r="AB125" s="195">
        <v>0</v>
      </c>
      <c r="AC125" s="196">
        <v>0.94097534746127753</v>
      </c>
      <c r="AD125" s="197">
        <v>0.94097534746127764</v>
      </c>
      <c r="AE125" s="197">
        <v>0.4980853180098001</v>
      </c>
      <c r="AF125" s="197">
        <v>3.0217175959261202</v>
      </c>
      <c r="AG125" s="197">
        <v>2.9792143154561708</v>
      </c>
      <c r="AH125" s="198"/>
      <c r="AI125" s="298">
        <v>1.9072000000000662</v>
      </c>
      <c r="AJ125" s="212"/>
      <c r="AK125" s="212">
        <v>0.45</v>
      </c>
      <c r="AL125" s="213">
        <v>1.4572000000000662</v>
      </c>
      <c r="AM125" s="214">
        <v>1</v>
      </c>
      <c r="AN125" s="215">
        <v>0</v>
      </c>
      <c r="AO125" s="215" t="s">
        <v>5625</v>
      </c>
      <c r="AP125" s="871">
        <v>3.8611264962000007</v>
      </c>
      <c r="AQ125" s="215" t="s">
        <v>5625</v>
      </c>
      <c r="AR125" s="215" t="s">
        <v>5625</v>
      </c>
      <c r="AS125" s="870">
        <v>1.4572000000000662</v>
      </c>
      <c r="AT125" s="183">
        <v>0</v>
      </c>
      <c r="AU125" s="183">
        <v>1</v>
      </c>
    </row>
    <row r="126" spans="1:49" s="183" customFormat="1">
      <c r="A126" s="216"/>
      <c r="B126" s="185"/>
      <c r="C126" s="185"/>
      <c r="D126" s="186"/>
      <c r="E126" s="187"/>
      <c r="F126" s="187">
        <v>0</v>
      </c>
      <c r="G126" s="188"/>
      <c r="H126" s="189"/>
      <c r="I126" s="190"/>
      <c r="J126" s="190"/>
      <c r="K126" s="191"/>
      <c r="L126" s="191"/>
      <c r="M126" s="191"/>
      <c r="N126" s="191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217">
        <v>36.090009626266145</v>
      </c>
      <c r="AA126" s="218">
        <v>0.94450786290407429</v>
      </c>
      <c r="AB126" s="219">
        <v>0</v>
      </c>
      <c r="AC126" s="220">
        <v>4.7013415581039233</v>
      </c>
      <c r="AD126" s="221">
        <v>4.7013415581039242</v>
      </c>
      <c r="AE126" s="221">
        <v>2.4885553180097997</v>
      </c>
      <c r="AF126" s="221">
        <v>20.08933811953349</v>
      </c>
      <c r="AG126" s="221">
        <v>16.945179369636733</v>
      </c>
      <c r="AH126" s="222">
        <v>0</v>
      </c>
      <c r="AI126" s="297"/>
      <c r="AJ126" s="199"/>
      <c r="AK126" s="199"/>
      <c r="AL126" s="200"/>
      <c r="AM126" s="199"/>
      <c r="AN126" s="199"/>
      <c r="AO126" s="221"/>
      <c r="AP126" s="221"/>
      <c r="AQ126" s="221"/>
      <c r="AR126" s="221"/>
      <c r="AS126" s="1073"/>
      <c r="AT126" s="183">
        <v>0</v>
      </c>
    </row>
    <row r="127" spans="1:49" s="183" customFormat="1">
      <c r="A127" s="164" t="s">
        <v>838</v>
      </c>
      <c r="B127" s="165">
        <v>0</v>
      </c>
      <c r="C127" s="165">
        <v>0</v>
      </c>
      <c r="D127" s="166">
        <v>-1.4699054310335606E-2</v>
      </c>
      <c r="E127" s="167">
        <v>1258.7775999999999</v>
      </c>
      <c r="F127" s="167">
        <v>1257.5803999999998</v>
      </c>
      <c r="G127" s="168">
        <v>1.9</v>
      </c>
      <c r="H127" s="169">
        <v>18.000000000000004</v>
      </c>
      <c r="I127" s="170" t="s">
        <v>286</v>
      </c>
      <c r="J127" s="170" t="s">
        <v>287</v>
      </c>
      <c r="K127" s="171">
        <v>0.46</v>
      </c>
      <c r="L127" s="171">
        <v>1.1972000000000662</v>
      </c>
      <c r="M127" s="171">
        <v>0.86</v>
      </c>
      <c r="N127" s="171">
        <v>0.25</v>
      </c>
      <c r="O127" s="172">
        <v>1.64</v>
      </c>
      <c r="P127" s="172">
        <v>0.5</v>
      </c>
      <c r="Q127" s="172">
        <v>8.3095125687450033E-2</v>
      </c>
      <c r="R127" s="172">
        <v>0.32970487431254997</v>
      </c>
      <c r="S127" s="172">
        <v>0.11470487431254997</v>
      </c>
      <c r="T127" s="172">
        <v>0.129</v>
      </c>
      <c r="U127" s="172">
        <v>0.129</v>
      </c>
      <c r="V127" s="172">
        <v>0.24370487431254997</v>
      </c>
      <c r="W127" s="172">
        <v>0.129</v>
      </c>
      <c r="X127" s="172">
        <v>0.86860000000000004</v>
      </c>
      <c r="Y127" s="172">
        <v>0.77139999999999986</v>
      </c>
      <c r="Z127" s="173">
        <v>7.2498910658012612</v>
      </c>
      <c r="AA127" s="174">
        <v>0</v>
      </c>
      <c r="AB127" s="175">
        <v>0</v>
      </c>
      <c r="AC127" s="176">
        <v>0</v>
      </c>
      <c r="AD127" s="177">
        <v>0</v>
      </c>
      <c r="AE127" s="177">
        <v>0</v>
      </c>
      <c r="AF127" s="177">
        <v>4.3289638801995123</v>
      </c>
      <c r="AG127" s="177">
        <v>2.9209271856017489</v>
      </c>
      <c r="AH127" s="178"/>
      <c r="AI127" s="296">
        <v>1.9072000000000662</v>
      </c>
      <c r="AJ127" s="180"/>
      <c r="AK127" s="180">
        <v>0.45</v>
      </c>
      <c r="AL127" s="181">
        <v>1.4572000000000662</v>
      </c>
      <c r="AM127" s="182">
        <v>0</v>
      </c>
      <c r="AN127" s="162">
        <v>0</v>
      </c>
      <c r="AO127" s="162" t="s">
        <v>5625</v>
      </c>
      <c r="AP127" s="162">
        <v>0</v>
      </c>
      <c r="AQ127" s="162" t="s">
        <v>5625</v>
      </c>
      <c r="AR127" s="162" t="s">
        <v>5625</v>
      </c>
      <c r="AS127" s="1072">
        <v>0</v>
      </c>
      <c r="AT127" s="183">
        <v>0</v>
      </c>
    </row>
    <row r="128" spans="1:49" s="183" customFormat="1">
      <c r="A128" s="184"/>
      <c r="B128" s="185">
        <v>0.6</v>
      </c>
      <c r="C128" s="185">
        <v>0.6</v>
      </c>
      <c r="D128" s="186">
        <v>-1.4699054310335606E-2</v>
      </c>
      <c r="E128" s="187">
        <v>1258.7775999999999</v>
      </c>
      <c r="F128" s="187">
        <v>1257.5715805674135</v>
      </c>
      <c r="G128" s="188">
        <v>1.9</v>
      </c>
      <c r="H128" s="189">
        <v>18.000000000000004</v>
      </c>
      <c r="I128" s="190" t="s">
        <v>286</v>
      </c>
      <c r="J128" s="190" t="s">
        <v>287</v>
      </c>
      <c r="K128" s="191">
        <v>0.46</v>
      </c>
      <c r="L128" s="191">
        <v>1.2060194325863449</v>
      </c>
      <c r="M128" s="191">
        <v>0.86</v>
      </c>
      <c r="N128" s="191">
        <v>0.15</v>
      </c>
      <c r="O128" s="192">
        <v>1.56</v>
      </c>
      <c r="P128" s="192">
        <v>0.5</v>
      </c>
      <c r="Q128" s="192">
        <v>8.3095125687450033E-2</v>
      </c>
      <c r="R128" s="192">
        <v>0.24370487431254995</v>
      </c>
      <c r="S128" s="192">
        <v>0.11470487431254997</v>
      </c>
      <c r="T128" s="192">
        <v>0.129</v>
      </c>
      <c r="U128" s="192">
        <v>0.129</v>
      </c>
      <c r="V128" s="192">
        <v>0.24370487431254997</v>
      </c>
      <c r="W128" s="192">
        <v>0.129</v>
      </c>
      <c r="X128" s="192">
        <v>0.78259999999999996</v>
      </c>
      <c r="Y128" s="192">
        <v>0.77740000000000009</v>
      </c>
      <c r="Z128" s="193">
        <v>0.9370660272145539</v>
      </c>
      <c r="AA128" s="194">
        <v>0</v>
      </c>
      <c r="AB128" s="195">
        <v>0</v>
      </c>
      <c r="AC128" s="196">
        <v>0.14622292458752997</v>
      </c>
      <c r="AD128" s="197">
        <v>0.14622292458752997</v>
      </c>
      <c r="AE128" s="197">
        <v>7.7399999999999997E-2</v>
      </c>
      <c r="AF128" s="197">
        <v>0.46955999999999998</v>
      </c>
      <c r="AG128" s="197">
        <v>0.46750602721455392</v>
      </c>
      <c r="AH128" s="198"/>
      <c r="AI128" s="297"/>
      <c r="AJ128" s="199"/>
      <c r="AK128" s="199"/>
      <c r="AL128" s="200"/>
      <c r="AM128" s="201"/>
      <c r="AN128" s="202"/>
      <c r="AO128" s="202" t="s">
        <v>5625</v>
      </c>
      <c r="AP128" s="202">
        <v>0.6</v>
      </c>
      <c r="AQ128" s="202" t="s">
        <v>5625</v>
      </c>
      <c r="AR128" s="202" t="s">
        <v>5625</v>
      </c>
      <c r="AS128" s="871"/>
      <c r="AT128" s="183">
        <v>0</v>
      </c>
    </row>
    <row r="129" spans="1:47" s="183" customFormat="1">
      <c r="A129" s="184"/>
      <c r="B129" s="185">
        <v>5.43</v>
      </c>
      <c r="C129" s="185">
        <v>4.83</v>
      </c>
      <c r="D129" s="186">
        <v>-1.4699054310335606E-2</v>
      </c>
      <c r="E129" s="187">
        <v>1258.6977841350947</v>
      </c>
      <c r="F129" s="187">
        <v>1257.5005841350946</v>
      </c>
      <c r="G129" s="188">
        <v>1.9</v>
      </c>
      <c r="H129" s="189">
        <v>18.000000000000004</v>
      </c>
      <c r="I129" s="190" t="s">
        <v>286</v>
      </c>
      <c r="J129" s="190" t="s">
        <v>287</v>
      </c>
      <c r="K129" s="191">
        <v>0.46</v>
      </c>
      <c r="L129" s="191">
        <v>1.1972000000000662</v>
      </c>
      <c r="M129" s="191">
        <v>0.86</v>
      </c>
      <c r="N129" s="191">
        <v>0.15</v>
      </c>
      <c r="O129" s="192">
        <v>1.55</v>
      </c>
      <c r="P129" s="192">
        <v>0.5</v>
      </c>
      <c r="Q129" s="192">
        <v>8.3095125687450033E-2</v>
      </c>
      <c r="R129" s="192">
        <v>0.24370487431254995</v>
      </c>
      <c r="S129" s="192">
        <v>0.11470487431254997</v>
      </c>
      <c r="T129" s="192">
        <v>0.129</v>
      </c>
      <c r="U129" s="192">
        <v>0.129</v>
      </c>
      <c r="V129" s="192">
        <v>0.24370487431254997</v>
      </c>
      <c r="W129" s="192">
        <v>0.129</v>
      </c>
      <c r="X129" s="192">
        <v>0.78259999999999996</v>
      </c>
      <c r="Y129" s="192">
        <v>0.76740000000000008</v>
      </c>
      <c r="Z129" s="193">
        <v>7.5067473600002748</v>
      </c>
      <c r="AA129" s="194">
        <v>0</v>
      </c>
      <c r="AB129" s="195">
        <v>0</v>
      </c>
      <c r="AC129" s="196">
        <v>1.1770945429296162</v>
      </c>
      <c r="AD129" s="197">
        <v>1.1770945429296165</v>
      </c>
      <c r="AE129" s="197">
        <v>0.62307000000000001</v>
      </c>
      <c r="AF129" s="197">
        <v>3.7799579999999997</v>
      </c>
      <c r="AG129" s="197">
        <v>3.7267893600002751</v>
      </c>
      <c r="AH129" s="198"/>
      <c r="AI129" s="297"/>
      <c r="AJ129" s="199"/>
      <c r="AK129" s="199"/>
      <c r="AL129" s="200"/>
      <c r="AM129" s="201"/>
      <c r="AN129" s="202"/>
      <c r="AO129" s="202" t="s">
        <v>5625</v>
      </c>
      <c r="AP129" s="202">
        <v>4.83</v>
      </c>
      <c r="AQ129" s="202" t="s">
        <v>5625</v>
      </c>
      <c r="AR129" s="202" t="s">
        <v>5625</v>
      </c>
      <c r="AS129" s="871"/>
      <c r="AT129" s="183">
        <v>0</v>
      </c>
    </row>
    <row r="130" spans="1:47" s="183" customFormat="1">
      <c r="A130" s="184"/>
      <c r="B130" s="185">
        <v>10.86</v>
      </c>
      <c r="C130" s="185">
        <v>5.43</v>
      </c>
      <c r="D130" s="186">
        <v>-1.4699054310335606E-2</v>
      </c>
      <c r="E130" s="187">
        <v>1258.6179682701897</v>
      </c>
      <c r="F130" s="187">
        <v>1257.4917647025084</v>
      </c>
      <c r="G130" s="188">
        <v>1.9</v>
      </c>
      <c r="H130" s="189">
        <v>18.000000000000004</v>
      </c>
      <c r="I130" s="190" t="s">
        <v>286</v>
      </c>
      <c r="J130" s="190" t="s">
        <v>287</v>
      </c>
      <c r="K130" s="191">
        <v>0.46</v>
      </c>
      <c r="L130" s="191">
        <v>1.1262035676813866</v>
      </c>
      <c r="M130" s="191">
        <v>0.86</v>
      </c>
      <c r="N130" s="191">
        <v>0.15</v>
      </c>
      <c r="O130" s="192">
        <v>1.49</v>
      </c>
      <c r="P130" s="192">
        <v>0.5</v>
      </c>
      <c r="Q130" s="192">
        <v>8.3095125687450033E-2</v>
      </c>
      <c r="R130" s="192">
        <v>0.24370487431254995</v>
      </c>
      <c r="S130" s="192">
        <v>0.11470487431254997</v>
      </c>
      <c r="T130" s="192">
        <v>0.129</v>
      </c>
      <c r="U130" s="192">
        <v>0.129</v>
      </c>
      <c r="V130" s="192">
        <v>0.24370487431254997</v>
      </c>
      <c r="W130" s="192">
        <v>0.129</v>
      </c>
      <c r="X130" s="192">
        <v>0.78259999999999996</v>
      </c>
      <c r="Y130" s="192">
        <v>0.70740000000000003</v>
      </c>
      <c r="Z130" s="193">
        <v>8.1077234203585373</v>
      </c>
      <c r="AA130" s="194">
        <v>0</v>
      </c>
      <c r="AB130" s="195">
        <v>0</v>
      </c>
      <c r="AC130" s="196">
        <v>1.3233174675171462</v>
      </c>
      <c r="AD130" s="197">
        <v>1.3233174675171462</v>
      </c>
      <c r="AE130" s="197">
        <v>0.70047000000000004</v>
      </c>
      <c r="AF130" s="197">
        <v>4.2495179999999992</v>
      </c>
      <c r="AG130" s="197">
        <v>3.8582054203585381</v>
      </c>
      <c r="AH130" s="198"/>
      <c r="AI130" s="297"/>
      <c r="AJ130" s="199"/>
      <c r="AK130" s="199"/>
      <c r="AL130" s="200"/>
      <c r="AM130" s="201"/>
      <c r="AN130" s="202"/>
      <c r="AO130" s="202" t="s">
        <v>5625</v>
      </c>
      <c r="AP130" s="202">
        <v>5.43</v>
      </c>
      <c r="AQ130" s="202" t="s">
        <v>5625</v>
      </c>
      <c r="AR130" s="202" t="s">
        <v>5625</v>
      </c>
      <c r="AS130" s="871"/>
      <c r="AT130" s="183">
        <v>0</v>
      </c>
    </row>
    <row r="131" spans="1:47" s="183" customFormat="1">
      <c r="A131" s="184"/>
      <c r="B131" s="185">
        <v>16.29</v>
      </c>
      <c r="C131" s="185">
        <v>5.43</v>
      </c>
      <c r="D131" s="186">
        <v>-1.4699054310335606E-2</v>
      </c>
      <c r="E131" s="187">
        <v>1258.5381524052846</v>
      </c>
      <c r="F131" s="187">
        <v>1257.4207682701895</v>
      </c>
      <c r="G131" s="188">
        <v>1.9</v>
      </c>
      <c r="H131" s="189">
        <v>18.000000000000004</v>
      </c>
      <c r="I131" s="190" t="s">
        <v>286</v>
      </c>
      <c r="J131" s="190" t="s">
        <v>287</v>
      </c>
      <c r="K131" s="191">
        <v>0.46</v>
      </c>
      <c r="L131" s="191">
        <v>1.1173841350951079</v>
      </c>
      <c r="M131" s="191">
        <v>0.86</v>
      </c>
      <c r="N131" s="191">
        <v>0.15</v>
      </c>
      <c r="O131" s="192">
        <v>1.49</v>
      </c>
      <c r="P131" s="192">
        <v>0.5</v>
      </c>
      <c r="Q131" s="192">
        <v>8.3095125687450033E-2</v>
      </c>
      <c r="R131" s="192">
        <v>0.24370487431254995</v>
      </c>
      <c r="S131" s="192">
        <v>0.11470487431254997</v>
      </c>
      <c r="T131" s="192">
        <v>0.129</v>
      </c>
      <c r="U131" s="192">
        <v>0.129</v>
      </c>
      <c r="V131" s="192">
        <v>0.24370487431254997</v>
      </c>
      <c r="W131" s="192">
        <v>0.129</v>
      </c>
      <c r="X131" s="192">
        <v>0.78259999999999996</v>
      </c>
      <c r="Y131" s="192">
        <v>0.70740000000000003</v>
      </c>
      <c r="Z131" s="193">
        <v>8.0665384340671338</v>
      </c>
      <c r="AA131" s="194">
        <v>0</v>
      </c>
      <c r="AB131" s="195">
        <v>0</v>
      </c>
      <c r="AC131" s="196">
        <v>1.3233174675171462</v>
      </c>
      <c r="AD131" s="197">
        <v>1.3233174675171462</v>
      </c>
      <c r="AE131" s="197">
        <v>0.70047000000000004</v>
      </c>
      <c r="AF131" s="197">
        <v>4.2495179999999992</v>
      </c>
      <c r="AG131" s="197">
        <v>3.8170204340671345</v>
      </c>
      <c r="AH131" s="198"/>
      <c r="AI131" s="297"/>
      <c r="AJ131" s="199"/>
      <c r="AK131" s="199"/>
      <c r="AL131" s="200"/>
      <c r="AM131" s="201"/>
      <c r="AN131" s="202"/>
      <c r="AO131" s="202" t="s">
        <v>5625</v>
      </c>
      <c r="AP131" s="202">
        <v>5.43</v>
      </c>
      <c r="AQ131" s="202" t="s">
        <v>5625</v>
      </c>
      <c r="AR131" s="202" t="s">
        <v>5625</v>
      </c>
      <c r="AS131" s="871"/>
      <c r="AT131" s="183">
        <v>0</v>
      </c>
    </row>
    <row r="132" spans="1:47" s="183" customFormat="1">
      <c r="A132" s="184"/>
      <c r="B132" s="185">
        <v>21.73</v>
      </c>
      <c r="C132" s="185">
        <v>5.4400000000000013</v>
      </c>
      <c r="D132" s="186">
        <v>-1.4699054310335606E-2</v>
      </c>
      <c r="E132" s="187">
        <v>1258.4581895498363</v>
      </c>
      <c r="F132" s="187">
        <v>1257.4206212796464</v>
      </c>
      <c r="G132" s="188">
        <v>1.9</v>
      </c>
      <c r="H132" s="189">
        <v>18.000000000000004</v>
      </c>
      <c r="I132" s="190" t="s">
        <v>286</v>
      </c>
      <c r="J132" s="190" t="s">
        <v>287</v>
      </c>
      <c r="K132" s="191">
        <v>0.46</v>
      </c>
      <c r="L132" s="191">
        <v>1.0375682701899223</v>
      </c>
      <c r="M132" s="191">
        <v>0.86</v>
      </c>
      <c r="N132" s="191">
        <v>0.15</v>
      </c>
      <c r="O132" s="192">
        <v>1.42</v>
      </c>
      <c r="P132" s="192">
        <v>0.5</v>
      </c>
      <c r="Q132" s="192">
        <v>8.3095125687450033E-2</v>
      </c>
      <c r="R132" s="192">
        <v>0.24370487431254995</v>
      </c>
      <c r="S132" s="192">
        <v>0.11470487431254997</v>
      </c>
      <c r="T132" s="192">
        <v>0.129</v>
      </c>
      <c r="U132" s="192">
        <v>0.129</v>
      </c>
      <c r="V132" s="192">
        <v>0.24370487431254997</v>
      </c>
      <c r="W132" s="192">
        <v>0.129</v>
      </c>
      <c r="X132" s="192">
        <v>0.78259999999999996</v>
      </c>
      <c r="Y132" s="192">
        <v>0.63739999999999997</v>
      </c>
      <c r="Z132" s="193">
        <v>7.7079833952565329</v>
      </c>
      <c r="AA132" s="194">
        <v>0</v>
      </c>
      <c r="AB132" s="195">
        <v>0</v>
      </c>
      <c r="AC132" s="196">
        <v>1.325754516260272</v>
      </c>
      <c r="AD132" s="197">
        <v>1.3257545162602722</v>
      </c>
      <c r="AE132" s="197">
        <v>0.70176000000000016</v>
      </c>
      <c r="AF132" s="197">
        <v>4.2573440000000007</v>
      </c>
      <c r="AG132" s="197">
        <v>3.4506393952565322</v>
      </c>
      <c r="AH132" s="198"/>
      <c r="AI132" s="297"/>
      <c r="AJ132" s="199"/>
      <c r="AK132" s="199"/>
      <c r="AL132" s="200"/>
      <c r="AM132" s="201"/>
      <c r="AN132" s="202"/>
      <c r="AO132" s="202" t="s">
        <v>5625</v>
      </c>
      <c r="AP132" s="202">
        <v>5.4400000000000013</v>
      </c>
      <c r="AQ132" s="202" t="s">
        <v>5625</v>
      </c>
      <c r="AR132" s="202" t="s">
        <v>5625</v>
      </c>
      <c r="AS132" s="871"/>
      <c r="AT132" s="183">
        <v>0</v>
      </c>
    </row>
    <row r="133" spans="1:47" s="183" customFormat="1">
      <c r="A133" s="203" t="s">
        <v>839</v>
      </c>
      <c r="B133" s="204">
        <v>27.158209744088126</v>
      </c>
      <c r="C133" s="204">
        <v>5.4282097440881252</v>
      </c>
      <c r="D133" s="205">
        <v>-1.4699054310335606E-2</v>
      </c>
      <c r="E133" s="206">
        <v>1258.3784000000001</v>
      </c>
      <c r="F133" s="206">
        <v>1257.1812</v>
      </c>
      <c r="G133" s="207">
        <v>1.9</v>
      </c>
      <c r="H133" s="208">
        <v>18.000000000000004</v>
      </c>
      <c r="I133" s="209" t="s">
        <v>286</v>
      </c>
      <c r="J133" s="209" t="s">
        <v>287</v>
      </c>
      <c r="K133" s="210">
        <v>0.46</v>
      </c>
      <c r="L133" s="210">
        <v>1.1972000000000662</v>
      </c>
      <c r="M133" s="210">
        <v>0.86</v>
      </c>
      <c r="N133" s="210">
        <v>0.15</v>
      </c>
      <c r="O133" s="211">
        <v>1.55</v>
      </c>
      <c r="P133" s="211">
        <v>0.5</v>
      </c>
      <c r="Q133" s="211">
        <v>8.3095125687450033E-2</v>
      </c>
      <c r="R133" s="211">
        <v>0.24370487431254995</v>
      </c>
      <c r="S133" s="211">
        <v>0.11470487431254997</v>
      </c>
      <c r="T133" s="211">
        <v>0.129</v>
      </c>
      <c r="U133" s="211">
        <v>0.129</v>
      </c>
      <c r="V133" s="211">
        <v>0.24370487431254997</v>
      </c>
      <c r="W133" s="211">
        <v>0.129</v>
      </c>
      <c r="X133" s="211">
        <v>0.78259999999999996</v>
      </c>
      <c r="Y133" s="211">
        <v>0.76740000000000008</v>
      </c>
      <c r="Z133" s="193">
        <v>8.4364801585841196</v>
      </c>
      <c r="AA133" s="194">
        <v>0</v>
      </c>
      <c r="AB133" s="195">
        <v>0</v>
      </c>
      <c r="AC133" s="196">
        <v>1.3228811734251555</v>
      </c>
      <c r="AD133" s="197">
        <v>1.3228811734251555</v>
      </c>
      <c r="AE133" s="197">
        <v>0.70023905698736821</v>
      </c>
      <c r="AF133" s="197">
        <v>4.2481169457233667</v>
      </c>
      <c r="AG133" s="197">
        <v>4.1883632128607529</v>
      </c>
      <c r="AH133" s="198"/>
      <c r="AI133" s="298">
        <v>1.9072000000000662</v>
      </c>
      <c r="AJ133" s="212"/>
      <c r="AK133" s="212">
        <v>0.45</v>
      </c>
      <c r="AL133" s="213">
        <v>1.4572000000000662</v>
      </c>
      <c r="AM133" s="214">
        <v>1</v>
      </c>
      <c r="AN133" s="215">
        <v>0</v>
      </c>
      <c r="AO133" s="215" t="s">
        <v>5625</v>
      </c>
      <c r="AP133" s="871">
        <v>5.4282097440881252</v>
      </c>
      <c r="AQ133" s="215" t="s">
        <v>5625</v>
      </c>
      <c r="AR133" s="215" t="s">
        <v>5625</v>
      </c>
      <c r="AS133" s="870">
        <v>1.4572000000000662</v>
      </c>
      <c r="AT133" s="183">
        <v>0</v>
      </c>
      <c r="AU133" s="183">
        <v>1</v>
      </c>
    </row>
    <row r="134" spans="1:47" s="183" customFormat="1">
      <c r="A134" s="216"/>
      <c r="B134" s="185"/>
      <c r="C134" s="185"/>
      <c r="D134" s="186"/>
      <c r="E134" s="187"/>
      <c r="F134" s="187">
        <v>0</v>
      </c>
      <c r="G134" s="188"/>
      <c r="H134" s="189"/>
      <c r="I134" s="190"/>
      <c r="J134" s="190"/>
      <c r="K134" s="191"/>
      <c r="L134" s="191"/>
      <c r="M134" s="191"/>
      <c r="N134" s="191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217">
        <v>48.012429861282413</v>
      </c>
      <c r="AA134" s="218">
        <v>0</v>
      </c>
      <c r="AB134" s="219">
        <v>0</v>
      </c>
      <c r="AC134" s="220">
        <v>6.6185880922368661</v>
      </c>
      <c r="AD134" s="221">
        <v>6.6185880922368661</v>
      </c>
      <c r="AE134" s="221">
        <v>3.5034090569873682</v>
      </c>
      <c r="AF134" s="221">
        <v>25.582978825922876</v>
      </c>
      <c r="AG134" s="221">
        <v>22.429451035359538</v>
      </c>
      <c r="AH134" s="222">
        <v>0</v>
      </c>
      <c r="AI134" s="297"/>
      <c r="AJ134" s="199"/>
      <c r="AK134" s="199"/>
      <c r="AL134" s="200"/>
      <c r="AM134" s="199"/>
      <c r="AN134" s="199"/>
      <c r="AO134" s="221"/>
      <c r="AP134" s="221"/>
      <c r="AQ134" s="221"/>
      <c r="AR134" s="221"/>
      <c r="AS134" s="1073"/>
      <c r="AT134" s="183">
        <v>0</v>
      </c>
    </row>
    <row r="135" spans="1:47" s="183" customFormat="1">
      <c r="A135" s="164" t="s">
        <v>839</v>
      </c>
      <c r="B135" s="165">
        <v>0</v>
      </c>
      <c r="C135" s="165">
        <v>0</v>
      </c>
      <c r="D135" s="166">
        <v>-5.1837471339144292E-2</v>
      </c>
      <c r="E135" s="167">
        <v>1258.3784000000001</v>
      </c>
      <c r="F135" s="167">
        <v>1257.1812</v>
      </c>
      <c r="G135" s="168">
        <v>1.9</v>
      </c>
      <c r="H135" s="169">
        <v>18.000000000000004</v>
      </c>
      <c r="I135" s="170" t="s">
        <v>286</v>
      </c>
      <c r="J135" s="170" t="s">
        <v>287</v>
      </c>
      <c r="K135" s="171">
        <v>0.46</v>
      </c>
      <c r="L135" s="171">
        <v>1.1972000000000662</v>
      </c>
      <c r="M135" s="171">
        <v>0.86</v>
      </c>
      <c r="N135" s="171">
        <v>0.25</v>
      </c>
      <c r="O135" s="172">
        <v>1.64</v>
      </c>
      <c r="P135" s="172">
        <v>0.5</v>
      </c>
      <c r="Q135" s="172">
        <v>8.3095125687450033E-2</v>
      </c>
      <c r="R135" s="172">
        <v>0.32970487431254997</v>
      </c>
      <c r="S135" s="172">
        <v>0.11470487431254997</v>
      </c>
      <c r="T135" s="172">
        <v>0.129</v>
      </c>
      <c r="U135" s="172">
        <v>0.129</v>
      </c>
      <c r="V135" s="172">
        <v>0.24370487431254997</v>
      </c>
      <c r="W135" s="172">
        <v>0.129</v>
      </c>
      <c r="X135" s="172">
        <v>0.86860000000000004</v>
      </c>
      <c r="Y135" s="172">
        <v>0.77139999999999986</v>
      </c>
      <c r="Z135" s="173">
        <v>7.2498910658012612</v>
      </c>
      <c r="AA135" s="174">
        <v>0</v>
      </c>
      <c r="AB135" s="175">
        <v>0</v>
      </c>
      <c r="AC135" s="176">
        <v>0</v>
      </c>
      <c r="AD135" s="177">
        <v>0</v>
      </c>
      <c r="AE135" s="177">
        <v>0</v>
      </c>
      <c r="AF135" s="177">
        <v>4.3289638801995123</v>
      </c>
      <c r="AG135" s="177">
        <v>2.9209271856017489</v>
      </c>
      <c r="AH135" s="178"/>
      <c r="AI135" s="296">
        <v>1.9072000000000662</v>
      </c>
      <c r="AJ135" s="180"/>
      <c r="AK135" s="180">
        <v>0.45</v>
      </c>
      <c r="AL135" s="181">
        <v>1.4572000000000662</v>
      </c>
      <c r="AM135" s="182">
        <v>0</v>
      </c>
      <c r="AN135" s="162">
        <v>0</v>
      </c>
      <c r="AO135" s="162" t="s">
        <v>5625</v>
      </c>
      <c r="AP135" s="162">
        <v>0</v>
      </c>
      <c r="AQ135" s="162" t="s">
        <v>5625</v>
      </c>
      <c r="AR135" s="162" t="s">
        <v>5625</v>
      </c>
      <c r="AS135" s="1072">
        <v>0</v>
      </c>
      <c r="AT135" s="183">
        <v>0</v>
      </c>
    </row>
    <row r="136" spans="1:47" s="183" customFormat="1">
      <c r="A136" s="184"/>
      <c r="B136" s="185">
        <v>0.6</v>
      </c>
      <c r="C136" s="185">
        <v>0.6</v>
      </c>
      <c r="D136" s="186">
        <v>-5.1837471339144292E-2</v>
      </c>
      <c r="E136" s="187">
        <v>1258.3784000000001</v>
      </c>
      <c r="F136" s="187">
        <v>1257.1500975171964</v>
      </c>
      <c r="G136" s="188">
        <v>1.9</v>
      </c>
      <c r="H136" s="189">
        <v>18.000000000000004</v>
      </c>
      <c r="I136" s="190" t="s">
        <v>286</v>
      </c>
      <c r="J136" s="190" t="s">
        <v>287</v>
      </c>
      <c r="K136" s="191">
        <v>0.46</v>
      </c>
      <c r="L136" s="191">
        <v>1.2283024828036559</v>
      </c>
      <c r="M136" s="191">
        <v>0.86</v>
      </c>
      <c r="N136" s="191">
        <v>0.15</v>
      </c>
      <c r="O136" s="192">
        <v>1.58</v>
      </c>
      <c r="P136" s="192">
        <v>0.5</v>
      </c>
      <c r="Q136" s="192">
        <v>8.3095125687450033E-2</v>
      </c>
      <c r="R136" s="192">
        <v>0.24370487431254995</v>
      </c>
      <c r="S136" s="192">
        <v>0.11470487431254997</v>
      </c>
      <c r="T136" s="192">
        <v>0.129</v>
      </c>
      <c r="U136" s="192">
        <v>0.129</v>
      </c>
      <c r="V136" s="192">
        <v>0.24370487431254997</v>
      </c>
      <c r="W136" s="192">
        <v>0.129</v>
      </c>
      <c r="X136" s="192">
        <v>0.78259999999999996</v>
      </c>
      <c r="Y136" s="192">
        <v>0.79740000000000011</v>
      </c>
      <c r="Z136" s="193">
        <v>0.94856408112668644</v>
      </c>
      <c r="AA136" s="194">
        <v>0</v>
      </c>
      <c r="AB136" s="195">
        <v>0</v>
      </c>
      <c r="AC136" s="196">
        <v>0.14622292458752997</v>
      </c>
      <c r="AD136" s="197">
        <v>0.14622292458752997</v>
      </c>
      <c r="AE136" s="197">
        <v>7.7399999999999997E-2</v>
      </c>
      <c r="AF136" s="197">
        <v>0.46955999999999998</v>
      </c>
      <c r="AG136" s="197">
        <v>0.47900408112668647</v>
      </c>
      <c r="AH136" s="198"/>
      <c r="AI136" s="297"/>
      <c r="AJ136" s="199"/>
      <c r="AK136" s="199"/>
      <c r="AL136" s="200"/>
      <c r="AM136" s="201"/>
      <c r="AN136" s="202"/>
      <c r="AO136" s="202" t="s">
        <v>5625</v>
      </c>
      <c r="AP136" s="202">
        <v>0.6</v>
      </c>
      <c r="AQ136" s="202" t="s">
        <v>5625</v>
      </c>
      <c r="AR136" s="202" t="s">
        <v>5625</v>
      </c>
      <c r="AS136" s="871"/>
      <c r="AT136" s="183">
        <v>0</v>
      </c>
    </row>
    <row r="137" spans="1:47" s="183" customFormat="1">
      <c r="A137" s="184"/>
      <c r="B137" s="185">
        <v>1.35</v>
      </c>
      <c r="C137" s="185">
        <v>0.75000000000000011</v>
      </c>
      <c r="D137" s="186">
        <v>-5.1837471339144292E-2</v>
      </c>
      <c r="E137" s="187">
        <v>1258.3084194136923</v>
      </c>
      <c r="F137" s="187">
        <v>1257.111219413692</v>
      </c>
      <c r="G137" s="188">
        <v>1.9</v>
      </c>
      <c r="H137" s="189">
        <v>18.000000000000004</v>
      </c>
      <c r="I137" s="190" t="s">
        <v>286</v>
      </c>
      <c r="J137" s="190" t="s">
        <v>287</v>
      </c>
      <c r="K137" s="191">
        <v>0.46</v>
      </c>
      <c r="L137" s="191">
        <v>1.1972000000002936</v>
      </c>
      <c r="M137" s="191">
        <v>0.86</v>
      </c>
      <c r="N137" s="191">
        <v>0.15</v>
      </c>
      <c r="O137" s="192">
        <v>1.55</v>
      </c>
      <c r="P137" s="192">
        <v>0.5</v>
      </c>
      <c r="Q137" s="192">
        <v>8.3095125687450033E-2</v>
      </c>
      <c r="R137" s="192">
        <v>0.24370487431254995</v>
      </c>
      <c r="S137" s="192">
        <v>0.11470487431254997</v>
      </c>
      <c r="T137" s="192">
        <v>0.129</v>
      </c>
      <c r="U137" s="192">
        <v>0.129</v>
      </c>
      <c r="V137" s="192">
        <v>0.24370487431254997</v>
      </c>
      <c r="W137" s="192">
        <v>0.129</v>
      </c>
      <c r="X137" s="192">
        <v>0.78259999999999996</v>
      </c>
      <c r="Y137" s="192">
        <v>0.76740000000000008</v>
      </c>
      <c r="Z137" s="193">
        <v>1.1656440000001895</v>
      </c>
      <c r="AA137" s="194">
        <v>0</v>
      </c>
      <c r="AB137" s="195">
        <v>0</v>
      </c>
      <c r="AC137" s="196">
        <v>0.18277865573441249</v>
      </c>
      <c r="AD137" s="197">
        <v>0.18277865573441252</v>
      </c>
      <c r="AE137" s="197">
        <v>9.6750000000000017E-2</v>
      </c>
      <c r="AF137" s="197">
        <v>0.58695000000000008</v>
      </c>
      <c r="AG137" s="197">
        <v>0.57869400000018945</v>
      </c>
      <c r="AH137" s="198"/>
      <c r="AI137" s="297"/>
      <c r="AJ137" s="199"/>
      <c r="AK137" s="199"/>
      <c r="AL137" s="200"/>
      <c r="AM137" s="201"/>
      <c r="AN137" s="202"/>
      <c r="AO137" s="202" t="s">
        <v>5625</v>
      </c>
      <c r="AP137" s="202">
        <v>0.75000000000000011</v>
      </c>
      <c r="AQ137" s="202" t="s">
        <v>5625</v>
      </c>
      <c r="AR137" s="202" t="s">
        <v>5625</v>
      </c>
      <c r="AS137" s="871"/>
      <c r="AT137" s="183">
        <v>0</v>
      </c>
    </row>
    <row r="138" spans="1:47" s="183" customFormat="1">
      <c r="A138" s="184"/>
      <c r="B138" s="185">
        <v>2.7</v>
      </c>
      <c r="C138" s="185">
        <v>1.35</v>
      </c>
      <c r="D138" s="186">
        <v>-5.1837471339144292E-2</v>
      </c>
      <c r="E138" s="187">
        <v>1258.2384388273845</v>
      </c>
      <c r="F138" s="187">
        <v>1257.0801169308886</v>
      </c>
      <c r="G138" s="188">
        <v>1.9</v>
      </c>
      <c r="H138" s="189">
        <v>18.000000000000004</v>
      </c>
      <c r="I138" s="190" t="s">
        <v>286</v>
      </c>
      <c r="J138" s="190" t="s">
        <v>287</v>
      </c>
      <c r="K138" s="191">
        <v>0.46</v>
      </c>
      <c r="L138" s="191">
        <v>1.1583218964958633</v>
      </c>
      <c r="M138" s="191">
        <v>0.86</v>
      </c>
      <c r="N138" s="191">
        <v>0.15</v>
      </c>
      <c r="O138" s="192">
        <v>1.52</v>
      </c>
      <c r="P138" s="192">
        <v>0.5</v>
      </c>
      <c r="Q138" s="192">
        <v>8.3095125687450033E-2</v>
      </c>
      <c r="R138" s="192">
        <v>0.24370487431254995</v>
      </c>
      <c r="S138" s="192">
        <v>0.11470487431254997</v>
      </c>
      <c r="T138" s="192">
        <v>0.129</v>
      </c>
      <c r="U138" s="192">
        <v>0.129</v>
      </c>
      <c r="V138" s="192">
        <v>0.24370487431254997</v>
      </c>
      <c r="W138" s="192">
        <v>0.129</v>
      </c>
      <c r="X138" s="192">
        <v>0.78259999999999996</v>
      </c>
      <c r="Y138" s="192">
        <v>0.73740000000000006</v>
      </c>
      <c r="Z138" s="193">
        <v>2.0530217218316973</v>
      </c>
      <c r="AA138" s="194">
        <v>0</v>
      </c>
      <c r="AB138" s="195">
        <v>0</v>
      </c>
      <c r="AC138" s="196">
        <v>0.32900158032194243</v>
      </c>
      <c r="AD138" s="197">
        <v>0.32900158032194249</v>
      </c>
      <c r="AE138" s="197">
        <v>0.17415000000000003</v>
      </c>
      <c r="AF138" s="197">
        <v>1.0565100000000001</v>
      </c>
      <c r="AG138" s="197">
        <v>0.99651172183169723</v>
      </c>
      <c r="AH138" s="198"/>
      <c r="AI138" s="297"/>
      <c r="AJ138" s="199"/>
      <c r="AK138" s="199"/>
      <c r="AL138" s="200"/>
      <c r="AM138" s="201"/>
      <c r="AN138" s="202"/>
      <c r="AO138" s="202" t="s">
        <v>5625</v>
      </c>
      <c r="AP138" s="202">
        <v>1.35</v>
      </c>
      <c r="AQ138" s="202" t="s">
        <v>5625</v>
      </c>
      <c r="AR138" s="202" t="s">
        <v>5625</v>
      </c>
      <c r="AS138" s="871"/>
      <c r="AT138" s="183">
        <v>0</v>
      </c>
    </row>
    <row r="139" spans="1:47" s="183" customFormat="1">
      <c r="A139" s="184"/>
      <c r="B139" s="185">
        <v>4.04</v>
      </c>
      <c r="C139" s="185">
        <v>1.3399999999999999</v>
      </c>
      <c r="D139" s="186">
        <v>-5.1837471339144292E-2</v>
      </c>
      <c r="E139" s="187">
        <v>1258.1689766157899</v>
      </c>
      <c r="F139" s="187">
        <v>1257.0417572020974</v>
      </c>
      <c r="G139" s="188">
        <v>1.9</v>
      </c>
      <c r="H139" s="189">
        <v>18.000000000000004</v>
      </c>
      <c r="I139" s="190" t="s">
        <v>286</v>
      </c>
      <c r="J139" s="190" t="s">
        <v>287</v>
      </c>
      <c r="K139" s="191">
        <v>0.46</v>
      </c>
      <c r="L139" s="191">
        <v>1.1272194136925009</v>
      </c>
      <c r="M139" s="191">
        <v>0.86</v>
      </c>
      <c r="N139" s="191">
        <v>0.15</v>
      </c>
      <c r="O139" s="192">
        <v>1.49</v>
      </c>
      <c r="P139" s="192">
        <v>0.5</v>
      </c>
      <c r="Q139" s="192">
        <v>8.3095125687450033E-2</v>
      </c>
      <c r="R139" s="192">
        <v>0.24370487431254995</v>
      </c>
      <c r="S139" s="192">
        <v>0.11470487431254997</v>
      </c>
      <c r="T139" s="192">
        <v>0.129</v>
      </c>
      <c r="U139" s="192">
        <v>0.129</v>
      </c>
      <c r="V139" s="192">
        <v>0.24370487431254997</v>
      </c>
      <c r="W139" s="192">
        <v>0.129</v>
      </c>
      <c r="X139" s="192">
        <v>0.78259999999999996</v>
      </c>
      <c r="Y139" s="192">
        <v>0.70740000000000003</v>
      </c>
      <c r="Z139" s="193">
        <v>2.0019716523392375</v>
      </c>
      <c r="AA139" s="194">
        <v>0</v>
      </c>
      <c r="AB139" s="195">
        <v>0</v>
      </c>
      <c r="AC139" s="196">
        <v>0.32656453157881687</v>
      </c>
      <c r="AD139" s="197">
        <v>0.32656453157881693</v>
      </c>
      <c r="AE139" s="197">
        <v>0.17285999999999999</v>
      </c>
      <c r="AF139" s="197">
        <v>1.0486839999999997</v>
      </c>
      <c r="AG139" s="197">
        <v>0.95328765233923773</v>
      </c>
      <c r="AH139" s="198"/>
      <c r="AI139" s="297"/>
      <c r="AJ139" s="199"/>
      <c r="AK139" s="199"/>
      <c r="AL139" s="200"/>
      <c r="AM139" s="201"/>
      <c r="AN139" s="202"/>
      <c r="AO139" s="202" t="s">
        <v>5625</v>
      </c>
      <c r="AP139" s="202">
        <v>1.3399999999999999</v>
      </c>
      <c r="AQ139" s="202" t="s">
        <v>5625</v>
      </c>
      <c r="AR139" s="202" t="s">
        <v>5625</v>
      </c>
      <c r="AS139" s="871"/>
      <c r="AT139" s="183">
        <v>0</v>
      </c>
    </row>
    <row r="140" spans="1:47" s="183" customFormat="1">
      <c r="A140" s="184"/>
      <c r="B140" s="185">
        <v>5.39</v>
      </c>
      <c r="C140" s="185">
        <v>1.3499999999999996</v>
      </c>
      <c r="D140" s="186">
        <v>-5.1837471339144292E-2</v>
      </c>
      <c r="E140" s="187">
        <v>1258.0989960294821</v>
      </c>
      <c r="F140" s="187">
        <v>1257.0412388273842</v>
      </c>
      <c r="G140" s="188">
        <v>1.9</v>
      </c>
      <c r="H140" s="189">
        <v>18.000000000000004</v>
      </c>
      <c r="I140" s="190" t="s">
        <v>286</v>
      </c>
      <c r="J140" s="190" t="s">
        <v>287</v>
      </c>
      <c r="K140" s="191">
        <v>0.46</v>
      </c>
      <c r="L140" s="191">
        <v>1.057757202097946</v>
      </c>
      <c r="M140" s="191">
        <v>0.86</v>
      </c>
      <c r="N140" s="191">
        <v>0.15</v>
      </c>
      <c r="O140" s="192">
        <v>1.43</v>
      </c>
      <c r="P140" s="192">
        <v>0.5</v>
      </c>
      <c r="Q140" s="192">
        <v>8.3095125687450033E-2</v>
      </c>
      <c r="R140" s="192">
        <v>0.24370487431254995</v>
      </c>
      <c r="S140" s="192">
        <v>0.11470487431254997</v>
      </c>
      <c r="T140" s="192">
        <v>0.129</v>
      </c>
      <c r="U140" s="192">
        <v>0.129</v>
      </c>
      <c r="V140" s="192">
        <v>0.24370487431254997</v>
      </c>
      <c r="W140" s="192">
        <v>0.129</v>
      </c>
      <c r="X140" s="192">
        <v>0.78259999999999996</v>
      </c>
      <c r="Y140" s="192">
        <v>0.64739999999999998</v>
      </c>
      <c r="Z140" s="193">
        <v>1.9362661116357145</v>
      </c>
      <c r="AA140" s="194">
        <v>0</v>
      </c>
      <c r="AB140" s="195">
        <v>0</v>
      </c>
      <c r="AC140" s="196">
        <v>0.32900158032194232</v>
      </c>
      <c r="AD140" s="197">
        <v>0.32900158032194238</v>
      </c>
      <c r="AE140" s="197">
        <v>0.17414999999999997</v>
      </c>
      <c r="AF140" s="197">
        <v>1.0565099999999996</v>
      </c>
      <c r="AG140" s="197">
        <v>0.87975611163571488</v>
      </c>
      <c r="AH140" s="198"/>
      <c r="AI140" s="297"/>
      <c r="AJ140" s="199"/>
      <c r="AK140" s="199"/>
      <c r="AL140" s="200"/>
      <c r="AM140" s="201"/>
      <c r="AN140" s="202"/>
      <c r="AO140" s="202" t="s">
        <v>5625</v>
      </c>
      <c r="AP140" s="202">
        <v>1.3499999999999996</v>
      </c>
      <c r="AQ140" s="202" t="s">
        <v>5625</v>
      </c>
      <c r="AR140" s="202" t="s">
        <v>5625</v>
      </c>
      <c r="AS140" s="871"/>
      <c r="AT140" s="183">
        <v>0</v>
      </c>
    </row>
    <row r="141" spans="1:47" s="183" customFormat="1">
      <c r="A141" s="203" t="s">
        <v>840</v>
      </c>
      <c r="B141" s="204">
        <v>6.7402979152691707</v>
      </c>
      <c r="C141" s="204">
        <v>1.350297915269171</v>
      </c>
      <c r="D141" s="205">
        <v>-5.1837471339144292E-2</v>
      </c>
      <c r="E141" s="206">
        <v>1258.029</v>
      </c>
      <c r="F141" s="206">
        <v>1256.8317999999999</v>
      </c>
      <c r="G141" s="207">
        <v>1.9</v>
      </c>
      <c r="H141" s="208">
        <v>18.000000000000004</v>
      </c>
      <c r="I141" s="209" t="s">
        <v>286</v>
      </c>
      <c r="J141" s="209" t="s">
        <v>287</v>
      </c>
      <c r="K141" s="210">
        <v>0.46</v>
      </c>
      <c r="L141" s="210">
        <v>1.1972000000000662</v>
      </c>
      <c r="M141" s="210">
        <v>0.86</v>
      </c>
      <c r="N141" s="210">
        <v>0.15</v>
      </c>
      <c r="O141" s="211">
        <v>1.55</v>
      </c>
      <c r="P141" s="211">
        <v>0.5</v>
      </c>
      <c r="Q141" s="211">
        <v>8.3095125687450033E-2</v>
      </c>
      <c r="R141" s="211">
        <v>0.24370487431254995</v>
      </c>
      <c r="S141" s="211">
        <v>0.11470487431254997</v>
      </c>
      <c r="T141" s="211">
        <v>0.129</v>
      </c>
      <c r="U141" s="211">
        <v>0.129</v>
      </c>
      <c r="V141" s="211">
        <v>0.24370487431254997</v>
      </c>
      <c r="W141" s="211">
        <v>0.129</v>
      </c>
      <c r="X141" s="211">
        <v>0.78259999999999996</v>
      </c>
      <c r="Y141" s="211">
        <v>0.76740000000000008</v>
      </c>
      <c r="Z141" s="193">
        <v>2.0986222175280997</v>
      </c>
      <c r="AA141" s="194">
        <v>0</v>
      </c>
      <c r="AB141" s="195">
        <v>0</v>
      </c>
      <c r="AC141" s="196">
        <v>0.32907418372517155</v>
      </c>
      <c r="AD141" s="197">
        <v>0.32907418372517155</v>
      </c>
      <c r="AE141" s="197">
        <v>0.17418843106972307</v>
      </c>
      <c r="AF141" s="197">
        <v>1.0567431484896532</v>
      </c>
      <c r="AG141" s="197">
        <v>1.0418790690384465</v>
      </c>
      <c r="AH141" s="198"/>
      <c r="AI141" s="298">
        <v>1.9072000000000662</v>
      </c>
      <c r="AJ141" s="212"/>
      <c r="AK141" s="212">
        <v>0.45</v>
      </c>
      <c r="AL141" s="213">
        <v>1.4572000000000662</v>
      </c>
      <c r="AM141" s="214">
        <v>1</v>
      </c>
      <c r="AN141" s="215">
        <v>0</v>
      </c>
      <c r="AO141" s="215" t="s">
        <v>5625</v>
      </c>
      <c r="AP141" s="871">
        <v>1.350297915269171</v>
      </c>
      <c r="AQ141" s="215" t="s">
        <v>5625</v>
      </c>
      <c r="AR141" s="215" t="s">
        <v>5625</v>
      </c>
      <c r="AS141" s="870">
        <v>1.4572000000000662</v>
      </c>
      <c r="AT141" s="183">
        <v>0</v>
      </c>
      <c r="AU141" s="183">
        <v>1</v>
      </c>
    </row>
    <row r="142" spans="1:47" s="183" customFormat="1">
      <c r="A142" s="216"/>
      <c r="B142" s="185"/>
      <c r="C142" s="185"/>
      <c r="D142" s="186"/>
      <c r="E142" s="187"/>
      <c r="F142" s="187" t="e">
        <v>#REF!</v>
      </c>
      <c r="G142" s="188"/>
      <c r="H142" s="189"/>
      <c r="I142" s="190"/>
      <c r="J142" s="190"/>
      <c r="K142" s="191"/>
      <c r="L142" s="191"/>
      <c r="M142" s="191"/>
      <c r="N142" s="191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217">
        <v>17.453980850262887</v>
      </c>
      <c r="AA142" s="218">
        <v>0</v>
      </c>
      <c r="AB142" s="219">
        <v>0</v>
      </c>
      <c r="AC142" s="220">
        <v>1.6426434562698158</v>
      </c>
      <c r="AD142" s="221">
        <v>1.642643456269816</v>
      </c>
      <c r="AE142" s="221">
        <v>0.86949843106972313</v>
      </c>
      <c r="AF142" s="221">
        <v>9.6039210286891663</v>
      </c>
      <c r="AG142" s="221">
        <v>7.8500598215737218</v>
      </c>
      <c r="AH142" s="222">
        <v>0</v>
      </c>
      <c r="AI142" s="297"/>
      <c r="AJ142" s="199"/>
      <c r="AK142" s="199"/>
      <c r="AL142" s="200"/>
      <c r="AM142" s="199"/>
      <c r="AN142" s="199"/>
      <c r="AO142" s="221"/>
      <c r="AP142" s="221"/>
      <c r="AQ142" s="221"/>
      <c r="AR142" s="221"/>
      <c r="AS142" s="1073"/>
      <c r="AT142" s="183">
        <v>0</v>
      </c>
    </row>
    <row r="143" spans="1:47" s="183" customFormat="1">
      <c r="A143" s="164">
        <v>1569</v>
      </c>
      <c r="B143" s="165">
        <v>0</v>
      </c>
      <c r="C143" s="165">
        <v>0</v>
      </c>
      <c r="D143" s="166">
        <v>-0.14078157311170769</v>
      </c>
      <c r="E143" s="167">
        <v>1257.692</v>
      </c>
      <c r="F143" s="167">
        <v>1256.93</v>
      </c>
      <c r="G143" s="168">
        <v>1.9</v>
      </c>
      <c r="H143" s="169">
        <v>8</v>
      </c>
      <c r="I143" s="170" t="s">
        <v>286</v>
      </c>
      <c r="J143" s="170" t="s">
        <v>287</v>
      </c>
      <c r="K143" s="171">
        <v>0.2</v>
      </c>
      <c r="L143" s="171">
        <v>0.76199999999994361</v>
      </c>
      <c r="M143" s="171">
        <v>0.6</v>
      </c>
      <c r="N143" s="171">
        <v>0.25</v>
      </c>
      <c r="O143" s="172">
        <v>0.73</v>
      </c>
      <c r="P143" s="172">
        <v>0.5</v>
      </c>
      <c r="Q143" s="172">
        <v>1.5707963267948967E-2</v>
      </c>
      <c r="R143" s="172">
        <v>0.19429203673205103</v>
      </c>
      <c r="S143" s="172">
        <v>4.4292036732051031E-2</v>
      </c>
      <c r="T143" s="172">
        <v>0.09</v>
      </c>
      <c r="U143" s="172">
        <v>0.09</v>
      </c>
      <c r="V143" s="172">
        <v>0.13429203673205103</v>
      </c>
      <c r="W143" s="172">
        <v>0.09</v>
      </c>
      <c r="X143" s="172">
        <v>0.44999999999999996</v>
      </c>
      <c r="Y143" s="172">
        <v>0.28000000000000003</v>
      </c>
      <c r="Z143" s="173">
        <v>4.6072084583422894</v>
      </c>
      <c r="AA143" s="174">
        <v>0</v>
      </c>
      <c r="AB143" s="175">
        <v>0</v>
      </c>
      <c r="AC143" s="176">
        <v>0</v>
      </c>
      <c r="AD143" s="177">
        <v>0</v>
      </c>
      <c r="AE143" s="177">
        <v>0</v>
      </c>
      <c r="AF143" s="177">
        <v>2.7509984389688458</v>
      </c>
      <c r="AG143" s="177">
        <v>1.8562100193734437</v>
      </c>
      <c r="AH143" s="178"/>
      <c r="AI143" s="296">
        <v>1.2119999999999436</v>
      </c>
      <c r="AJ143" s="180"/>
      <c r="AK143" s="180">
        <v>0.45</v>
      </c>
      <c r="AL143" s="181">
        <v>0.76199999999994361</v>
      </c>
      <c r="AM143" s="182">
        <v>1</v>
      </c>
      <c r="AN143" s="162">
        <v>0</v>
      </c>
      <c r="AO143" s="162">
        <v>0</v>
      </c>
      <c r="AP143" s="162" t="s">
        <v>5625</v>
      </c>
      <c r="AQ143" s="162" t="s">
        <v>5625</v>
      </c>
      <c r="AR143" s="162" t="s">
        <v>5625</v>
      </c>
      <c r="AS143" s="1072">
        <v>0.76199999999994361</v>
      </c>
      <c r="AT143" s="183">
        <v>0</v>
      </c>
      <c r="AU143" s="183">
        <v>1</v>
      </c>
    </row>
    <row r="144" spans="1:47" s="183" customFormat="1">
      <c r="A144" s="184"/>
      <c r="B144" s="185">
        <v>0.6</v>
      </c>
      <c r="C144" s="185">
        <v>0.6</v>
      </c>
      <c r="D144" s="186">
        <v>-0.14078157311170769</v>
      </c>
      <c r="E144" s="187">
        <v>1257.692</v>
      </c>
      <c r="F144" s="187">
        <v>1256.845531056133</v>
      </c>
      <c r="G144" s="188">
        <v>1.9</v>
      </c>
      <c r="H144" s="189">
        <v>8</v>
      </c>
      <c r="I144" s="190" t="s">
        <v>286</v>
      </c>
      <c r="J144" s="190" t="s">
        <v>287</v>
      </c>
      <c r="K144" s="191">
        <v>0.2</v>
      </c>
      <c r="L144" s="191">
        <v>0.84646894386696658</v>
      </c>
      <c r="M144" s="191">
        <v>0.6</v>
      </c>
      <c r="N144" s="191">
        <v>0.15</v>
      </c>
      <c r="O144" s="192">
        <v>0.72</v>
      </c>
      <c r="P144" s="192">
        <v>0.5</v>
      </c>
      <c r="Q144" s="192">
        <v>1.5707963267948967E-2</v>
      </c>
      <c r="R144" s="192">
        <v>0.13429203673205103</v>
      </c>
      <c r="S144" s="192">
        <v>4.4292036732051031E-2</v>
      </c>
      <c r="T144" s="192">
        <v>0.09</v>
      </c>
      <c r="U144" s="192">
        <v>0.09</v>
      </c>
      <c r="V144" s="192">
        <v>0.13429203673205103</v>
      </c>
      <c r="W144" s="192">
        <v>0.09</v>
      </c>
      <c r="X144" s="192">
        <v>0.38999999999999996</v>
      </c>
      <c r="Y144" s="192">
        <v>0.33</v>
      </c>
      <c r="Z144" s="193">
        <v>0.43072881979210792</v>
      </c>
      <c r="AA144" s="194">
        <v>0</v>
      </c>
      <c r="AB144" s="195">
        <v>0</v>
      </c>
      <c r="AC144" s="196">
        <v>8.0575222039230621E-2</v>
      </c>
      <c r="AD144" s="197">
        <v>8.0575222039230621E-2</v>
      </c>
      <c r="AE144" s="197">
        <v>5.3999999999999999E-2</v>
      </c>
      <c r="AF144" s="197">
        <v>0.23399999999999996</v>
      </c>
      <c r="AG144" s="197">
        <v>0.19672881979210796</v>
      </c>
      <c r="AH144" s="198"/>
      <c r="AI144" s="297"/>
      <c r="AJ144" s="199"/>
      <c r="AK144" s="199"/>
      <c r="AL144" s="200"/>
      <c r="AM144" s="201"/>
      <c r="AN144" s="202"/>
      <c r="AO144" s="202">
        <v>0.6</v>
      </c>
      <c r="AP144" s="202" t="s">
        <v>5625</v>
      </c>
      <c r="AQ144" s="202" t="s">
        <v>5625</v>
      </c>
      <c r="AR144" s="202" t="s">
        <v>5625</v>
      </c>
      <c r="AS144" s="871"/>
      <c r="AT144" s="183">
        <v>0</v>
      </c>
    </row>
    <row r="145" spans="1:47" s="183" customFormat="1">
      <c r="A145" s="184"/>
      <c r="B145" s="185">
        <v>6.4</v>
      </c>
      <c r="C145" s="185">
        <v>5.8000000000000007</v>
      </c>
      <c r="D145" s="186">
        <v>-0.14078157311170769</v>
      </c>
      <c r="E145" s="187">
        <v>1256.2391999200167</v>
      </c>
      <c r="F145" s="187">
        <v>1256.0289979320851</v>
      </c>
      <c r="G145" s="188">
        <v>1.9</v>
      </c>
      <c r="H145" s="189">
        <v>8</v>
      </c>
      <c r="I145" s="190" t="s">
        <v>286</v>
      </c>
      <c r="J145" s="190" t="s">
        <v>287</v>
      </c>
      <c r="K145" s="191">
        <v>0.2</v>
      </c>
      <c r="L145" s="191">
        <v>0.21020198793166855</v>
      </c>
      <c r="M145" s="191">
        <v>0.6</v>
      </c>
      <c r="N145" s="191">
        <v>0.15</v>
      </c>
      <c r="O145" s="192">
        <v>0.34</v>
      </c>
      <c r="P145" s="192">
        <v>0.5</v>
      </c>
      <c r="Q145" s="192">
        <v>1.5707963267948967E-2</v>
      </c>
      <c r="R145" s="192">
        <v>0.13429203673205103</v>
      </c>
      <c r="S145" s="192">
        <v>4.4292036732051031E-2</v>
      </c>
      <c r="T145" s="192">
        <v>0.09</v>
      </c>
      <c r="U145" s="192">
        <v>0.09</v>
      </c>
      <c r="V145" s="192">
        <v>0.13429203673205103</v>
      </c>
      <c r="W145" s="192">
        <v>0.09</v>
      </c>
      <c r="X145" s="192">
        <v>0.38999999999999996</v>
      </c>
      <c r="Y145" s="192">
        <v>-4.9999999999999933E-2</v>
      </c>
      <c r="Z145" s="193">
        <v>1.9495029180022068</v>
      </c>
      <c r="AA145" s="194">
        <v>0</v>
      </c>
      <c r="AB145" s="195">
        <v>0</v>
      </c>
      <c r="AC145" s="196">
        <v>0.77889381304589611</v>
      </c>
      <c r="AD145" s="197">
        <v>0.77889381304589611</v>
      </c>
      <c r="AE145" s="197">
        <v>0.52200000000000002</v>
      </c>
      <c r="AF145" s="197">
        <v>1.9495029180022068</v>
      </c>
      <c r="AG145" s="197">
        <v>0</v>
      </c>
      <c r="AH145" s="198"/>
      <c r="AI145" s="297"/>
      <c r="AJ145" s="199"/>
      <c r="AK145" s="199"/>
      <c r="AL145" s="200"/>
      <c r="AM145" s="201"/>
      <c r="AN145" s="202"/>
      <c r="AO145" s="202" t="s">
        <v>5625</v>
      </c>
      <c r="AP145" s="202" t="s">
        <v>5625</v>
      </c>
      <c r="AQ145" s="202" t="s">
        <v>5625</v>
      </c>
      <c r="AR145" s="202" t="s">
        <v>5625</v>
      </c>
      <c r="AS145" s="871"/>
      <c r="AT145" s="183">
        <v>0</v>
      </c>
    </row>
    <row r="146" spans="1:47" s="183" customFormat="1">
      <c r="A146" s="184"/>
      <c r="B146" s="185">
        <v>12.8</v>
      </c>
      <c r="C146" s="185">
        <v>6.4</v>
      </c>
      <c r="D146" s="186">
        <v>-0.14078157311170769</v>
      </c>
      <c r="E146" s="187">
        <v>1254.7863998400337</v>
      </c>
      <c r="F146" s="187">
        <v>1255.9445289882181</v>
      </c>
      <c r="G146" s="188">
        <v>1.9</v>
      </c>
      <c r="H146" s="189">
        <v>8</v>
      </c>
      <c r="I146" s="190" t="s">
        <v>286</v>
      </c>
      <c r="J146" s="190" t="s">
        <v>287</v>
      </c>
      <c r="K146" s="191">
        <v>0.2</v>
      </c>
      <c r="L146" s="191">
        <v>-1.1581291481843436</v>
      </c>
      <c r="M146" s="191">
        <v>0.6</v>
      </c>
      <c r="N146" s="191">
        <v>0.15</v>
      </c>
      <c r="O146" s="192">
        <v>-0.48</v>
      </c>
      <c r="P146" s="192">
        <v>0.5</v>
      </c>
      <c r="Q146" s="192">
        <v>1.5707963267948967E-2</v>
      </c>
      <c r="R146" s="192">
        <v>0.13429203673205103</v>
      </c>
      <c r="S146" s="192">
        <v>4.4292036732051031E-2</v>
      </c>
      <c r="T146" s="192">
        <v>0.09</v>
      </c>
      <c r="U146" s="192">
        <v>0.09</v>
      </c>
      <c r="V146" s="192">
        <v>0.13429203673205103</v>
      </c>
      <c r="W146" s="192">
        <v>0.09</v>
      </c>
      <c r="X146" s="192">
        <v>0.38999999999999996</v>
      </c>
      <c r="Y146" s="192">
        <v>-0.86999999999999988</v>
      </c>
      <c r="Z146" s="193">
        <v>0</v>
      </c>
      <c r="AA146" s="194">
        <v>0</v>
      </c>
      <c r="AB146" s="195">
        <v>0</v>
      </c>
      <c r="AC146" s="196">
        <v>0.85946903508512662</v>
      </c>
      <c r="AD146" s="197">
        <v>0.85946903508512662</v>
      </c>
      <c r="AE146" s="197">
        <v>0.57599999999999996</v>
      </c>
      <c r="AF146" s="197">
        <v>0</v>
      </c>
      <c r="AG146" s="197">
        <v>0</v>
      </c>
      <c r="AH146" s="198"/>
      <c r="AI146" s="297"/>
      <c r="AJ146" s="199"/>
      <c r="AK146" s="199"/>
      <c r="AL146" s="200"/>
      <c r="AM146" s="201"/>
      <c r="AN146" s="202"/>
      <c r="AO146" s="202" t="s">
        <v>5625</v>
      </c>
      <c r="AP146" s="202" t="s">
        <v>5625</v>
      </c>
      <c r="AQ146" s="202" t="s">
        <v>5625</v>
      </c>
      <c r="AR146" s="202" t="s">
        <v>5625</v>
      </c>
      <c r="AS146" s="871"/>
      <c r="AT146" s="183">
        <v>0</v>
      </c>
    </row>
    <row r="147" spans="1:47" s="183" customFormat="1">
      <c r="A147" s="184"/>
      <c r="B147" s="185">
        <v>19.2</v>
      </c>
      <c r="C147" s="185">
        <v>6.3999999999999986</v>
      </c>
      <c r="D147" s="186">
        <v>-0.14078157311170769</v>
      </c>
      <c r="E147" s="187">
        <v>1253.3335997600504</v>
      </c>
      <c r="F147" s="187">
        <v>1255.1279958641701</v>
      </c>
      <c r="G147" s="188">
        <v>1.9</v>
      </c>
      <c r="H147" s="189">
        <v>8</v>
      </c>
      <c r="I147" s="190" t="s">
        <v>286</v>
      </c>
      <c r="J147" s="190" t="s">
        <v>287</v>
      </c>
      <c r="K147" s="191">
        <v>0.2</v>
      </c>
      <c r="L147" s="191">
        <v>-1.7943961041196417</v>
      </c>
      <c r="M147" s="191">
        <v>0.6</v>
      </c>
      <c r="N147" s="191">
        <v>0.15</v>
      </c>
      <c r="O147" s="192">
        <v>-0.87</v>
      </c>
      <c r="P147" s="192">
        <v>0.5</v>
      </c>
      <c r="Q147" s="192">
        <v>1.5707963267948967E-2</v>
      </c>
      <c r="R147" s="192">
        <v>0.13429203673205103</v>
      </c>
      <c r="S147" s="192">
        <v>4.4292036732051031E-2</v>
      </c>
      <c r="T147" s="192">
        <v>0.09</v>
      </c>
      <c r="U147" s="192">
        <v>0.09</v>
      </c>
      <c r="V147" s="192">
        <v>0.13429203673205103</v>
      </c>
      <c r="W147" s="192">
        <v>0.09</v>
      </c>
      <c r="X147" s="192">
        <v>0.38999999999999996</v>
      </c>
      <c r="Y147" s="192">
        <v>-1.26</v>
      </c>
      <c r="Z147" s="193">
        <v>0</v>
      </c>
      <c r="AA147" s="194">
        <v>0</v>
      </c>
      <c r="AB147" s="195">
        <v>0</v>
      </c>
      <c r="AC147" s="196">
        <v>0.8594690350851264</v>
      </c>
      <c r="AD147" s="197">
        <v>0.8594690350851264</v>
      </c>
      <c r="AE147" s="197">
        <v>0.57599999999999985</v>
      </c>
      <c r="AF147" s="197">
        <v>0</v>
      </c>
      <c r="AG147" s="197">
        <v>0</v>
      </c>
      <c r="AH147" s="198"/>
      <c r="AI147" s="297"/>
      <c r="AJ147" s="199"/>
      <c r="AK147" s="199"/>
      <c r="AL147" s="200"/>
      <c r="AM147" s="201"/>
      <c r="AN147" s="202"/>
      <c r="AO147" s="202" t="s">
        <v>5625</v>
      </c>
      <c r="AP147" s="202" t="s">
        <v>5625</v>
      </c>
      <c r="AQ147" s="202" t="s">
        <v>5625</v>
      </c>
      <c r="AR147" s="202" t="s">
        <v>5625</v>
      </c>
      <c r="AS147" s="871"/>
      <c r="AT147" s="183">
        <v>0</v>
      </c>
    </row>
    <row r="148" spans="1:47" s="183" customFormat="1">
      <c r="A148" s="184"/>
      <c r="B148" s="185">
        <v>25.6</v>
      </c>
      <c r="C148" s="185">
        <v>6.4000000000000021</v>
      </c>
      <c r="D148" s="186">
        <v>-0.14078157311170769</v>
      </c>
      <c r="E148" s="187">
        <v>1251.8807996800674</v>
      </c>
      <c r="F148" s="187">
        <v>1255.1279958641701</v>
      </c>
      <c r="G148" s="188">
        <v>1.9</v>
      </c>
      <c r="H148" s="189">
        <v>8</v>
      </c>
      <c r="I148" s="190" t="s">
        <v>286</v>
      </c>
      <c r="J148" s="190" t="s">
        <v>287</v>
      </c>
      <c r="K148" s="191">
        <v>0.2</v>
      </c>
      <c r="L148" s="191">
        <v>-3.2471961841026769</v>
      </c>
      <c r="M148" s="191">
        <v>0.6</v>
      </c>
      <c r="N148" s="191">
        <v>0.15</v>
      </c>
      <c r="O148" s="192">
        <v>-1.74</v>
      </c>
      <c r="P148" s="192">
        <v>0.5</v>
      </c>
      <c r="Q148" s="192">
        <v>1.5707963267948967E-2</v>
      </c>
      <c r="R148" s="192">
        <v>0.13429203673205103</v>
      </c>
      <c r="S148" s="192">
        <v>4.4292036732051031E-2</v>
      </c>
      <c r="T148" s="192">
        <v>0.09</v>
      </c>
      <c r="U148" s="192">
        <v>0.09</v>
      </c>
      <c r="V148" s="192">
        <v>0.13429203673205103</v>
      </c>
      <c r="W148" s="192">
        <v>0.09</v>
      </c>
      <c r="X148" s="192">
        <v>0.38999999999999996</v>
      </c>
      <c r="Y148" s="192">
        <v>-2.13</v>
      </c>
      <c r="Z148" s="193">
        <v>0</v>
      </c>
      <c r="AA148" s="194">
        <v>0</v>
      </c>
      <c r="AB148" s="195">
        <v>0</v>
      </c>
      <c r="AC148" s="196">
        <v>0.85946903508512695</v>
      </c>
      <c r="AD148" s="197">
        <v>0.85946903508512695</v>
      </c>
      <c r="AE148" s="197">
        <v>0.57600000000000018</v>
      </c>
      <c r="AF148" s="197">
        <v>0</v>
      </c>
      <c r="AG148" s="197">
        <v>0</v>
      </c>
      <c r="AH148" s="198"/>
      <c r="AI148" s="297"/>
      <c r="AJ148" s="199"/>
      <c r="AK148" s="199"/>
      <c r="AL148" s="200"/>
      <c r="AM148" s="201"/>
      <c r="AN148" s="202"/>
      <c r="AO148" s="202" t="s">
        <v>5625</v>
      </c>
      <c r="AP148" s="202" t="s">
        <v>5625</v>
      </c>
      <c r="AQ148" s="202" t="s">
        <v>5625</v>
      </c>
      <c r="AR148" s="202" t="s">
        <v>5625</v>
      </c>
      <c r="AS148" s="871"/>
      <c r="AT148" s="183">
        <v>0</v>
      </c>
    </row>
    <row r="149" spans="1:47" s="183" customFormat="1">
      <c r="A149" s="203" t="s">
        <v>841</v>
      </c>
      <c r="B149" s="204">
        <v>31.997795595205893</v>
      </c>
      <c r="C149" s="204">
        <v>6.397795595205892</v>
      </c>
      <c r="D149" s="205">
        <v>-0.14078157311170769</v>
      </c>
      <c r="E149" s="206">
        <v>1250.4285</v>
      </c>
      <c r="F149" s="206">
        <v>1252.4253000000001</v>
      </c>
      <c r="G149" s="207">
        <v>1.9</v>
      </c>
      <c r="H149" s="208">
        <v>8</v>
      </c>
      <c r="I149" s="209" t="s">
        <v>286</v>
      </c>
      <c r="J149" s="209" t="s">
        <v>287</v>
      </c>
      <c r="K149" s="210">
        <v>0.2</v>
      </c>
      <c r="L149" s="210">
        <v>-1.9968000000001211</v>
      </c>
      <c r="M149" s="210">
        <v>0.6</v>
      </c>
      <c r="N149" s="210">
        <v>0.15</v>
      </c>
      <c r="O149" s="211">
        <v>-0.99</v>
      </c>
      <c r="P149" s="211">
        <v>0.5</v>
      </c>
      <c r="Q149" s="211">
        <v>1.5707963267948967E-2</v>
      </c>
      <c r="R149" s="211">
        <v>0.13429203673205103</v>
      </c>
      <c r="S149" s="211">
        <v>4.4292036732051031E-2</v>
      </c>
      <c r="T149" s="211">
        <v>0.09</v>
      </c>
      <c r="U149" s="211">
        <v>0.09</v>
      </c>
      <c r="V149" s="211">
        <v>0.13429203673205103</v>
      </c>
      <c r="W149" s="211">
        <v>0.09</v>
      </c>
      <c r="X149" s="211">
        <v>0.38999999999999996</v>
      </c>
      <c r="Y149" s="211">
        <v>-1.38</v>
      </c>
      <c r="Z149" s="193">
        <v>0</v>
      </c>
      <c r="AA149" s="194">
        <v>0</v>
      </c>
      <c r="AB149" s="195">
        <v>0</v>
      </c>
      <c r="AC149" s="196">
        <v>0.85917300107554395</v>
      </c>
      <c r="AD149" s="197">
        <v>0.85917300107554395</v>
      </c>
      <c r="AE149" s="197">
        <v>0.57580160356853027</v>
      </c>
      <c r="AF149" s="197">
        <v>0</v>
      </c>
      <c r="AG149" s="197">
        <v>0</v>
      </c>
      <c r="AH149" s="198"/>
      <c r="AI149" s="298">
        <v>-1.5468000000001212</v>
      </c>
      <c r="AJ149" s="212"/>
      <c r="AK149" s="212">
        <v>0.45</v>
      </c>
      <c r="AL149" s="213">
        <v>-1.9968000000001211</v>
      </c>
      <c r="AM149" s="214">
        <v>1</v>
      </c>
      <c r="AN149" s="215">
        <v>0</v>
      </c>
      <c r="AO149" s="215" t="s">
        <v>5625</v>
      </c>
      <c r="AP149" s="215" t="s">
        <v>5625</v>
      </c>
      <c r="AQ149" s="215" t="s">
        <v>5625</v>
      </c>
      <c r="AR149" s="215" t="s">
        <v>5625</v>
      </c>
      <c r="AS149" s="870">
        <v>-1.9968000000001211</v>
      </c>
      <c r="AT149" s="183">
        <v>0</v>
      </c>
      <c r="AU149" s="183">
        <v>1</v>
      </c>
    </row>
    <row r="150" spans="1:47" s="183" customFormat="1">
      <c r="A150" s="216"/>
      <c r="B150" s="185"/>
      <c r="C150" s="185"/>
      <c r="D150" s="186"/>
      <c r="E150" s="187"/>
      <c r="F150" s="187">
        <v>0</v>
      </c>
      <c r="G150" s="188"/>
      <c r="H150" s="189"/>
      <c r="I150" s="190"/>
      <c r="J150" s="190"/>
      <c r="K150" s="191"/>
      <c r="L150" s="191"/>
      <c r="M150" s="191"/>
      <c r="N150" s="191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217">
        <v>6.9874401961366042</v>
      </c>
      <c r="AA150" s="218">
        <v>0</v>
      </c>
      <c r="AB150" s="219">
        <v>0</v>
      </c>
      <c r="AC150" s="220">
        <v>4.2970491414160508</v>
      </c>
      <c r="AD150" s="221">
        <v>4.2970491414160508</v>
      </c>
      <c r="AE150" s="221">
        <v>2.8798016035685308</v>
      </c>
      <c r="AF150" s="221">
        <v>4.9345013569710527</v>
      </c>
      <c r="AG150" s="221">
        <v>2.0529388391655514</v>
      </c>
      <c r="AH150" s="222">
        <v>0</v>
      </c>
      <c r="AI150" s="297"/>
      <c r="AJ150" s="199"/>
      <c r="AK150" s="199"/>
      <c r="AL150" s="200"/>
      <c r="AM150" s="199"/>
      <c r="AN150" s="199"/>
      <c r="AO150" s="221"/>
      <c r="AP150" s="221"/>
      <c r="AQ150" s="221"/>
      <c r="AR150" s="221"/>
      <c r="AS150" s="1073"/>
      <c r="AT150" s="183">
        <v>0</v>
      </c>
    </row>
    <row r="151" spans="1:47" s="183" customFormat="1">
      <c r="A151" s="164" t="s">
        <v>841</v>
      </c>
      <c r="B151" s="165">
        <v>0</v>
      </c>
      <c r="C151" s="165">
        <v>0</v>
      </c>
      <c r="D151" s="166">
        <v>-3.288400157153044E-3</v>
      </c>
      <c r="E151" s="167">
        <v>1250.4285</v>
      </c>
      <c r="F151" s="167">
        <v>1252.4253000000001</v>
      </c>
      <c r="G151" s="168">
        <v>1.9</v>
      </c>
      <c r="H151" s="169">
        <v>8</v>
      </c>
      <c r="I151" s="170" t="s">
        <v>286</v>
      </c>
      <c r="J151" s="170" t="s">
        <v>287</v>
      </c>
      <c r="K151" s="171">
        <v>0.2</v>
      </c>
      <c r="L151" s="171">
        <v>-1.9968000000001211</v>
      </c>
      <c r="M151" s="171">
        <v>0.6</v>
      </c>
      <c r="N151" s="171">
        <v>0.25</v>
      </c>
      <c r="O151" s="172">
        <v>-0.93</v>
      </c>
      <c r="P151" s="172">
        <v>0.5</v>
      </c>
      <c r="Q151" s="172">
        <v>1.5707963267948967E-2</v>
      </c>
      <c r="R151" s="172">
        <v>0.19429203673205103</v>
      </c>
      <c r="S151" s="172">
        <v>4.4292036732051031E-2</v>
      </c>
      <c r="T151" s="172">
        <v>0.09</v>
      </c>
      <c r="U151" s="172">
        <v>0.09</v>
      </c>
      <c r="V151" s="172">
        <v>0.13429203673205103</v>
      </c>
      <c r="W151" s="172">
        <v>0.09</v>
      </c>
      <c r="X151" s="172">
        <v>0.44999999999999996</v>
      </c>
      <c r="Y151" s="172">
        <v>-1.38</v>
      </c>
      <c r="Z151" s="173">
        <v>0</v>
      </c>
      <c r="AA151" s="174">
        <v>0</v>
      </c>
      <c r="AB151" s="175">
        <v>0</v>
      </c>
      <c r="AC151" s="176">
        <v>0</v>
      </c>
      <c r="AD151" s="177">
        <v>0</v>
      </c>
      <c r="AE151" s="177">
        <v>0</v>
      </c>
      <c r="AF151" s="177">
        <v>0</v>
      </c>
      <c r="AG151" s="177">
        <v>3.5109277107240446</v>
      </c>
      <c r="AH151" s="178"/>
      <c r="AI151" s="296">
        <v>-1.5468000000001212</v>
      </c>
      <c r="AJ151" s="180"/>
      <c r="AK151" s="180">
        <v>0.45</v>
      </c>
      <c r="AL151" s="181">
        <v>-1.9968000000001211</v>
      </c>
      <c r="AM151" s="182">
        <v>0</v>
      </c>
      <c r="AN151" s="162">
        <v>0</v>
      </c>
      <c r="AO151" s="162" t="s">
        <v>5625</v>
      </c>
      <c r="AP151" s="162" t="s">
        <v>5625</v>
      </c>
      <c r="AQ151" s="162" t="s">
        <v>5625</v>
      </c>
      <c r="AR151" s="162" t="s">
        <v>5625</v>
      </c>
      <c r="AS151" s="1072">
        <v>0</v>
      </c>
      <c r="AT151" s="183">
        <v>0</v>
      </c>
    </row>
    <row r="152" spans="1:47" s="183" customFormat="1">
      <c r="A152" s="184"/>
      <c r="B152" s="185">
        <v>0.6</v>
      </c>
      <c r="C152" s="185">
        <v>0.6</v>
      </c>
      <c r="D152" s="186">
        <v>-3.288400157153044E-3</v>
      </c>
      <c r="E152" s="187">
        <v>1250.4285</v>
      </c>
      <c r="F152" s="187">
        <v>1252.4233269599058</v>
      </c>
      <c r="G152" s="188">
        <v>1.9</v>
      </c>
      <c r="H152" s="189">
        <v>8</v>
      </c>
      <c r="I152" s="190" t="s">
        <v>286</v>
      </c>
      <c r="J152" s="190" t="s">
        <v>287</v>
      </c>
      <c r="K152" s="191">
        <v>0.2</v>
      </c>
      <c r="L152" s="191">
        <v>-1.9948269599058222</v>
      </c>
      <c r="M152" s="191">
        <v>0.6</v>
      </c>
      <c r="N152" s="191">
        <v>0.15</v>
      </c>
      <c r="O152" s="192">
        <v>-0.99</v>
      </c>
      <c r="P152" s="192">
        <v>0.5</v>
      </c>
      <c r="Q152" s="192">
        <v>1.5707963267948967E-2</v>
      </c>
      <c r="R152" s="192">
        <v>0.13429203673205103</v>
      </c>
      <c r="S152" s="192">
        <v>4.4292036732051031E-2</v>
      </c>
      <c r="T152" s="192">
        <v>0.09</v>
      </c>
      <c r="U152" s="192">
        <v>0.09</v>
      </c>
      <c r="V152" s="192">
        <v>0.13429203673205103</v>
      </c>
      <c r="W152" s="192">
        <v>0.09</v>
      </c>
      <c r="X152" s="192">
        <v>0.38999999999999996</v>
      </c>
      <c r="Y152" s="192">
        <v>-1.38</v>
      </c>
      <c r="Z152" s="193">
        <v>0</v>
      </c>
      <c r="AA152" s="194">
        <v>0</v>
      </c>
      <c r="AB152" s="195">
        <v>0</v>
      </c>
      <c r="AC152" s="196">
        <v>8.0575222039230621E-2</v>
      </c>
      <c r="AD152" s="197">
        <v>8.0575222039230621E-2</v>
      </c>
      <c r="AE152" s="197">
        <v>5.3999999999999999E-2</v>
      </c>
      <c r="AF152" s="197">
        <v>0</v>
      </c>
      <c r="AG152" s="197">
        <v>0</v>
      </c>
      <c r="AH152" s="198"/>
      <c r="AI152" s="297"/>
      <c r="AJ152" s="199"/>
      <c r="AK152" s="199"/>
      <c r="AL152" s="200"/>
      <c r="AM152" s="201"/>
      <c r="AN152" s="202"/>
      <c r="AO152" s="202" t="s">
        <v>5625</v>
      </c>
      <c r="AP152" s="202" t="s">
        <v>5625</v>
      </c>
      <c r="AQ152" s="202" t="s">
        <v>5625</v>
      </c>
      <c r="AR152" s="202" t="s">
        <v>5625</v>
      </c>
      <c r="AS152" s="871"/>
      <c r="AT152" s="183">
        <v>0</v>
      </c>
    </row>
    <row r="153" spans="1:47" s="183" customFormat="1">
      <c r="A153" s="184"/>
      <c r="B153" s="185">
        <v>3.1</v>
      </c>
      <c r="C153" s="185">
        <v>2.5</v>
      </c>
      <c r="D153" s="186">
        <v>-3.288400157153044E-3</v>
      </c>
      <c r="E153" s="187">
        <v>1250.5410121205234</v>
      </c>
      <c r="F153" s="187">
        <v>1252.4151059595129</v>
      </c>
      <c r="G153" s="188">
        <v>1.9</v>
      </c>
      <c r="H153" s="189">
        <v>8</v>
      </c>
      <c r="I153" s="190" t="s">
        <v>286</v>
      </c>
      <c r="J153" s="190" t="s">
        <v>287</v>
      </c>
      <c r="K153" s="191">
        <v>0.2</v>
      </c>
      <c r="L153" s="191">
        <v>-1.8740938389894382</v>
      </c>
      <c r="M153" s="191">
        <v>0.6</v>
      </c>
      <c r="N153" s="191">
        <v>0.15</v>
      </c>
      <c r="O153" s="192">
        <v>-0.91</v>
      </c>
      <c r="P153" s="192">
        <v>0.5</v>
      </c>
      <c r="Q153" s="192">
        <v>1.5707963267948967E-2</v>
      </c>
      <c r="R153" s="192">
        <v>0.13429203673205103</v>
      </c>
      <c r="S153" s="192">
        <v>4.4292036732051031E-2</v>
      </c>
      <c r="T153" s="192">
        <v>0.09</v>
      </c>
      <c r="U153" s="192">
        <v>0.09</v>
      </c>
      <c r="V153" s="192">
        <v>0.13429203673205103</v>
      </c>
      <c r="W153" s="192">
        <v>0.09</v>
      </c>
      <c r="X153" s="192">
        <v>0.38999999999999996</v>
      </c>
      <c r="Y153" s="192">
        <v>-1.3</v>
      </c>
      <c r="Z153" s="193">
        <v>0</v>
      </c>
      <c r="AA153" s="194">
        <v>0</v>
      </c>
      <c r="AB153" s="195">
        <v>0</v>
      </c>
      <c r="AC153" s="196">
        <v>0.33573009183012759</v>
      </c>
      <c r="AD153" s="197">
        <v>0.33573009183012759</v>
      </c>
      <c r="AE153" s="197">
        <v>0.22499999999999998</v>
      </c>
      <c r="AF153" s="197">
        <v>0</v>
      </c>
      <c r="AG153" s="197">
        <v>0</v>
      </c>
      <c r="AH153" s="198"/>
      <c r="AI153" s="297"/>
      <c r="AJ153" s="199"/>
      <c r="AK153" s="199"/>
      <c r="AL153" s="200"/>
      <c r="AM153" s="201"/>
      <c r="AN153" s="202"/>
      <c r="AO153" s="202" t="s">
        <v>5625</v>
      </c>
      <c r="AP153" s="202" t="s">
        <v>5625</v>
      </c>
      <c r="AQ153" s="202" t="s">
        <v>5625</v>
      </c>
      <c r="AR153" s="202" t="s">
        <v>5625</v>
      </c>
      <c r="AS153" s="871"/>
      <c r="AT153" s="183">
        <v>0</v>
      </c>
    </row>
    <row r="154" spans="1:47" s="183" customFormat="1">
      <c r="A154" s="184"/>
      <c r="B154" s="185">
        <v>6.21</v>
      </c>
      <c r="C154" s="185">
        <v>3.11</v>
      </c>
      <c r="D154" s="186">
        <v>-3.288400157153044E-3</v>
      </c>
      <c r="E154" s="187">
        <v>1250.6538871833714</v>
      </c>
      <c r="F154" s="187">
        <v>1252.4131000354171</v>
      </c>
      <c r="G154" s="188">
        <v>1.9</v>
      </c>
      <c r="H154" s="189">
        <v>8</v>
      </c>
      <c r="I154" s="190" t="s">
        <v>286</v>
      </c>
      <c r="J154" s="190" t="s">
        <v>287</v>
      </c>
      <c r="K154" s="191">
        <v>0.2</v>
      </c>
      <c r="L154" s="191">
        <v>-1.7592128520457209</v>
      </c>
      <c r="M154" s="191">
        <v>0.6</v>
      </c>
      <c r="N154" s="191">
        <v>0.15</v>
      </c>
      <c r="O154" s="192">
        <v>-0.85</v>
      </c>
      <c r="P154" s="192">
        <v>0.5</v>
      </c>
      <c r="Q154" s="192">
        <v>1.5707963267948967E-2</v>
      </c>
      <c r="R154" s="192">
        <v>0.13429203673205103</v>
      </c>
      <c r="S154" s="192">
        <v>4.4292036732051031E-2</v>
      </c>
      <c r="T154" s="192">
        <v>0.09</v>
      </c>
      <c r="U154" s="192">
        <v>0.09</v>
      </c>
      <c r="V154" s="192">
        <v>0.13429203673205103</v>
      </c>
      <c r="W154" s="192">
        <v>0.09</v>
      </c>
      <c r="X154" s="192">
        <v>0.38999999999999996</v>
      </c>
      <c r="Y154" s="192">
        <v>-1.24</v>
      </c>
      <c r="Z154" s="193">
        <v>0</v>
      </c>
      <c r="AA154" s="194">
        <v>0</v>
      </c>
      <c r="AB154" s="195">
        <v>0</v>
      </c>
      <c r="AC154" s="196">
        <v>0.41764823423667868</v>
      </c>
      <c r="AD154" s="197">
        <v>0.41764823423667868</v>
      </c>
      <c r="AE154" s="197">
        <v>0.27989999999999998</v>
      </c>
      <c r="AF154" s="197">
        <v>0</v>
      </c>
      <c r="AG154" s="197">
        <v>0</v>
      </c>
      <c r="AH154" s="198"/>
      <c r="AI154" s="297"/>
      <c r="AJ154" s="199"/>
      <c r="AK154" s="199"/>
      <c r="AL154" s="200"/>
      <c r="AM154" s="201"/>
      <c r="AN154" s="202"/>
      <c r="AO154" s="202" t="s">
        <v>5625</v>
      </c>
      <c r="AP154" s="202" t="s">
        <v>5625</v>
      </c>
      <c r="AQ154" s="202" t="s">
        <v>5625</v>
      </c>
      <c r="AR154" s="202" t="s">
        <v>5625</v>
      </c>
      <c r="AS154" s="871"/>
      <c r="AT154" s="183">
        <v>0</v>
      </c>
    </row>
    <row r="155" spans="1:47" s="183" customFormat="1">
      <c r="A155" s="184"/>
      <c r="B155" s="185">
        <v>9.31</v>
      </c>
      <c r="C155" s="185">
        <v>3.1000000000000005</v>
      </c>
      <c r="D155" s="186">
        <v>-3.288400157153044E-3</v>
      </c>
      <c r="E155" s="187">
        <v>1250.7663993038948</v>
      </c>
      <c r="F155" s="187">
        <v>1252.4049119190256</v>
      </c>
      <c r="G155" s="188">
        <v>1.9</v>
      </c>
      <c r="H155" s="189">
        <v>8</v>
      </c>
      <c r="I155" s="190" t="s">
        <v>286</v>
      </c>
      <c r="J155" s="190" t="s">
        <v>287</v>
      </c>
      <c r="K155" s="191">
        <v>0.2</v>
      </c>
      <c r="L155" s="191">
        <v>-1.6385126151308214</v>
      </c>
      <c r="M155" s="191">
        <v>0.6</v>
      </c>
      <c r="N155" s="191">
        <v>0.15</v>
      </c>
      <c r="O155" s="192">
        <v>-0.77</v>
      </c>
      <c r="P155" s="192">
        <v>0.5</v>
      </c>
      <c r="Q155" s="192">
        <v>1.5707963267948967E-2</v>
      </c>
      <c r="R155" s="192">
        <v>0.13429203673205103</v>
      </c>
      <c r="S155" s="192">
        <v>4.4292036732051031E-2</v>
      </c>
      <c r="T155" s="192">
        <v>0.09</v>
      </c>
      <c r="U155" s="192">
        <v>0.09</v>
      </c>
      <c r="V155" s="192">
        <v>0.13429203673205103</v>
      </c>
      <c r="W155" s="192">
        <v>0.09</v>
      </c>
      <c r="X155" s="192">
        <v>0.38999999999999996</v>
      </c>
      <c r="Y155" s="192">
        <v>-1.1599999999999999</v>
      </c>
      <c r="Z155" s="193">
        <v>0</v>
      </c>
      <c r="AA155" s="194">
        <v>0</v>
      </c>
      <c r="AB155" s="195">
        <v>0</v>
      </c>
      <c r="AC155" s="196">
        <v>0.41630531386935826</v>
      </c>
      <c r="AD155" s="197">
        <v>0.41630531386935826</v>
      </c>
      <c r="AE155" s="197">
        <v>0.27900000000000003</v>
      </c>
      <c r="AF155" s="197">
        <v>0</v>
      </c>
      <c r="AG155" s="197">
        <v>0</v>
      </c>
      <c r="AH155" s="198"/>
      <c r="AI155" s="297"/>
      <c r="AJ155" s="199"/>
      <c r="AK155" s="199"/>
      <c r="AL155" s="200"/>
      <c r="AM155" s="201"/>
      <c r="AN155" s="202"/>
      <c r="AO155" s="202" t="s">
        <v>5625</v>
      </c>
      <c r="AP155" s="202" t="s">
        <v>5625</v>
      </c>
      <c r="AQ155" s="202" t="s">
        <v>5625</v>
      </c>
      <c r="AR155" s="202" t="s">
        <v>5625</v>
      </c>
      <c r="AS155" s="871"/>
      <c r="AT155" s="183">
        <v>0</v>
      </c>
    </row>
    <row r="156" spans="1:47" s="183" customFormat="1">
      <c r="A156" s="184"/>
      <c r="B156" s="185">
        <v>12.42</v>
      </c>
      <c r="C156" s="185">
        <v>3.1099999999999994</v>
      </c>
      <c r="D156" s="186">
        <v>-3.288400157153044E-3</v>
      </c>
      <c r="E156" s="187">
        <v>1250.8792743667427</v>
      </c>
      <c r="F156" s="187">
        <v>1252.4048790350241</v>
      </c>
      <c r="G156" s="188">
        <v>1.9</v>
      </c>
      <c r="H156" s="189">
        <v>8</v>
      </c>
      <c r="I156" s="190" t="s">
        <v>286</v>
      </c>
      <c r="J156" s="190" t="s">
        <v>287</v>
      </c>
      <c r="K156" s="191">
        <v>0.2</v>
      </c>
      <c r="L156" s="191">
        <v>-1.5256046682814031</v>
      </c>
      <c r="M156" s="191">
        <v>0.6</v>
      </c>
      <c r="N156" s="191">
        <v>0.15</v>
      </c>
      <c r="O156" s="192">
        <v>-0.71</v>
      </c>
      <c r="P156" s="192">
        <v>0.5</v>
      </c>
      <c r="Q156" s="192">
        <v>1.5707963267948967E-2</v>
      </c>
      <c r="R156" s="192">
        <v>0.13429203673205103</v>
      </c>
      <c r="S156" s="192">
        <v>4.4292036732051031E-2</v>
      </c>
      <c r="T156" s="192">
        <v>0.09</v>
      </c>
      <c r="U156" s="192">
        <v>0.09</v>
      </c>
      <c r="V156" s="192">
        <v>0.13429203673205103</v>
      </c>
      <c r="W156" s="192">
        <v>0.09</v>
      </c>
      <c r="X156" s="192">
        <v>0.38999999999999996</v>
      </c>
      <c r="Y156" s="192">
        <v>-1.0999999999999999</v>
      </c>
      <c r="Z156" s="193">
        <v>0</v>
      </c>
      <c r="AA156" s="194">
        <v>0</v>
      </c>
      <c r="AB156" s="195">
        <v>0</v>
      </c>
      <c r="AC156" s="196">
        <v>0.41764823423667863</v>
      </c>
      <c r="AD156" s="197">
        <v>0.41764823423667863</v>
      </c>
      <c r="AE156" s="197">
        <v>0.27989999999999993</v>
      </c>
      <c r="AF156" s="197">
        <v>0</v>
      </c>
      <c r="AG156" s="197">
        <v>0</v>
      </c>
      <c r="AH156" s="198"/>
      <c r="AI156" s="297"/>
      <c r="AJ156" s="199"/>
      <c r="AK156" s="199"/>
      <c r="AL156" s="200"/>
      <c r="AM156" s="201"/>
      <c r="AN156" s="202"/>
      <c r="AO156" s="202" t="s">
        <v>5625</v>
      </c>
      <c r="AP156" s="202" t="s">
        <v>5625</v>
      </c>
      <c r="AQ156" s="202" t="s">
        <v>5625</v>
      </c>
      <c r="AR156" s="202" t="s">
        <v>5625</v>
      </c>
      <c r="AS156" s="871"/>
      <c r="AT156" s="183">
        <v>0</v>
      </c>
    </row>
    <row r="157" spans="1:47" s="183" customFormat="1">
      <c r="A157" s="203" t="s">
        <v>842</v>
      </c>
      <c r="B157" s="204">
        <v>15.523127569484378</v>
      </c>
      <c r="C157" s="204">
        <v>3.1031275694843785</v>
      </c>
      <c r="D157" s="205">
        <v>-3.288400157153044E-3</v>
      </c>
      <c r="E157" s="206">
        <v>1250.9919</v>
      </c>
      <c r="F157" s="206">
        <v>1252.3742537448611</v>
      </c>
      <c r="G157" s="207">
        <v>1.9</v>
      </c>
      <c r="H157" s="208">
        <v>8</v>
      </c>
      <c r="I157" s="209" t="s">
        <v>286</v>
      </c>
      <c r="J157" s="209" t="s">
        <v>287</v>
      </c>
      <c r="K157" s="210">
        <v>0.2</v>
      </c>
      <c r="L157" s="210">
        <v>-1.3823537448611205</v>
      </c>
      <c r="M157" s="210">
        <v>0.6</v>
      </c>
      <c r="N157" s="210">
        <v>0.15</v>
      </c>
      <c r="O157" s="211">
        <v>-0.62</v>
      </c>
      <c r="P157" s="211">
        <v>0.5</v>
      </c>
      <c r="Q157" s="211">
        <v>1.5707963267948967E-2</v>
      </c>
      <c r="R157" s="211">
        <v>0.13429203673205103</v>
      </c>
      <c r="S157" s="211">
        <v>4.4292036732051031E-2</v>
      </c>
      <c r="T157" s="211">
        <v>0.09</v>
      </c>
      <c r="U157" s="211">
        <v>0.09</v>
      </c>
      <c r="V157" s="211">
        <v>0.13429203673205103</v>
      </c>
      <c r="W157" s="211">
        <v>0.09</v>
      </c>
      <c r="X157" s="211">
        <v>0.38999999999999996</v>
      </c>
      <c r="Y157" s="211">
        <v>-1.01</v>
      </c>
      <c r="Z157" s="193">
        <v>0</v>
      </c>
      <c r="AA157" s="194">
        <v>0</v>
      </c>
      <c r="AB157" s="195">
        <v>0</v>
      </c>
      <c r="AC157" s="196">
        <v>0.4167253215454364</v>
      </c>
      <c r="AD157" s="197">
        <v>0.4167253215454364</v>
      </c>
      <c r="AE157" s="197">
        <v>0.27928148125359403</v>
      </c>
      <c r="AF157" s="197">
        <v>0</v>
      </c>
      <c r="AG157" s="197">
        <v>0</v>
      </c>
      <c r="AH157" s="198"/>
      <c r="AI157" s="298">
        <v>-0.93235374486112055</v>
      </c>
      <c r="AJ157" s="212"/>
      <c r="AK157" s="212">
        <v>0.45</v>
      </c>
      <c r="AL157" s="213">
        <v>-1.3823537448611205</v>
      </c>
      <c r="AM157" s="214">
        <v>1</v>
      </c>
      <c r="AN157" s="215">
        <v>0</v>
      </c>
      <c r="AO157" s="215" t="s">
        <v>5625</v>
      </c>
      <c r="AP157" s="215" t="s">
        <v>5625</v>
      </c>
      <c r="AQ157" s="215" t="s">
        <v>5625</v>
      </c>
      <c r="AR157" s="215" t="s">
        <v>5625</v>
      </c>
      <c r="AS157" s="870">
        <v>-1.3823537448611205</v>
      </c>
      <c r="AT157" s="183">
        <v>0</v>
      </c>
      <c r="AU157" s="183">
        <v>1</v>
      </c>
    </row>
    <row r="158" spans="1:47" s="183" customFormat="1">
      <c r="A158" s="216"/>
      <c r="B158" s="185"/>
      <c r="C158" s="185"/>
      <c r="D158" s="186"/>
      <c r="E158" s="187"/>
      <c r="F158" s="187">
        <v>0</v>
      </c>
      <c r="G158" s="188"/>
      <c r="H158" s="189"/>
      <c r="I158" s="190"/>
      <c r="J158" s="190"/>
      <c r="K158" s="191"/>
      <c r="L158" s="191"/>
      <c r="M158" s="191"/>
      <c r="N158" s="191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217">
        <v>0</v>
      </c>
      <c r="AA158" s="218">
        <v>0</v>
      </c>
      <c r="AB158" s="219">
        <v>0</v>
      </c>
      <c r="AC158" s="220">
        <v>2.0846324177575104</v>
      </c>
      <c r="AD158" s="221">
        <v>2.0846324177575104</v>
      </c>
      <c r="AE158" s="221">
        <v>1.3970814812535939</v>
      </c>
      <c r="AF158" s="221">
        <v>0</v>
      </c>
      <c r="AG158" s="221">
        <v>3.5109277107240446</v>
      </c>
      <c r="AH158" s="222">
        <v>0</v>
      </c>
      <c r="AI158" s="297"/>
      <c r="AJ158" s="199"/>
      <c r="AK158" s="199"/>
      <c r="AL158" s="200"/>
      <c r="AM158" s="199"/>
      <c r="AN158" s="199"/>
      <c r="AO158" s="221"/>
      <c r="AP158" s="221"/>
      <c r="AQ158" s="221"/>
      <c r="AR158" s="221"/>
      <c r="AS158" s="1073"/>
      <c r="AT158" s="183">
        <v>0</v>
      </c>
    </row>
    <row r="159" spans="1:47" s="183" customFormat="1">
      <c r="A159" s="164" t="s">
        <v>842</v>
      </c>
      <c r="B159" s="165">
        <v>0</v>
      </c>
      <c r="C159" s="165">
        <v>0</v>
      </c>
      <c r="D159" s="166">
        <v>-3.6515598617549248E-3</v>
      </c>
      <c r="E159" s="167">
        <v>1250.9919</v>
      </c>
      <c r="F159" s="167">
        <v>1252.3742537448611</v>
      </c>
      <c r="G159" s="168">
        <v>1.9</v>
      </c>
      <c r="H159" s="169">
        <v>8</v>
      </c>
      <c r="I159" s="170" t="s">
        <v>286</v>
      </c>
      <c r="J159" s="170" t="s">
        <v>287</v>
      </c>
      <c r="K159" s="171">
        <v>0.2</v>
      </c>
      <c r="L159" s="171">
        <v>-1.3823537448611205</v>
      </c>
      <c r="M159" s="171">
        <v>0.6</v>
      </c>
      <c r="N159" s="171">
        <v>0.25</v>
      </c>
      <c r="O159" s="172">
        <v>-0.56000000000000005</v>
      </c>
      <c r="P159" s="172">
        <v>0.5</v>
      </c>
      <c r="Q159" s="172">
        <v>1.5707963267948967E-2</v>
      </c>
      <c r="R159" s="172">
        <v>0.19429203673205103</v>
      </c>
      <c r="S159" s="172">
        <v>4.4292036732051031E-2</v>
      </c>
      <c r="T159" s="172">
        <v>0.09</v>
      </c>
      <c r="U159" s="172">
        <v>0.09</v>
      </c>
      <c r="V159" s="172">
        <v>0.13429203673205103</v>
      </c>
      <c r="W159" s="172">
        <v>0.09</v>
      </c>
      <c r="X159" s="172">
        <v>0.44999999999999996</v>
      </c>
      <c r="Y159" s="172">
        <v>-1.01</v>
      </c>
      <c r="Z159" s="173">
        <v>0</v>
      </c>
      <c r="AA159" s="174">
        <v>0</v>
      </c>
      <c r="AB159" s="175">
        <v>0</v>
      </c>
      <c r="AC159" s="176">
        <v>0</v>
      </c>
      <c r="AD159" s="177">
        <v>0</v>
      </c>
      <c r="AE159" s="177">
        <v>0</v>
      </c>
      <c r="AF159" s="177">
        <v>0</v>
      </c>
      <c r="AG159" s="177">
        <v>2.116257175478399</v>
      </c>
      <c r="AH159" s="178"/>
      <c r="AI159" s="296">
        <v>-0.93235374486112055</v>
      </c>
      <c r="AJ159" s="180"/>
      <c r="AK159" s="180">
        <v>0.45</v>
      </c>
      <c r="AL159" s="181">
        <v>-1.3823537448611205</v>
      </c>
      <c r="AM159" s="182">
        <v>0</v>
      </c>
      <c r="AN159" s="162">
        <v>0</v>
      </c>
      <c r="AO159" s="162" t="s">
        <v>5625</v>
      </c>
      <c r="AP159" s="162" t="s">
        <v>5625</v>
      </c>
      <c r="AQ159" s="162" t="s">
        <v>5625</v>
      </c>
      <c r="AR159" s="162" t="s">
        <v>5625</v>
      </c>
      <c r="AS159" s="1072">
        <v>0</v>
      </c>
      <c r="AT159" s="183">
        <v>0</v>
      </c>
    </row>
    <row r="160" spans="1:47" s="183" customFormat="1">
      <c r="A160" s="184"/>
      <c r="B160" s="185">
        <v>0.6</v>
      </c>
      <c r="C160" s="185">
        <v>0.6</v>
      </c>
      <c r="D160" s="186">
        <v>-3.6515598617549248E-3</v>
      </c>
      <c r="E160" s="187">
        <v>1250.9919</v>
      </c>
      <c r="F160" s="187">
        <v>1252.3720628089441</v>
      </c>
      <c r="G160" s="188">
        <v>1.9</v>
      </c>
      <c r="H160" s="189">
        <v>8</v>
      </c>
      <c r="I160" s="190" t="s">
        <v>286</v>
      </c>
      <c r="J160" s="190" t="s">
        <v>287</v>
      </c>
      <c r="K160" s="191">
        <v>0.2</v>
      </c>
      <c r="L160" s="191">
        <v>-1.3801628089440783</v>
      </c>
      <c r="M160" s="191">
        <v>0.6</v>
      </c>
      <c r="N160" s="191">
        <v>0.15</v>
      </c>
      <c r="O160" s="192">
        <v>-0.62</v>
      </c>
      <c r="P160" s="192">
        <v>0.5</v>
      </c>
      <c r="Q160" s="192">
        <v>1.5707963267948967E-2</v>
      </c>
      <c r="R160" s="192">
        <v>0.13429203673205103</v>
      </c>
      <c r="S160" s="192">
        <v>4.4292036732051031E-2</v>
      </c>
      <c r="T160" s="192">
        <v>0.09</v>
      </c>
      <c r="U160" s="192">
        <v>0.09</v>
      </c>
      <c r="V160" s="192">
        <v>0.13429203673205103</v>
      </c>
      <c r="W160" s="192">
        <v>0.09</v>
      </c>
      <c r="X160" s="192">
        <v>0.38999999999999996</v>
      </c>
      <c r="Y160" s="192">
        <v>-1.01</v>
      </c>
      <c r="Z160" s="193">
        <v>0</v>
      </c>
      <c r="AA160" s="194">
        <v>0</v>
      </c>
      <c r="AB160" s="195">
        <v>0</v>
      </c>
      <c r="AC160" s="196">
        <v>8.0575222039230621E-2</v>
      </c>
      <c r="AD160" s="197">
        <v>8.0575222039230621E-2</v>
      </c>
      <c r="AE160" s="197">
        <v>5.3999999999999999E-2</v>
      </c>
      <c r="AF160" s="197">
        <v>0</v>
      </c>
      <c r="AG160" s="197">
        <v>0</v>
      </c>
      <c r="AH160" s="198"/>
      <c r="AI160" s="297"/>
      <c r="AJ160" s="199"/>
      <c r="AK160" s="199"/>
      <c r="AL160" s="200"/>
      <c r="AM160" s="201"/>
      <c r="AN160" s="202"/>
      <c r="AO160" s="202" t="s">
        <v>5625</v>
      </c>
      <c r="AP160" s="202" t="s">
        <v>5625</v>
      </c>
      <c r="AQ160" s="202" t="s">
        <v>5625</v>
      </c>
      <c r="AR160" s="202" t="s">
        <v>5625</v>
      </c>
      <c r="AS160" s="871"/>
      <c r="AT160" s="183">
        <v>0</v>
      </c>
    </row>
    <row r="161" spans="1:47" s="183" customFormat="1">
      <c r="A161" s="184"/>
      <c r="B161" s="185">
        <v>3.63</v>
      </c>
      <c r="C161" s="185">
        <v>3.03</v>
      </c>
      <c r="D161" s="186">
        <v>-3.6515598617549248E-3</v>
      </c>
      <c r="E161" s="187">
        <v>1251.0582064950179</v>
      </c>
      <c r="F161" s="187">
        <v>1252.3609985825628</v>
      </c>
      <c r="G161" s="188">
        <v>1.9</v>
      </c>
      <c r="H161" s="189">
        <v>8</v>
      </c>
      <c r="I161" s="190" t="s">
        <v>286</v>
      </c>
      <c r="J161" s="190" t="s">
        <v>287</v>
      </c>
      <c r="K161" s="191">
        <v>0.2</v>
      </c>
      <c r="L161" s="191">
        <v>-1.3027920875449581</v>
      </c>
      <c r="M161" s="191">
        <v>0.6</v>
      </c>
      <c r="N161" s="191">
        <v>0.15</v>
      </c>
      <c r="O161" s="192">
        <v>-0.56999999999999995</v>
      </c>
      <c r="P161" s="192">
        <v>0.5</v>
      </c>
      <c r="Q161" s="192">
        <v>1.5707963267948967E-2</v>
      </c>
      <c r="R161" s="192">
        <v>0.13429203673205103</v>
      </c>
      <c r="S161" s="192">
        <v>4.4292036732051031E-2</v>
      </c>
      <c r="T161" s="192">
        <v>0.09</v>
      </c>
      <c r="U161" s="192">
        <v>0.09</v>
      </c>
      <c r="V161" s="192">
        <v>0.13429203673205103</v>
      </c>
      <c r="W161" s="192">
        <v>0.09</v>
      </c>
      <c r="X161" s="192">
        <v>0.38999999999999996</v>
      </c>
      <c r="Y161" s="192">
        <v>-0.96</v>
      </c>
      <c r="Z161" s="193">
        <v>0</v>
      </c>
      <c r="AA161" s="194">
        <v>0</v>
      </c>
      <c r="AB161" s="195">
        <v>0</v>
      </c>
      <c r="AC161" s="196">
        <v>0.40690487129811459</v>
      </c>
      <c r="AD161" s="197">
        <v>0.40690487129811459</v>
      </c>
      <c r="AE161" s="197">
        <v>0.2727</v>
      </c>
      <c r="AF161" s="197">
        <v>0</v>
      </c>
      <c r="AG161" s="197">
        <v>0</v>
      </c>
      <c r="AH161" s="198"/>
      <c r="AI161" s="297"/>
      <c r="AJ161" s="199"/>
      <c r="AK161" s="199"/>
      <c r="AL161" s="200"/>
      <c r="AM161" s="201"/>
      <c r="AN161" s="202"/>
      <c r="AO161" s="202" t="s">
        <v>5625</v>
      </c>
      <c r="AP161" s="202" t="s">
        <v>5625</v>
      </c>
      <c r="AQ161" s="202" t="s">
        <v>5625</v>
      </c>
      <c r="AR161" s="202" t="s">
        <v>5625</v>
      </c>
      <c r="AS161" s="871"/>
      <c r="AT161" s="183">
        <v>0</v>
      </c>
    </row>
    <row r="162" spans="1:47" s="183" customFormat="1">
      <c r="A162" s="184"/>
      <c r="B162" s="185">
        <v>7.27</v>
      </c>
      <c r="C162" s="185">
        <v>3.6399999999999997</v>
      </c>
      <c r="D162" s="186">
        <v>-3.6515598617549248E-3</v>
      </c>
      <c r="E162" s="187">
        <v>1251.1246956525565</v>
      </c>
      <c r="F162" s="187">
        <v>1252.3587711310472</v>
      </c>
      <c r="G162" s="188">
        <v>1.9</v>
      </c>
      <c r="H162" s="189">
        <v>8</v>
      </c>
      <c r="I162" s="190" t="s">
        <v>286</v>
      </c>
      <c r="J162" s="190" t="s">
        <v>287</v>
      </c>
      <c r="K162" s="191">
        <v>0.2</v>
      </c>
      <c r="L162" s="191">
        <v>-1.2340754784906949</v>
      </c>
      <c r="M162" s="191">
        <v>0.6</v>
      </c>
      <c r="N162" s="191">
        <v>0.15</v>
      </c>
      <c r="O162" s="192">
        <v>-0.53</v>
      </c>
      <c r="P162" s="192">
        <v>0.5</v>
      </c>
      <c r="Q162" s="192">
        <v>1.5707963267948967E-2</v>
      </c>
      <c r="R162" s="192">
        <v>0.13429203673205103</v>
      </c>
      <c r="S162" s="192">
        <v>4.4292036732051031E-2</v>
      </c>
      <c r="T162" s="192">
        <v>0.09</v>
      </c>
      <c r="U162" s="192">
        <v>0.09</v>
      </c>
      <c r="V162" s="192">
        <v>0.13429203673205103</v>
      </c>
      <c r="W162" s="192">
        <v>0.09</v>
      </c>
      <c r="X162" s="192">
        <v>0.38999999999999996</v>
      </c>
      <c r="Y162" s="192">
        <v>-0.91999999999999993</v>
      </c>
      <c r="Z162" s="193">
        <v>0</v>
      </c>
      <c r="AA162" s="194">
        <v>0</v>
      </c>
      <c r="AB162" s="195">
        <v>0</v>
      </c>
      <c r="AC162" s="196">
        <v>0.48882301370466574</v>
      </c>
      <c r="AD162" s="197">
        <v>0.48882301370466574</v>
      </c>
      <c r="AE162" s="197">
        <v>0.32759999999999995</v>
      </c>
      <c r="AF162" s="197">
        <v>0</v>
      </c>
      <c r="AG162" s="197">
        <v>0</v>
      </c>
      <c r="AH162" s="198"/>
      <c r="AI162" s="297"/>
      <c r="AJ162" s="199"/>
      <c r="AK162" s="199"/>
      <c r="AL162" s="200"/>
      <c r="AM162" s="201"/>
      <c r="AN162" s="202"/>
      <c r="AO162" s="202" t="s">
        <v>5625</v>
      </c>
      <c r="AP162" s="202" t="s">
        <v>5625</v>
      </c>
      <c r="AQ162" s="202" t="s">
        <v>5625</v>
      </c>
      <c r="AR162" s="202" t="s">
        <v>5625</v>
      </c>
      <c r="AS162" s="871"/>
      <c r="AT162" s="183">
        <v>0</v>
      </c>
    </row>
    <row r="163" spans="1:47" s="183" customFormat="1">
      <c r="A163" s="184"/>
      <c r="B163" s="185">
        <v>10.9</v>
      </c>
      <c r="C163" s="185">
        <v>3.6300000000000008</v>
      </c>
      <c r="D163" s="186">
        <v>-3.6515598617549248E-3</v>
      </c>
      <c r="E163" s="187">
        <v>1251.1910021475744</v>
      </c>
      <c r="F163" s="187">
        <v>1252.3477434202646</v>
      </c>
      <c r="G163" s="188">
        <v>1.9</v>
      </c>
      <c r="H163" s="189">
        <v>8</v>
      </c>
      <c r="I163" s="190" t="s">
        <v>286</v>
      </c>
      <c r="J163" s="190" t="s">
        <v>287</v>
      </c>
      <c r="K163" s="191">
        <v>0.2</v>
      </c>
      <c r="L163" s="191">
        <v>-1.1567412726901694</v>
      </c>
      <c r="M163" s="191">
        <v>0.6</v>
      </c>
      <c r="N163" s="191">
        <v>0.15</v>
      </c>
      <c r="O163" s="192">
        <v>-0.48</v>
      </c>
      <c r="P163" s="192">
        <v>0.5</v>
      </c>
      <c r="Q163" s="192">
        <v>1.5707963267948967E-2</v>
      </c>
      <c r="R163" s="192">
        <v>0.13429203673205103</v>
      </c>
      <c r="S163" s="192">
        <v>4.4292036732051031E-2</v>
      </c>
      <c r="T163" s="192">
        <v>0.09</v>
      </c>
      <c r="U163" s="192">
        <v>0.09</v>
      </c>
      <c r="V163" s="192">
        <v>0.13429203673205103</v>
      </c>
      <c r="W163" s="192">
        <v>0.09</v>
      </c>
      <c r="X163" s="192">
        <v>0.38999999999999996</v>
      </c>
      <c r="Y163" s="192">
        <v>-0.86999999999999988</v>
      </c>
      <c r="Z163" s="193">
        <v>0</v>
      </c>
      <c r="AA163" s="194">
        <v>0</v>
      </c>
      <c r="AB163" s="195">
        <v>0</v>
      </c>
      <c r="AC163" s="196">
        <v>0.48748009333734538</v>
      </c>
      <c r="AD163" s="197">
        <v>0.48748009333734538</v>
      </c>
      <c r="AE163" s="197">
        <v>0.32670000000000005</v>
      </c>
      <c r="AF163" s="197">
        <v>0</v>
      </c>
      <c r="AG163" s="197">
        <v>0</v>
      </c>
      <c r="AH163" s="198"/>
      <c r="AI163" s="297"/>
      <c r="AJ163" s="199"/>
      <c r="AK163" s="199"/>
      <c r="AL163" s="200"/>
      <c r="AM163" s="201"/>
      <c r="AN163" s="202"/>
      <c r="AO163" s="202" t="s">
        <v>5625</v>
      </c>
      <c r="AP163" s="202" t="s">
        <v>5625</v>
      </c>
      <c r="AQ163" s="202" t="s">
        <v>5625</v>
      </c>
      <c r="AR163" s="202" t="s">
        <v>5625</v>
      </c>
      <c r="AS163" s="871"/>
      <c r="AT163" s="183">
        <v>0</v>
      </c>
    </row>
    <row r="164" spans="1:47" s="183" customFormat="1">
      <c r="A164" s="184"/>
      <c r="B164" s="185">
        <v>14.53</v>
      </c>
      <c r="C164" s="185">
        <v>3.629999999999999</v>
      </c>
      <c r="D164" s="186">
        <v>-3.6515598617549248E-3</v>
      </c>
      <c r="E164" s="187">
        <v>1251.2573086425923</v>
      </c>
      <c r="F164" s="187">
        <v>1252.3477434202646</v>
      </c>
      <c r="G164" s="188">
        <v>1.9</v>
      </c>
      <c r="H164" s="189">
        <v>8</v>
      </c>
      <c r="I164" s="190" t="s">
        <v>286</v>
      </c>
      <c r="J164" s="190" t="s">
        <v>287</v>
      </c>
      <c r="K164" s="191">
        <v>0.2</v>
      </c>
      <c r="L164" s="191">
        <v>-1.0904347776722716</v>
      </c>
      <c r="M164" s="191">
        <v>0.6</v>
      </c>
      <c r="N164" s="191">
        <v>0.15</v>
      </c>
      <c r="O164" s="192">
        <v>-0.44</v>
      </c>
      <c r="P164" s="192">
        <v>0.5</v>
      </c>
      <c r="Q164" s="192">
        <v>1.5707963267948967E-2</v>
      </c>
      <c r="R164" s="192">
        <v>0.13429203673205103</v>
      </c>
      <c r="S164" s="192">
        <v>4.4292036732051031E-2</v>
      </c>
      <c r="T164" s="192">
        <v>0.09</v>
      </c>
      <c r="U164" s="192">
        <v>0.09</v>
      </c>
      <c r="V164" s="192">
        <v>0.13429203673205103</v>
      </c>
      <c r="W164" s="192">
        <v>0.09</v>
      </c>
      <c r="X164" s="192">
        <v>0.38999999999999996</v>
      </c>
      <c r="Y164" s="192">
        <v>-0.83</v>
      </c>
      <c r="Z164" s="193">
        <v>0</v>
      </c>
      <c r="AA164" s="194">
        <v>0</v>
      </c>
      <c r="AB164" s="195">
        <v>0</v>
      </c>
      <c r="AC164" s="196">
        <v>0.4874800933373451</v>
      </c>
      <c r="AD164" s="197">
        <v>0.4874800933373451</v>
      </c>
      <c r="AE164" s="197">
        <v>0.32669999999999988</v>
      </c>
      <c r="AF164" s="197">
        <v>0</v>
      </c>
      <c r="AG164" s="197">
        <v>0</v>
      </c>
      <c r="AH164" s="198"/>
      <c r="AI164" s="297"/>
      <c r="AJ164" s="199"/>
      <c r="AK164" s="199"/>
      <c r="AL164" s="200"/>
      <c r="AM164" s="201"/>
      <c r="AN164" s="202"/>
      <c r="AO164" s="202" t="s">
        <v>5625</v>
      </c>
      <c r="AP164" s="202" t="s">
        <v>5625</v>
      </c>
      <c r="AQ164" s="202" t="s">
        <v>5625</v>
      </c>
      <c r="AR164" s="202" t="s">
        <v>5625</v>
      </c>
      <c r="AS164" s="871"/>
      <c r="AT164" s="183">
        <v>0</v>
      </c>
    </row>
    <row r="165" spans="1:47" s="183" customFormat="1">
      <c r="A165" s="203" t="s">
        <v>843</v>
      </c>
      <c r="B165" s="204">
        <v>18.164645856714916</v>
      </c>
      <c r="C165" s="204">
        <v>3.6346458567149167</v>
      </c>
      <c r="D165" s="205">
        <v>-3.6515598617549248E-3</v>
      </c>
      <c r="E165" s="206">
        <v>1251.3236999999999</v>
      </c>
      <c r="F165" s="206">
        <v>1252.3079244531477</v>
      </c>
      <c r="G165" s="207">
        <v>1.9</v>
      </c>
      <c r="H165" s="208">
        <v>8</v>
      </c>
      <c r="I165" s="209" t="s">
        <v>286</v>
      </c>
      <c r="J165" s="209" t="s">
        <v>287</v>
      </c>
      <c r="K165" s="210">
        <v>0.2</v>
      </c>
      <c r="L165" s="210">
        <v>-0.98422445314781726</v>
      </c>
      <c r="M165" s="210">
        <v>0.6</v>
      </c>
      <c r="N165" s="210">
        <v>0.15</v>
      </c>
      <c r="O165" s="211">
        <v>-0.38</v>
      </c>
      <c r="P165" s="211">
        <v>0.5</v>
      </c>
      <c r="Q165" s="211">
        <v>1.5707963267948967E-2</v>
      </c>
      <c r="R165" s="211">
        <v>0.13429203673205103</v>
      </c>
      <c r="S165" s="211">
        <v>4.4292036732051031E-2</v>
      </c>
      <c r="T165" s="211">
        <v>0.09</v>
      </c>
      <c r="U165" s="211">
        <v>0.09</v>
      </c>
      <c r="V165" s="211">
        <v>0.13429203673205103</v>
      </c>
      <c r="W165" s="211">
        <v>0.09</v>
      </c>
      <c r="X165" s="211">
        <v>0.38999999999999996</v>
      </c>
      <c r="Y165" s="211">
        <v>-0.77</v>
      </c>
      <c r="Z165" s="193">
        <v>0</v>
      </c>
      <c r="AA165" s="194">
        <v>0</v>
      </c>
      <c r="AB165" s="195">
        <v>0</v>
      </c>
      <c r="AC165" s="196">
        <v>0.48810399489795669</v>
      </c>
      <c r="AD165" s="197">
        <v>0.48810399489795669</v>
      </c>
      <c r="AE165" s="197">
        <v>0.32711812710434252</v>
      </c>
      <c r="AF165" s="197">
        <v>0</v>
      </c>
      <c r="AG165" s="197">
        <v>0</v>
      </c>
      <c r="AH165" s="198"/>
      <c r="AI165" s="298">
        <v>-0.5342244531478173</v>
      </c>
      <c r="AJ165" s="212"/>
      <c r="AK165" s="212">
        <v>0.45</v>
      </c>
      <c r="AL165" s="213">
        <v>-0.98422445314781726</v>
      </c>
      <c r="AM165" s="214">
        <v>1</v>
      </c>
      <c r="AN165" s="215">
        <v>0</v>
      </c>
      <c r="AO165" s="215" t="s">
        <v>5625</v>
      </c>
      <c r="AP165" s="215" t="s">
        <v>5625</v>
      </c>
      <c r="AQ165" s="215" t="s">
        <v>5625</v>
      </c>
      <c r="AR165" s="215" t="s">
        <v>5625</v>
      </c>
      <c r="AS165" s="870">
        <v>-0.98422445314781726</v>
      </c>
      <c r="AT165" s="183">
        <v>0</v>
      </c>
      <c r="AU165" s="183">
        <v>1</v>
      </c>
    </row>
    <row r="166" spans="1:47" s="183" customFormat="1">
      <c r="A166" s="216"/>
      <c r="B166" s="185"/>
      <c r="C166" s="185"/>
      <c r="D166" s="186"/>
      <c r="E166" s="187"/>
      <c r="F166" s="187">
        <v>0</v>
      </c>
      <c r="G166" s="188"/>
      <c r="H166" s="189"/>
      <c r="I166" s="190"/>
      <c r="J166" s="190"/>
      <c r="K166" s="191"/>
      <c r="L166" s="191"/>
      <c r="M166" s="191"/>
      <c r="N166" s="191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217">
        <v>0</v>
      </c>
      <c r="AA166" s="218">
        <v>0</v>
      </c>
      <c r="AB166" s="219">
        <v>0</v>
      </c>
      <c r="AC166" s="220">
        <v>2.4393672886146582</v>
      </c>
      <c r="AD166" s="221">
        <v>2.4393672886146582</v>
      </c>
      <c r="AE166" s="221">
        <v>1.6348181271043423</v>
      </c>
      <c r="AF166" s="221">
        <v>0</v>
      </c>
      <c r="AG166" s="221">
        <v>2.116257175478399</v>
      </c>
      <c r="AH166" s="222">
        <v>0</v>
      </c>
      <c r="AI166" s="297"/>
      <c r="AJ166" s="199"/>
      <c r="AK166" s="199"/>
      <c r="AL166" s="200"/>
      <c r="AM166" s="199"/>
      <c r="AN166" s="199"/>
      <c r="AO166" s="221"/>
      <c r="AP166" s="221"/>
      <c r="AQ166" s="221"/>
      <c r="AR166" s="221"/>
      <c r="AS166" s="1073"/>
      <c r="AT166" s="183">
        <v>0</v>
      </c>
    </row>
    <row r="167" spans="1:47" s="183" customFormat="1">
      <c r="A167" s="164" t="s">
        <v>843</v>
      </c>
      <c r="B167" s="165">
        <v>0</v>
      </c>
      <c r="C167" s="165">
        <v>0</v>
      </c>
      <c r="D167" s="166">
        <v>-3.8010091426824337E-3</v>
      </c>
      <c r="E167" s="167">
        <v>1251.3236999999999</v>
      </c>
      <c r="F167" s="167">
        <v>1252.3079244531477</v>
      </c>
      <c r="G167" s="168">
        <v>1.9</v>
      </c>
      <c r="H167" s="169">
        <v>8</v>
      </c>
      <c r="I167" s="170" t="s">
        <v>286</v>
      </c>
      <c r="J167" s="170" t="s">
        <v>287</v>
      </c>
      <c r="K167" s="171">
        <v>0.2</v>
      </c>
      <c r="L167" s="171">
        <v>-0.98422445314781726</v>
      </c>
      <c r="M167" s="171">
        <v>0.6</v>
      </c>
      <c r="N167" s="171">
        <v>0.25</v>
      </c>
      <c r="O167" s="172">
        <v>-0.32</v>
      </c>
      <c r="P167" s="172">
        <v>0.5</v>
      </c>
      <c r="Q167" s="172">
        <v>1.5707963267948967E-2</v>
      </c>
      <c r="R167" s="172">
        <v>0.19429203673205103</v>
      </c>
      <c r="S167" s="172">
        <v>4.4292036732051031E-2</v>
      </c>
      <c r="T167" s="172">
        <v>0.09</v>
      </c>
      <c r="U167" s="172">
        <v>0.09</v>
      </c>
      <c r="V167" s="172">
        <v>0.13429203673205103</v>
      </c>
      <c r="W167" s="172">
        <v>0.09</v>
      </c>
      <c r="X167" s="172">
        <v>0.44999999999999996</v>
      </c>
      <c r="Y167" s="172">
        <v>-0.77</v>
      </c>
      <c r="Z167" s="173">
        <v>0</v>
      </c>
      <c r="AA167" s="174">
        <v>0</v>
      </c>
      <c r="AB167" s="175">
        <v>0</v>
      </c>
      <c r="AC167" s="176">
        <v>0</v>
      </c>
      <c r="AD167" s="177">
        <v>0</v>
      </c>
      <c r="AE167" s="177">
        <v>0</v>
      </c>
      <c r="AF167" s="177">
        <v>0</v>
      </c>
      <c r="AG167" s="177">
        <v>1.2125830335550323</v>
      </c>
      <c r="AH167" s="178"/>
      <c r="AI167" s="296">
        <v>-0.5342244531478173</v>
      </c>
      <c r="AJ167" s="180"/>
      <c r="AK167" s="180">
        <v>0.45</v>
      </c>
      <c r="AL167" s="181">
        <v>-0.98422445314781726</v>
      </c>
      <c r="AM167" s="182">
        <v>0</v>
      </c>
      <c r="AN167" s="162">
        <v>0</v>
      </c>
      <c r="AO167" s="162" t="s">
        <v>5625</v>
      </c>
      <c r="AP167" s="162" t="s">
        <v>5625</v>
      </c>
      <c r="AQ167" s="162" t="s">
        <v>5625</v>
      </c>
      <c r="AR167" s="162" t="s">
        <v>5625</v>
      </c>
      <c r="AS167" s="1072">
        <v>0</v>
      </c>
      <c r="AT167" s="183">
        <v>0</v>
      </c>
    </row>
    <row r="168" spans="1:47" s="183" customFormat="1">
      <c r="A168" s="184"/>
      <c r="B168" s="185">
        <v>0.6</v>
      </c>
      <c r="C168" s="185">
        <v>0.6</v>
      </c>
      <c r="D168" s="186">
        <v>-3.8010091426824337E-3</v>
      </c>
      <c r="E168" s="187">
        <v>1251.3236999999999</v>
      </c>
      <c r="F168" s="187">
        <v>1252.3056438476622</v>
      </c>
      <c r="G168" s="188">
        <v>1.9</v>
      </c>
      <c r="H168" s="189">
        <v>8</v>
      </c>
      <c r="I168" s="190" t="s">
        <v>286</v>
      </c>
      <c r="J168" s="190" t="s">
        <v>287</v>
      </c>
      <c r="K168" s="191">
        <v>0.2</v>
      </c>
      <c r="L168" s="191">
        <v>-0.98194384766225085</v>
      </c>
      <c r="M168" s="191">
        <v>0.6</v>
      </c>
      <c r="N168" s="191">
        <v>0.15</v>
      </c>
      <c r="O168" s="192">
        <v>-0.38</v>
      </c>
      <c r="P168" s="192">
        <v>0.5</v>
      </c>
      <c r="Q168" s="192">
        <v>1.5707963267948967E-2</v>
      </c>
      <c r="R168" s="192">
        <v>0.13429203673205103</v>
      </c>
      <c r="S168" s="192">
        <v>4.4292036732051031E-2</v>
      </c>
      <c r="T168" s="192">
        <v>0.09</v>
      </c>
      <c r="U168" s="192">
        <v>0.09</v>
      </c>
      <c r="V168" s="192">
        <v>0.13429203673205103</v>
      </c>
      <c r="W168" s="192">
        <v>0.09</v>
      </c>
      <c r="X168" s="192">
        <v>0.38999999999999996</v>
      </c>
      <c r="Y168" s="192">
        <v>-0.77</v>
      </c>
      <c r="Z168" s="193">
        <v>0</v>
      </c>
      <c r="AA168" s="194">
        <v>0</v>
      </c>
      <c r="AB168" s="195">
        <v>0</v>
      </c>
      <c r="AC168" s="196">
        <v>8.0575222039230621E-2</v>
      </c>
      <c r="AD168" s="197">
        <v>8.0575222039230621E-2</v>
      </c>
      <c r="AE168" s="197">
        <v>5.3999999999999999E-2</v>
      </c>
      <c r="AF168" s="197">
        <v>0</v>
      </c>
      <c r="AG168" s="197">
        <v>0</v>
      </c>
      <c r="AH168" s="198"/>
      <c r="AI168" s="297"/>
      <c r="AJ168" s="199"/>
      <c r="AK168" s="199"/>
      <c r="AL168" s="200"/>
      <c r="AM168" s="201"/>
      <c r="AN168" s="202"/>
      <c r="AO168" s="202" t="s">
        <v>5625</v>
      </c>
      <c r="AP168" s="202" t="s">
        <v>5625</v>
      </c>
      <c r="AQ168" s="202" t="s">
        <v>5625</v>
      </c>
      <c r="AR168" s="202" t="s">
        <v>5625</v>
      </c>
      <c r="AS168" s="871"/>
      <c r="AT168" s="183">
        <v>0</v>
      </c>
    </row>
    <row r="169" spans="1:47" s="183" customFormat="1">
      <c r="A169" s="184"/>
      <c r="B169" s="185">
        <v>2.2200000000000002</v>
      </c>
      <c r="C169" s="185">
        <v>1.62</v>
      </c>
      <c r="D169" s="186">
        <v>-3.8010091426824337E-3</v>
      </c>
      <c r="E169" s="187">
        <v>1251.2899348606938</v>
      </c>
      <c r="F169" s="187">
        <v>1252.299486212851</v>
      </c>
      <c r="G169" s="188">
        <v>1.9</v>
      </c>
      <c r="H169" s="189">
        <v>8</v>
      </c>
      <c r="I169" s="190" t="s">
        <v>286</v>
      </c>
      <c r="J169" s="190" t="s">
        <v>287</v>
      </c>
      <c r="K169" s="191">
        <v>0.2</v>
      </c>
      <c r="L169" s="191">
        <v>-1.009551352157132</v>
      </c>
      <c r="M169" s="191">
        <v>0.6</v>
      </c>
      <c r="N169" s="191">
        <v>0.15</v>
      </c>
      <c r="O169" s="192">
        <v>-0.4</v>
      </c>
      <c r="P169" s="192">
        <v>0.5</v>
      </c>
      <c r="Q169" s="192">
        <v>1.5707963267948967E-2</v>
      </c>
      <c r="R169" s="192">
        <v>0.13429203673205103</v>
      </c>
      <c r="S169" s="192">
        <v>4.4292036732051031E-2</v>
      </c>
      <c r="T169" s="192">
        <v>0.09</v>
      </c>
      <c r="U169" s="192">
        <v>0.09</v>
      </c>
      <c r="V169" s="192">
        <v>0.13429203673205103</v>
      </c>
      <c r="W169" s="192">
        <v>0.09</v>
      </c>
      <c r="X169" s="192">
        <v>0.38999999999999996</v>
      </c>
      <c r="Y169" s="192">
        <v>-0.79</v>
      </c>
      <c r="Z169" s="193">
        <v>0</v>
      </c>
      <c r="AA169" s="194">
        <v>0</v>
      </c>
      <c r="AB169" s="195">
        <v>0</v>
      </c>
      <c r="AC169" s="196">
        <v>0.21755309950592269</v>
      </c>
      <c r="AD169" s="197">
        <v>0.21755309950592269</v>
      </c>
      <c r="AE169" s="197">
        <v>0.14580000000000001</v>
      </c>
      <c r="AF169" s="197">
        <v>0</v>
      </c>
      <c r="AG169" s="197">
        <v>0</v>
      </c>
      <c r="AH169" s="198"/>
      <c r="AI169" s="297"/>
      <c r="AJ169" s="199"/>
      <c r="AK169" s="199"/>
      <c r="AL169" s="200"/>
      <c r="AM169" s="201"/>
      <c r="AN169" s="202"/>
      <c r="AO169" s="202" t="s">
        <v>5625</v>
      </c>
      <c r="AP169" s="202" t="s">
        <v>5625</v>
      </c>
      <c r="AQ169" s="202" t="s">
        <v>5625</v>
      </c>
      <c r="AR169" s="202" t="s">
        <v>5625</v>
      </c>
      <c r="AS169" s="871"/>
      <c r="AT169" s="183">
        <v>0</v>
      </c>
    </row>
    <row r="170" spans="1:47" s="183" customFormat="1">
      <c r="A170" s="184"/>
      <c r="B170" s="185">
        <v>4.4400000000000004</v>
      </c>
      <c r="C170" s="185">
        <v>2.2200000000000002</v>
      </c>
      <c r="D170" s="186">
        <v>-3.8010091426824337E-3</v>
      </c>
      <c r="E170" s="187">
        <v>1251.2561697213878</v>
      </c>
      <c r="F170" s="187">
        <v>1252.2972056073654</v>
      </c>
      <c r="G170" s="188">
        <v>1.9</v>
      </c>
      <c r="H170" s="189">
        <v>8</v>
      </c>
      <c r="I170" s="190" t="s">
        <v>286</v>
      </c>
      <c r="J170" s="190" t="s">
        <v>287</v>
      </c>
      <c r="K170" s="191">
        <v>0.2</v>
      </c>
      <c r="L170" s="191">
        <v>-1.0410358859776352</v>
      </c>
      <c r="M170" s="191">
        <v>0.6</v>
      </c>
      <c r="N170" s="191">
        <v>0.15</v>
      </c>
      <c r="O170" s="192">
        <v>-0.41</v>
      </c>
      <c r="P170" s="192">
        <v>0.5</v>
      </c>
      <c r="Q170" s="192">
        <v>1.5707963267948967E-2</v>
      </c>
      <c r="R170" s="192">
        <v>0.13429203673205103</v>
      </c>
      <c r="S170" s="192">
        <v>4.4292036732051031E-2</v>
      </c>
      <c r="T170" s="192">
        <v>0.09</v>
      </c>
      <c r="U170" s="192">
        <v>0.09</v>
      </c>
      <c r="V170" s="192">
        <v>0.13429203673205103</v>
      </c>
      <c r="W170" s="192">
        <v>0.09</v>
      </c>
      <c r="X170" s="192">
        <v>0.38999999999999996</v>
      </c>
      <c r="Y170" s="192">
        <v>-0.79999999999999993</v>
      </c>
      <c r="Z170" s="193">
        <v>0</v>
      </c>
      <c r="AA170" s="194">
        <v>0</v>
      </c>
      <c r="AB170" s="195">
        <v>0</v>
      </c>
      <c r="AC170" s="196">
        <v>0.29812832154515334</v>
      </c>
      <c r="AD170" s="197">
        <v>0.29812832154515334</v>
      </c>
      <c r="AE170" s="197">
        <v>0.19980000000000001</v>
      </c>
      <c r="AF170" s="197">
        <v>0</v>
      </c>
      <c r="AG170" s="197">
        <v>0</v>
      </c>
      <c r="AH170" s="198"/>
      <c r="AI170" s="297"/>
      <c r="AJ170" s="199"/>
      <c r="AK170" s="199"/>
      <c r="AL170" s="200"/>
      <c r="AM170" s="201"/>
      <c r="AN170" s="202"/>
      <c r="AO170" s="202" t="s">
        <v>5625</v>
      </c>
      <c r="AP170" s="202" t="s">
        <v>5625</v>
      </c>
      <c r="AQ170" s="202" t="s">
        <v>5625</v>
      </c>
      <c r="AR170" s="202" t="s">
        <v>5625</v>
      </c>
      <c r="AS170" s="871"/>
      <c r="AT170" s="183">
        <v>0</v>
      </c>
    </row>
    <row r="171" spans="1:47" s="183" customFormat="1">
      <c r="A171" s="184"/>
      <c r="B171" s="185">
        <v>6.66</v>
      </c>
      <c r="C171" s="185">
        <v>2.2199999999999998</v>
      </c>
      <c r="D171" s="186">
        <v>-3.8010091426824337E-3</v>
      </c>
      <c r="E171" s="187">
        <v>1251.2224045820817</v>
      </c>
      <c r="F171" s="187">
        <v>1252.2910479725542</v>
      </c>
      <c r="G171" s="188">
        <v>1.9</v>
      </c>
      <c r="H171" s="189">
        <v>8</v>
      </c>
      <c r="I171" s="190" t="s">
        <v>286</v>
      </c>
      <c r="J171" s="190" t="s">
        <v>287</v>
      </c>
      <c r="K171" s="191">
        <v>0.2</v>
      </c>
      <c r="L171" s="191">
        <v>-1.0686433904725163</v>
      </c>
      <c r="M171" s="191">
        <v>0.6</v>
      </c>
      <c r="N171" s="191">
        <v>0.15</v>
      </c>
      <c r="O171" s="192">
        <v>-0.43</v>
      </c>
      <c r="P171" s="192">
        <v>0.5</v>
      </c>
      <c r="Q171" s="192">
        <v>1.5707963267948967E-2</v>
      </c>
      <c r="R171" s="192">
        <v>0.13429203673205103</v>
      </c>
      <c r="S171" s="192">
        <v>4.4292036732051031E-2</v>
      </c>
      <c r="T171" s="192">
        <v>0.09</v>
      </c>
      <c r="U171" s="192">
        <v>0.09</v>
      </c>
      <c r="V171" s="192">
        <v>0.13429203673205103</v>
      </c>
      <c r="W171" s="192">
        <v>0.09</v>
      </c>
      <c r="X171" s="192">
        <v>0.38999999999999996</v>
      </c>
      <c r="Y171" s="192">
        <v>-0.82</v>
      </c>
      <c r="Z171" s="193">
        <v>0</v>
      </c>
      <c r="AA171" s="194">
        <v>0</v>
      </c>
      <c r="AB171" s="195">
        <v>0</v>
      </c>
      <c r="AC171" s="196">
        <v>0.29812832154515329</v>
      </c>
      <c r="AD171" s="197">
        <v>0.29812832154515329</v>
      </c>
      <c r="AE171" s="197">
        <v>0.19979999999999998</v>
      </c>
      <c r="AF171" s="197">
        <v>0</v>
      </c>
      <c r="AG171" s="197">
        <v>0</v>
      </c>
      <c r="AH171" s="198"/>
      <c r="AI171" s="297"/>
      <c r="AJ171" s="199"/>
      <c r="AK171" s="199"/>
      <c r="AL171" s="200"/>
      <c r="AM171" s="201"/>
      <c r="AN171" s="202"/>
      <c r="AO171" s="202" t="s">
        <v>5625</v>
      </c>
      <c r="AP171" s="202" t="s">
        <v>5625</v>
      </c>
      <c r="AQ171" s="202" t="s">
        <v>5625</v>
      </c>
      <c r="AR171" s="202" t="s">
        <v>5625</v>
      </c>
      <c r="AS171" s="871"/>
      <c r="AT171" s="183">
        <v>0</v>
      </c>
    </row>
    <row r="172" spans="1:47" s="183" customFormat="1">
      <c r="A172" s="184"/>
      <c r="B172" s="185">
        <v>8.8800000000000008</v>
      </c>
      <c r="C172" s="185">
        <v>2.2200000000000006</v>
      </c>
      <c r="D172" s="186">
        <v>-3.8010091426824337E-3</v>
      </c>
      <c r="E172" s="187">
        <v>1251.1886394427759</v>
      </c>
      <c r="F172" s="187">
        <v>1252.2910479725542</v>
      </c>
      <c r="G172" s="188">
        <v>1.9</v>
      </c>
      <c r="H172" s="189">
        <v>8</v>
      </c>
      <c r="I172" s="190" t="s">
        <v>286</v>
      </c>
      <c r="J172" s="190" t="s">
        <v>287</v>
      </c>
      <c r="K172" s="191">
        <v>0.2</v>
      </c>
      <c r="L172" s="191">
        <v>-1.1024085297783586</v>
      </c>
      <c r="M172" s="191">
        <v>0.6</v>
      </c>
      <c r="N172" s="191">
        <v>0.15</v>
      </c>
      <c r="O172" s="192">
        <v>-0.45</v>
      </c>
      <c r="P172" s="192">
        <v>0.5</v>
      </c>
      <c r="Q172" s="192">
        <v>1.5707963267948967E-2</v>
      </c>
      <c r="R172" s="192">
        <v>0.13429203673205103</v>
      </c>
      <c r="S172" s="192">
        <v>4.4292036732051031E-2</v>
      </c>
      <c r="T172" s="192">
        <v>0.09</v>
      </c>
      <c r="U172" s="192">
        <v>0.09</v>
      </c>
      <c r="V172" s="192">
        <v>0.13429203673205103</v>
      </c>
      <c r="W172" s="192">
        <v>0.09</v>
      </c>
      <c r="X172" s="192">
        <v>0.38999999999999996</v>
      </c>
      <c r="Y172" s="192">
        <v>-0.84</v>
      </c>
      <c r="Z172" s="193">
        <v>0</v>
      </c>
      <c r="AA172" s="194">
        <v>0</v>
      </c>
      <c r="AB172" s="195">
        <v>0</v>
      </c>
      <c r="AC172" s="196">
        <v>0.2981283215451534</v>
      </c>
      <c r="AD172" s="197">
        <v>0.2981283215451534</v>
      </c>
      <c r="AE172" s="197">
        <v>0.19980000000000006</v>
      </c>
      <c r="AF172" s="197">
        <v>0</v>
      </c>
      <c r="AG172" s="197">
        <v>0</v>
      </c>
      <c r="AH172" s="198"/>
      <c r="AI172" s="297"/>
      <c r="AJ172" s="199"/>
      <c r="AK172" s="199"/>
      <c r="AL172" s="200"/>
      <c r="AM172" s="201"/>
      <c r="AN172" s="202"/>
      <c r="AO172" s="202" t="s">
        <v>5625</v>
      </c>
      <c r="AP172" s="202" t="s">
        <v>5625</v>
      </c>
      <c r="AQ172" s="202" t="s">
        <v>5625</v>
      </c>
      <c r="AR172" s="202" t="s">
        <v>5625</v>
      </c>
      <c r="AS172" s="871"/>
      <c r="AT172" s="183">
        <v>0</v>
      </c>
    </row>
    <row r="173" spans="1:47" s="183" customFormat="1">
      <c r="A173" s="203" t="s">
        <v>844</v>
      </c>
      <c r="B173" s="204">
        <v>11.104885325699833</v>
      </c>
      <c r="C173" s="204">
        <v>2.224885325699832</v>
      </c>
      <c r="D173" s="205">
        <v>-3.8010091426824337E-3</v>
      </c>
      <c r="E173" s="206">
        <v>1251.1548</v>
      </c>
      <c r="F173" s="206">
        <v>1252.2657146824963</v>
      </c>
      <c r="G173" s="207">
        <v>1.9</v>
      </c>
      <c r="H173" s="208">
        <v>8</v>
      </c>
      <c r="I173" s="209" t="s">
        <v>286</v>
      </c>
      <c r="J173" s="209" t="s">
        <v>287</v>
      </c>
      <c r="K173" s="210">
        <v>0.2</v>
      </c>
      <c r="L173" s="210">
        <v>-1.1109146824962863</v>
      </c>
      <c r="M173" s="210">
        <v>0.6</v>
      </c>
      <c r="N173" s="210">
        <v>0.15</v>
      </c>
      <c r="O173" s="211">
        <v>-0.46</v>
      </c>
      <c r="P173" s="211">
        <v>0.5</v>
      </c>
      <c r="Q173" s="211">
        <v>1.5707963267948967E-2</v>
      </c>
      <c r="R173" s="211">
        <v>0.13429203673205103</v>
      </c>
      <c r="S173" s="211">
        <v>4.4292036732051031E-2</v>
      </c>
      <c r="T173" s="211">
        <v>0.09</v>
      </c>
      <c r="U173" s="211">
        <v>0.09</v>
      </c>
      <c r="V173" s="211">
        <v>0.13429203673205103</v>
      </c>
      <c r="W173" s="211">
        <v>0.09</v>
      </c>
      <c r="X173" s="211">
        <v>0.38999999999999996</v>
      </c>
      <c r="Y173" s="211">
        <v>-0.85</v>
      </c>
      <c r="Z173" s="193">
        <v>0</v>
      </c>
      <c r="AA173" s="194">
        <v>0</v>
      </c>
      <c r="AB173" s="195">
        <v>0</v>
      </c>
      <c r="AC173" s="196">
        <v>0.29878438188348316</v>
      </c>
      <c r="AD173" s="197">
        <v>0.29878438188348316</v>
      </c>
      <c r="AE173" s="197">
        <v>0.20023967931298486</v>
      </c>
      <c r="AF173" s="197">
        <v>0</v>
      </c>
      <c r="AG173" s="197">
        <v>0</v>
      </c>
      <c r="AH173" s="198"/>
      <c r="AI173" s="298">
        <v>-0.66091468249628638</v>
      </c>
      <c r="AJ173" s="212"/>
      <c r="AK173" s="212">
        <v>0.45</v>
      </c>
      <c r="AL173" s="213">
        <v>-1.1109146824962863</v>
      </c>
      <c r="AM173" s="214">
        <v>1</v>
      </c>
      <c r="AN173" s="215">
        <v>0</v>
      </c>
      <c r="AO173" s="215" t="s">
        <v>5625</v>
      </c>
      <c r="AP173" s="215" t="s">
        <v>5625</v>
      </c>
      <c r="AQ173" s="215" t="s">
        <v>5625</v>
      </c>
      <c r="AR173" s="215" t="s">
        <v>5625</v>
      </c>
      <c r="AS173" s="870">
        <v>-1.1109146824962863</v>
      </c>
      <c r="AT173" s="183">
        <v>0</v>
      </c>
      <c r="AU173" s="183">
        <v>1</v>
      </c>
    </row>
    <row r="174" spans="1:47" s="183" customFormat="1">
      <c r="A174" s="216"/>
      <c r="B174" s="185"/>
      <c r="C174" s="185"/>
      <c r="D174" s="186"/>
      <c r="E174" s="187"/>
      <c r="F174" s="187">
        <v>0</v>
      </c>
      <c r="G174" s="188"/>
      <c r="H174" s="189"/>
      <c r="I174" s="190"/>
      <c r="J174" s="190"/>
      <c r="K174" s="191"/>
      <c r="L174" s="191"/>
      <c r="M174" s="191"/>
      <c r="N174" s="191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217">
        <v>0</v>
      </c>
      <c r="AA174" s="218">
        <v>0</v>
      </c>
      <c r="AB174" s="219">
        <v>0</v>
      </c>
      <c r="AC174" s="220">
        <v>1.4912976680640966</v>
      </c>
      <c r="AD174" s="221">
        <v>1.4912976680640966</v>
      </c>
      <c r="AE174" s="221">
        <v>0.99943967931298494</v>
      </c>
      <c r="AF174" s="221">
        <v>0</v>
      </c>
      <c r="AG174" s="221">
        <v>1.2125830335550323</v>
      </c>
      <c r="AH174" s="222">
        <v>0</v>
      </c>
      <c r="AI174" s="297"/>
      <c r="AJ174" s="199"/>
      <c r="AK174" s="199"/>
      <c r="AL174" s="200"/>
      <c r="AM174" s="199"/>
      <c r="AN174" s="199"/>
      <c r="AO174" s="221"/>
      <c r="AP174" s="221"/>
      <c r="AQ174" s="221"/>
      <c r="AR174" s="221"/>
      <c r="AS174" s="1073"/>
      <c r="AT174" s="183">
        <v>0</v>
      </c>
    </row>
    <row r="175" spans="1:47" s="183" customFormat="1">
      <c r="A175" s="164" t="s">
        <v>844</v>
      </c>
      <c r="B175" s="165">
        <v>0</v>
      </c>
      <c r="C175" s="165">
        <v>0</v>
      </c>
      <c r="D175" s="166">
        <v>-3.3049255927233997E-3</v>
      </c>
      <c r="E175" s="167">
        <v>1251.1548</v>
      </c>
      <c r="F175" s="167">
        <v>1252.2657146824963</v>
      </c>
      <c r="G175" s="168">
        <v>1.9</v>
      </c>
      <c r="H175" s="169">
        <v>8</v>
      </c>
      <c r="I175" s="170" t="s">
        <v>286</v>
      </c>
      <c r="J175" s="170" t="s">
        <v>287</v>
      </c>
      <c r="K175" s="171">
        <v>0.2</v>
      </c>
      <c r="L175" s="171">
        <v>-1.1109146824962863</v>
      </c>
      <c r="M175" s="171">
        <v>0.6</v>
      </c>
      <c r="N175" s="171">
        <v>0.25</v>
      </c>
      <c r="O175" s="172">
        <v>-0.4</v>
      </c>
      <c r="P175" s="172">
        <v>0.5</v>
      </c>
      <c r="Q175" s="172">
        <v>1.5707963267948967E-2</v>
      </c>
      <c r="R175" s="172">
        <v>0.19429203673205103</v>
      </c>
      <c r="S175" s="172">
        <v>4.4292036732051031E-2</v>
      </c>
      <c r="T175" s="172">
        <v>0.09</v>
      </c>
      <c r="U175" s="172">
        <v>0.09</v>
      </c>
      <c r="V175" s="172">
        <v>0.13429203673205103</v>
      </c>
      <c r="W175" s="172">
        <v>0.09</v>
      </c>
      <c r="X175" s="172">
        <v>0.44999999999999996</v>
      </c>
      <c r="Y175" s="172">
        <v>-0.85</v>
      </c>
      <c r="Z175" s="173">
        <v>0</v>
      </c>
      <c r="AA175" s="174">
        <v>0</v>
      </c>
      <c r="AB175" s="175">
        <v>0</v>
      </c>
      <c r="AC175" s="176">
        <v>0</v>
      </c>
      <c r="AD175" s="177">
        <v>0</v>
      </c>
      <c r="AE175" s="177">
        <v>0</v>
      </c>
      <c r="AF175" s="177">
        <v>0</v>
      </c>
      <c r="AG175" s="177">
        <v>1.5001446038275237</v>
      </c>
      <c r="AH175" s="178"/>
      <c r="AI175" s="296">
        <v>-0.66091468249628638</v>
      </c>
      <c r="AJ175" s="180"/>
      <c r="AK175" s="180">
        <v>0.45</v>
      </c>
      <c r="AL175" s="181">
        <v>-1.1109146824962863</v>
      </c>
      <c r="AM175" s="182">
        <v>0</v>
      </c>
      <c r="AN175" s="162">
        <v>0</v>
      </c>
      <c r="AO175" s="162" t="s">
        <v>5625</v>
      </c>
      <c r="AP175" s="162" t="s">
        <v>5625</v>
      </c>
      <c r="AQ175" s="162" t="s">
        <v>5625</v>
      </c>
      <c r="AR175" s="162" t="s">
        <v>5625</v>
      </c>
      <c r="AS175" s="1072">
        <v>0</v>
      </c>
      <c r="AT175" s="183">
        <v>0</v>
      </c>
    </row>
    <row r="176" spans="1:47" s="183" customFormat="1">
      <c r="A176" s="184"/>
      <c r="B176" s="185">
        <v>0.6</v>
      </c>
      <c r="C176" s="185">
        <v>0.6</v>
      </c>
      <c r="D176" s="186">
        <v>-3.3049255927233997E-3</v>
      </c>
      <c r="E176" s="187">
        <v>1251.1548</v>
      </c>
      <c r="F176" s="187">
        <v>1252.2637317271406</v>
      </c>
      <c r="G176" s="188">
        <v>1.9</v>
      </c>
      <c r="H176" s="189">
        <v>8</v>
      </c>
      <c r="I176" s="190" t="s">
        <v>286</v>
      </c>
      <c r="J176" s="190" t="s">
        <v>287</v>
      </c>
      <c r="K176" s="191">
        <v>0.2</v>
      </c>
      <c r="L176" s="191">
        <v>-1.1089317271405434</v>
      </c>
      <c r="M176" s="191">
        <v>0.6</v>
      </c>
      <c r="N176" s="191">
        <v>0.15</v>
      </c>
      <c r="O176" s="192">
        <v>-0.46</v>
      </c>
      <c r="P176" s="192">
        <v>0.5</v>
      </c>
      <c r="Q176" s="192">
        <v>1.5707963267948967E-2</v>
      </c>
      <c r="R176" s="192">
        <v>0.13429203673205103</v>
      </c>
      <c r="S176" s="192">
        <v>4.4292036732051031E-2</v>
      </c>
      <c r="T176" s="192">
        <v>0.09</v>
      </c>
      <c r="U176" s="192">
        <v>0.09</v>
      </c>
      <c r="V176" s="192">
        <v>0.13429203673205103</v>
      </c>
      <c r="W176" s="192">
        <v>0.09</v>
      </c>
      <c r="X176" s="192">
        <v>0.38999999999999996</v>
      </c>
      <c r="Y176" s="192">
        <v>-0.85</v>
      </c>
      <c r="Z176" s="193">
        <v>0</v>
      </c>
      <c r="AA176" s="194">
        <v>0</v>
      </c>
      <c r="AB176" s="195">
        <v>0</v>
      </c>
      <c r="AC176" s="196">
        <v>8.0575222039230621E-2</v>
      </c>
      <c r="AD176" s="197">
        <v>8.0575222039230621E-2</v>
      </c>
      <c r="AE176" s="197">
        <v>5.3999999999999999E-2</v>
      </c>
      <c r="AF176" s="197">
        <v>0</v>
      </c>
      <c r="AG176" s="197">
        <v>0</v>
      </c>
      <c r="AH176" s="198"/>
      <c r="AI176" s="297"/>
      <c r="AJ176" s="199"/>
      <c r="AK176" s="199"/>
      <c r="AL176" s="200"/>
      <c r="AM176" s="201"/>
      <c r="AN176" s="202"/>
      <c r="AO176" s="202" t="s">
        <v>5625</v>
      </c>
      <c r="AP176" s="202" t="s">
        <v>5625</v>
      </c>
      <c r="AQ176" s="202" t="s">
        <v>5625</v>
      </c>
      <c r="AR176" s="202" t="s">
        <v>5625</v>
      </c>
      <c r="AS176" s="871"/>
      <c r="AT176" s="183">
        <v>0</v>
      </c>
    </row>
    <row r="177" spans="1:48" s="183" customFormat="1">
      <c r="A177" s="184"/>
      <c r="B177" s="185">
        <v>3.07</v>
      </c>
      <c r="C177" s="185">
        <v>2.4699999999999998</v>
      </c>
      <c r="D177" s="186">
        <v>-3.3049255927233997E-3</v>
      </c>
      <c r="E177" s="187">
        <v>1251.465634972591</v>
      </c>
      <c r="F177" s="187">
        <v>1252.2555685609266</v>
      </c>
      <c r="G177" s="188">
        <v>1.9</v>
      </c>
      <c r="H177" s="189">
        <v>8</v>
      </c>
      <c r="I177" s="190" t="s">
        <v>286</v>
      </c>
      <c r="J177" s="190" t="s">
        <v>287</v>
      </c>
      <c r="K177" s="191">
        <v>0.2</v>
      </c>
      <c r="L177" s="191">
        <v>-0.78993358833554339</v>
      </c>
      <c r="M177" s="191">
        <v>0.6</v>
      </c>
      <c r="N177" s="191">
        <v>0.15</v>
      </c>
      <c r="O177" s="192">
        <v>-0.26</v>
      </c>
      <c r="P177" s="192">
        <v>0.5</v>
      </c>
      <c r="Q177" s="192">
        <v>1.5707963267948967E-2</v>
      </c>
      <c r="R177" s="192">
        <v>0.13429203673205103</v>
      </c>
      <c r="S177" s="192">
        <v>4.4292036732051031E-2</v>
      </c>
      <c r="T177" s="192">
        <v>0.09</v>
      </c>
      <c r="U177" s="192">
        <v>0.09</v>
      </c>
      <c r="V177" s="192">
        <v>0.13429203673205103</v>
      </c>
      <c r="W177" s="192">
        <v>0.09</v>
      </c>
      <c r="X177" s="192">
        <v>0.38999999999999996</v>
      </c>
      <c r="Y177" s="192">
        <v>-0.64999999999999991</v>
      </c>
      <c r="Z177" s="193">
        <v>0</v>
      </c>
      <c r="AA177" s="194">
        <v>0</v>
      </c>
      <c r="AB177" s="195">
        <v>0</v>
      </c>
      <c r="AC177" s="196">
        <v>0.33170133072816604</v>
      </c>
      <c r="AD177" s="197">
        <v>0.33170133072816604</v>
      </c>
      <c r="AE177" s="197">
        <v>0.22229999999999997</v>
      </c>
      <c r="AF177" s="197">
        <v>0</v>
      </c>
      <c r="AG177" s="197">
        <v>0</v>
      </c>
      <c r="AH177" s="198"/>
      <c r="AI177" s="297"/>
      <c r="AJ177" s="199"/>
      <c r="AK177" s="199"/>
      <c r="AL177" s="200"/>
      <c r="AM177" s="201"/>
      <c r="AN177" s="202"/>
      <c r="AO177" s="202" t="s">
        <v>5625</v>
      </c>
      <c r="AP177" s="202" t="s">
        <v>5625</v>
      </c>
      <c r="AQ177" s="202" t="s">
        <v>5625</v>
      </c>
      <c r="AR177" s="202" t="s">
        <v>5625</v>
      </c>
      <c r="AS177" s="871"/>
      <c r="AT177" s="183">
        <v>0</v>
      </c>
    </row>
    <row r="178" spans="1:48" s="183" customFormat="1">
      <c r="A178" s="184"/>
      <c r="B178" s="185">
        <v>6.13</v>
      </c>
      <c r="C178" s="185">
        <v>3.06</v>
      </c>
      <c r="D178" s="186">
        <v>-3.3049255927233997E-3</v>
      </c>
      <c r="E178" s="187">
        <v>1251.7754574534144</v>
      </c>
      <c r="F178" s="187">
        <v>1252.2536186548268</v>
      </c>
      <c r="G178" s="188">
        <v>1.9</v>
      </c>
      <c r="H178" s="189">
        <v>8</v>
      </c>
      <c r="I178" s="190" t="s">
        <v>286</v>
      </c>
      <c r="J178" s="190" t="s">
        <v>287</v>
      </c>
      <c r="K178" s="191">
        <v>0.2</v>
      </c>
      <c r="L178" s="191">
        <v>-0.47816120141237661</v>
      </c>
      <c r="M178" s="191">
        <v>0.6</v>
      </c>
      <c r="N178" s="191">
        <v>0.15</v>
      </c>
      <c r="O178" s="192">
        <v>-0.08</v>
      </c>
      <c r="P178" s="192">
        <v>0.5</v>
      </c>
      <c r="Q178" s="192">
        <v>1.5707963267948967E-2</v>
      </c>
      <c r="R178" s="192">
        <v>0.13429203673205103</v>
      </c>
      <c r="S178" s="192">
        <v>4.4292036732051031E-2</v>
      </c>
      <c r="T178" s="192">
        <v>0.09</v>
      </c>
      <c r="U178" s="192">
        <v>0.09</v>
      </c>
      <c r="V178" s="192">
        <v>0.13429203673205103</v>
      </c>
      <c r="W178" s="192">
        <v>0.09</v>
      </c>
      <c r="X178" s="192">
        <v>0.38999999999999996</v>
      </c>
      <c r="Y178" s="192">
        <v>-0.47</v>
      </c>
      <c r="Z178" s="193">
        <v>0</v>
      </c>
      <c r="AA178" s="194">
        <v>0</v>
      </c>
      <c r="AB178" s="195">
        <v>0</v>
      </c>
      <c r="AC178" s="196">
        <v>0.41093363240007619</v>
      </c>
      <c r="AD178" s="197">
        <v>0.41093363240007619</v>
      </c>
      <c r="AE178" s="197">
        <v>0.27539999999999998</v>
      </c>
      <c r="AF178" s="197">
        <v>0</v>
      </c>
      <c r="AG178" s="197">
        <v>0</v>
      </c>
      <c r="AH178" s="198"/>
      <c r="AI178" s="297"/>
      <c r="AJ178" s="199"/>
      <c r="AK178" s="199"/>
      <c r="AL178" s="200"/>
      <c r="AM178" s="201"/>
      <c r="AN178" s="202"/>
      <c r="AO178" s="202" t="s">
        <v>5625</v>
      </c>
      <c r="AP178" s="202" t="s">
        <v>5625</v>
      </c>
      <c r="AQ178" s="202" t="s">
        <v>5625</v>
      </c>
      <c r="AR178" s="202" t="s">
        <v>5625</v>
      </c>
      <c r="AS178" s="871"/>
      <c r="AT178" s="183">
        <v>0</v>
      </c>
    </row>
    <row r="179" spans="1:48" s="183" customFormat="1">
      <c r="A179" s="184"/>
      <c r="B179" s="185">
        <v>9.1999999999999993</v>
      </c>
      <c r="C179" s="185">
        <v>3.0699999999999994</v>
      </c>
      <c r="D179" s="186">
        <v>-3.3049255927233997E-3</v>
      </c>
      <c r="E179" s="187">
        <v>1252.0862924260055</v>
      </c>
      <c r="F179" s="187">
        <v>1252.2454224393568</v>
      </c>
      <c r="G179" s="188">
        <v>1.9</v>
      </c>
      <c r="H179" s="189">
        <v>8</v>
      </c>
      <c r="I179" s="190" t="s">
        <v>286</v>
      </c>
      <c r="J179" s="190" t="s">
        <v>287</v>
      </c>
      <c r="K179" s="191">
        <v>0.2</v>
      </c>
      <c r="L179" s="191">
        <v>-0.15913001335138688</v>
      </c>
      <c r="M179" s="191">
        <v>0.6</v>
      </c>
      <c r="N179" s="191">
        <v>0.15</v>
      </c>
      <c r="O179" s="192">
        <v>0.11</v>
      </c>
      <c r="P179" s="192">
        <v>0.5</v>
      </c>
      <c r="Q179" s="192">
        <v>1.5707963267948967E-2</v>
      </c>
      <c r="R179" s="192">
        <v>0.13429203673205103</v>
      </c>
      <c r="S179" s="192">
        <v>4.4292036732051031E-2</v>
      </c>
      <c r="T179" s="192">
        <v>0.09</v>
      </c>
      <c r="U179" s="192">
        <v>0.09</v>
      </c>
      <c r="V179" s="192">
        <v>0.13429203673205103</v>
      </c>
      <c r="W179" s="192">
        <v>0.09</v>
      </c>
      <c r="X179" s="192">
        <v>0.38999999999999996</v>
      </c>
      <c r="Y179" s="192">
        <v>-0.27999999999999997</v>
      </c>
      <c r="Z179" s="193">
        <v>0.35158251540674529</v>
      </c>
      <c r="AA179" s="194">
        <v>0</v>
      </c>
      <c r="AB179" s="195">
        <v>0</v>
      </c>
      <c r="AC179" s="196">
        <v>0.41227655276739661</v>
      </c>
      <c r="AD179" s="197">
        <v>0.41227655276739661</v>
      </c>
      <c r="AE179" s="197">
        <v>0.27629999999999993</v>
      </c>
      <c r="AF179" s="197">
        <v>0.35158251540674529</v>
      </c>
      <c r="AG179" s="197">
        <v>0</v>
      </c>
      <c r="AH179" s="198"/>
      <c r="AI179" s="297"/>
      <c r="AJ179" s="199"/>
      <c r="AK179" s="199"/>
      <c r="AL179" s="200"/>
      <c r="AM179" s="201"/>
      <c r="AN179" s="202"/>
      <c r="AO179" s="202" t="s">
        <v>5625</v>
      </c>
      <c r="AP179" s="202" t="s">
        <v>5625</v>
      </c>
      <c r="AQ179" s="202" t="s">
        <v>5625</v>
      </c>
      <c r="AR179" s="202" t="s">
        <v>5625</v>
      </c>
      <c r="AS179" s="871"/>
      <c r="AT179" s="183">
        <v>0</v>
      </c>
    </row>
    <row r="180" spans="1:48" s="183" customFormat="1">
      <c r="A180" s="184"/>
      <c r="B180" s="185">
        <v>12.26</v>
      </c>
      <c r="C180" s="185">
        <v>3.0600000000000005</v>
      </c>
      <c r="D180" s="186">
        <v>-3.3049255927233997E-3</v>
      </c>
      <c r="E180" s="187">
        <v>1252.3961149068291</v>
      </c>
      <c r="F180" s="187">
        <v>1252.2454554886128</v>
      </c>
      <c r="G180" s="188">
        <v>1.9</v>
      </c>
      <c r="H180" s="189">
        <v>8</v>
      </c>
      <c r="I180" s="190" t="s">
        <v>286</v>
      </c>
      <c r="J180" s="190" t="s">
        <v>287</v>
      </c>
      <c r="K180" s="191">
        <v>0.2</v>
      </c>
      <c r="L180" s="191">
        <v>0.15065941821626438</v>
      </c>
      <c r="M180" s="191">
        <v>0.6</v>
      </c>
      <c r="N180" s="191">
        <v>0.15</v>
      </c>
      <c r="O180" s="192">
        <v>0.3</v>
      </c>
      <c r="P180" s="192">
        <v>0.5</v>
      </c>
      <c r="Q180" s="192">
        <v>1.5707963267948967E-2</v>
      </c>
      <c r="R180" s="192">
        <v>0.13429203673205103</v>
      </c>
      <c r="S180" s="192">
        <v>4.4292036732051031E-2</v>
      </c>
      <c r="T180" s="192">
        <v>0.09</v>
      </c>
      <c r="U180" s="192">
        <v>0.09</v>
      </c>
      <c r="V180" s="192">
        <v>0.13429203673205103</v>
      </c>
      <c r="W180" s="192">
        <v>0.09</v>
      </c>
      <c r="X180" s="192">
        <v>0.38999999999999996</v>
      </c>
      <c r="Y180" s="192">
        <v>-8.9999999999999969E-2</v>
      </c>
      <c r="Z180" s="193">
        <v>0.91921069184506154</v>
      </c>
      <c r="AA180" s="194">
        <v>0</v>
      </c>
      <c r="AB180" s="195">
        <v>0</v>
      </c>
      <c r="AC180" s="196">
        <v>0.41093363240007624</v>
      </c>
      <c r="AD180" s="197">
        <v>0.41093363240007624</v>
      </c>
      <c r="AE180" s="197">
        <v>0.27540000000000003</v>
      </c>
      <c r="AF180" s="197">
        <v>0.91921069184506154</v>
      </c>
      <c r="AG180" s="197">
        <v>0</v>
      </c>
      <c r="AH180" s="198"/>
      <c r="AI180" s="297"/>
      <c r="AJ180" s="199"/>
      <c r="AK180" s="199"/>
      <c r="AL180" s="200"/>
      <c r="AM180" s="201"/>
      <c r="AN180" s="202"/>
      <c r="AO180" s="202" t="s">
        <v>5625</v>
      </c>
      <c r="AP180" s="202" t="s">
        <v>5625</v>
      </c>
      <c r="AQ180" s="202" t="s">
        <v>5625</v>
      </c>
      <c r="AR180" s="202" t="s">
        <v>5625</v>
      </c>
      <c r="AS180" s="871"/>
      <c r="AT180" s="183">
        <v>0</v>
      </c>
    </row>
    <row r="181" spans="1:48" s="183" customFormat="1">
      <c r="A181" s="203" t="s">
        <v>845</v>
      </c>
      <c r="B181" s="204">
        <v>15.326544372692101</v>
      </c>
      <c r="C181" s="204">
        <v>3.0665443726921016</v>
      </c>
      <c r="D181" s="205">
        <v>-3.3049255927233997E-3</v>
      </c>
      <c r="E181" s="206">
        <v>1252.7066</v>
      </c>
      <c r="F181" s="206">
        <v>1252.215061593751</v>
      </c>
      <c r="G181" s="207">
        <v>1.9</v>
      </c>
      <c r="H181" s="208">
        <v>8</v>
      </c>
      <c r="I181" s="209" t="s">
        <v>286</v>
      </c>
      <c r="J181" s="209" t="s">
        <v>287</v>
      </c>
      <c r="K181" s="210">
        <v>0.2</v>
      </c>
      <c r="L181" s="210">
        <v>0.49153840624899203</v>
      </c>
      <c r="M181" s="210">
        <v>0.6</v>
      </c>
      <c r="N181" s="210">
        <v>0.15</v>
      </c>
      <c r="O181" s="211">
        <v>0.5</v>
      </c>
      <c r="P181" s="211">
        <v>0.5</v>
      </c>
      <c r="Q181" s="211">
        <v>1.5707963267948967E-2</v>
      </c>
      <c r="R181" s="211">
        <v>0.13429203673205103</v>
      </c>
      <c r="S181" s="211">
        <v>4.4292036732051031E-2</v>
      </c>
      <c r="T181" s="211">
        <v>0.09</v>
      </c>
      <c r="U181" s="211">
        <v>0.09</v>
      </c>
      <c r="V181" s="211">
        <v>0.13429203673205103</v>
      </c>
      <c r="W181" s="211">
        <v>0.09</v>
      </c>
      <c r="X181" s="211">
        <v>0.38999999999999996</v>
      </c>
      <c r="Y181" s="211">
        <v>0.11000000000000004</v>
      </c>
      <c r="Z181" s="193">
        <v>1.5483689184522758</v>
      </c>
      <c r="AA181" s="194">
        <v>0</v>
      </c>
      <c r="AB181" s="195">
        <v>0</v>
      </c>
      <c r="AC181" s="196">
        <v>0.41181248953803212</v>
      </c>
      <c r="AD181" s="197">
        <v>0.41181248953803212</v>
      </c>
      <c r="AE181" s="197">
        <v>0.27598899354228912</v>
      </c>
      <c r="AF181" s="197">
        <v>1.1959523053499195</v>
      </c>
      <c r="AG181" s="197">
        <v>0.35241661310235628</v>
      </c>
      <c r="AH181" s="198"/>
      <c r="AI181" s="298">
        <v>0.94153840624899199</v>
      </c>
      <c r="AJ181" s="212"/>
      <c r="AK181" s="212">
        <v>0.45</v>
      </c>
      <c r="AL181" s="213">
        <v>0.49153840624899198</v>
      </c>
      <c r="AM181" s="214">
        <v>1</v>
      </c>
      <c r="AN181" s="215">
        <v>0</v>
      </c>
      <c r="AO181" s="215" t="s">
        <v>5625</v>
      </c>
      <c r="AP181" s="215" t="s">
        <v>5625</v>
      </c>
      <c r="AQ181" s="215" t="s">
        <v>5625</v>
      </c>
      <c r="AR181" s="215" t="s">
        <v>5625</v>
      </c>
      <c r="AS181" s="870">
        <v>0.49153840624899198</v>
      </c>
      <c r="AT181" s="183">
        <v>0</v>
      </c>
      <c r="AU181" s="183">
        <v>1</v>
      </c>
    </row>
    <row r="182" spans="1:48" s="183" customFormat="1">
      <c r="A182" s="216"/>
      <c r="B182" s="185"/>
      <c r="C182" s="185"/>
      <c r="D182" s="186"/>
      <c r="E182" s="187"/>
      <c r="F182" s="187">
        <v>0</v>
      </c>
      <c r="G182" s="188"/>
      <c r="H182" s="189"/>
      <c r="I182" s="190"/>
      <c r="J182" s="190"/>
      <c r="K182" s="191"/>
      <c r="L182" s="191"/>
      <c r="M182" s="191"/>
      <c r="N182" s="191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217">
        <v>2.8191621257040826</v>
      </c>
      <c r="AA182" s="218">
        <v>0</v>
      </c>
      <c r="AB182" s="219">
        <v>0</v>
      </c>
      <c r="AC182" s="220">
        <v>2.058232859872978</v>
      </c>
      <c r="AD182" s="221">
        <v>2.058232859872978</v>
      </c>
      <c r="AE182" s="221">
        <v>1.3793889935422889</v>
      </c>
      <c r="AF182" s="221">
        <v>2.4667455126017264</v>
      </c>
      <c r="AG182" s="221">
        <v>1.85256121692988</v>
      </c>
      <c r="AH182" s="222">
        <v>0</v>
      </c>
      <c r="AI182" s="297"/>
      <c r="AJ182" s="199"/>
      <c r="AK182" s="199"/>
      <c r="AL182" s="200"/>
      <c r="AM182" s="199"/>
      <c r="AN182" s="199"/>
      <c r="AO182" s="221"/>
      <c r="AP182" s="221"/>
      <c r="AQ182" s="221"/>
      <c r="AR182" s="221"/>
      <c r="AS182" s="1073"/>
      <c r="AT182" s="183">
        <v>0</v>
      </c>
    </row>
    <row r="183" spans="1:48" s="183" customFormat="1">
      <c r="A183" s="164" t="s">
        <v>845</v>
      </c>
      <c r="B183" s="165">
        <v>0</v>
      </c>
      <c r="C183" s="165">
        <v>0</v>
      </c>
      <c r="D183" s="166">
        <v>-3.3024698582453495E-3</v>
      </c>
      <c r="E183" s="167">
        <v>1252.7066</v>
      </c>
      <c r="F183" s="167">
        <v>1252.215061593751</v>
      </c>
      <c r="G183" s="168">
        <v>1.9</v>
      </c>
      <c r="H183" s="169">
        <v>8</v>
      </c>
      <c r="I183" s="170" t="s">
        <v>286</v>
      </c>
      <c r="J183" s="170" t="s">
        <v>287</v>
      </c>
      <c r="K183" s="171">
        <v>0.2</v>
      </c>
      <c r="L183" s="171">
        <v>0.49153840624899203</v>
      </c>
      <c r="M183" s="171">
        <v>0.6</v>
      </c>
      <c r="N183" s="171">
        <v>0.25</v>
      </c>
      <c r="O183" s="172">
        <v>0.56000000000000005</v>
      </c>
      <c r="P183" s="172">
        <v>0.5</v>
      </c>
      <c r="Q183" s="172">
        <v>1.5707963267948967E-2</v>
      </c>
      <c r="R183" s="172">
        <v>0.19429203673205103</v>
      </c>
      <c r="S183" s="172">
        <v>4.4292036732051031E-2</v>
      </c>
      <c r="T183" s="172">
        <v>0.09</v>
      </c>
      <c r="U183" s="172">
        <v>0.09</v>
      </c>
      <c r="V183" s="172">
        <v>0.13429203673205103</v>
      </c>
      <c r="W183" s="172">
        <v>0.09</v>
      </c>
      <c r="X183" s="172">
        <v>0.44999999999999996</v>
      </c>
      <c r="Y183" s="172">
        <v>0.1100000000000001</v>
      </c>
      <c r="Z183" s="173">
        <v>3.5790954695748161</v>
      </c>
      <c r="AA183" s="174">
        <v>0</v>
      </c>
      <c r="AB183" s="175">
        <v>0</v>
      </c>
      <c r="AC183" s="176">
        <v>0</v>
      </c>
      <c r="AD183" s="177">
        <v>0</v>
      </c>
      <c r="AE183" s="177">
        <v>0</v>
      </c>
      <c r="AF183" s="177">
        <v>2.1371045262543831</v>
      </c>
      <c r="AG183" s="177">
        <v>1.441990943320433</v>
      </c>
      <c r="AH183" s="178"/>
      <c r="AI183" s="296">
        <v>0.94153840624899199</v>
      </c>
      <c r="AJ183" s="180"/>
      <c r="AK183" s="180">
        <v>0.45</v>
      </c>
      <c r="AL183" s="181">
        <v>0.49153840624899198</v>
      </c>
      <c r="AM183" s="182">
        <v>0</v>
      </c>
      <c r="AN183" s="162">
        <v>0</v>
      </c>
      <c r="AO183" s="162" t="s">
        <v>5625</v>
      </c>
      <c r="AP183" s="162" t="s">
        <v>5625</v>
      </c>
      <c r="AQ183" s="162" t="s">
        <v>5625</v>
      </c>
      <c r="AR183" s="162" t="s">
        <v>5625</v>
      </c>
      <c r="AS183" s="1072">
        <v>0</v>
      </c>
      <c r="AT183" s="183">
        <v>0</v>
      </c>
    </row>
    <row r="184" spans="1:48" s="183" customFormat="1">
      <c r="A184" s="184"/>
      <c r="B184" s="185">
        <v>0.6</v>
      </c>
      <c r="C184" s="185">
        <v>0.6</v>
      </c>
      <c r="D184" s="186">
        <v>-3.3024698582453495E-3</v>
      </c>
      <c r="E184" s="187">
        <v>1252.7066</v>
      </c>
      <c r="F184" s="187">
        <v>1252.213080111836</v>
      </c>
      <c r="G184" s="188">
        <v>1.9</v>
      </c>
      <c r="H184" s="189">
        <v>8</v>
      </c>
      <c r="I184" s="190" t="s">
        <v>286</v>
      </c>
      <c r="J184" s="190" t="s">
        <v>287</v>
      </c>
      <c r="K184" s="191">
        <v>0.2</v>
      </c>
      <c r="L184" s="191">
        <v>0.49351988816397352</v>
      </c>
      <c r="M184" s="191">
        <v>0.6</v>
      </c>
      <c r="N184" s="191">
        <v>0.15</v>
      </c>
      <c r="O184" s="192">
        <v>0.51</v>
      </c>
      <c r="P184" s="192">
        <v>0.5</v>
      </c>
      <c r="Q184" s="192">
        <v>1.5707963267948967E-2</v>
      </c>
      <c r="R184" s="192">
        <v>0.13429203673205103</v>
      </c>
      <c r="S184" s="192">
        <v>4.4292036732051031E-2</v>
      </c>
      <c r="T184" s="192">
        <v>0.09</v>
      </c>
      <c r="U184" s="192">
        <v>0.09</v>
      </c>
      <c r="V184" s="192">
        <v>0.13429203673205103</v>
      </c>
      <c r="W184" s="192">
        <v>0.09</v>
      </c>
      <c r="X184" s="192">
        <v>0.38999999999999996</v>
      </c>
      <c r="Y184" s="192">
        <v>0.12000000000000005</v>
      </c>
      <c r="Z184" s="193">
        <v>0.30366715973903047</v>
      </c>
      <c r="AA184" s="194">
        <v>0</v>
      </c>
      <c r="AB184" s="195">
        <v>0</v>
      </c>
      <c r="AC184" s="196">
        <v>8.0575222039230621E-2</v>
      </c>
      <c r="AD184" s="197">
        <v>8.0575222039230621E-2</v>
      </c>
      <c r="AE184" s="197">
        <v>5.3999999999999999E-2</v>
      </c>
      <c r="AF184" s="197">
        <v>0.23399999999999996</v>
      </c>
      <c r="AG184" s="197">
        <v>6.966715973903051E-2</v>
      </c>
      <c r="AH184" s="198"/>
      <c r="AI184" s="297"/>
      <c r="AJ184" s="199"/>
      <c r="AK184" s="199"/>
      <c r="AL184" s="200"/>
      <c r="AM184" s="201"/>
      <c r="AN184" s="202"/>
      <c r="AO184" s="202" t="s">
        <v>5625</v>
      </c>
      <c r="AP184" s="202" t="s">
        <v>5625</v>
      </c>
      <c r="AQ184" s="202" t="s">
        <v>5625</v>
      </c>
      <c r="AR184" s="202" t="s">
        <v>5625</v>
      </c>
      <c r="AS184" s="871"/>
      <c r="AT184" s="183">
        <v>0</v>
      </c>
    </row>
    <row r="185" spans="1:48" s="183" customFormat="1">
      <c r="A185" s="184"/>
      <c r="B185" s="185">
        <v>3.07</v>
      </c>
      <c r="C185" s="185">
        <v>2.4699999999999998</v>
      </c>
      <c r="D185" s="186">
        <v>-3.3024698582453495E-3</v>
      </c>
      <c r="E185" s="187">
        <v>1253.1889090169079</v>
      </c>
      <c r="F185" s="187">
        <v>1252.2049230112862</v>
      </c>
      <c r="G185" s="188">
        <v>1.9</v>
      </c>
      <c r="H185" s="189">
        <v>8</v>
      </c>
      <c r="I185" s="190" t="s">
        <v>286</v>
      </c>
      <c r="J185" s="190" t="s">
        <v>287</v>
      </c>
      <c r="K185" s="191">
        <v>0.2</v>
      </c>
      <c r="L185" s="191">
        <v>0.98398600562177307</v>
      </c>
      <c r="M185" s="191">
        <v>0.6</v>
      </c>
      <c r="N185" s="191">
        <v>0.15</v>
      </c>
      <c r="O185" s="192">
        <v>0.8</v>
      </c>
      <c r="P185" s="192">
        <v>0.5</v>
      </c>
      <c r="Q185" s="192">
        <v>1.5707963267948967E-2</v>
      </c>
      <c r="R185" s="192">
        <v>0.13429203673205103</v>
      </c>
      <c r="S185" s="192">
        <v>4.4292036732051031E-2</v>
      </c>
      <c r="T185" s="192">
        <v>0.09</v>
      </c>
      <c r="U185" s="192">
        <v>0.09</v>
      </c>
      <c r="V185" s="192">
        <v>0.13429203673205103</v>
      </c>
      <c r="W185" s="192">
        <v>0.09</v>
      </c>
      <c r="X185" s="192">
        <v>0.38999999999999996</v>
      </c>
      <c r="Y185" s="192">
        <v>0.41000000000000009</v>
      </c>
      <c r="Z185" s="193">
        <v>1.9769672603314672</v>
      </c>
      <c r="AA185" s="194">
        <v>0</v>
      </c>
      <c r="AB185" s="195">
        <v>0</v>
      </c>
      <c r="AC185" s="196">
        <v>0.33170133072816604</v>
      </c>
      <c r="AD185" s="197">
        <v>0.33170133072816604</v>
      </c>
      <c r="AE185" s="197">
        <v>0.22229999999999997</v>
      </c>
      <c r="AF185" s="197">
        <v>0.96329999999999982</v>
      </c>
      <c r="AG185" s="197">
        <v>1.0136672603314674</v>
      </c>
      <c r="AH185" s="198"/>
      <c r="AI185" s="297"/>
      <c r="AJ185" s="199"/>
      <c r="AK185" s="199"/>
      <c r="AL185" s="200"/>
      <c r="AM185" s="201"/>
      <c r="AN185" s="202"/>
      <c r="AO185" s="202">
        <v>2.4699999999999998</v>
      </c>
      <c r="AP185" s="202" t="s">
        <v>5625</v>
      </c>
      <c r="AQ185" s="202" t="s">
        <v>5625</v>
      </c>
      <c r="AR185" s="202" t="s">
        <v>5625</v>
      </c>
      <c r="AS185" s="871"/>
      <c r="AT185" s="183">
        <v>0</v>
      </c>
    </row>
    <row r="186" spans="1:48" s="183" customFormat="1">
      <c r="A186" s="184"/>
      <c r="B186" s="185">
        <v>6.14</v>
      </c>
      <c r="C186" s="185">
        <v>3.07</v>
      </c>
      <c r="D186" s="186">
        <v>-3.3024698582453495E-3</v>
      </c>
      <c r="E186" s="187">
        <v>1253.6712180338156</v>
      </c>
      <c r="F186" s="187">
        <v>1252.2029415293712</v>
      </c>
      <c r="G186" s="188">
        <v>1.9</v>
      </c>
      <c r="H186" s="189">
        <v>8</v>
      </c>
      <c r="I186" s="190" t="s">
        <v>286</v>
      </c>
      <c r="J186" s="190" t="s">
        <v>287</v>
      </c>
      <c r="K186" s="191">
        <v>0.2</v>
      </c>
      <c r="L186" s="191">
        <v>1.468276504444475</v>
      </c>
      <c r="M186" s="191">
        <v>0.6</v>
      </c>
      <c r="N186" s="191">
        <v>0.15</v>
      </c>
      <c r="O186" s="192">
        <v>1.0900000000000001</v>
      </c>
      <c r="P186" s="192">
        <v>0.5</v>
      </c>
      <c r="Q186" s="192">
        <v>1.5707963267948967E-2</v>
      </c>
      <c r="R186" s="192">
        <v>0.13429203673205103</v>
      </c>
      <c r="S186" s="192">
        <v>4.4292036732051031E-2</v>
      </c>
      <c r="T186" s="192">
        <v>0.09</v>
      </c>
      <c r="U186" s="192">
        <v>0.09</v>
      </c>
      <c r="V186" s="192">
        <v>0.13429203673205103</v>
      </c>
      <c r="W186" s="192">
        <v>0.09</v>
      </c>
      <c r="X186" s="192">
        <v>0.38999999999999996</v>
      </c>
      <c r="Y186" s="192">
        <v>0.70000000000000018</v>
      </c>
      <c r="Z186" s="193">
        <v>3.3492653211867225</v>
      </c>
      <c r="AA186" s="194">
        <v>0</v>
      </c>
      <c r="AB186" s="195">
        <v>0</v>
      </c>
      <c r="AC186" s="196">
        <v>0.41227655276739666</v>
      </c>
      <c r="AD186" s="197">
        <v>0.41227655276739666</v>
      </c>
      <c r="AE186" s="197">
        <v>0.27629999999999999</v>
      </c>
      <c r="AF186" s="197">
        <v>1.1972999999999998</v>
      </c>
      <c r="AG186" s="197">
        <v>2.1519653211867227</v>
      </c>
      <c r="AH186" s="198"/>
      <c r="AI186" s="297"/>
      <c r="AJ186" s="199"/>
      <c r="AK186" s="199"/>
      <c r="AL186" s="200"/>
      <c r="AM186" s="201"/>
      <c r="AN186" s="202"/>
      <c r="AO186" s="202" t="s">
        <v>5625</v>
      </c>
      <c r="AP186" s="202">
        <v>3.07</v>
      </c>
      <c r="AQ186" s="202" t="s">
        <v>5625</v>
      </c>
      <c r="AR186" s="202" t="s">
        <v>5625</v>
      </c>
      <c r="AS186" s="871"/>
      <c r="AT186" s="183">
        <v>0</v>
      </c>
    </row>
    <row r="187" spans="1:48" s="183" customFormat="1">
      <c r="A187" s="184"/>
      <c r="B187" s="185">
        <v>9.2100000000000009</v>
      </c>
      <c r="C187" s="185">
        <v>3.0700000000000012</v>
      </c>
      <c r="D187" s="186">
        <v>-3.3024698582453495E-3</v>
      </c>
      <c r="E187" s="187">
        <v>1254.1535270507236</v>
      </c>
      <c r="F187" s="187">
        <v>1252.1947844288213</v>
      </c>
      <c r="G187" s="188">
        <v>1.9</v>
      </c>
      <c r="H187" s="189">
        <v>8</v>
      </c>
      <c r="I187" s="190" t="s">
        <v>286</v>
      </c>
      <c r="J187" s="190" t="s">
        <v>287</v>
      </c>
      <c r="K187" s="191">
        <v>0.2</v>
      </c>
      <c r="L187" s="191">
        <v>1.9587426219022745</v>
      </c>
      <c r="M187" s="191">
        <v>0.6</v>
      </c>
      <c r="N187" s="191">
        <v>0.15</v>
      </c>
      <c r="O187" s="192">
        <v>1.39</v>
      </c>
      <c r="P187" s="192">
        <v>0.5</v>
      </c>
      <c r="Q187" s="192">
        <v>1.5707963267948967E-2</v>
      </c>
      <c r="R187" s="192">
        <v>0.13429203673205103</v>
      </c>
      <c r="S187" s="192">
        <v>4.4292036732051031E-2</v>
      </c>
      <c r="T187" s="192">
        <v>0.09</v>
      </c>
      <c r="U187" s="192">
        <v>0.09</v>
      </c>
      <c r="V187" s="192">
        <v>0.13429203673205103</v>
      </c>
      <c r="W187" s="192">
        <v>0.09</v>
      </c>
      <c r="X187" s="192">
        <v>0.38999999999999996</v>
      </c>
      <c r="Y187" s="192">
        <v>1</v>
      </c>
      <c r="Z187" s="193">
        <v>3.6840000000000011</v>
      </c>
      <c r="AA187" s="194">
        <v>0.56870390954399008</v>
      </c>
      <c r="AB187" s="195">
        <v>0</v>
      </c>
      <c r="AC187" s="196">
        <v>0.41227655276739683</v>
      </c>
      <c r="AD187" s="197">
        <v>0.41227655276739683</v>
      </c>
      <c r="AE187" s="197">
        <v>0.2763000000000001</v>
      </c>
      <c r="AF187" s="197">
        <v>1.1973000000000003</v>
      </c>
      <c r="AG187" s="197">
        <v>3.0554039095439904</v>
      </c>
      <c r="AH187" s="198"/>
      <c r="AI187" s="297"/>
      <c r="AJ187" s="199"/>
      <c r="AK187" s="199"/>
      <c r="AL187" s="200"/>
      <c r="AM187" s="201"/>
      <c r="AN187" s="202"/>
      <c r="AO187" s="202" t="s">
        <v>5625</v>
      </c>
      <c r="AP187" s="202" t="s">
        <v>5625</v>
      </c>
      <c r="AQ187" s="202">
        <v>3.0700000000000012</v>
      </c>
      <c r="AR187" s="202" t="s">
        <v>5625</v>
      </c>
      <c r="AS187" s="871"/>
      <c r="AT187" s="183">
        <v>0</v>
      </c>
    </row>
    <row r="188" spans="1:48" s="183" customFormat="1">
      <c r="A188" s="184"/>
      <c r="B188" s="185">
        <v>12.28</v>
      </c>
      <c r="C188" s="185">
        <v>3.0699999999999985</v>
      </c>
      <c r="D188" s="186">
        <v>-3.3024698582453495E-3</v>
      </c>
      <c r="E188" s="187">
        <v>1254.6358360676315</v>
      </c>
      <c r="F188" s="187">
        <v>1252.1947844288213</v>
      </c>
      <c r="G188" s="188">
        <v>1.9</v>
      </c>
      <c r="H188" s="189">
        <v>8</v>
      </c>
      <c r="I188" s="190" t="s">
        <v>286</v>
      </c>
      <c r="J188" s="190" t="s">
        <v>287</v>
      </c>
      <c r="K188" s="191">
        <v>0.2</v>
      </c>
      <c r="L188" s="191">
        <v>2.4410516388102224</v>
      </c>
      <c r="M188" s="191">
        <v>0.6</v>
      </c>
      <c r="N188" s="191">
        <v>0.15</v>
      </c>
      <c r="O188" s="192">
        <v>1.67</v>
      </c>
      <c r="P188" s="192">
        <v>0.5</v>
      </c>
      <c r="Q188" s="192">
        <v>1.5707963267948967E-2</v>
      </c>
      <c r="R188" s="192">
        <v>0.13429203673205103</v>
      </c>
      <c r="S188" s="192">
        <v>4.4292036732051031E-2</v>
      </c>
      <c r="T188" s="192">
        <v>0.09</v>
      </c>
      <c r="U188" s="192">
        <v>0.09</v>
      </c>
      <c r="V188" s="192">
        <v>0.13429203673205103</v>
      </c>
      <c r="W188" s="192">
        <v>0.09</v>
      </c>
      <c r="X188" s="192">
        <v>0.38999999999999996</v>
      </c>
      <c r="Y188" s="192">
        <v>1.28</v>
      </c>
      <c r="Z188" s="193">
        <v>3.6839999999999979</v>
      </c>
      <c r="AA188" s="194">
        <v>1.4571171186884289</v>
      </c>
      <c r="AB188" s="195">
        <v>0</v>
      </c>
      <c r="AC188" s="196">
        <v>0.4122765527673965</v>
      </c>
      <c r="AD188" s="197">
        <v>0.4122765527673965</v>
      </c>
      <c r="AE188" s="197">
        <v>0.27629999999999988</v>
      </c>
      <c r="AF188" s="197">
        <v>1.1972999999999994</v>
      </c>
      <c r="AG188" s="197">
        <v>3.9438171186884272</v>
      </c>
      <c r="AH188" s="198"/>
      <c r="AI188" s="297"/>
      <c r="AJ188" s="199"/>
      <c r="AK188" s="199"/>
      <c r="AL188" s="200"/>
      <c r="AM188" s="201"/>
      <c r="AN188" s="202"/>
      <c r="AO188" s="202" t="s">
        <v>5625</v>
      </c>
      <c r="AP188" s="202" t="s">
        <v>5625</v>
      </c>
      <c r="AQ188" s="202">
        <v>3.0699999999999985</v>
      </c>
      <c r="AR188" s="202" t="s">
        <v>5625</v>
      </c>
      <c r="AS188" s="871"/>
      <c r="AT188" s="183">
        <v>0</v>
      </c>
    </row>
    <row r="189" spans="1:48" s="183" customFormat="1">
      <c r="A189" s="203">
        <v>1499</v>
      </c>
      <c r="B189" s="204">
        <v>15.355441719669338</v>
      </c>
      <c r="C189" s="204">
        <v>3.0754417196693389</v>
      </c>
      <c r="D189" s="205">
        <v>-3.3024698582453495E-3</v>
      </c>
      <c r="E189" s="206">
        <v>1255.1189999999999</v>
      </c>
      <c r="F189" s="206">
        <v>1252.1643507103117</v>
      </c>
      <c r="G189" s="207">
        <v>1.9</v>
      </c>
      <c r="H189" s="208">
        <v>8</v>
      </c>
      <c r="I189" s="209" t="s">
        <v>286</v>
      </c>
      <c r="J189" s="209" t="s">
        <v>287</v>
      </c>
      <c r="K189" s="210">
        <v>0.2</v>
      </c>
      <c r="L189" s="210">
        <v>2.9546492896881773</v>
      </c>
      <c r="M189" s="210">
        <v>0.6</v>
      </c>
      <c r="N189" s="210">
        <v>0.15</v>
      </c>
      <c r="O189" s="211">
        <v>1.98</v>
      </c>
      <c r="P189" s="211">
        <v>0.5</v>
      </c>
      <c r="Q189" s="211">
        <v>1.5707963267948967E-2</v>
      </c>
      <c r="R189" s="211">
        <v>0.13429203673205103</v>
      </c>
      <c r="S189" s="211">
        <v>4.4292036732051031E-2</v>
      </c>
      <c r="T189" s="211">
        <v>0.09</v>
      </c>
      <c r="U189" s="211">
        <v>0.09</v>
      </c>
      <c r="V189" s="211">
        <v>0.13429203673205103</v>
      </c>
      <c r="W189" s="211">
        <v>0.09</v>
      </c>
      <c r="X189" s="211">
        <v>0.38999999999999996</v>
      </c>
      <c r="Y189" s="211">
        <v>1.59</v>
      </c>
      <c r="Z189" s="193">
        <v>3.6905300636032066</v>
      </c>
      <c r="AA189" s="194">
        <v>2.4074237130263936</v>
      </c>
      <c r="AB189" s="195">
        <v>0</v>
      </c>
      <c r="AC189" s="196">
        <v>0.41300733238511705</v>
      </c>
      <c r="AD189" s="197">
        <v>0.41300733238511705</v>
      </c>
      <c r="AE189" s="197">
        <v>0.27678975477024048</v>
      </c>
      <c r="AF189" s="197">
        <v>1.199422270671042</v>
      </c>
      <c r="AG189" s="197">
        <v>4.8985315059585579</v>
      </c>
      <c r="AH189" s="198"/>
      <c r="AI189" s="298">
        <v>3.4046492896881775</v>
      </c>
      <c r="AJ189" s="212"/>
      <c r="AK189" s="212">
        <v>0.45</v>
      </c>
      <c r="AL189" s="213">
        <v>2.9546492896881773</v>
      </c>
      <c r="AM189" s="214">
        <v>1</v>
      </c>
      <c r="AN189" s="215">
        <v>0</v>
      </c>
      <c r="AO189" s="215" t="s">
        <v>5625</v>
      </c>
      <c r="AP189" s="215" t="s">
        <v>5625</v>
      </c>
      <c r="AQ189" s="215" t="s">
        <v>5625</v>
      </c>
      <c r="AR189" s="871">
        <v>3.0754417196693389</v>
      </c>
      <c r="AS189" s="871">
        <v>2.9546492896881773</v>
      </c>
      <c r="AT189" s="183">
        <v>1</v>
      </c>
      <c r="AV189" s="183">
        <v>1</v>
      </c>
    </row>
    <row r="190" spans="1:48" s="183" customFormat="1">
      <c r="A190" s="216"/>
      <c r="B190" s="185"/>
      <c r="C190" s="185"/>
      <c r="D190" s="186"/>
      <c r="E190" s="187"/>
      <c r="F190" s="187" t="e">
        <v>#REF!</v>
      </c>
      <c r="G190" s="188"/>
      <c r="H190" s="189"/>
      <c r="I190" s="190"/>
      <c r="J190" s="190"/>
      <c r="K190" s="191"/>
      <c r="L190" s="191"/>
      <c r="M190" s="191"/>
      <c r="N190" s="191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217">
        <v>20.26752527443524</v>
      </c>
      <c r="AA190" s="218">
        <v>4.4332447412588127</v>
      </c>
      <c r="AB190" s="219">
        <v>0</v>
      </c>
      <c r="AC190" s="220">
        <v>2.062113543454704</v>
      </c>
      <c r="AD190" s="221">
        <v>2.062113543454704</v>
      </c>
      <c r="AE190" s="221">
        <v>1.3819897547702404</v>
      </c>
      <c r="AF190" s="221">
        <v>8.1257267969254237</v>
      </c>
      <c r="AG190" s="221">
        <v>16.575043218768631</v>
      </c>
      <c r="AH190" s="222">
        <v>0</v>
      </c>
      <c r="AI190" s="297"/>
      <c r="AJ190" s="199"/>
      <c r="AK190" s="199"/>
      <c r="AL190" s="200"/>
      <c r="AM190" s="199"/>
      <c r="AN190" s="199"/>
      <c r="AO190" s="221"/>
      <c r="AP190" s="221"/>
      <c r="AQ190" s="221"/>
      <c r="AR190" s="221"/>
      <c r="AS190" s="1073"/>
      <c r="AT190" s="183">
        <v>0</v>
      </c>
    </row>
    <row r="191" spans="1:48" s="183" customFormat="1">
      <c r="A191" s="164" t="s">
        <v>846</v>
      </c>
      <c r="B191" s="165">
        <v>0</v>
      </c>
      <c r="C191" s="165">
        <v>0</v>
      </c>
      <c r="D191" s="166">
        <v>-7.0443549438699441E-3</v>
      </c>
      <c r="E191" s="167">
        <v>1253.0844999999999</v>
      </c>
      <c r="F191" s="167">
        <v>1252.2</v>
      </c>
      <c r="G191" s="168">
        <v>1.9</v>
      </c>
      <c r="H191" s="169">
        <v>8</v>
      </c>
      <c r="I191" s="170" t="s">
        <v>286</v>
      </c>
      <c r="J191" s="170" t="s">
        <v>287</v>
      </c>
      <c r="K191" s="171">
        <v>0.2</v>
      </c>
      <c r="L191" s="171">
        <v>0.88449999999988904</v>
      </c>
      <c r="M191" s="171">
        <v>0.6</v>
      </c>
      <c r="N191" s="171">
        <v>0.25</v>
      </c>
      <c r="O191" s="172">
        <v>0.8</v>
      </c>
      <c r="P191" s="172">
        <v>0.5</v>
      </c>
      <c r="Q191" s="172">
        <v>1.5707963267948967E-2</v>
      </c>
      <c r="R191" s="172">
        <v>0.19429203673205103</v>
      </c>
      <c r="S191" s="172">
        <v>4.4292036732051031E-2</v>
      </c>
      <c r="T191" s="172">
        <v>0.09</v>
      </c>
      <c r="U191" s="172">
        <v>0.09</v>
      </c>
      <c r="V191" s="172">
        <v>0.13429203673205103</v>
      </c>
      <c r="W191" s="172">
        <v>0.09</v>
      </c>
      <c r="X191" s="172">
        <v>0.44999999999999996</v>
      </c>
      <c r="Y191" s="172">
        <v>0.35000000000000009</v>
      </c>
      <c r="Z191" s="173">
        <v>5.0728710294204298</v>
      </c>
      <c r="AA191" s="174">
        <v>0</v>
      </c>
      <c r="AB191" s="175">
        <v>0</v>
      </c>
      <c r="AC191" s="176">
        <v>0</v>
      </c>
      <c r="AD191" s="177">
        <v>0</v>
      </c>
      <c r="AE191" s="177">
        <v>0</v>
      </c>
      <c r="AF191" s="177">
        <v>3.0290490237655034</v>
      </c>
      <c r="AG191" s="177">
        <v>2.0438220056549263</v>
      </c>
      <c r="AH191" s="178"/>
      <c r="AI191" s="296">
        <v>1.334499999999889</v>
      </c>
      <c r="AJ191" s="180"/>
      <c r="AK191" s="180">
        <v>0.45</v>
      </c>
      <c r="AL191" s="181">
        <v>0.88449999999988904</v>
      </c>
      <c r="AM191" s="182">
        <v>1</v>
      </c>
      <c r="AN191" s="162">
        <v>0</v>
      </c>
      <c r="AO191" s="162">
        <v>0</v>
      </c>
      <c r="AP191" s="162" t="s">
        <v>5625</v>
      </c>
      <c r="AQ191" s="162" t="s">
        <v>5625</v>
      </c>
      <c r="AR191" s="162" t="s">
        <v>5625</v>
      </c>
      <c r="AS191" s="1072">
        <v>0.88449999999988904</v>
      </c>
      <c r="AT191" s="183">
        <v>0</v>
      </c>
      <c r="AU191" s="183">
        <v>1</v>
      </c>
    </row>
    <row r="192" spans="1:48" s="183" customFormat="1">
      <c r="A192" s="184"/>
      <c r="B192" s="185">
        <v>0.6</v>
      </c>
      <c r="C192" s="185">
        <v>0.6</v>
      </c>
      <c r="D192" s="186">
        <v>-7.0443549438699441E-3</v>
      </c>
      <c r="E192" s="187">
        <v>1253.0844999999999</v>
      </c>
      <c r="F192" s="187">
        <v>1252.1957733870338</v>
      </c>
      <c r="G192" s="188">
        <v>1.9</v>
      </c>
      <c r="H192" s="189">
        <v>8</v>
      </c>
      <c r="I192" s="190" t="s">
        <v>286</v>
      </c>
      <c r="J192" s="190" t="s">
        <v>287</v>
      </c>
      <c r="K192" s="191">
        <v>0.2</v>
      </c>
      <c r="L192" s="191">
        <v>0.88872661296613842</v>
      </c>
      <c r="M192" s="191">
        <v>0.6</v>
      </c>
      <c r="N192" s="191">
        <v>0.15</v>
      </c>
      <c r="O192" s="192">
        <v>0.74</v>
      </c>
      <c r="P192" s="192">
        <v>0.5</v>
      </c>
      <c r="Q192" s="192">
        <v>1.5707963267948967E-2</v>
      </c>
      <c r="R192" s="192">
        <v>0.13429203673205103</v>
      </c>
      <c r="S192" s="192">
        <v>4.4292036732051031E-2</v>
      </c>
      <c r="T192" s="192">
        <v>0.09</v>
      </c>
      <c r="U192" s="192">
        <v>0.09</v>
      </c>
      <c r="V192" s="192">
        <v>0.13429203673205103</v>
      </c>
      <c r="W192" s="192">
        <v>0.09</v>
      </c>
      <c r="X192" s="192">
        <v>0.38999999999999996</v>
      </c>
      <c r="Y192" s="192">
        <v>0.35000000000000003</v>
      </c>
      <c r="Z192" s="193">
        <v>0.44594158066780976</v>
      </c>
      <c r="AA192" s="194">
        <v>0</v>
      </c>
      <c r="AB192" s="195">
        <v>0</v>
      </c>
      <c r="AC192" s="196">
        <v>8.0575222039230621E-2</v>
      </c>
      <c r="AD192" s="197">
        <v>8.0575222039230621E-2</v>
      </c>
      <c r="AE192" s="197">
        <v>5.3999999999999999E-2</v>
      </c>
      <c r="AF192" s="197">
        <v>0.23399999999999996</v>
      </c>
      <c r="AG192" s="197">
        <v>0.2119415806678098</v>
      </c>
      <c r="AH192" s="198"/>
      <c r="AI192" s="297"/>
      <c r="AJ192" s="199"/>
      <c r="AK192" s="199"/>
      <c r="AL192" s="200"/>
      <c r="AM192" s="201"/>
      <c r="AN192" s="202"/>
      <c r="AO192" s="202">
        <v>0.6</v>
      </c>
      <c r="AP192" s="202" t="s">
        <v>5625</v>
      </c>
      <c r="AQ192" s="202" t="s">
        <v>5625</v>
      </c>
      <c r="AR192" s="202" t="s">
        <v>5625</v>
      </c>
      <c r="AS192" s="871"/>
      <c r="AT192" s="183">
        <v>0</v>
      </c>
    </row>
    <row r="193" spans="1:47" s="183" customFormat="1">
      <c r="A193" s="184"/>
      <c r="B193" s="185">
        <v>11.33</v>
      </c>
      <c r="C193" s="185">
        <v>10.73</v>
      </c>
      <c r="D193" s="186">
        <v>-7.0443549438699441E-3</v>
      </c>
      <c r="E193" s="187">
        <v>1252.4449992599934</v>
      </c>
      <c r="F193" s="187">
        <v>1252.120187458486</v>
      </c>
      <c r="G193" s="188">
        <v>1.9</v>
      </c>
      <c r="H193" s="189">
        <v>8</v>
      </c>
      <c r="I193" s="190" t="s">
        <v>286</v>
      </c>
      <c r="J193" s="190" t="s">
        <v>287</v>
      </c>
      <c r="K193" s="191">
        <v>0.2</v>
      </c>
      <c r="L193" s="191">
        <v>0.32481180150739419</v>
      </c>
      <c r="M193" s="191">
        <v>0.6</v>
      </c>
      <c r="N193" s="191">
        <v>0.15</v>
      </c>
      <c r="O193" s="192">
        <v>0.4</v>
      </c>
      <c r="P193" s="192">
        <v>0.5</v>
      </c>
      <c r="Q193" s="192">
        <v>1.5707963267948967E-2</v>
      </c>
      <c r="R193" s="192">
        <v>0.13429203673205103</v>
      </c>
      <c r="S193" s="192">
        <v>4.4292036732051031E-2</v>
      </c>
      <c r="T193" s="192">
        <v>0.09</v>
      </c>
      <c r="U193" s="192">
        <v>0.09</v>
      </c>
      <c r="V193" s="192">
        <v>0.13429203673205103</v>
      </c>
      <c r="W193" s="192">
        <v>0.09</v>
      </c>
      <c r="X193" s="192">
        <v>0.38999999999999996</v>
      </c>
      <c r="Y193" s="192">
        <v>1.0000000000000064E-2</v>
      </c>
      <c r="Z193" s="193">
        <v>4.3444383781046039</v>
      </c>
      <c r="AA193" s="194">
        <v>0</v>
      </c>
      <c r="AB193" s="195">
        <v>0</v>
      </c>
      <c r="AC193" s="196">
        <v>1.4409535541349077</v>
      </c>
      <c r="AD193" s="197">
        <v>1.4409535541349077</v>
      </c>
      <c r="AE193" s="197">
        <v>0.9657</v>
      </c>
      <c r="AF193" s="197">
        <v>4.1846999999999994</v>
      </c>
      <c r="AG193" s="197">
        <v>0.15973837810460445</v>
      </c>
      <c r="AH193" s="198"/>
      <c r="AI193" s="297"/>
      <c r="AJ193" s="199"/>
      <c r="AK193" s="199"/>
      <c r="AL193" s="200"/>
      <c r="AM193" s="201"/>
      <c r="AN193" s="202"/>
      <c r="AO193" s="202" t="s">
        <v>5625</v>
      </c>
      <c r="AP193" s="202" t="s">
        <v>5625</v>
      </c>
      <c r="AQ193" s="202" t="s">
        <v>5625</v>
      </c>
      <c r="AR193" s="202" t="s">
        <v>5625</v>
      </c>
      <c r="AS193" s="871"/>
      <c r="AT193" s="183">
        <v>0</v>
      </c>
    </row>
    <row r="194" spans="1:47" s="183" customFormat="1">
      <c r="A194" s="184"/>
      <c r="B194" s="185">
        <v>22.65</v>
      </c>
      <c r="C194" s="185">
        <v>11.319999999999999</v>
      </c>
      <c r="D194" s="186">
        <v>-7.0443549438699441E-3</v>
      </c>
      <c r="E194" s="187">
        <v>1251.8060629513552</v>
      </c>
      <c r="F194" s="187">
        <v>1252.1160312890693</v>
      </c>
      <c r="G194" s="188">
        <v>1.9</v>
      </c>
      <c r="H194" s="189">
        <v>8</v>
      </c>
      <c r="I194" s="190" t="s">
        <v>286</v>
      </c>
      <c r="J194" s="190" t="s">
        <v>287</v>
      </c>
      <c r="K194" s="191">
        <v>0.2</v>
      </c>
      <c r="L194" s="191">
        <v>-0.30996833771405363</v>
      </c>
      <c r="M194" s="191">
        <v>0.6</v>
      </c>
      <c r="N194" s="191">
        <v>0.15</v>
      </c>
      <c r="O194" s="192">
        <v>0.02</v>
      </c>
      <c r="P194" s="192">
        <v>0.5</v>
      </c>
      <c r="Q194" s="192">
        <v>1.5707963267948967E-2</v>
      </c>
      <c r="R194" s="192">
        <v>0.13429203673205103</v>
      </c>
      <c r="S194" s="192">
        <v>4.4292036732051031E-2</v>
      </c>
      <c r="T194" s="192">
        <v>0.09</v>
      </c>
      <c r="U194" s="192">
        <v>0.09</v>
      </c>
      <c r="V194" s="192">
        <v>0.13429203673205103</v>
      </c>
      <c r="W194" s="192">
        <v>0.09</v>
      </c>
      <c r="X194" s="192">
        <v>0.38999999999999996</v>
      </c>
      <c r="Y194" s="192">
        <v>-0.36999999999999994</v>
      </c>
      <c r="Z194" s="193">
        <v>0.27189505024614774</v>
      </c>
      <c r="AA194" s="194">
        <v>0</v>
      </c>
      <c r="AB194" s="195">
        <v>0</v>
      </c>
      <c r="AC194" s="196">
        <v>1.5201858558068175</v>
      </c>
      <c r="AD194" s="197">
        <v>1.5201858558068175</v>
      </c>
      <c r="AE194" s="197">
        <v>1.0187999999999999</v>
      </c>
      <c r="AF194" s="197">
        <v>0.27189505024614774</v>
      </c>
      <c r="AG194" s="197">
        <v>0</v>
      </c>
      <c r="AH194" s="198"/>
      <c r="AI194" s="297"/>
      <c r="AJ194" s="199"/>
      <c r="AK194" s="199"/>
      <c r="AL194" s="200"/>
      <c r="AM194" s="201"/>
      <c r="AN194" s="202"/>
      <c r="AO194" s="202" t="s">
        <v>5625</v>
      </c>
      <c r="AP194" s="202" t="s">
        <v>5625</v>
      </c>
      <c r="AQ194" s="202" t="s">
        <v>5625</v>
      </c>
      <c r="AR194" s="202" t="s">
        <v>5625</v>
      </c>
      <c r="AS194" s="871"/>
      <c r="AT194" s="183">
        <v>0</v>
      </c>
    </row>
    <row r="195" spans="1:47" s="183" customFormat="1">
      <c r="A195" s="184"/>
      <c r="B195" s="185">
        <v>33.979999999999997</v>
      </c>
      <c r="C195" s="185">
        <v>11.329999999999998</v>
      </c>
      <c r="D195" s="186">
        <v>-7.0443549438699441E-3</v>
      </c>
      <c r="E195" s="187">
        <v>1251.1665622113487</v>
      </c>
      <c r="F195" s="187">
        <v>1252.040374916972</v>
      </c>
      <c r="G195" s="188">
        <v>1.9</v>
      </c>
      <c r="H195" s="189">
        <v>8</v>
      </c>
      <c r="I195" s="190" t="s">
        <v>286</v>
      </c>
      <c r="J195" s="190" t="s">
        <v>287</v>
      </c>
      <c r="K195" s="191">
        <v>0.2</v>
      </c>
      <c r="L195" s="191">
        <v>-0.87381270562332247</v>
      </c>
      <c r="M195" s="191">
        <v>0.6</v>
      </c>
      <c r="N195" s="191">
        <v>0.15</v>
      </c>
      <c r="O195" s="192">
        <v>-0.31</v>
      </c>
      <c r="P195" s="192">
        <v>0.5</v>
      </c>
      <c r="Q195" s="192">
        <v>1.5707963267948967E-2</v>
      </c>
      <c r="R195" s="192">
        <v>0.13429203673205103</v>
      </c>
      <c r="S195" s="192">
        <v>4.4292036732051031E-2</v>
      </c>
      <c r="T195" s="192">
        <v>0.09</v>
      </c>
      <c r="U195" s="192">
        <v>0.09</v>
      </c>
      <c r="V195" s="192">
        <v>0.13429203673205103</v>
      </c>
      <c r="W195" s="192">
        <v>0.09</v>
      </c>
      <c r="X195" s="192">
        <v>0.38999999999999996</v>
      </c>
      <c r="Y195" s="192">
        <v>-0.7</v>
      </c>
      <c r="Z195" s="193">
        <v>0</v>
      </c>
      <c r="AA195" s="194">
        <v>0</v>
      </c>
      <c r="AB195" s="195">
        <v>0</v>
      </c>
      <c r="AC195" s="196">
        <v>1.5215287761741381</v>
      </c>
      <c r="AD195" s="197">
        <v>1.5215287761741381</v>
      </c>
      <c r="AE195" s="197">
        <v>1.0196999999999998</v>
      </c>
      <c r="AF195" s="197">
        <v>0</v>
      </c>
      <c r="AG195" s="197">
        <v>0</v>
      </c>
      <c r="AH195" s="198"/>
      <c r="AI195" s="297"/>
      <c r="AJ195" s="199"/>
      <c r="AK195" s="199"/>
      <c r="AL195" s="200"/>
      <c r="AM195" s="201"/>
      <c r="AN195" s="202"/>
      <c r="AO195" s="202" t="s">
        <v>5625</v>
      </c>
      <c r="AP195" s="202" t="s">
        <v>5625</v>
      </c>
      <c r="AQ195" s="202" t="s">
        <v>5625</v>
      </c>
      <c r="AR195" s="202" t="s">
        <v>5625</v>
      </c>
      <c r="AS195" s="871"/>
      <c r="AT195" s="183">
        <v>0</v>
      </c>
    </row>
    <row r="196" spans="1:47" s="183" customFormat="1">
      <c r="A196" s="184"/>
      <c r="B196" s="185">
        <v>45.3</v>
      </c>
      <c r="C196" s="185">
        <v>11.32</v>
      </c>
      <c r="D196" s="186">
        <v>-7.0443549438699441E-3</v>
      </c>
      <c r="E196" s="187">
        <v>1250.5276259027105</v>
      </c>
      <c r="F196" s="187">
        <v>1252.0404453605215</v>
      </c>
      <c r="G196" s="188">
        <v>1.9</v>
      </c>
      <c r="H196" s="189">
        <v>8</v>
      </c>
      <c r="I196" s="190" t="s">
        <v>286</v>
      </c>
      <c r="J196" s="190" t="s">
        <v>287</v>
      </c>
      <c r="K196" s="191">
        <v>0.2</v>
      </c>
      <c r="L196" s="191">
        <v>-1.5128194578110197</v>
      </c>
      <c r="M196" s="191">
        <v>0.6</v>
      </c>
      <c r="N196" s="191">
        <v>0.15</v>
      </c>
      <c r="O196" s="192">
        <v>-0.7</v>
      </c>
      <c r="P196" s="192">
        <v>0.5</v>
      </c>
      <c r="Q196" s="192">
        <v>1.5707963267948967E-2</v>
      </c>
      <c r="R196" s="192">
        <v>0.13429203673205103</v>
      </c>
      <c r="S196" s="192">
        <v>4.4292036732051031E-2</v>
      </c>
      <c r="T196" s="192">
        <v>0.09</v>
      </c>
      <c r="U196" s="192">
        <v>0.09</v>
      </c>
      <c r="V196" s="192">
        <v>0.13429203673205103</v>
      </c>
      <c r="W196" s="192">
        <v>0.09</v>
      </c>
      <c r="X196" s="192">
        <v>0.38999999999999996</v>
      </c>
      <c r="Y196" s="192">
        <v>-1.0899999999999999</v>
      </c>
      <c r="Z196" s="193">
        <v>0</v>
      </c>
      <c r="AA196" s="194">
        <v>0</v>
      </c>
      <c r="AB196" s="195">
        <v>0</v>
      </c>
      <c r="AC196" s="196">
        <v>1.5201858558068178</v>
      </c>
      <c r="AD196" s="197">
        <v>1.5201858558068178</v>
      </c>
      <c r="AE196" s="197">
        <v>1.0187999999999999</v>
      </c>
      <c r="AF196" s="197">
        <v>0</v>
      </c>
      <c r="AG196" s="197">
        <v>0</v>
      </c>
      <c r="AH196" s="198"/>
      <c r="AI196" s="297"/>
      <c r="AJ196" s="199"/>
      <c r="AK196" s="199"/>
      <c r="AL196" s="200"/>
      <c r="AM196" s="201"/>
      <c r="AN196" s="202"/>
      <c r="AO196" s="202" t="s">
        <v>5625</v>
      </c>
      <c r="AP196" s="202" t="s">
        <v>5625</v>
      </c>
      <c r="AQ196" s="202" t="s">
        <v>5625</v>
      </c>
      <c r="AR196" s="202" t="s">
        <v>5625</v>
      </c>
      <c r="AS196" s="871"/>
      <c r="AT196" s="183">
        <v>0</v>
      </c>
    </row>
    <row r="197" spans="1:47" s="183" customFormat="1">
      <c r="A197" s="203" t="s">
        <v>847</v>
      </c>
      <c r="B197" s="204">
        <v>56.626902417089603</v>
      </c>
      <c r="C197" s="204">
        <v>11.326902417089606</v>
      </c>
      <c r="D197" s="205">
        <v>-7.0443549438699441E-3</v>
      </c>
      <c r="E197" s="206">
        <v>1249.8883000000001</v>
      </c>
      <c r="F197" s="206">
        <v>1251.8011000000022</v>
      </c>
      <c r="G197" s="207">
        <v>1.9</v>
      </c>
      <c r="H197" s="208">
        <v>8</v>
      </c>
      <c r="I197" s="209" t="s">
        <v>286</v>
      </c>
      <c r="J197" s="209" t="s">
        <v>287</v>
      </c>
      <c r="K197" s="210">
        <v>0.2</v>
      </c>
      <c r="L197" s="210">
        <v>-1.9128000000021075</v>
      </c>
      <c r="M197" s="210">
        <v>0.6</v>
      </c>
      <c r="N197" s="210">
        <v>0.15</v>
      </c>
      <c r="O197" s="211">
        <v>-0.94</v>
      </c>
      <c r="P197" s="211">
        <v>0.5</v>
      </c>
      <c r="Q197" s="211">
        <v>1.5707963267948967E-2</v>
      </c>
      <c r="R197" s="211">
        <v>0.13429203673205103</v>
      </c>
      <c r="S197" s="211">
        <v>4.4292036732051031E-2</v>
      </c>
      <c r="T197" s="211">
        <v>0.09</v>
      </c>
      <c r="U197" s="211">
        <v>0.09</v>
      </c>
      <c r="V197" s="211">
        <v>0.13429203673205103</v>
      </c>
      <c r="W197" s="211">
        <v>0.09</v>
      </c>
      <c r="X197" s="211">
        <v>0.38999999999999996</v>
      </c>
      <c r="Y197" s="211">
        <v>-1.3299999999999998</v>
      </c>
      <c r="Z197" s="193">
        <v>0</v>
      </c>
      <c r="AA197" s="194">
        <v>0</v>
      </c>
      <c r="AB197" s="195">
        <v>0</v>
      </c>
      <c r="AC197" s="196">
        <v>1.521112795456155</v>
      </c>
      <c r="AD197" s="197">
        <v>1.521112795456155</v>
      </c>
      <c r="AE197" s="197">
        <v>1.0194212175380646</v>
      </c>
      <c r="AF197" s="197">
        <v>0</v>
      </c>
      <c r="AG197" s="197">
        <v>0</v>
      </c>
      <c r="AH197" s="198"/>
      <c r="AI197" s="298">
        <v>-1.4628000000021075</v>
      </c>
      <c r="AJ197" s="212"/>
      <c r="AK197" s="212">
        <v>0.45</v>
      </c>
      <c r="AL197" s="213">
        <v>-1.9128000000021075</v>
      </c>
      <c r="AM197" s="214">
        <v>1</v>
      </c>
      <c r="AN197" s="215">
        <v>0</v>
      </c>
      <c r="AO197" s="215" t="s">
        <v>5625</v>
      </c>
      <c r="AP197" s="215" t="s">
        <v>5625</v>
      </c>
      <c r="AQ197" s="215" t="s">
        <v>5625</v>
      </c>
      <c r="AR197" s="215" t="s">
        <v>5625</v>
      </c>
      <c r="AS197" s="870">
        <v>-1.9128000000021075</v>
      </c>
      <c r="AT197" s="183">
        <v>0</v>
      </c>
      <c r="AU197" s="183">
        <v>1</v>
      </c>
    </row>
    <row r="198" spans="1:47" s="183" customFormat="1">
      <c r="A198" s="216"/>
      <c r="B198" s="185"/>
      <c r="C198" s="185"/>
      <c r="D198" s="186"/>
      <c r="E198" s="187"/>
      <c r="F198" s="187">
        <v>0</v>
      </c>
      <c r="G198" s="188"/>
      <c r="H198" s="189"/>
      <c r="I198" s="190"/>
      <c r="J198" s="190"/>
      <c r="K198" s="191"/>
      <c r="L198" s="191"/>
      <c r="M198" s="191"/>
      <c r="N198" s="191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217">
        <v>10.135146038438991</v>
      </c>
      <c r="AA198" s="218">
        <v>0</v>
      </c>
      <c r="AB198" s="219">
        <v>0</v>
      </c>
      <c r="AC198" s="220">
        <v>7.6045420594180664</v>
      </c>
      <c r="AD198" s="221">
        <v>7.6045420594180664</v>
      </c>
      <c r="AE198" s="221">
        <v>5.0964212175380643</v>
      </c>
      <c r="AF198" s="221">
        <v>7.7196440740116508</v>
      </c>
      <c r="AG198" s="221">
        <v>2.4155019644273406</v>
      </c>
      <c r="AH198" s="222">
        <v>0</v>
      </c>
      <c r="AI198" s="297"/>
      <c r="AJ198" s="199"/>
      <c r="AK198" s="199"/>
      <c r="AL198" s="200"/>
      <c r="AM198" s="199"/>
      <c r="AN198" s="199"/>
      <c r="AO198" s="221"/>
      <c r="AP198" s="221"/>
      <c r="AQ198" s="221"/>
      <c r="AR198" s="221"/>
      <c r="AS198" s="1073"/>
      <c r="AT198" s="183">
        <v>0</v>
      </c>
    </row>
    <row r="199" spans="1:47" s="183" customFormat="1">
      <c r="A199" s="164" t="s">
        <v>847</v>
      </c>
      <c r="B199" s="165">
        <v>0</v>
      </c>
      <c r="C199" s="165">
        <v>0</v>
      </c>
      <c r="D199" s="166">
        <v>-3.2303116392894633E-2</v>
      </c>
      <c r="E199" s="167">
        <v>1249.8883000000001</v>
      </c>
      <c r="F199" s="167">
        <v>1251.8011000000022</v>
      </c>
      <c r="G199" s="168">
        <v>1.9</v>
      </c>
      <c r="H199" s="169">
        <v>8</v>
      </c>
      <c r="I199" s="170" t="s">
        <v>286</v>
      </c>
      <c r="J199" s="170" t="s">
        <v>287</v>
      </c>
      <c r="K199" s="171">
        <v>0.2</v>
      </c>
      <c r="L199" s="171">
        <v>-1.9128000000021075</v>
      </c>
      <c r="M199" s="171">
        <v>0.6</v>
      </c>
      <c r="N199" s="171">
        <v>0.25</v>
      </c>
      <c r="O199" s="172">
        <v>-0.88</v>
      </c>
      <c r="P199" s="172">
        <v>0.5</v>
      </c>
      <c r="Q199" s="172">
        <v>1.5707963267948967E-2</v>
      </c>
      <c r="R199" s="172">
        <v>0.19429203673205103</v>
      </c>
      <c r="S199" s="172">
        <v>4.4292036732051031E-2</v>
      </c>
      <c r="T199" s="172">
        <v>0.09</v>
      </c>
      <c r="U199" s="172">
        <v>0.09</v>
      </c>
      <c r="V199" s="172">
        <v>0.13429203673205103</v>
      </c>
      <c r="W199" s="172">
        <v>0.09</v>
      </c>
      <c r="X199" s="172">
        <v>0.44999999999999996</v>
      </c>
      <c r="Y199" s="172">
        <v>-1.33</v>
      </c>
      <c r="Z199" s="173">
        <v>0</v>
      </c>
      <c r="AA199" s="174">
        <v>0</v>
      </c>
      <c r="AB199" s="175">
        <v>0</v>
      </c>
      <c r="AC199" s="176">
        <v>0</v>
      </c>
      <c r="AD199" s="177">
        <v>0</v>
      </c>
      <c r="AE199" s="177">
        <v>0</v>
      </c>
      <c r="AF199" s="177">
        <v>0</v>
      </c>
      <c r="AG199" s="177">
        <v>3.3202644525821885</v>
      </c>
      <c r="AH199" s="178"/>
      <c r="AI199" s="296">
        <v>-1.4628000000021075</v>
      </c>
      <c r="AJ199" s="180"/>
      <c r="AK199" s="180">
        <v>0.45</v>
      </c>
      <c r="AL199" s="181">
        <v>-1.9128000000021075</v>
      </c>
      <c r="AM199" s="182">
        <v>0</v>
      </c>
      <c r="AN199" s="162">
        <v>0</v>
      </c>
      <c r="AO199" s="162" t="s">
        <v>5625</v>
      </c>
      <c r="AP199" s="162" t="s">
        <v>5625</v>
      </c>
      <c r="AQ199" s="162" t="s">
        <v>5625</v>
      </c>
      <c r="AR199" s="162" t="s">
        <v>5625</v>
      </c>
      <c r="AS199" s="1072">
        <v>0</v>
      </c>
      <c r="AT199" s="183">
        <v>0</v>
      </c>
    </row>
    <row r="200" spans="1:47" s="183" customFormat="1">
      <c r="A200" s="184"/>
      <c r="B200" s="185">
        <v>0.6</v>
      </c>
      <c r="C200" s="185">
        <v>0.6</v>
      </c>
      <c r="D200" s="186">
        <v>-3.2303116392894633E-2</v>
      </c>
      <c r="E200" s="187">
        <v>1249.8883000000001</v>
      </c>
      <c r="F200" s="187">
        <v>1251.7817181301664</v>
      </c>
      <c r="G200" s="188">
        <v>1.9</v>
      </c>
      <c r="H200" s="189">
        <v>8</v>
      </c>
      <c r="I200" s="190" t="s">
        <v>286</v>
      </c>
      <c r="J200" s="190" t="s">
        <v>287</v>
      </c>
      <c r="K200" s="191">
        <v>0.2</v>
      </c>
      <c r="L200" s="191">
        <v>-1.8934181301663102</v>
      </c>
      <c r="M200" s="191">
        <v>0.6</v>
      </c>
      <c r="N200" s="191">
        <v>0.15</v>
      </c>
      <c r="O200" s="192">
        <v>-0.93</v>
      </c>
      <c r="P200" s="192">
        <v>0.5</v>
      </c>
      <c r="Q200" s="192">
        <v>1.5707963267948967E-2</v>
      </c>
      <c r="R200" s="192">
        <v>0.13429203673205103</v>
      </c>
      <c r="S200" s="192">
        <v>4.4292036732051031E-2</v>
      </c>
      <c r="T200" s="192">
        <v>0.09</v>
      </c>
      <c r="U200" s="192">
        <v>0.09</v>
      </c>
      <c r="V200" s="192">
        <v>0.13429203673205103</v>
      </c>
      <c r="W200" s="192">
        <v>0.09</v>
      </c>
      <c r="X200" s="192">
        <v>0.38999999999999996</v>
      </c>
      <c r="Y200" s="192">
        <v>-1.32</v>
      </c>
      <c r="Z200" s="193">
        <v>0</v>
      </c>
      <c r="AA200" s="194">
        <v>0</v>
      </c>
      <c r="AB200" s="195">
        <v>0</v>
      </c>
      <c r="AC200" s="196">
        <v>8.0575222039230621E-2</v>
      </c>
      <c r="AD200" s="197">
        <v>8.0575222039230621E-2</v>
      </c>
      <c r="AE200" s="197">
        <v>5.3999999999999999E-2</v>
      </c>
      <c r="AF200" s="197">
        <v>0</v>
      </c>
      <c r="AG200" s="197">
        <v>0</v>
      </c>
      <c r="AH200" s="198"/>
      <c r="AI200" s="297"/>
      <c r="AJ200" s="199"/>
      <c r="AK200" s="199"/>
      <c r="AL200" s="200"/>
      <c r="AM200" s="201"/>
      <c r="AN200" s="202"/>
      <c r="AO200" s="202" t="s">
        <v>5625</v>
      </c>
      <c r="AP200" s="202" t="s">
        <v>5625</v>
      </c>
      <c r="AQ200" s="202" t="s">
        <v>5625</v>
      </c>
      <c r="AR200" s="202" t="s">
        <v>5625</v>
      </c>
      <c r="AS200" s="871"/>
      <c r="AT200" s="183">
        <v>0</v>
      </c>
    </row>
    <row r="201" spans="1:47" s="183" customFormat="1">
      <c r="A201" s="184"/>
      <c r="B201" s="185">
        <v>7.23</v>
      </c>
      <c r="C201" s="185">
        <v>6.6300000000000008</v>
      </c>
      <c r="D201" s="186">
        <v>-3.2303116392894633E-2</v>
      </c>
      <c r="E201" s="187">
        <v>1249.6379577044884</v>
      </c>
      <c r="F201" s="187">
        <v>1251.5675484684814</v>
      </c>
      <c r="G201" s="188">
        <v>1.9</v>
      </c>
      <c r="H201" s="189">
        <v>8</v>
      </c>
      <c r="I201" s="190" t="s">
        <v>286</v>
      </c>
      <c r="J201" s="190" t="s">
        <v>287</v>
      </c>
      <c r="K201" s="191">
        <v>0.2</v>
      </c>
      <c r="L201" s="191">
        <v>-1.9295907639930192</v>
      </c>
      <c r="M201" s="191">
        <v>0.6</v>
      </c>
      <c r="N201" s="191">
        <v>0.15</v>
      </c>
      <c r="O201" s="192">
        <v>-0.95</v>
      </c>
      <c r="P201" s="192">
        <v>0.5</v>
      </c>
      <c r="Q201" s="192">
        <v>1.5707963267948967E-2</v>
      </c>
      <c r="R201" s="192">
        <v>0.13429203673205103</v>
      </c>
      <c r="S201" s="192">
        <v>4.4292036732051031E-2</v>
      </c>
      <c r="T201" s="192">
        <v>0.09</v>
      </c>
      <c r="U201" s="192">
        <v>0.09</v>
      </c>
      <c r="V201" s="192">
        <v>0.13429203673205103</v>
      </c>
      <c r="W201" s="192">
        <v>0.09</v>
      </c>
      <c r="X201" s="192">
        <v>0.38999999999999996</v>
      </c>
      <c r="Y201" s="192">
        <v>-1.3399999999999999</v>
      </c>
      <c r="Z201" s="193">
        <v>0</v>
      </c>
      <c r="AA201" s="194">
        <v>0</v>
      </c>
      <c r="AB201" s="195">
        <v>0</v>
      </c>
      <c r="AC201" s="196">
        <v>0.89035620353349842</v>
      </c>
      <c r="AD201" s="197">
        <v>0.89035620353349842</v>
      </c>
      <c r="AE201" s="197">
        <v>0.59670000000000001</v>
      </c>
      <c r="AF201" s="197">
        <v>0</v>
      </c>
      <c r="AG201" s="197">
        <v>0</v>
      </c>
      <c r="AH201" s="198"/>
      <c r="AI201" s="297"/>
      <c r="AJ201" s="199"/>
      <c r="AK201" s="199"/>
      <c r="AL201" s="200"/>
      <c r="AM201" s="201"/>
      <c r="AN201" s="202"/>
      <c r="AO201" s="202" t="s">
        <v>5625</v>
      </c>
      <c r="AP201" s="202" t="s">
        <v>5625</v>
      </c>
      <c r="AQ201" s="202" t="s">
        <v>5625</v>
      </c>
      <c r="AR201" s="202" t="s">
        <v>5625</v>
      </c>
      <c r="AS201" s="871"/>
      <c r="AT201" s="183">
        <v>0</v>
      </c>
    </row>
    <row r="202" spans="1:47" s="183" customFormat="1">
      <c r="A202" s="184"/>
      <c r="B202" s="185">
        <v>14.47</v>
      </c>
      <c r="C202" s="185">
        <v>7.24</v>
      </c>
      <c r="D202" s="186">
        <v>-3.2303116392894633E-2</v>
      </c>
      <c r="E202" s="187">
        <v>1249.3872691540728</v>
      </c>
      <c r="F202" s="187">
        <v>1251.5478435674818</v>
      </c>
      <c r="G202" s="188">
        <v>1.9</v>
      </c>
      <c r="H202" s="189">
        <v>8</v>
      </c>
      <c r="I202" s="190" t="s">
        <v>286</v>
      </c>
      <c r="J202" s="190" t="s">
        <v>287</v>
      </c>
      <c r="K202" s="191">
        <v>0.2</v>
      </c>
      <c r="L202" s="191">
        <v>-2.1605744134089946</v>
      </c>
      <c r="M202" s="191">
        <v>0.6</v>
      </c>
      <c r="N202" s="191">
        <v>0.15</v>
      </c>
      <c r="O202" s="192">
        <v>-1.0900000000000001</v>
      </c>
      <c r="P202" s="192">
        <v>0.5</v>
      </c>
      <c r="Q202" s="192">
        <v>1.5707963267948967E-2</v>
      </c>
      <c r="R202" s="192">
        <v>0.13429203673205103</v>
      </c>
      <c r="S202" s="192">
        <v>4.4292036732051031E-2</v>
      </c>
      <c r="T202" s="192">
        <v>0.09</v>
      </c>
      <c r="U202" s="192">
        <v>0.09</v>
      </c>
      <c r="V202" s="192">
        <v>0.13429203673205103</v>
      </c>
      <c r="W202" s="192">
        <v>0.09</v>
      </c>
      <c r="X202" s="192">
        <v>0.38999999999999996</v>
      </c>
      <c r="Y202" s="192">
        <v>-1.48</v>
      </c>
      <c r="Z202" s="193">
        <v>0</v>
      </c>
      <c r="AA202" s="194">
        <v>0</v>
      </c>
      <c r="AB202" s="195">
        <v>0</v>
      </c>
      <c r="AC202" s="196">
        <v>0.97227434594004947</v>
      </c>
      <c r="AD202" s="197">
        <v>0.97227434594004947</v>
      </c>
      <c r="AE202" s="197">
        <v>0.65159999999999996</v>
      </c>
      <c r="AF202" s="197">
        <v>0</v>
      </c>
      <c r="AG202" s="197">
        <v>0</v>
      </c>
      <c r="AH202" s="198"/>
      <c r="AI202" s="297"/>
      <c r="AJ202" s="199"/>
      <c r="AK202" s="199"/>
      <c r="AL202" s="200"/>
      <c r="AM202" s="201"/>
      <c r="AN202" s="202"/>
      <c r="AO202" s="202" t="s">
        <v>5625</v>
      </c>
      <c r="AP202" s="202" t="s">
        <v>5625</v>
      </c>
      <c r="AQ202" s="202" t="s">
        <v>5625</v>
      </c>
      <c r="AR202" s="202" t="s">
        <v>5625</v>
      </c>
      <c r="AS202" s="871"/>
      <c r="AT202" s="183">
        <v>0</v>
      </c>
    </row>
    <row r="203" spans="1:47" s="183" customFormat="1">
      <c r="A203" s="184"/>
      <c r="B203" s="185">
        <v>21.7</v>
      </c>
      <c r="C203" s="185">
        <v>7.2299999999999986</v>
      </c>
      <c r="D203" s="186">
        <v>-3.2303116392894633E-2</v>
      </c>
      <c r="E203" s="187">
        <v>1249.1369268585609</v>
      </c>
      <c r="F203" s="187">
        <v>1251.3339969369608</v>
      </c>
      <c r="G203" s="188">
        <v>1.9</v>
      </c>
      <c r="H203" s="189">
        <v>8</v>
      </c>
      <c r="I203" s="190" t="s">
        <v>286</v>
      </c>
      <c r="J203" s="190" t="s">
        <v>287</v>
      </c>
      <c r="K203" s="191">
        <v>0.2</v>
      </c>
      <c r="L203" s="191">
        <v>-2.1970700783999746</v>
      </c>
      <c r="M203" s="191">
        <v>0.6</v>
      </c>
      <c r="N203" s="191">
        <v>0.15</v>
      </c>
      <c r="O203" s="192">
        <v>-1.1100000000000001</v>
      </c>
      <c r="P203" s="192">
        <v>0.5</v>
      </c>
      <c r="Q203" s="192">
        <v>1.5707963267948967E-2</v>
      </c>
      <c r="R203" s="192">
        <v>0.13429203673205103</v>
      </c>
      <c r="S203" s="192">
        <v>4.4292036732051031E-2</v>
      </c>
      <c r="T203" s="192">
        <v>0.09</v>
      </c>
      <c r="U203" s="192">
        <v>0.09</v>
      </c>
      <c r="V203" s="192">
        <v>0.13429203673205103</v>
      </c>
      <c r="W203" s="192">
        <v>0.09</v>
      </c>
      <c r="X203" s="192">
        <v>0.38999999999999996</v>
      </c>
      <c r="Y203" s="192">
        <v>-1.5</v>
      </c>
      <c r="Z203" s="193">
        <v>0</v>
      </c>
      <c r="AA203" s="194">
        <v>0</v>
      </c>
      <c r="AB203" s="195">
        <v>0</v>
      </c>
      <c r="AC203" s="196">
        <v>0.97093142557272882</v>
      </c>
      <c r="AD203" s="197">
        <v>0.97093142557272882</v>
      </c>
      <c r="AE203" s="197">
        <v>0.65069999999999983</v>
      </c>
      <c r="AF203" s="197">
        <v>0</v>
      </c>
      <c r="AG203" s="197">
        <v>0</v>
      </c>
      <c r="AH203" s="198"/>
      <c r="AI203" s="297"/>
      <c r="AJ203" s="199"/>
      <c r="AK203" s="199"/>
      <c r="AL203" s="200"/>
      <c r="AM203" s="201"/>
      <c r="AN203" s="202"/>
      <c r="AO203" s="202" t="s">
        <v>5625</v>
      </c>
      <c r="AP203" s="202" t="s">
        <v>5625</v>
      </c>
      <c r="AQ203" s="202" t="s">
        <v>5625</v>
      </c>
      <c r="AR203" s="202" t="s">
        <v>5625</v>
      </c>
      <c r="AS203" s="871"/>
      <c r="AT203" s="183">
        <v>0</v>
      </c>
    </row>
    <row r="204" spans="1:47" s="183" customFormat="1">
      <c r="A204" s="184"/>
      <c r="B204" s="185">
        <v>28.94</v>
      </c>
      <c r="C204" s="185">
        <v>7.240000000000002</v>
      </c>
      <c r="D204" s="186">
        <v>-3.2303116392894633E-2</v>
      </c>
      <c r="E204" s="187">
        <v>1248.8862383081453</v>
      </c>
      <c r="F204" s="187">
        <v>1251.3336739057968</v>
      </c>
      <c r="G204" s="188">
        <v>1.9</v>
      </c>
      <c r="H204" s="189">
        <v>8</v>
      </c>
      <c r="I204" s="190" t="s">
        <v>286</v>
      </c>
      <c r="J204" s="190" t="s">
        <v>287</v>
      </c>
      <c r="K204" s="191">
        <v>0.2</v>
      </c>
      <c r="L204" s="191">
        <v>-2.4474355976515199</v>
      </c>
      <c r="M204" s="191">
        <v>0.6</v>
      </c>
      <c r="N204" s="191">
        <v>0.15</v>
      </c>
      <c r="O204" s="192">
        <v>-1.26</v>
      </c>
      <c r="P204" s="192">
        <v>0.5</v>
      </c>
      <c r="Q204" s="192">
        <v>1.5707963267948967E-2</v>
      </c>
      <c r="R204" s="192">
        <v>0.13429203673205103</v>
      </c>
      <c r="S204" s="192">
        <v>4.4292036732051031E-2</v>
      </c>
      <c r="T204" s="192">
        <v>0.09</v>
      </c>
      <c r="U204" s="192">
        <v>0.09</v>
      </c>
      <c r="V204" s="192">
        <v>0.13429203673205103</v>
      </c>
      <c r="W204" s="192">
        <v>0.09</v>
      </c>
      <c r="X204" s="192">
        <v>0.38999999999999996</v>
      </c>
      <c r="Y204" s="192">
        <v>-1.65</v>
      </c>
      <c r="Z204" s="193">
        <v>0</v>
      </c>
      <c r="AA204" s="194">
        <v>0</v>
      </c>
      <c r="AB204" s="195">
        <v>0</v>
      </c>
      <c r="AC204" s="196">
        <v>0.9722743459400498</v>
      </c>
      <c r="AD204" s="197">
        <v>0.9722743459400498</v>
      </c>
      <c r="AE204" s="197">
        <v>0.65160000000000018</v>
      </c>
      <c r="AF204" s="197">
        <v>0</v>
      </c>
      <c r="AG204" s="197">
        <v>0</v>
      </c>
      <c r="AH204" s="198"/>
      <c r="AI204" s="297"/>
      <c r="AJ204" s="199"/>
      <c r="AK204" s="199"/>
      <c r="AL204" s="200"/>
      <c r="AM204" s="201"/>
      <c r="AN204" s="202"/>
      <c r="AO204" s="202" t="s">
        <v>5625</v>
      </c>
      <c r="AP204" s="202" t="s">
        <v>5625</v>
      </c>
      <c r="AQ204" s="202" t="s">
        <v>5625</v>
      </c>
      <c r="AR204" s="202" t="s">
        <v>5625</v>
      </c>
      <c r="AS204" s="871"/>
      <c r="AT204" s="183">
        <v>0</v>
      </c>
    </row>
    <row r="205" spans="1:47" s="183" customFormat="1">
      <c r="A205" s="203" t="s">
        <v>848</v>
      </c>
      <c r="B205" s="204">
        <v>36.169884843032243</v>
      </c>
      <c r="C205" s="204">
        <v>7.2298848430322415</v>
      </c>
      <c r="D205" s="205">
        <v>-3.2303116392894633E-2</v>
      </c>
      <c r="E205" s="206">
        <v>1248.6359</v>
      </c>
      <c r="F205" s="206">
        <v>1250.6327000000001</v>
      </c>
      <c r="G205" s="207">
        <v>1.9</v>
      </c>
      <c r="H205" s="208">
        <v>8</v>
      </c>
      <c r="I205" s="209" t="s">
        <v>286</v>
      </c>
      <c r="J205" s="209" t="s">
        <v>287</v>
      </c>
      <c r="K205" s="210">
        <v>0.2</v>
      </c>
      <c r="L205" s="210">
        <v>-1.9968000000001211</v>
      </c>
      <c r="M205" s="210">
        <v>0.6</v>
      </c>
      <c r="N205" s="210">
        <v>0.15</v>
      </c>
      <c r="O205" s="211">
        <v>-0.99</v>
      </c>
      <c r="P205" s="211">
        <v>0.5</v>
      </c>
      <c r="Q205" s="211">
        <v>1.5707963267948967E-2</v>
      </c>
      <c r="R205" s="211">
        <v>0.13429203673205103</v>
      </c>
      <c r="S205" s="211">
        <v>4.4292036732051031E-2</v>
      </c>
      <c r="T205" s="211">
        <v>0.09</v>
      </c>
      <c r="U205" s="211">
        <v>0.09</v>
      </c>
      <c r="V205" s="211">
        <v>0.13429203673205103</v>
      </c>
      <c r="W205" s="211">
        <v>0.09</v>
      </c>
      <c r="X205" s="211">
        <v>0.38999999999999996</v>
      </c>
      <c r="Y205" s="211">
        <v>-1.38</v>
      </c>
      <c r="Z205" s="193">
        <v>0</v>
      </c>
      <c r="AA205" s="194">
        <v>0</v>
      </c>
      <c r="AB205" s="195">
        <v>0</v>
      </c>
      <c r="AC205" s="196">
        <v>0.9709159609089848</v>
      </c>
      <c r="AD205" s="197">
        <v>0.9709159609089848</v>
      </c>
      <c r="AE205" s="197">
        <v>0.65068963587290174</v>
      </c>
      <c r="AF205" s="197">
        <v>0</v>
      </c>
      <c r="AG205" s="197">
        <v>0</v>
      </c>
      <c r="AH205" s="198"/>
      <c r="AI205" s="298">
        <v>-1.5468000000001212</v>
      </c>
      <c r="AJ205" s="212"/>
      <c r="AK205" s="212">
        <v>0.45</v>
      </c>
      <c r="AL205" s="213">
        <v>-1.9968000000001211</v>
      </c>
      <c r="AM205" s="214">
        <v>1</v>
      </c>
      <c r="AN205" s="215">
        <v>0</v>
      </c>
      <c r="AO205" s="215" t="s">
        <v>5625</v>
      </c>
      <c r="AP205" s="215" t="s">
        <v>5625</v>
      </c>
      <c r="AQ205" s="215" t="s">
        <v>5625</v>
      </c>
      <c r="AR205" s="215" t="s">
        <v>5625</v>
      </c>
      <c r="AS205" s="870">
        <v>-1.9968000000001211</v>
      </c>
      <c r="AT205" s="183">
        <v>0</v>
      </c>
      <c r="AU205" s="183">
        <v>1</v>
      </c>
    </row>
    <row r="206" spans="1:47" s="183" customFormat="1">
      <c r="A206" s="216"/>
      <c r="B206" s="185"/>
      <c r="C206" s="185"/>
      <c r="D206" s="186"/>
      <c r="E206" s="187"/>
      <c r="F206" s="187">
        <v>0</v>
      </c>
      <c r="G206" s="188"/>
      <c r="H206" s="189"/>
      <c r="I206" s="190"/>
      <c r="J206" s="190"/>
      <c r="K206" s="191"/>
      <c r="L206" s="191"/>
      <c r="M206" s="191"/>
      <c r="N206" s="191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217">
        <v>0</v>
      </c>
      <c r="AA206" s="218">
        <v>0</v>
      </c>
      <c r="AB206" s="219">
        <v>0</v>
      </c>
      <c r="AC206" s="220">
        <v>4.8573275039345418</v>
      </c>
      <c r="AD206" s="221">
        <v>4.8573275039345418</v>
      </c>
      <c r="AE206" s="221">
        <v>3.2552896358729018</v>
      </c>
      <c r="AF206" s="221">
        <v>0</v>
      </c>
      <c r="AG206" s="221">
        <v>3.3202644525821885</v>
      </c>
      <c r="AH206" s="222">
        <v>0</v>
      </c>
      <c r="AI206" s="297"/>
      <c r="AJ206" s="199"/>
      <c r="AK206" s="199"/>
      <c r="AL206" s="200"/>
      <c r="AM206" s="199"/>
      <c r="AN206" s="199"/>
      <c r="AO206" s="221"/>
      <c r="AP206" s="221"/>
      <c r="AQ206" s="221"/>
      <c r="AR206" s="221"/>
      <c r="AS206" s="1073"/>
      <c r="AT206" s="183">
        <v>0</v>
      </c>
    </row>
    <row r="207" spans="1:47" s="183" customFormat="1">
      <c r="A207" s="164" t="s">
        <v>848</v>
      </c>
      <c r="B207" s="165">
        <v>0</v>
      </c>
      <c r="C207" s="165">
        <v>0</v>
      </c>
      <c r="D207" s="166">
        <v>-1.5171256176646037E-2</v>
      </c>
      <c r="E207" s="167">
        <v>1248.6359</v>
      </c>
      <c r="F207" s="167">
        <v>1250.6327000000001</v>
      </c>
      <c r="G207" s="168">
        <v>1.9</v>
      </c>
      <c r="H207" s="169">
        <v>8</v>
      </c>
      <c r="I207" s="170" t="s">
        <v>286</v>
      </c>
      <c r="J207" s="170" t="s">
        <v>287</v>
      </c>
      <c r="K207" s="171">
        <v>0.2</v>
      </c>
      <c r="L207" s="171">
        <v>-1.9968000000001211</v>
      </c>
      <c r="M207" s="171">
        <v>0.6</v>
      </c>
      <c r="N207" s="171">
        <v>0.25</v>
      </c>
      <c r="O207" s="172">
        <v>-0.93</v>
      </c>
      <c r="P207" s="172">
        <v>0.5</v>
      </c>
      <c r="Q207" s="172">
        <v>1.5707963267948967E-2</v>
      </c>
      <c r="R207" s="172">
        <v>0.19429203673205103</v>
      </c>
      <c r="S207" s="172">
        <v>4.4292036732051031E-2</v>
      </c>
      <c r="T207" s="172">
        <v>0.09</v>
      </c>
      <c r="U207" s="172">
        <v>0.09</v>
      </c>
      <c r="V207" s="172">
        <v>0.13429203673205103</v>
      </c>
      <c r="W207" s="172">
        <v>0.09</v>
      </c>
      <c r="X207" s="172">
        <v>0.44999999999999996</v>
      </c>
      <c r="Y207" s="172">
        <v>-1.38</v>
      </c>
      <c r="Z207" s="173">
        <v>0</v>
      </c>
      <c r="AA207" s="174">
        <v>0</v>
      </c>
      <c r="AB207" s="175">
        <v>0</v>
      </c>
      <c r="AC207" s="176">
        <v>0</v>
      </c>
      <c r="AD207" s="177">
        <v>0</v>
      </c>
      <c r="AE207" s="177">
        <v>0</v>
      </c>
      <c r="AF207" s="177">
        <v>0</v>
      </c>
      <c r="AG207" s="177">
        <v>3.5109277107240446</v>
      </c>
      <c r="AH207" s="178"/>
      <c r="AI207" s="296">
        <v>-1.5468000000001212</v>
      </c>
      <c r="AJ207" s="180"/>
      <c r="AK207" s="180">
        <v>0.45</v>
      </c>
      <c r="AL207" s="181">
        <v>-1.9968000000001211</v>
      </c>
      <c r="AM207" s="182">
        <v>0</v>
      </c>
      <c r="AN207" s="162">
        <v>0</v>
      </c>
      <c r="AO207" s="162" t="s">
        <v>5625</v>
      </c>
      <c r="AP207" s="162" t="s">
        <v>5625</v>
      </c>
      <c r="AQ207" s="162" t="s">
        <v>5625</v>
      </c>
      <c r="AR207" s="162" t="s">
        <v>5625</v>
      </c>
      <c r="AS207" s="1072">
        <v>0</v>
      </c>
      <c r="AT207" s="183">
        <v>0</v>
      </c>
    </row>
    <row r="208" spans="1:47" s="183" customFormat="1">
      <c r="A208" s="184"/>
      <c r="B208" s="185">
        <v>0.6</v>
      </c>
      <c r="C208" s="185">
        <v>0.6</v>
      </c>
      <c r="D208" s="186">
        <v>-1.5171256176646037E-2</v>
      </c>
      <c r="E208" s="187">
        <v>1248.6359</v>
      </c>
      <c r="F208" s="187">
        <v>1250.6235972462941</v>
      </c>
      <c r="G208" s="188">
        <v>1.9</v>
      </c>
      <c r="H208" s="189">
        <v>8</v>
      </c>
      <c r="I208" s="190" t="s">
        <v>286</v>
      </c>
      <c r="J208" s="190" t="s">
        <v>287</v>
      </c>
      <c r="K208" s="191">
        <v>0.2</v>
      </c>
      <c r="L208" s="191">
        <v>-1.9876972462941467</v>
      </c>
      <c r="M208" s="191">
        <v>0.6</v>
      </c>
      <c r="N208" s="191">
        <v>0.15</v>
      </c>
      <c r="O208" s="192">
        <v>-0.98</v>
      </c>
      <c r="P208" s="192">
        <v>0.5</v>
      </c>
      <c r="Q208" s="192">
        <v>1.5707963267948967E-2</v>
      </c>
      <c r="R208" s="192">
        <v>0.13429203673205103</v>
      </c>
      <c r="S208" s="192">
        <v>4.4292036732051031E-2</v>
      </c>
      <c r="T208" s="192">
        <v>0.09</v>
      </c>
      <c r="U208" s="192">
        <v>0.09</v>
      </c>
      <c r="V208" s="192">
        <v>0.13429203673205103</v>
      </c>
      <c r="W208" s="192">
        <v>0.09</v>
      </c>
      <c r="X208" s="192">
        <v>0.38999999999999996</v>
      </c>
      <c r="Y208" s="192">
        <v>-1.3699999999999999</v>
      </c>
      <c r="Z208" s="193">
        <v>0</v>
      </c>
      <c r="AA208" s="194">
        <v>0</v>
      </c>
      <c r="AB208" s="195">
        <v>0</v>
      </c>
      <c r="AC208" s="196">
        <v>8.0575222039230621E-2</v>
      </c>
      <c r="AD208" s="197">
        <v>8.0575222039230621E-2</v>
      </c>
      <c r="AE208" s="197">
        <v>5.3999999999999999E-2</v>
      </c>
      <c r="AF208" s="197">
        <v>0</v>
      </c>
      <c r="AG208" s="197">
        <v>0</v>
      </c>
      <c r="AH208" s="198"/>
      <c r="AI208" s="297"/>
      <c r="AJ208" s="199"/>
      <c r="AK208" s="199"/>
      <c r="AL208" s="200"/>
      <c r="AM208" s="201"/>
      <c r="AN208" s="202"/>
      <c r="AO208" s="202" t="s">
        <v>5625</v>
      </c>
      <c r="AP208" s="202" t="s">
        <v>5625</v>
      </c>
      <c r="AQ208" s="202" t="s">
        <v>5625</v>
      </c>
      <c r="AR208" s="202" t="s">
        <v>5625</v>
      </c>
      <c r="AS208" s="871"/>
      <c r="AT208" s="183">
        <v>0</v>
      </c>
    </row>
    <row r="209" spans="1:49" s="183" customFormat="1">
      <c r="A209" s="184"/>
      <c r="B209" s="185">
        <v>13.61</v>
      </c>
      <c r="C209" s="185">
        <v>13.01</v>
      </c>
      <c r="D209" s="186">
        <v>-1.5171256176646037E-2</v>
      </c>
      <c r="E209" s="187">
        <v>1249.3901037500916</v>
      </c>
      <c r="F209" s="187">
        <v>1250.4262192034359</v>
      </c>
      <c r="G209" s="188">
        <v>1.9</v>
      </c>
      <c r="H209" s="189">
        <v>8</v>
      </c>
      <c r="I209" s="190" t="s">
        <v>286</v>
      </c>
      <c r="J209" s="190" t="s">
        <v>287</v>
      </c>
      <c r="K209" s="191">
        <v>0.2</v>
      </c>
      <c r="L209" s="191">
        <v>-1.0361154533443369</v>
      </c>
      <c r="M209" s="191">
        <v>0.6</v>
      </c>
      <c r="N209" s="191">
        <v>0.15</v>
      </c>
      <c r="O209" s="192">
        <v>-0.41</v>
      </c>
      <c r="P209" s="192">
        <v>0.5</v>
      </c>
      <c r="Q209" s="192">
        <v>1.5707963267948967E-2</v>
      </c>
      <c r="R209" s="192">
        <v>0.13429203673205103</v>
      </c>
      <c r="S209" s="192">
        <v>4.4292036732051031E-2</v>
      </c>
      <c r="T209" s="192">
        <v>0.09</v>
      </c>
      <c r="U209" s="192">
        <v>0.09</v>
      </c>
      <c r="V209" s="192">
        <v>0.13429203673205103</v>
      </c>
      <c r="W209" s="192">
        <v>0.09</v>
      </c>
      <c r="X209" s="192">
        <v>0.38999999999999996</v>
      </c>
      <c r="Y209" s="192">
        <v>-0.79999999999999993</v>
      </c>
      <c r="Z209" s="193">
        <v>0</v>
      </c>
      <c r="AA209" s="194">
        <v>0</v>
      </c>
      <c r="AB209" s="195">
        <v>0</v>
      </c>
      <c r="AC209" s="196">
        <v>1.747139397883984</v>
      </c>
      <c r="AD209" s="197">
        <v>1.747139397883984</v>
      </c>
      <c r="AE209" s="197">
        <v>1.1708999999999998</v>
      </c>
      <c r="AF209" s="197">
        <v>0</v>
      </c>
      <c r="AG209" s="197">
        <v>0</v>
      </c>
      <c r="AH209" s="198"/>
      <c r="AI209" s="297"/>
      <c r="AJ209" s="199"/>
      <c r="AK209" s="199"/>
      <c r="AL209" s="200"/>
      <c r="AM209" s="201"/>
      <c r="AN209" s="202"/>
      <c r="AO209" s="202" t="s">
        <v>5625</v>
      </c>
      <c r="AP209" s="202" t="s">
        <v>5625</v>
      </c>
      <c r="AQ209" s="202" t="s">
        <v>5625</v>
      </c>
      <c r="AR209" s="202" t="s">
        <v>5625</v>
      </c>
      <c r="AS209" s="871"/>
      <c r="AT209" s="183">
        <v>0</v>
      </c>
    </row>
    <row r="210" spans="1:49" s="183" customFormat="1">
      <c r="A210" s="184"/>
      <c r="B210" s="185">
        <v>27.23</v>
      </c>
      <c r="C210" s="185">
        <v>13.620000000000001</v>
      </c>
      <c r="D210" s="186">
        <v>-1.5171256176646037E-2</v>
      </c>
      <c r="E210" s="187">
        <v>1250.144861654298</v>
      </c>
      <c r="F210" s="187">
        <v>1250.4169647371682</v>
      </c>
      <c r="G210" s="188">
        <v>1.9</v>
      </c>
      <c r="H210" s="189">
        <v>8</v>
      </c>
      <c r="I210" s="190" t="s">
        <v>286</v>
      </c>
      <c r="J210" s="190" t="s">
        <v>287</v>
      </c>
      <c r="K210" s="191">
        <v>0.2</v>
      </c>
      <c r="L210" s="191">
        <v>-0.27210308287021689</v>
      </c>
      <c r="M210" s="191">
        <v>0.6</v>
      </c>
      <c r="N210" s="191">
        <v>0.15</v>
      </c>
      <c r="O210" s="192">
        <v>0.05</v>
      </c>
      <c r="P210" s="192">
        <v>0.5</v>
      </c>
      <c r="Q210" s="192">
        <v>1.5707963267948967E-2</v>
      </c>
      <c r="R210" s="192">
        <v>0.13429203673205103</v>
      </c>
      <c r="S210" s="192">
        <v>4.4292036732051031E-2</v>
      </c>
      <c r="T210" s="192">
        <v>0.09</v>
      </c>
      <c r="U210" s="192">
        <v>0.09</v>
      </c>
      <c r="V210" s="192">
        <v>0.13429203673205103</v>
      </c>
      <c r="W210" s="192">
        <v>0.09</v>
      </c>
      <c r="X210" s="192">
        <v>0.38999999999999996</v>
      </c>
      <c r="Y210" s="192">
        <v>-0.33999999999999997</v>
      </c>
      <c r="Z210" s="193">
        <v>0.63657360678458763</v>
      </c>
      <c r="AA210" s="194">
        <v>0</v>
      </c>
      <c r="AB210" s="195">
        <v>0</v>
      </c>
      <c r="AC210" s="196">
        <v>1.8290575402905351</v>
      </c>
      <c r="AD210" s="197">
        <v>1.8290575402905351</v>
      </c>
      <c r="AE210" s="197">
        <v>1.2258</v>
      </c>
      <c r="AF210" s="197">
        <v>0.63657360678458763</v>
      </c>
      <c r="AG210" s="197">
        <v>0</v>
      </c>
      <c r="AH210" s="198"/>
      <c r="AI210" s="297"/>
      <c r="AJ210" s="199"/>
      <c r="AK210" s="199"/>
      <c r="AL210" s="200"/>
      <c r="AM210" s="201"/>
      <c r="AN210" s="202"/>
      <c r="AO210" s="202" t="s">
        <v>5625</v>
      </c>
      <c r="AP210" s="202" t="s">
        <v>5625</v>
      </c>
      <c r="AQ210" s="202" t="s">
        <v>5625</v>
      </c>
      <c r="AR210" s="202" t="s">
        <v>5625</v>
      </c>
      <c r="AS210" s="871"/>
      <c r="AT210" s="183">
        <v>0</v>
      </c>
    </row>
    <row r="211" spans="1:49" s="183" customFormat="1">
      <c r="A211" s="184"/>
      <c r="B211" s="185">
        <v>40.840000000000003</v>
      </c>
      <c r="C211" s="185">
        <v>13.610000000000003</v>
      </c>
      <c r="D211" s="186">
        <v>-1.5171256176646037E-2</v>
      </c>
      <c r="E211" s="187">
        <v>1250.8990654043896</v>
      </c>
      <c r="F211" s="187">
        <v>1250.2197384068718</v>
      </c>
      <c r="G211" s="188">
        <v>1.9</v>
      </c>
      <c r="H211" s="189">
        <v>8</v>
      </c>
      <c r="I211" s="190" t="s">
        <v>286</v>
      </c>
      <c r="J211" s="190" t="s">
        <v>287</v>
      </c>
      <c r="K211" s="191">
        <v>0.2</v>
      </c>
      <c r="L211" s="191">
        <v>0.67932699751781911</v>
      </c>
      <c r="M211" s="191">
        <v>0.6</v>
      </c>
      <c r="N211" s="191">
        <v>0.15</v>
      </c>
      <c r="O211" s="192">
        <v>0.62</v>
      </c>
      <c r="P211" s="192">
        <v>0.5</v>
      </c>
      <c r="Q211" s="192">
        <v>1.5707963267948967E-2</v>
      </c>
      <c r="R211" s="192">
        <v>0.13429203673205103</v>
      </c>
      <c r="S211" s="192">
        <v>4.4292036732051031E-2</v>
      </c>
      <c r="T211" s="192">
        <v>0.09</v>
      </c>
      <c r="U211" s="192">
        <v>0.09</v>
      </c>
      <c r="V211" s="192">
        <v>0.13429203673205103</v>
      </c>
      <c r="W211" s="192">
        <v>0.09</v>
      </c>
      <c r="X211" s="192">
        <v>0.38999999999999996</v>
      </c>
      <c r="Y211" s="192">
        <v>0.23000000000000004</v>
      </c>
      <c r="Z211" s="193">
        <v>8.4054842617305123</v>
      </c>
      <c r="AA211" s="194">
        <v>0</v>
      </c>
      <c r="AB211" s="195">
        <v>0</v>
      </c>
      <c r="AC211" s="196">
        <v>1.827714619923215</v>
      </c>
      <c r="AD211" s="197">
        <v>1.827714619923215</v>
      </c>
      <c r="AE211" s="197">
        <v>1.2249000000000003</v>
      </c>
      <c r="AF211" s="197">
        <v>5.307900000000001</v>
      </c>
      <c r="AG211" s="197">
        <v>3.0975842617305114</v>
      </c>
      <c r="AH211" s="198"/>
      <c r="AI211" s="297"/>
      <c r="AJ211" s="199"/>
      <c r="AK211" s="199"/>
      <c r="AL211" s="200"/>
      <c r="AM211" s="201"/>
      <c r="AN211" s="202"/>
      <c r="AO211" s="202">
        <v>13.610000000000003</v>
      </c>
      <c r="AP211" s="202" t="s">
        <v>5625</v>
      </c>
      <c r="AQ211" s="202" t="s">
        <v>5625</v>
      </c>
      <c r="AR211" s="202" t="s">
        <v>5625</v>
      </c>
      <c r="AS211" s="871"/>
      <c r="AT211" s="183">
        <v>0</v>
      </c>
    </row>
    <row r="212" spans="1:49" s="183" customFormat="1">
      <c r="A212" s="184"/>
      <c r="B212" s="185">
        <v>54.46</v>
      </c>
      <c r="C212" s="185">
        <v>13.619999999999997</v>
      </c>
      <c r="D212" s="186">
        <v>-1.5171256176646037E-2</v>
      </c>
      <c r="E212" s="187">
        <v>1251.653823308596</v>
      </c>
      <c r="F212" s="187">
        <v>1250.21958669431</v>
      </c>
      <c r="G212" s="188">
        <v>1.9</v>
      </c>
      <c r="H212" s="189">
        <v>8</v>
      </c>
      <c r="I212" s="190" t="s">
        <v>286</v>
      </c>
      <c r="J212" s="190" t="s">
        <v>287</v>
      </c>
      <c r="K212" s="191">
        <v>0.2</v>
      </c>
      <c r="L212" s="191">
        <v>1.4342366142859646</v>
      </c>
      <c r="M212" s="191">
        <v>0.6</v>
      </c>
      <c r="N212" s="191">
        <v>0.15</v>
      </c>
      <c r="O212" s="192">
        <v>1.07</v>
      </c>
      <c r="P212" s="192">
        <v>0.5</v>
      </c>
      <c r="Q212" s="192">
        <v>1.5707963267948967E-2</v>
      </c>
      <c r="R212" s="192">
        <v>0.13429203673205103</v>
      </c>
      <c r="S212" s="192">
        <v>4.4292036732051031E-2</v>
      </c>
      <c r="T212" s="192">
        <v>0.09</v>
      </c>
      <c r="U212" s="192">
        <v>0.09</v>
      </c>
      <c r="V212" s="192">
        <v>0.13429203673205103</v>
      </c>
      <c r="W212" s="192">
        <v>0.09</v>
      </c>
      <c r="X212" s="192">
        <v>0.38999999999999996</v>
      </c>
      <c r="Y212" s="192">
        <v>0.68000000000000016</v>
      </c>
      <c r="Z212" s="193">
        <v>14.5807816119449</v>
      </c>
      <c r="AA212" s="194">
        <v>0</v>
      </c>
      <c r="AB212" s="195">
        <v>0</v>
      </c>
      <c r="AC212" s="196">
        <v>1.8290575402905347</v>
      </c>
      <c r="AD212" s="197">
        <v>1.8290575402905347</v>
      </c>
      <c r="AE212" s="197">
        <v>1.2257999999999998</v>
      </c>
      <c r="AF212" s="197">
        <v>5.3117999999999981</v>
      </c>
      <c r="AG212" s="197">
        <v>9.268981611944902</v>
      </c>
      <c r="AH212" s="198"/>
      <c r="AI212" s="297"/>
      <c r="AJ212" s="199"/>
      <c r="AK212" s="199"/>
      <c r="AL212" s="200"/>
      <c r="AM212" s="201"/>
      <c r="AN212" s="202"/>
      <c r="AO212" s="202" t="s">
        <v>5625</v>
      </c>
      <c r="AP212" s="202">
        <v>13.619999999999997</v>
      </c>
      <c r="AQ212" s="202" t="s">
        <v>5625</v>
      </c>
      <c r="AR212" s="202" t="s">
        <v>5625</v>
      </c>
      <c r="AS212" s="871"/>
      <c r="AT212" s="183">
        <v>0</v>
      </c>
    </row>
    <row r="213" spans="1:49" s="183" customFormat="1">
      <c r="A213" s="203">
        <v>1382</v>
      </c>
      <c r="B213" s="204">
        <v>68.06951171186931</v>
      </c>
      <c r="C213" s="204">
        <v>13.60951171186931</v>
      </c>
      <c r="D213" s="205">
        <v>-1.5171256176646037E-2</v>
      </c>
      <c r="E213" s="206">
        <v>1252.4079999999999</v>
      </c>
      <c r="F213" s="206">
        <v>1249.6000000000001</v>
      </c>
      <c r="G213" s="207">
        <v>1.9</v>
      </c>
      <c r="H213" s="208">
        <v>8</v>
      </c>
      <c r="I213" s="209" t="s">
        <v>286</v>
      </c>
      <c r="J213" s="209" t="s">
        <v>287</v>
      </c>
      <c r="K213" s="210">
        <v>0.2</v>
      </c>
      <c r="L213" s="210">
        <v>2.8079999999997654</v>
      </c>
      <c r="M213" s="210">
        <v>0.6</v>
      </c>
      <c r="N213" s="210">
        <v>0.15</v>
      </c>
      <c r="O213" s="211">
        <v>1.89</v>
      </c>
      <c r="P213" s="211">
        <v>0.5</v>
      </c>
      <c r="Q213" s="211">
        <v>1.5707963267948967E-2</v>
      </c>
      <c r="R213" s="211">
        <v>0.13429203673205103</v>
      </c>
      <c r="S213" s="211">
        <v>4.4292036732051031E-2</v>
      </c>
      <c r="T213" s="211">
        <v>0.09</v>
      </c>
      <c r="U213" s="211">
        <v>0.09</v>
      </c>
      <c r="V213" s="211">
        <v>0.13429203673205103</v>
      </c>
      <c r="W213" s="211">
        <v>0.09</v>
      </c>
      <c r="X213" s="211">
        <v>0.38999999999999996</v>
      </c>
      <c r="Y213" s="211">
        <v>1.5</v>
      </c>
      <c r="Z213" s="193">
        <v>16.331414054243172</v>
      </c>
      <c r="AA213" s="194">
        <v>9.4558887374048819</v>
      </c>
      <c r="AB213" s="195">
        <v>0</v>
      </c>
      <c r="AC213" s="196">
        <v>1.8276490467156321</v>
      </c>
      <c r="AD213" s="197">
        <v>1.8276490467156321</v>
      </c>
      <c r="AE213" s="197">
        <v>1.2248560540682378</v>
      </c>
      <c r="AF213" s="197">
        <v>5.30770956762903</v>
      </c>
      <c r="AG213" s="197">
        <v>20.479593224019023</v>
      </c>
      <c r="AH213" s="198"/>
      <c r="AI213" s="298">
        <v>3.2579999999997655</v>
      </c>
      <c r="AJ213" s="212"/>
      <c r="AK213" s="212">
        <v>0.45</v>
      </c>
      <c r="AL213" s="213">
        <v>2.8079999999997654</v>
      </c>
      <c r="AM213" s="214">
        <v>1</v>
      </c>
      <c r="AN213" s="215">
        <v>0</v>
      </c>
      <c r="AO213" s="215" t="s">
        <v>5625</v>
      </c>
      <c r="AP213" s="215" t="s">
        <v>5625</v>
      </c>
      <c r="AQ213" s="215" t="s">
        <v>5625</v>
      </c>
      <c r="AR213" s="871">
        <v>13.60951171186931</v>
      </c>
      <c r="AS213" s="871">
        <v>2.8079999999997654</v>
      </c>
      <c r="AT213" s="183">
        <v>1</v>
      </c>
      <c r="AV213" s="183">
        <v>1</v>
      </c>
    </row>
    <row r="214" spans="1:49" s="183" customFormat="1">
      <c r="A214" s="216"/>
      <c r="B214" s="185"/>
      <c r="C214" s="185"/>
      <c r="D214" s="186"/>
      <c r="E214" s="187"/>
      <c r="F214" s="187" t="s">
        <v>5625</v>
      </c>
      <c r="G214" s="188"/>
      <c r="H214" s="189"/>
      <c r="I214" s="190"/>
      <c r="J214" s="190"/>
      <c r="K214" s="191"/>
      <c r="L214" s="191"/>
      <c r="M214" s="191"/>
      <c r="N214" s="191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217">
        <v>39.95425353470317</v>
      </c>
      <c r="AA214" s="218">
        <v>9.4558887374048819</v>
      </c>
      <c r="AB214" s="219">
        <v>0</v>
      </c>
      <c r="AC214" s="220">
        <v>9.1411933671431314</v>
      </c>
      <c r="AD214" s="221">
        <v>9.1411933671431314</v>
      </c>
      <c r="AE214" s="221">
        <v>6.1262560540682376</v>
      </c>
      <c r="AF214" s="221">
        <v>16.563983174413615</v>
      </c>
      <c r="AG214" s="221">
        <v>36.35708680841848</v>
      </c>
      <c r="AH214" s="222">
        <v>0</v>
      </c>
      <c r="AI214" s="297"/>
      <c r="AJ214" s="199"/>
      <c r="AK214" s="199"/>
      <c r="AL214" s="200"/>
      <c r="AM214" s="199"/>
      <c r="AN214" s="199"/>
      <c r="AO214" s="221"/>
      <c r="AP214" s="221"/>
      <c r="AQ214" s="221"/>
      <c r="AR214" s="221"/>
      <c r="AS214" s="221"/>
      <c r="AT214" s="183">
        <v>0</v>
      </c>
    </row>
    <row r="215" spans="1:49" s="183" customFormat="1" ht="15.75" customHeight="1">
      <c r="A215" s="164"/>
      <c r="B215" s="165"/>
      <c r="C215" s="165"/>
      <c r="D215" s="166"/>
      <c r="E215" s="167"/>
      <c r="F215" s="167"/>
      <c r="G215" s="168"/>
      <c r="H215" s="169"/>
      <c r="I215" s="170"/>
      <c r="J215" s="170"/>
      <c r="K215" s="171"/>
      <c r="L215" s="171"/>
      <c r="M215" s="171"/>
      <c r="N215" s="171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3"/>
      <c r="AA215" s="174"/>
      <c r="AB215" s="175"/>
      <c r="AC215" s="176"/>
      <c r="AD215" s="177"/>
      <c r="AE215" s="177"/>
      <c r="AF215" s="177"/>
      <c r="AG215" s="177"/>
      <c r="AH215" s="178"/>
      <c r="AI215" s="179"/>
      <c r="AJ215" s="180"/>
      <c r="AK215" s="180"/>
      <c r="AL215" s="181"/>
      <c r="AM215" s="182"/>
      <c r="AN215" s="199"/>
      <c r="AO215" s="199"/>
      <c r="AP215" s="199"/>
      <c r="AQ215" s="199"/>
      <c r="AR215" s="199"/>
      <c r="AS215" s="199"/>
    </row>
    <row r="216" spans="1:49" s="183" customFormat="1" ht="25.5" customHeight="1">
      <c r="A216" s="216"/>
      <c r="B216" s="185"/>
      <c r="C216" s="2071" t="s">
        <v>342</v>
      </c>
      <c r="D216" s="186"/>
      <c r="E216" s="187"/>
      <c r="F216" s="187"/>
      <c r="G216" s="188"/>
      <c r="H216" s="189"/>
      <c r="I216" s="190"/>
      <c r="J216" s="190"/>
      <c r="K216" s="191"/>
      <c r="L216" s="191"/>
      <c r="M216" s="191"/>
      <c r="N216" s="191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56" t="s">
        <v>343</v>
      </c>
      <c r="Z216" s="156" t="s">
        <v>324</v>
      </c>
      <c r="AA216" s="156" t="s">
        <v>325</v>
      </c>
      <c r="AB216" s="156" t="s">
        <v>326</v>
      </c>
      <c r="AC216" s="156" t="s">
        <v>316</v>
      </c>
      <c r="AD216" s="156" t="s">
        <v>320</v>
      </c>
      <c r="AE216" s="156" t="s">
        <v>321</v>
      </c>
      <c r="AF216" s="157" t="s">
        <v>322</v>
      </c>
      <c r="AG216" s="156" t="s">
        <v>323</v>
      </c>
      <c r="AH216" s="2073" t="s">
        <v>327</v>
      </c>
      <c r="AI216" s="2062" t="s">
        <v>328</v>
      </c>
      <c r="AJ216" s="2062" t="s">
        <v>329</v>
      </c>
      <c r="AK216" s="2062" t="s">
        <v>330</v>
      </c>
      <c r="AL216" s="2062"/>
      <c r="AM216" s="2064" t="s">
        <v>332</v>
      </c>
      <c r="AN216" s="2062" t="s">
        <v>333</v>
      </c>
      <c r="AO216" s="2062" t="s">
        <v>334</v>
      </c>
      <c r="AP216" s="2062" t="s">
        <v>335</v>
      </c>
      <c r="AQ216" s="2062" t="s">
        <v>336</v>
      </c>
      <c r="AR216" s="2062" t="s">
        <v>337</v>
      </c>
      <c r="AS216" s="2062" t="s">
        <v>331</v>
      </c>
    </row>
    <row r="217" spans="1:49" s="183" customFormat="1" ht="14.25" customHeight="1">
      <c r="A217" s="216"/>
      <c r="B217" s="185"/>
      <c r="C217" s="2072"/>
      <c r="D217" s="186"/>
      <c r="E217" s="187"/>
      <c r="F217" s="187"/>
      <c r="G217" s="188"/>
      <c r="H217" s="189"/>
      <c r="I217" s="190"/>
      <c r="J217" s="190"/>
      <c r="K217" s="191"/>
      <c r="L217" s="191"/>
      <c r="M217" s="191"/>
      <c r="N217" s="191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62" t="s">
        <v>341</v>
      </c>
      <c r="Z217" s="162" t="s">
        <v>341</v>
      </c>
      <c r="AA217" s="162" t="s">
        <v>341</v>
      </c>
      <c r="AB217" s="162" t="s">
        <v>341</v>
      </c>
      <c r="AC217" s="160" t="s">
        <v>341</v>
      </c>
      <c r="AD217" s="160" t="s">
        <v>341</v>
      </c>
      <c r="AE217" s="160" t="s">
        <v>341</v>
      </c>
      <c r="AF217" s="160" t="s">
        <v>341</v>
      </c>
      <c r="AG217" s="163" t="s">
        <v>341</v>
      </c>
      <c r="AH217" s="2074"/>
      <c r="AI217" s="2063"/>
      <c r="AJ217" s="2063"/>
      <c r="AK217" s="2063"/>
      <c r="AL217" s="2063"/>
      <c r="AM217" s="2065"/>
      <c r="AN217" s="2063"/>
      <c r="AO217" s="2063"/>
      <c r="AP217" s="2063"/>
      <c r="AQ217" s="2063"/>
      <c r="AR217" s="2063"/>
      <c r="AS217" s="2063"/>
    </row>
    <row r="218" spans="1:49">
      <c r="B218" s="223"/>
      <c r="C218" s="224">
        <v>1066.0575885548487</v>
      </c>
      <c r="D218" s="225"/>
      <c r="E218" s="226"/>
      <c r="F218" s="227"/>
      <c r="G218" s="226"/>
      <c r="L218" s="228"/>
      <c r="M218" s="229"/>
      <c r="N218" s="229"/>
      <c r="O218" s="228"/>
      <c r="P218" s="229"/>
      <c r="Q218" s="230"/>
      <c r="R218" s="230"/>
      <c r="S218" s="230"/>
      <c r="T218" s="228"/>
      <c r="U218" s="228"/>
      <c r="V218" s="230"/>
      <c r="W218" s="228"/>
      <c r="X218" s="230"/>
      <c r="Y218" s="231">
        <v>110</v>
      </c>
      <c r="Z218" s="231">
        <v>1822</v>
      </c>
      <c r="AA218" s="231">
        <v>1566</v>
      </c>
      <c r="AB218" s="231">
        <v>646</v>
      </c>
      <c r="AC218" s="231">
        <v>294</v>
      </c>
      <c r="AD218" s="231">
        <v>110</v>
      </c>
      <c r="AE218" s="231">
        <v>176</v>
      </c>
      <c r="AF218" s="231">
        <v>1122</v>
      </c>
      <c r="AG218" s="231">
        <v>2928</v>
      </c>
      <c r="AH218" s="231">
        <v>0</v>
      </c>
      <c r="AI218" s="231">
        <v>136</v>
      </c>
      <c r="AJ218" s="231">
        <v>0</v>
      </c>
      <c r="AK218" s="231">
        <v>23</v>
      </c>
      <c r="AL218" s="231"/>
      <c r="AM218" s="231">
        <v>36</v>
      </c>
      <c r="AN218" s="231">
        <v>0</v>
      </c>
      <c r="AO218" s="231">
        <v>4</v>
      </c>
      <c r="AP218" s="231">
        <v>13</v>
      </c>
      <c r="AQ218" s="231">
        <v>9</v>
      </c>
      <c r="AR218" s="231">
        <v>144</v>
      </c>
      <c r="AS218" s="231">
        <v>97</v>
      </c>
      <c r="AT218" s="231">
        <v>23</v>
      </c>
      <c r="AU218" s="231">
        <v>13</v>
      </c>
      <c r="AV218" s="231">
        <v>10</v>
      </c>
      <c r="AW218" s="231">
        <v>13</v>
      </c>
    </row>
    <row r="219" spans="1:49" ht="15.75">
      <c r="B219" s="223"/>
      <c r="D219" s="225"/>
      <c r="E219" s="226"/>
      <c r="F219" s="227"/>
      <c r="G219" s="226"/>
      <c r="L219" s="228"/>
      <c r="M219" s="229"/>
      <c r="N219" s="229"/>
      <c r="O219" s="228"/>
      <c r="P219" s="229"/>
      <c r="Q219" s="230"/>
      <c r="R219" s="230"/>
      <c r="S219" s="230"/>
      <c r="T219" s="228"/>
      <c r="U219" s="228"/>
      <c r="V219" s="230"/>
      <c r="W219" s="228"/>
      <c r="X219" s="230"/>
      <c r="Y219" s="230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</row>
    <row r="220" spans="1:49" ht="15.75">
      <c r="B220" s="233" t="s">
        <v>286</v>
      </c>
      <c r="C220" s="234"/>
      <c r="D220" s="235"/>
      <c r="E220" s="236"/>
      <c r="F220" s="237"/>
      <c r="G220" s="236"/>
      <c r="H220" s="238"/>
      <c r="I220" s="234"/>
      <c r="L220" s="228"/>
      <c r="M220" s="239" t="s">
        <v>288</v>
      </c>
      <c r="N220" s="240"/>
      <c r="O220" s="240"/>
      <c r="P220" s="240"/>
      <c r="Q220" s="240"/>
      <c r="R220" s="240"/>
      <c r="S220" s="240"/>
      <c r="T220" s="240"/>
      <c r="U220" s="228"/>
      <c r="V220" s="230"/>
      <c r="W220" s="228"/>
      <c r="X220" s="230"/>
      <c r="Y220" s="230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</row>
    <row r="221" spans="1:49">
      <c r="B221" s="223"/>
      <c r="C221" s="241"/>
      <c r="D221" s="2066" t="s">
        <v>344</v>
      </c>
      <c r="E221" s="2067"/>
      <c r="F221" s="2067"/>
      <c r="G221" s="2067"/>
      <c r="H221" s="2067"/>
      <c r="I221" s="2067"/>
      <c r="J221" s="2067"/>
      <c r="M221" s="223"/>
      <c r="N221" s="241"/>
      <c r="O221" s="2068" t="s">
        <v>344</v>
      </c>
      <c r="P221" s="2069"/>
      <c r="Q221" s="2069"/>
      <c r="R221" s="2069"/>
      <c r="S221" s="2069"/>
      <c r="T221" s="2070"/>
    </row>
    <row r="222" spans="1:49">
      <c r="A222" s="140"/>
      <c r="B222" s="242" t="s">
        <v>345</v>
      </c>
      <c r="C222" s="243" t="s">
        <v>346</v>
      </c>
      <c r="D222" s="149" t="s">
        <v>294</v>
      </c>
      <c r="E222" s="149" t="s">
        <v>292</v>
      </c>
      <c r="F222" s="149" t="s">
        <v>291</v>
      </c>
      <c r="G222" s="149" t="s">
        <v>347</v>
      </c>
      <c r="H222" s="149" t="s">
        <v>290</v>
      </c>
      <c r="I222" s="149" t="s">
        <v>287</v>
      </c>
      <c r="J222" s="468" t="s">
        <v>369</v>
      </c>
      <c r="K222" s="468" t="s">
        <v>370</v>
      </c>
      <c r="M222" s="244" t="s">
        <v>345</v>
      </c>
      <c r="N222" s="245" t="s">
        <v>346</v>
      </c>
      <c r="O222" s="246" t="s">
        <v>294</v>
      </c>
      <c r="P222" s="246" t="s">
        <v>292</v>
      </c>
      <c r="Q222" s="246" t="s">
        <v>291</v>
      </c>
      <c r="R222" s="246" t="s">
        <v>289</v>
      </c>
      <c r="S222" s="246" t="s">
        <v>290</v>
      </c>
      <c r="T222" s="247" t="s">
        <v>287</v>
      </c>
      <c r="AO222" s="142"/>
      <c r="AP222" s="142"/>
      <c r="AQ222" s="142"/>
    </row>
    <row r="223" spans="1:49">
      <c r="A223" s="140"/>
      <c r="B223" s="248">
        <v>8</v>
      </c>
      <c r="C223" s="249">
        <v>268.3387394114576</v>
      </c>
      <c r="D223" s="249">
        <v>0</v>
      </c>
      <c r="E223" s="249">
        <v>0</v>
      </c>
      <c r="F223" s="249">
        <v>0</v>
      </c>
      <c r="G223" s="249">
        <v>0</v>
      </c>
      <c r="H223" s="249">
        <v>0</v>
      </c>
      <c r="I223" s="249">
        <v>268.3387394114576</v>
      </c>
      <c r="J223" s="249">
        <v>0</v>
      </c>
      <c r="K223" s="249">
        <v>0</v>
      </c>
      <c r="M223" s="250">
        <v>8</v>
      </c>
      <c r="N223" s="251">
        <v>0</v>
      </c>
      <c r="O223" s="251">
        <v>0</v>
      </c>
      <c r="P223" s="251">
        <v>0</v>
      </c>
      <c r="Q223" s="251">
        <v>0</v>
      </c>
      <c r="R223" s="251">
        <v>0</v>
      </c>
      <c r="S223" s="251">
        <v>0</v>
      </c>
      <c r="T223" s="251">
        <v>0</v>
      </c>
    </row>
    <row r="224" spans="1:49">
      <c r="A224" s="140"/>
      <c r="B224" s="248">
        <v>10</v>
      </c>
      <c r="C224" s="249">
        <v>23.704811431351132</v>
      </c>
      <c r="D224" s="249">
        <v>0</v>
      </c>
      <c r="E224" s="249">
        <v>0</v>
      </c>
      <c r="F224" s="249">
        <v>0</v>
      </c>
      <c r="G224" s="249">
        <v>0</v>
      </c>
      <c r="H224" s="249">
        <v>0</v>
      </c>
      <c r="I224" s="249">
        <v>23.704811431351132</v>
      </c>
      <c r="J224" s="249">
        <v>0</v>
      </c>
      <c r="K224" s="249">
        <v>0</v>
      </c>
      <c r="M224" s="250">
        <v>10</v>
      </c>
      <c r="N224" s="251">
        <v>0</v>
      </c>
      <c r="O224" s="251">
        <v>0</v>
      </c>
      <c r="P224" s="251">
        <v>0</v>
      </c>
      <c r="Q224" s="251">
        <v>0</v>
      </c>
      <c r="R224" s="251">
        <v>0</v>
      </c>
      <c r="S224" s="251">
        <v>0</v>
      </c>
      <c r="T224" s="251">
        <v>0</v>
      </c>
      <c r="Z224" s="252"/>
      <c r="AC224" s="253"/>
      <c r="AD224" s="253"/>
      <c r="AE224" s="253"/>
      <c r="AF224" s="253"/>
      <c r="AG224" s="253"/>
      <c r="AH224" s="254"/>
      <c r="AI224" s="255"/>
      <c r="AJ224" s="255"/>
      <c r="AK224" s="255"/>
      <c r="AL224" s="255"/>
      <c r="AM224" s="255"/>
      <c r="AN224" s="255"/>
    </row>
    <row r="225" spans="1:43">
      <c r="A225" s="140"/>
      <c r="B225" s="248">
        <v>12</v>
      </c>
      <c r="C225" s="249">
        <v>0</v>
      </c>
      <c r="D225" s="249">
        <v>0</v>
      </c>
      <c r="E225" s="249">
        <v>0</v>
      </c>
      <c r="F225" s="249">
        <v>0</v>
      </c>
      <c r="G225" s="249">
        <v>0</v>
      </c>
      <c r="H225" s="249">
        <v>0</v>
      </c>
      <c r="I225" s="249">
        <v>0</v>
      </c>
      <c r="J225" s="249">
        <v>0</v>
      </c>
      <c r="K225" s="249">
        <v>0</v>
      </c>
      <c r="M225" s="250">
        <v>12</v>
      </c>
      <c r="N225" s="251">
        <v>0</v>
      </c>
      <c r="O225" s="251">
        <v>0</v>
      </c>
      <c r="P225" s="251">
        <v>0</v>
      </c>
      <c r="Q225" s="251">
        <v>0</v>
      </c>
      <c r="R225" s="251">
        <v>0</v>
      </c>
      <c r="S225" s="251">
        <v>0</v>
      </c>
      <c r="T225" s="251">
        <v>0</v>
      </c>
      <c r="Z225" s="252"/>
      <c r="AC225" s="253"/>
      <c r="AD225" s="253"/>
      <c r="AE225" s="253"/>
      <c r="AF225" s="253"/>
      <c r="AG225" s="253"/>
      <c r="AH225" s="254"/>
      <c r="AI225" s="255"/>
      <c r="AJ225" s="255"/>
      <c r="AK225" s="255"/>
      <c r="AL225" s="255"/>
      <c r="AM225" s="255"/>
      <c r="AN225" s="255"/>
    </row>
    <row r="226" spans="1:43">
      <c r="A226" s="140"/>
      <c r="B226" s="248">
        <v>14</v>
      </c>
      <c r="C226" s="249">
        <v>153.81971754001006</v>
      </c>
      <c r="D226" s="249">
        <v>0</v>
      </c>
      <c r="E226" s="249">
        <v>0</v>
      </c>
      <c r="F226" s="249">
        <v>0</v>
      </c>
      <c r="G226" s="249">
        <v>0</v>
      </c>
      <c r="H226" s="249">
        <v>0</v>
      </c>
      <c r="I226" s="249">
        <v>153.81971754001006</v>
      </c>
      <c r="J226" s="249">
        <v>0</v>
      </c>
      <c r="K226" s="249">
        <v>0</v>
      </c>
      <c r="M226" s="250">
        <v>14</v>
      </c>
      <c r="N226" s="251">
        <v>0</v>
      </c>
      <c r="O226" s="251">
        <v>0</v>
      </c>
      <c r="P226" s="251">
        <v>0</v>
      </c>
      <c r="Q226" s="251">
        <v>0</v>
      </c>
      <c r="R226" s="251">
        <v>0</v>
      </c>
      <c r="S226" s="251">
        <v>0</v>
      </c>
      <c r="T226" s="251">
        <v>0</v>
      </c>
      <c r="AO226" s="142"/>
      <c r="AP226" s="142"/>
      <c r="AQ226" s="142"/>
    </row>
    <row r="227" spans="1:43">
      <c r="A227" s="140"/>
      <c r="B227" s="248">
        <v>16</v>
      </c>
      <c r="C227" s="249">
        <v>0</v>
      </c>
      <c r="D227" s="249">
        <v>0</v>
      </c>
      <c r="E227" s="249">
        <v>0</v>
      </c>
      <c r="F227" s="249">
        <v>0</v>
      </c>
      <c r="G227" s="249">
        <v>0</v>
      </c>
      <c r="H227" s="249">
        <v>0</v>
      </c>
      <c r="I227" s="249">
        <v>0</v>
      </c>
      <c r="J227" s="249">
        <v>0</v>
      </c>
      <c r="K227" s="249">
        <v>0</v>
      </c>
      <c r="M227" s="250">
        <v>16</v>
      </c>
      <c r="N227" s="251">
        <v>0</v>
      </c>
      <c r="O227" s="251">
        <v>0</v>
      </c>
      <c r="P227" s="251">
        <v>0</v>
      </c>
      <c r="Q227" s="251">
        <v>0</v>
      </c>
      <c r="R227" s="251">
        <v>0</v>
      </c>
      <c r="S227" s="251">
        <v>0</v>
      </c>
      <c r="T227" s="251">
        <v>0</v>
      </c>
    </row>
    <row r="228" spans="1:43">
      <c r="A228" s="140"/>
      <c r="B228" s="248">
        <v>18</v>
      </c>
      <c r="C228" s="249">
        <v>53.1896341555573</v>
      </c>
      <c r="D228" s="249">
        <v>0</v>
      </c>
      <c r="E228" s="249">
        <v>0</v>
      </c>
      <c r="F228" s="249">
        <v>0</v>
      </c>
      <c r="G228" s="249">
        <v>0</v>
      </c>
      <c r="H228" s="249">
        <v>0</v>
      </c>
      <c r="I228" s="249">
        <v>53.1896341555573</v>
      </c>
      <c r="J228" s="249">
        <v>0</v>
      </c>
      <c r="K228" s="249">
        <v>0</v>
      </c>
      <c r="M228" s="250">
        <v>18</v>
      </c>
      <c r="N228" s="251">
        <v>0</v>
      </c>
      <c r="O228" s="251">
        <v>0</v>
      </c>
      <c r="P228" s="251">
        <v>0</v>
      </c>
      <c r="Q228" s="251">
        <v>0</v>
      </c>
      <c r="R228" s="251">
        <v>0</v>
      </c>
      <c r="S228" s="251">
        <v>0</v>
      </c>
      <c r="T228" s="251">
        <v>0</v>
      </c>
      <c r="Z228" s="252"/>
      <c r="AC228" s="253"/>
      <c r="AD228" s="253"/>
      <c r="AE228" s="253"/>
      <c r="AF228" s="253"/>
      <c r="AG228" s="253"/>
      <c r="AH228" s="254"/>
      <c r="AI228" s="255"/>
      <c r="AJ228" s="255"/>
      <c r="AK228" s="255"/>
      <c r="AL228" s="255"/>
      <c r="AM228" s="255"/>
      <c r="AN228" s="255"/>
    </row>
    <row r="229" spans="1:43">
      <c r="A229" s="140"/>
      <c r="B229" s="248">
        <v>20</v>
      </c>
      <c r="C229" s="249">
        <v>0</v>
      </c>
      <c r="D229" s="249">
        <v>0</v>
      </c>
      <c r="E229" s="249">
        <v>0</v>
      </c>
      <c r="F229" s="249">
        <v>0</v>
      </c>
      <c r="G229" s="249">
        <v>0</v>
      </c>
      <c r="H229" s="249">
        <v>0</v>
      </c>
      <c r="I229" s="249">
        <v>0</v>
      </c>
      <c r="J229" s="249">
        <v>0</v>
      </c>
      <c r="K229" s="249">
        <v>0</v>
      </c>
      <c r="M229" s="250">
        <v>20</v>
      </c>
      <c r="N229" s="251">
        <v>0</v>
      </c>
      <c r="O229" s="251">
        <v>0</v>
      </c>
      <c r="P229" s="251">
        <v>0</v>
      </c>
      <c r="Q229" s="251">
        <v>0</v>
      </c>
      <c r="R229" s="251">
        <v>0</v>
      </c>
      <c r="S229" s="251">
        <v>0</v>
      </c>
      <c r="T229" s="251">
        <v>0</v>
      </c>
      <c r="Z229" s="252"/>
      <c r="AC229" s="253"/>
      <c r="AD229" s="253"/>
      <c r="AE229" s="253"/>
      <c r="AF229" s="253"/>
      <c r="AG229" s="253"/>
      <c r="AH229" s="254"/>
      <c r="AI229" s="255"/>
      <c r="AJ229" s="255"/>
      <c r="AK229" s="255"/>
      <c r="AL229" s="255"/>
      <c r="AM229" s="255"/>
      <c r="AN229" s="255"/>
    </row>
    <row r="230" spans="1:43">
      <c r="A230" s="140"/>
      <c r="B230" s="248">
        <v>24</v>
      </c>
      <c r="C230" s="249">
        <v>437.88680842018761</v>
      </c>
      <c r="D230" s="249">
        <v>0</v>
      </c>
      <c r="E230" s="249">
        <v>0</v>
      </c>
      <c r="F230" s="249">
        <v>0</v>
      </c>
      <c r="G230" s="249">
        <v>0</v>
      </c>
      <c r="H230" s="249">
        <v>0</v>
      </c>
      <c r="I230" s="249">
        <v>437.88680842018761</v>
      </c>
      <c r="J230" s="249">
        <v>0</v>
      </c>
      <c r="K230" s="249">
        <v>0</v>
      </c>
      <c r="M230" s="250">
        <v>24</v>
      </c>
      <c r="N230" s="251">
        <v>0</v>
      </c>
      <c r="O230" s="251">
        <v>0</v>
      </c>
      <c r="P230" s="251">
        <v>0</v>
      </c>
      <c r="Q230" s="251">
        <v>0</v>
      </c>
      <c r="R230" s="251">
        <v>0</v>
      </c>
      <c r="S230" s="251">
        <v>0</v>
      </c>
      <c r="T230" s="251">
        <v>0</v>
      </c>
      <c r="Z230" s="252"/>
      <c r="AC230" s="253"/>
      <c r="AD230" s="253"/>
      <c r="AE230" s="253"/>
      <c r="AF230" s="253"/>
      <c r="AG230" s="253"/>
      <c r="AH230" s="254"/>
      <c r="AI230" s="255"/>
      <c r="AJ230" s="255"/>
      <c r="AK230" s="255"/>
      <c r="AL230" s="255"/>
      <c r="AM230" s="255"/>
      <c r="AN230" s="255"/>
    </row>
    <row r="231" spans="1:43">
      <c r="B231" s="248">
        <v>27</v>
      </c>
      <c r="C231" s="249">
        <v>0</v>
      </c>
      <c r="D231" s="249">
        <v>0</v>
      </c>
      <c r="E231" s="249">
        <v>0</v>
      </c>
      <c r="F231" s="249">
        <v>0</v>
      </c>
      <c r="G231" s="249">
        <v>0</v>
      </c>
      <c r="H231" s="249">
        <v>0</v>
      </c>
      <c r="I231" s="249">
        <v>0</v>
      </c>
      <c r="J231" s="249">
        <v>0</v>
      </c>
      <c r="K231" s="249">
        <v>0</v>
      </c>
      <c r="M231" s="250">
        <v>27</v>
      </c>
      <c r="N231" s="251">
        <v>0</v>
      </c>
      <c r="O231" s="251">
        <v>0</v>
      </c>
      <c r="P231" s="251">
        <v>0</v>
      </c>
      <c r="Q231" s="251">
        <v>0</v>
      </c>
      <c r="R231" s="251">
        <v>0</v>
      </c>
      <c r="S231" s="251">
        <v>0</v>
      </c>
      <c r="T231" s="251">
        <v>0</v>
      </c>
    </row>
    <row r="232" spans="1:43">
      <c r="B232" s="248">
        <v>30</v>
      </c>
      <c r="C232" s="249">
        <v>0</v>
      </c>
      <c r="D232" s="249">
        <v>0</v>
      </c>
      <c r="E232" s="249">
        <v>0</v>
      </c>
      <c r="F232" s="249">
        <v>0</v>
      </c>
      <c r="G232" s="249">
        <v>0</v>
      </c>
      <c r="H232" s="249">
        <v>0</v>
      </c>
      <c r="I232" s="249">
        <v>0</v>
      </c>
      <c r="J232" s="249">
        <v>0</v>
      </c>
      <c r="K232" s="249">
        <v>0</v>
      </c>
      <c r="M232" s="250">
        <v>30</v>
      </c>
      <c r="N232" s="251">
        <v>0</v>
      </c>
      <c r="O232" s="251">
        <v>0</v>
      </c>
      <c r="P232" s="251">
        <v>0</v>
      </c>
      <c r="Q232" s="251">
        <v>0</v>
      </c>
      <c r="R232" s="251">
        <v>0</v>
      </c>
      <c r="S232" s="251">
        <v>0</v>
      </c>
      <c r="T232" s="251">
        <v>0</v>
      </c>
    </row>
    <row r="233" spans="1:43">
      <c r="B233" s="248">
        <v>33</v>
      </c>
      <c r="C233" s="249">
        <v>0</v>
      </c>
      <c r="D233" s="249">
        <v>0</v>
      </c>
      <c r="E233" s="249">
        <v>0</v>
      </c>
      <c r="F233" s="249">
        <v>0</v>
      </c>
      <c r="G233" s="249">
        <v>0</v>
      </c>
      <c r="H233" s="249">
        <v>0</v>
      </c>
      <c r="I233" s="249">
        <v>0</v>
      </c>
      <c r="J233" s="249">
        <v>0</v>
      </c>
      <c r="K233" s="249">
        <v>0</v>
      </c>
      <c r="M233" s="250">
        <v>33</v>
      </c>
      <c r="N233" s="251">
        <v>0</v>
      </c>
      <c r="O233" s="251">
        <v>0</v>
      </c>
      <c r="P233" s="251">
        <v>0</v>
      </c>
      <c r="Q233" s="251">
        <v>0</v>
      </c>
      <c r="R233" s="251">
        <v>0</v>
      </c>
      <c r="S233" s="251">
        <v>0</v>
      </c>
      <c r="T233" s="251">
        <v>0</v>
      </c>
    </row>
    <row r="234" spans="1:43">
      <c r="B234" s="248">
        <v>36</v>
      </c>
      <c r="C234" s="249">
        <v>0</v>
      </c>
      <c r="D234" s="249">
        <v>0</v>
      </c>
      <c r="E234" s="249">
        <v>0</v>
      </c>
      <c r="F234" s="249">
        <v>0</v>
      </c>
      <c r="G234" s="249">
        <v>0</v>
      </c>
      <c r="H234" s="249">
        <v>0</v>
      </c>
      <c r="I234" s="249">
        <v>0</v>
      </c>
      <c r="J234" s="249">
        <v>0</v>
      </c>
      <c r="K234" s="249">
        <v>0</v>
      </c>
      <c r="M234" s="250">
        <v>36</v>
      </c>
      <c r="N234" s="251">
        <v>0</v>
      </c>
      <c r="O234" s="251">
        <v>0</v>
      </c>
      <c r="P234" s="251">
        <v>0</v>
      </c>
      <c r="Q234" s="251">
        <v>0</v>
      </c>
      <c r="R234" s="251">
        <v>0</v>
      </c>
      <c r="S234" s="251">
        <v>0</v>
      </c>
      <c r="T234" s="251">
        <v>0</v>
      </c>
    </row>
    <row r="235" spans="1:43">
      <c r="B235" s="248">
        <v>39</v>
      </c>
      <c r="C235" s="249">
        <v>0</v>
      </c>
      <c r="D235" s="249">
        <v>0</v>
      </c>
      <c r="E235" s="249">
        <v>0</v>
      </c>
      <c r="F235" s="249">
        <v>0</v>
      </c>
      <c r="G235" s="249">
        <v>0</v>
      </c>
      <c r="H235" s="249">
        <v>0</v>
      </c>
      <c r="I235" s="249">
        <v>0</v>
      </c>
      <c r="J235" s="249">
        <v>0</v>
      </c>
      <c r="K235" s="249">
        <v>0</v>
      </c>
      <c r="M235" s="250">
        <v>40</v>
      </c>
      <c r="N235" s="251">
        <v>0</v>
      </c>
      <c r="O235" s="251">
        <v>0</v>
      </c>
      <c r="P235" s="251">
        <v>0</v>
      </c>
      <c r="Q235" s="251">
        <v>0</v>
      </c>
      <c r="R235" s="251">
        <v>0</v>
      </c>
      <c r="S235" s="251">
        <v>0</v>
      </c>
      <c r="T235" s="251">
        <v>0</v>
      </c>
    </row>
    <row r="236" spans="1:43">
      <c r="B236" s="248">
        <v>42</v>
      </c>
      <c r="C236" s="249">
        <v>0</v>
      </c>
      <c r="D236" s="249">
        <v>0</v>
      </c>
      <c r="E236" s="249">
        <v>0</v>
      </c>
      <c r="F236" s="249">
        <v>0</v>
      </c>
      <c r="G236" s="249">
        <v>0</v>
      </c>
      <c r="H236" s="249">
        <v>0</v>
      </c>
      <c r="I236" s="249">
        <v>0</v>
      </c>
      <c r="J236" s="249">
        <v>0</v>
      </c>
      <c r="K236" s="249">
        <v>0</v>
      </c>
      <c r="M236" s="250">
        <v>44</v>
      </c>
      <c r="N236" s="251">
        <v>129.11787759628436</v>
      </c>
      <c r="O236" s="251">
        <v>0</v>
      </c>
      <c r="P236" s="251">
        <v>0</v>
      </c>
      <c r="Q236" s="251">
        <v>0</v>
      </c>
      <c r="R236" s="251">
        <v>0</v>
      </c>
      <c r="S236" s="251">
        <v>0</v>
      </c>
      <c r="T236" s="251">
        <v>129.11787759628436</v>
      </c>
    </row>
    <row r="237" spans="1:43">
      <c r="B237" s="248">
        <v>44</v>
      </c>
      <c r="C237" s="249">
        <v>0</v>
      </c>
      <c r="D237" s="249">
        <v>0</v>
      </c>
      <c r="E237" s="249">
        <v>0</v>
      </c>
      <c r="F237" s="249">
        <v>0</v>
      </c>
      <c r="G237" s="249">
        <v>0</v>
      </c>
      <c r="H237" s="249">
        <v>0</v>
      </c>
      <c r="I237" s="249">
        <v>0</v>
      </c>
      <c r="J237" s="249">
        <v>0</v>
      </c>
      <c r="K237" s="249">
        <v>0</v>
      </c>
      <c r="M237" s="250">
        <v>48</v>
      </c>
      <c r="N237" s="251">
        <v>0</v>
      </c>
      <c r="O237" s="251">
        <v>0</v>
      </c>
      <c r="P237" s="251">
        <v>0</v>
      </c>
      <c r="Q237" s="251">
        <v>0</v>
      </c>
      <c r="R237" s="251">
        <v>0</v>
      </c>
      <c r="S237" s="251">
        <v>0</v>
      </c>
      <c r="T237" s="251">
        <v>0</v>
      </c>
    </row>
    <row r="238" spans="1:43">
      <c r="B238" s="248">
        <v>48</v>
      </c>
      <c r="C238" s="249">
        <v>0</v>
      </c>
      <c r="D238" s="249">
        <v>0</v>
      </c>
      <c r="E238" s="249">
        <v>0</v>
      </c>
      <c r="F238" s="249">
        <v>0</v>
      </c>
      <c r="G238" s="249">
        <v>0</v>
      </c>
      <c r="H238" s="249">
        <v>0</v>
      </c>
      <c r="I238" s="249">
        <v>0</v>
      </c>
      <c r="J238" s="249">
        <v>0</v>
      </c>
      <c r="K238" s="249">
        <v>0</v>
      </c>
      <c r="M238" s="250">
        <v>52</v>
      </c>
      <c r="N238" s="251">
        <v>0</v>
      </c>
      <c r="O238" s="251">
        <v>0</v>
      </c>
      <c r="P238" s="251">
        <v>0</v>
      </c>
      <c r="Q238" s="251">
        <v>0</v>
      </c>
      <c r="R238" s="251">
        <v>0</v>
      </c>
      <c r="S238" s="251">
        <v>0</v>
      </c>
      <c r="T238" s="251">
        <v>0</v>
      </c>
    </row>
    <row r="239" spans="1:43">
      <c r="B239" s="248">
        <v>51</v>
      </c>
      <c r="C239" s="249">
        <v>0</v>
      </c>
      <c r="D239" s="249">
        <v>0</v>
      </c>
      <c r="E239" s="249">
        <v>0</v>
      </c>
      <c r="F239" s="249">
        <v>0</v>
      </c>
      <c r="G239" s="249">
        <v>0</v>
      </c>
      <c r="H239" s="249">
        <v>0</v>
      </c>
      <c r="I239" s="249">
        <v>0</v>
      </c>
      <c r="J239" s="249">
        <v>0</v>
      </c>
      <c r="K239" s="249">
        <v>0</v>
      </c>
      <c r="M239" s="250">
        <v>56</v>
      </c>
      <c r="N239" s="251">
        <v>0</v>
      </c>
      <c r="O239" s="251">
        <v>0</v>
      </c>
      <c r="P239" s="251">
        <v>0</v>
      </c>
      <c r="Q239" s="251">
        <v>0</v>
      </c>
      <c r="R239" s="251">
        <v>0</v>
      </c>
      <c r="S239" s="251">
        <v>0</v>
      </c>
      <c r="T239" s="251">
        <v>0</v>
      </c>
    </row>
    <row r="240" spans="1:43">
      <c r="B240" s="248">
        <v>54</v>
      </c>
      <c r="C240" s="249">
        <v>0</v>
      </c>
      <c r="D240" s="249">
        <v>0</v>
      </c>
      <c r="E240" s="249">
        <v>0</v>
      </c>
      <c r="F240" s="249">
        <v>0</v>
      </c>
      <c r="G240" s="249">
        <v>0</v>
      </c>
      <c r="H240" s="249">
        <v>0</v>
      </c>
      <c r="I240" s="249">
        <v>0</v>
      </c>
      <c r="J240" s="249">
        <v>0</v>
      </c>
      <c r="K240" s="249">
        <v>0</v>
      </c>
      <c r="M240" s="250">
        <v>60</v>
      </c>
      <c r="N240" s="251">
        <v>0</v>
      </c>
      <c r="O240" s="251">
        <v>0</v>
      </c>
      <c r="P240" s="251">
        <v>0</v>
      </c>
      <c r="Q240" s="251">
        <v>0</v>
      </c>
      <c r="R240" s="251">
        <v>0</v>
      </c>
      <c r="S240" s="251">
        <v>0</v>
      </c>
      <c r="T240" s="251">
        <v>0</v>
      </c>
    </row>
    <row r="241" spans="2:20">
      <c r="B241" s="248">
        <v>60</v>
      </c>
      <c r="C241" s="249">
        <v>0</v>
      </c>
      <c r="D241" s="249">
        <v>0</v>
      </c>
      <c r="E241" s="249">
        <v>0</v>
      </c>
      <c r="F241" s="249">
        <v>0</v>
      </c>
      <c r="G241" s="249">
        <v>0</v>
      </c>
      <c r="H241" s="249">
        <v>0</v>
      </c>
      <c r="I241" s="249">
        <v>0</v>
      </c>
      <c r="J241" s="249">
        <v>0</v>
      </c>
      <c r="K241" s="249">
        <v>0</v>
      </c>
      <c r="M241" s="250">
        <v>64</v>
      </c>
      <c r="N241" s="251">
        <v>0</v>
      </c>
      <c r="O241" s="251">
        <v>0</v>
      </c>
      <c r="P241" s="251">
        <v>0</v>
      </c>
      <c r="Q241" s="251">
        <v>0</v>
      </c>
      <c r="R241" s="251">
        <v>0</v>
      </c>
      <c r="S241" s="251">
        <v>0</v>
      </c>
      <c r="T241" s="251">
        <v>0</v>
      </c>
    </row>
    <row r="242" spans="2:20">
      <c r="M242" s="250">
        <v>68</v>
      </c>
      <c r="N242" s="251">
        <v>0</v>
      </c>
      <c r="O242" s="251">
        <v>0</v>
      </c>
      <c r="P242" s="251">
        <v>0</v>
      </c>
      <c r="Q242" s="251">
        <v>0</v>
      </c>
      <c r="R242" s="251">
        <v>0</v>
      </c>
      <c r="S242" s="251">
        <v>0</v>
      </c>
      <c r="T242" s="251">
        <v>0</v>
      </c>
    </row>
    <row r="243" spans="2:20">
      <c r="M243" s="250">
        <v>72</v>
      </c>
      <c r="N243" s="251">
        <v>0</v>
      </c>
      <c r="O243" s="251">
        <v>0</v>
      </c>
      <c r="P243" s="251">
        <v>0</v>
      </c>
      <c r="Q243" s="251">
        <v>0</v>
      </c>
      <c r="R243" s="251">
        <v>0</v>
      </c>
      <c r="S243" s="251">
        <v>0</v>
      </c>
      <c r="T243" s="251">
        <v>0</v>
      </c>
    </row>
    <row r="244" spans="2:20">
      <c r="M244" s="250">
        <v>80</v>
      </c>
      <c r="N244" s="251">
        <v>0</v>
      </c>
      <c r="O244" s="251">
        <v>0</v>
      </c>
      <c r="P244" s="251">
        <v>0</v>
      </c>
      <c r="Q244" s="251">
        <v>0</v>
      </c>
      <c r="R244" s="251">
        <v>0</v>
      </c>
      <c r="S244" s="251">
        <v>0</v>
      </c>
      <c r="T244" s="251">
        <v>0</v>
      </c>
    </row>
    <row r="245" spans="2:20">
      <c r="M245" s="250">
        <v>86</v>
      </c>
      <c r="N245" s="251">
        <v>0</v>
      </c>
      <c r="O245" s="251">
        <v>0</v>
      </c>
      <c r="P245" s="251">
        <v>0</v>
      </c>
      <c r="Q245" s="251">
        <v>0</v>
      </c>
      <c r="R245" s="251">
        <v>0</v>
      </c>
      <c r="S245" s="251">
        <v>0</v>
      </c>
      <c r="T245" s="251">
        <v>0</v>
      </c>
    </row>
    <row r="246" spans="2:20">
      <c r="M246" s="250">
        <v>92</v>
      </c>
      <c r="N246" s="251">
        <v>0</v>
      </c>
      <c r="O246" s="251">
        <v>0</v>
      </c>
      <c r="P246" s="251">
        <v>0</v>
      </c>
      <c r="Q246" s="251">
        <v>0</v>
      </c>
      <c r="R246" s="251">
        <v>0</v>
      </c>
      <c r="S246" s="251">
        <v>0</v>
      </c>
      <c r="T246" s="251">
        <v>0</v>
      </c>
    </row>
    <row r="247" spans="2:20">
      <c r="M247" s="250">
        <v>98</v>
      </c>
      <c r="N247" s="251">
        <v>0</v>
      </c>
      <c r="O247" s="251">
        <v>0</v>
      </c>
      <c r="P247" s="251">
        <v>0</v>
      </c>
      <c r="Q247" s="251">
        <v>0</v>
      </c>
      <c r="R247" s="251">
        <v>0</v>
      </c>
      <c r="S247" s="251">
        <v>0</v>
      </c>
      <c r="T247" s="251">
        <v>0</v>
      </c>
    </row>
    <row r="248" spans="2:20">
      <c r="M248" s="250">
        <v>110</v>
      </c>
      <c r="N248" s="251">
        <v>0</v>
      </c>
      <c r="O248" s="251">
        <v>0</v>
      </c>
      <c r="P248" s="251">
        <v>0</v>
      </c>
      <c r="Q248" s="251">
        <v>0</v>
      </c>
      <c r="R248" s="251">
        <v>0</v>
      </c>
      <c r="S248" s="251">
        <v>0</v>
      </c>
      <c r="T248" s="251">
        <v>0</v>
      </c>
    </row>
  </sheetData>
  <dataConsolidate/>
  <mergeCells count="36">
    <mergeCell ref="AJ13:AJ14"/>
    <mergeCell ref="A13:A14"/>
    <mergeCell ref="B13:B14"/>
    <mergeCell ref="C13:C14"/>
    <mergeCell ref="D13:D14"/>
    <mergeCell ref="G13:G14"/>
    <mergeCell ref="I13:I14"/>
    <mergeCell ref="J13:J14"/>
    <mergeCell ref="P13:P14"/>
    <mergeCell ref="Q13:Q14"/>
    <mergeCell ref="AH13:AH14"/>
    <mergeCell ref="AI13:AI14"/>
    <mergeCell ref="C216:C217"/>
    <mergeCell ref="AH216:AH217"/>
    <mergeCell ref="AI216:AI217"/>
    <mergeCell ref="AJ216:AJ217"/>
    <mergeCell ref="AK216:AK217"/>
    <mergeCell ref="AS216:AS217"/>
    <mergeCell ref="D221:J221"/>
    <mergeCell ref="AO216:AO217"/>
    <mergeCell ref="AP216:AP217"/>
    <mergeCell ref="AQ216:AQ217"/>
    <mergeCell ref="AR216:AR217"/>
    <mergeCell ref="O221:T221"/>
    <mergeCell ref="AL216:AL217"/>
    <mergeCell ref="AM216:AM217"/>
    <mergeCell ref="AN216:AN217"/>
    <mergeCell ref="AK13:AK14"/>
    <mergeCell ref="AL13:AL14"/>
    <mergeCell ref="AM13:AM14"/>
    <mergeCell ref="AN13:AN14"/>
    <mergeCell ref="AS13:AS14"/>
    <mergeCell ref="AQ13:AQ14"/>
    <mergeCell ref="AR13:AR14"/>
    <mergeCell ref="AO13:AO14"/>
    <mergeCell ref="AP13:AP14"/>
  </mergeCells>
  <dataValidations count="3">
    <dataValidation type="list" allowBlank="1" showInputMessage="1" showErrorMessage="1" sqref="R220 G15:G220">
      <formula1>$D$4:$D$10</formula1>
    </dataValidation>
    <dataValidation type="list" allowBlank="1" showInputMessage="1" showErrorMessage="1" sqref="J15:J217">
      <formula1>$F$4:$F$11</formula1>
    </dataValidation>
    <dataValidation type="list" allowBlank="1" showInputMessage="1" showErrorMessage="1" sqref="I15:I217">
      <formula1>$B$4:$B$5</formula1>
    </dataValidation>
  </dataValidations>
  <printOptions horizontalCentered="1"/>
  <pageMargins left="0.98425196850393704" right="0.98425196850393704" top="1.3779527559055118" bottom="0.78740157480314965" header="0.78740157480314965" footer="0.39370078740157483"/>
  <pageSetup scale="51" fitToWidth="3" fitToHeight="4" orientation="landscape" r:id="rId1"/>
  <headerFooter>
    <oddHeader>&amp;C&amp;8PLAN MAESTRO DE ALCANTARILLADO CASCO URBANO MUNICIPIO DE PITALITO
INGENIERÍA Y CONSULTORÍA NACIONAL INALCON LTDA.
COMPONENTE FINANCIERO
 &amp;R
&amp;G</oddHeader>
  </headerFooter>
  <colBreaks count="1" manualBreakCount="1">
    <brk id="28" max="217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tabColor theme="6" tint="-0.249977111117893"/>
    <pageSetUpPr fitToPage="1"/>
  </sheetPr>
  <dimension ref="A2:U64"/>
  <sheetViews>
    <sheetView workbookViewId="0"/>
  </sheetViews>
  <sheetFormatPr baseColWidth="10" defaultColWidth="11.42578125" defaultRowHeight="12"/>
  <cols>
    <col min="1" max="1" width="12.85546875" style="260" bestFit="1" customWidth="1"/>
    <col min="2" max="2" width="11.42578125" style="260"/>
    <col min="3" max="3" width="11.42578125" style="278"/>
    <col min="4" max="4" width="11.42578125" style="276"/>
    <col min="5" max="5" width="16.140625" style="276" bestFit="1" customWidth="1"/>
    <col min="6" max="6" width="14.7109375" style="276" bestFit="1" customWidth="1"/>
    <col min="7" max="7" width="13.5703125" style="276" bestFit="1" customWidth="1"/>
    <col min="8" max="8" width="12.28515625" style="276" bestFit="1" customWidth="1"/>
    <col min="9" max="9" width="10.5703125" style="276" bestFit="1" customWidth="1"/>
    <col min="10" max="10" width="10.5703125" style="276" customWidth="1"/>
    <col min="11" max="11" width="19.42578125" style="276" bestFit="1" customWidth="1"/>
    <col min="12" max="12" width="16.42578125" style="276" bestFit="1" customWidth="1"/>
    <col min="13" max="13" width="12.7109375" style="276" bestFit="1" customWidth="1"/>
    <col min="14" max="14" width="12.7109375" style="276" customWidth="1"/>
    <col min="15" max="15" width="12.28515625" style="260" customWidth="1"/>
    <col min="16" max="17" width="14" style="260" customWidth="1"/>
    <col min="18" max="18" width="11.42578125" style="260"/>
    <col min="19" max="19" width="4" style="260" customWidth="1"/>
    <col min="20" max="16384" width="11.42578125" style="260"/>
  </cols>
  <sheetData>
    <row r="2" spans="1:21">
      <c r="A2" s="256" t="s">
        <v>348</v>
      </c>
      <c r="B2" s="257"/>
      <c r="C2" s="258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21" ht="15.95" customHeight="1">
      <c r="A4" s="2078" t="s">
        <v>349</v>
      </c>
      <c r="B4" s="2080" t="s">
        <v>350</v>
      </c>
      <c r="C4" s="261" t="s">
        <v>351</v>
      </c>
      <c r="D4" s="261" t="s">
        <v>352</v>
      </c>
      <c r="E4" s="261" t="s">
        <v>353</v>
      </c>
      <c r="F4" s="261" t="s">
        <v>354</v>
      </c>
      <c r="G4" s="261" t="s">
        <v>355</v>
      </c>
      <c r="H4" s="261" t="s">
        <v>356</v>
      </c>
      <c r="I4" s="261" t="s">
        <v>345</v>
      </c>
      <c r="J4" s="261" t="s">
        <v>345</v>
      </c>
      <c r="K4" s="2080" t="s">
        <v>357</v>
      </c>
      <c r="L4" s="2080" t="s">
        <v>358</v>
      </c>
      <c r="M4" s="2080" t="s">
        <v>359</v>
      </c>
      <c r="N4" s="2076" t="s">
        <v>360</v>
      </c>
      <c r="T4" s="280" t="s">
        <v>367</v>
      </c>
      <c r="U4" s="281" t="s">
        <v>368</v>
      </c>
    </row>
    <row r="5" spans="1:21" ht="15.95" customHeight="1">
      <c r="A5" s="2079"/>
      <c r="B5" s="2081"/>
      <c r="C5" s="262" t="s">
        <v>77</v>
      </c>
      <c r="D5" s="262" t="s">
        <v>361</v>
      </c>
      <c r="E5" s="262" t="s">
        <v>77</v>
      </c>
      <c r="F5" s="262" t="s">
        <v>77</v>
      </c>
      <c r="G5" s="262" t="s">
        <v>77</v>
      </c>
      <c r="H5" s="262" t="s">
        <v>77</v>
      </c>
      <c r="I5" s="262" t="s">
        <v>77</v>
      </c>
      <c r="J5" s="262" t="s">
        <v>339</v>
      </c>
      <c r="K5" s="2081"/>
      <c r="L5" s="2081"/>
      <c r="M5" s="2081"/>
      <c r="N5" s="2077"/>
      <c r="T5" s="282" t="s">
        <v>77</v>
      </c>
      <c r="U5" s="283" t="s">
        <v>77</v>
      </c>
    </row>
    <row r="6" spans="1:21" ht="15.95" customHeight="1">
      <c r="A6" s="263">
        <v>29</v>
      </c>
      <c r="B6" s="264">
        <v>30</v>
      </c>
      <c r="C6" s="868">
        <v>70.217786073093862</v>
      </c>
      <c r="D6" s="265">
        <v>0.10837709967212542</v>
      </c>
      <c r="E6" s="265">
        <v>1260.8889999999999</v>
      </c>
      <c r="F6" s="265">
        <v>1261.8729000000001</v>
      </c>
      <c r="G6" s="265">
        <v>1257.7041999999999</v>
      </c>
      <c r="H6" s="265">
        <v>1257.6280999999999</v>
      </c>
      <c r="I6" s="265">
        <v>0.35559999999999997</v>
      </c>
      <c r="J6" s="266">
        <v>14</v>
      </c>
      <c r="K6" s="267" t="s">
        <v>287</v>
      </c>
      <c r="L6" s="267" t="s">
        <v>363</v>
      </c>
      <c r="M6" s="267">
        <v>1.7554446518273465</v>
      </c>
      <c r="N6" s="268" t="s">
        <v>286</v>
      </c>
      <c r="O6" s="260" t="s">
        <v>287</v>
      </c>
      <c r="P6" s="260" t="s">
        <v>363</v>
      </c>
      <c r="Q6" s="269" t="s">
        <v>288</v>
      </c>
      <c r="R6" s="260">
        <v>0.1</v>
      </c>
      <c r="T6" s="265">
        <v>1258.0598</v>
      </c>
      <c r="U6" s="265">
        <v>1257.9837</v>
      </c>
    </row>
    <row r="7" spans="1:21" ht="15.95" customHeight="1">
      <c r="A7" s="270">
        <v>30</v>
      </c>
      <c r="B7" s="271">
        <v>41</v>
      </c>
      <c r="C7" s="869">
        <v>83.601931466916199</v>
      </c>
      <c r="D7" s="272">
        <v>0.21663375094588619</v>
      </c>
      <c r="E7" s="272">
        <v>1261.8729000000001</v>
      </c>
      <c r="F7" s="272">
        <v>1264.1489999999999</v>
      </c>
      <c r="G7" s="272">
        <v>1257.6280999999999</v>
      </c>
      <c r="H7" s="272">
        <v>1257.4469899999999</v>
      </c>
      <c r="I7" s="272">
        <v>0.35559999999999997</v>
      </c>
      <c r="J7" s="273">
        <v>14</v>
      </c>
      <c r="K7" s="274" t="s">
        <v>287</v>
      </c>
      <c r="L7" s="274" t="s">
        <v>363</v>
      </c>
      <c r="M7" s="274">
        <v>2.0900482866729049</v>
      </c>
      <c r="N7" s="275" t="s">
        <v>286</v>
      </c>
      <c r="O7" s="260" t="s">
        <v>289</v>
      </c>
      <c r="P7" s="269" t="s">
        <v>362</v>
      </c>
      <c r="Q7" s="269" t="s">
        <v>286</v>
      </c>
      <c r="R7" s="260">
        <v>0.8</v>
      </c>
      <c r="T7" s="272">
        <v>1257.9837</v>
      </c>
      <c r="U7" s="272">
        <v>1257.80259</v>
      </c>
    </row>
    <row r="8" spans="1:21" ht="15.95" customHeight="1">
      <c r="A8" s="270">
        <v>739</v>
      </c>
      <c r="B8" s="271">
        <v>738</v>
      </c>
      <c r="C8" s="869">
        <v>27.960284154423334</v>
      </c>
      <c r="D8" s="272">
        <v>0.10979859800590622</v>
      </c>
      <c r="E8" s="272">
        <v>1273.05</v>
      </c>
      <c r="F8" s="272">
        <v>1273.2393</v>
      </c>
      <c r="G8" s="272">
        <v>1268.3936000000001</v>
      </c>
      <c r="H8" s="272">
        <v>1268.3629000000001</v>
      </c>
      <c r="I8" s="272">
        <v>0.60959999999999992</v>
      </c>
      <c r="J8" s="273">
        <v>23.999999999999996</v>
      </c>
      <c r="K8" s="274" t="s">
        <v>287</v>
      </c>
      <c r="L8" s="274" t="s">
        <v>363</v>
      </c>
      <c r="M8" s="274">
        <v>0.6990071038605834</v>
      </c>
      <c r="N8" s="275" t="s">
        <v>286</v>
      </c>
      <c r="O8" s="260" t="s">
        <v>291</v>
      </c>
      <c r="R8" s="260">
        <v>0.8</v>
      </c>
      <c r="T8" s="272">
        <v>1269.0032000000001</v>
      </c>
      <c r="U8" s="272">
        <v>1268.9725000000001</v>
      </c>
    </row>
    <row r="9" spans="1:21" ht="15.95" customHeight="1">
      <c r="A9" s="270">
        <v>736</v>
      </c>
      <c r="B9" s="271">
        <v>735</v>
      </c>
      <c r="C9" s="869">
        <v>99.296929927278597</v>
      </c>
      <c r="D9" s="272">
        <v>0.27352305876822647</v>
      </c>
      <c r="E9" s="272">
        <v>1272.3879999999999</v>
      </c>
      <c r="F9" s="272">
        <v>1272.7456999999999</v>
      </c>
      <c r="G9" s="272">
        <v>1268.1415999999999</v>
      </c>
      <c r="H9" s="272">
        <v>1267.8699999999999</v>
      </c>
      <c r="I9" s="272">
        <v>0.60959999999999992</v>
      </c>
      <c r="J9" s="273">
        <v>23.999999999999996</v>
      </c>
      <c r="K9" s="274" t="s">
        <v>287</v>
      </c>
      <c r="L9" s="274" t="s">
        <v>363</v>
      </c>
      <c r="M9" s="274">
        <v>2.482423248181965</v>
      </c>
      <c r="N9" s="275" t="s">
        <v>286</v>
      </c>
      <c r="O9" s="260" t="s">
        <v>290</v>
      </c>
      <c r="R9" s="260">
        <v>0.8</v>
      </c>
      <c r="T9" s="272">
        <v>1268.7511999999999</v>
      </c>
      <c r="U9" s="272">
        <v>1268.4795999999999</v>
      </c>
    </row>
    <row r="10" spans="1:21" ht="15.95" customHeight="1">
      <c r="A10" s="270">
        <v>1692</v>
      </c>
      <c r="B10" s="271">
        <v>1693</v>
      </c>
      <c r="C10" s="869">
        <v>46.775694767574628</v>
      </c>
      <c r="D10" s="272">
        <v>0.71917691799440275</v>
      </c>
      <c r="E10" s="272">
        <v>1251.5540000000001</v>
      </c>
      <c r="F10" s="272">
        <v>1251.3</v>
      </c>
      <c r="G10" s="272">
        <v>1247.8363999999999</v>
      </c>
      <c r="H10" s="272">
        <v>1247.5</v>
      </c>
      <c r="I10" s="272">
        <v>1.1175999999999999</v>
      </c>
      <c r="J10" s="273">
        <v>44</v>
      </c>
      <c r="K10" s="274" t="s">
        <v>287</v>
      </c>
      <c r="L10" s="274" t="s">
        <v>363</v>
      </c>
      <c r="M10" s="274"/>
      <c r="N10" s="275" t="s">
        <v>288</v>
      </c>
      <c r="O10" s="260" t="s">
        <v>292</v>
      </c>
      <c r="R10" s="260">
        <v>1</v>
      </c>
      <c r="T10" s="272">
        <v>1248.954</v>
      </c>
      <c r="U10" s="272">
        <v>1248.6176</v>
      </c>
    </row>
    <row r="11" spans="1:21" ht="15.95" customHeight="1">
      <c r="A11" s="270">
        <v>1693</v>
      </c>
      <c r="B11" s="271">
        <v>1694</v>
      </c>
      <c r="C11" s="869">
        <v>82.34218282870971</v>
      </c>
      <c r="D11" s="272">
        <v>0.4537164150446058</v>
      </c>
      <c r="E11" s="272">
        <v>1251.3</v>
      </c>
      <c r="F11" s="272">
        <v>1250.7840000000001</v>
      </c>
      <c r="G11" s="272">
        <v>1247.5</v>
      </c>
      <c r="H11" s="272">
        <v>1247.1264000000001</v>
      </c>
      <c r="I11" s="272">
        <v>1.1175999999999999</v>
      </c>
      <c r="J11" s="273">
        <v>44</v>
      </c>
      <c r="K11" s="274" t="s">
        <v>287</v>
      </c>
      <c r="L11" s="274" t="s">
        <v>363</v>
      </c>
      <c r="M11" s="274"/>
      <c r="N11" s="275" t="s">
        <v>288</v>
      </c>
      <c r="O11" s="260" t="s">
        <v>294</v>
      </c>
      <c r="R11" s="260">
        <v>1</v>
      </c>
      <c r="T11" s="272">
        <v>1248.6176</v>
      </c>
      <c r="U11" s="272">
        <v>1248.2440000000001</v>
      </c>
    </row>
    <row r="12" spans="1:21" ht="15.95" customHeight="1">
      <c r="A12" s="270">
        <v>1460</v>
      </c>
      <c r="B12" s="271">
        <v>740</v>
      </c>
      <c r="C12" s="869">
        <v>25.383770326718334</v>
      </c>
      <c r="D12" s="272">
        <v>0.15364147838564715</v>
      </c>
      <c r="E12" s="272">
        <v>1273.3389999999999</v>
      </c>
      <c r="F12" s="272">
        <v>1272.96</v>
      </c>
      <c r="G12" s="272">
        <v>1268.4726000000001</v>
      </c>
      <c r="H12" s="272">
        <v>1268.4336000000001</v>
      </c>
      <c r="I12" s="272">
        <v>0.60960000000000003</v>
      </c>
      <c r="J12" s="273">
        <v>24.000000000000004</v>
      </c>
      <c r="K12" s="274" t="s">
        <v>287</v>
      </c>
      <c r="L12" s="274" t="s">
        <v>363</v>
      </c>
      <c r="M12" s="274">
        <v>0.63459425816795845</v>
      </c>
      <c r="N12" s="275" t="s">
        <v>286</v>
      </c>
      <c r="O12" s="260" t="s">
        <v>369</v>
      </c>
      <c r="R12" s="260">
        <v>0</v>
      </c>
      <c r="T12" s="272">
        <v>1269.0822000000001</v>
      </c>
      <c r="U12" s="272">
        <v>1269.0432000000001</v>
      </c>
    </row>
    <row r="13" spans="1:21" ht="15.95" customHeight="1">
      <c r="A13" s="270">
        <v>740</v>
      </c>
      <c r="B13" s="271">
        <v>739</v>
      </c>
      <c r="C13" s="869">
        <v>53.707465635650713</v>
      </c>
      <c r="D13" s="272">
        <v>3.723877074308627E-2</v>
      </c>
      <c r="E13" s="272">
        <v>1272.96</v>
      </c>
      <c r="F13" s="272">
        <v>1273.05</v>
      </c>
      <c r="G13" s="272">
        <v>1268.4236000000001</v>
      </c>
      <c r="H13" s="272">
        <v>1268.4036000000001</v>
      </c>
      <c r="I13" s="272">
        <v>0.60960000000000003</v>
      </c>
      <c r="J13" s="273">
        <v>24.000000000000004</v>
      </c>
      <c r="K13" s="274" t="s">
        <v>287</v>
      </c>
      <c r="L13" s="274" t="s">
        <v>363</v>
      </c>
      <c r="M13" s="274">
        <v>1.3426866408912679</v>
      </c>
      <c r="N13" s="275" t="s">
        <v>286</v>
      </c>
      <c r="O13" s="260" t="s">
        <v>370</v>
      </c>
      <c r="R13" s="260">
        <v>0</v>
      </c>
      <c r="T13" s="272">
        <v>1269.0332000000001</v>
      </c>
      <c r="U13" s="272">
        <v>1269.0132000000001</v>
      </c>
    </row>
    <row r="14" spans="1:21" ht="15.95" customHeight="1">
      <c r="A14" s="270">
        <v>2408</v>
      </c>
      <c r="B14" s="271">
        <v>1016</v>
      </c>
      <c r="C14" s="869">
        <v>23.704811431351132</v>
      </c>
      <c r="D14" s="272">
        <v>0.50161968317910066</v>
      </c>
      <c r="E14" s="272">
        <v>1278.7796000000001</v>
      </c>
      <c r="F14" s="272">
        <v>1278.4559999999999</v>
      </c>
      <c r="G14" s="272">
        <v>1274.9353080000001</v>
      </c>
      <c r="H14" s="272">
        <v>1274.8163999999999</v>
      </c>
      <c r="I14" s="272">
        <v>0.254</v>
      </c>
      <c r="J14" s="273">
        <v>10</v>
      </c>
      <c r="K14" s="274" t="s">
        <v>287</v>
      </c>
      <c r="L14" s="274" t="s">
        <v>363</v>
      </c>
      <c r="M14" s="274">
        <v>0.59262028578377834</v>
      </c>
      <c r="N14" s="275" t="s">
        <v>286</v>
      </c>
      <c r="T14" s="272">
        <v>1275.189308</v>
      </c>
      <c r="U14" s="272">
        <v>1275.0703999999998</v>
      </c>
    </row>
    <row r="15" spans="1:21" ht="15.95" customHeight="1">
      <c r="A15" s="270">
        <v>1861</v>
      </c>
      <c r="B15" s="271">
        <v>1643</v>
      </c>
      <c r="C15" s="869">
        <v>118.66372157065271</v>
      </c>
      <c r="D15" s="272">
        <v>0.3698501902612667</v>
      </c>
      <c r="E15" s="272">
        <v>1261.21</v>
      </c>
      <c r="F15" s="272">
        <v>1254.4237000000001</v>
      </c>
      <c r="G15" s="272">
        <v>1252.4093780000001</v>
      </c>
      <c r="H15" s="272">
        <v>1251.9704999999999</v>
      </c>
      <c r="I15" s="272">
        <v>0.60960000000000003</v>
      </c>
      <c r="J15" s="273">
        <v>24.000000000000004</v>
      </c>
      <c r="K15" s="274" t="s">
        <v>287</v>
      </c>
      <c r="L15" s="274" t="s">
        <v>363</v>
      </c>
      <c r="M15" s="274">
        <v>2.9665930392663178</v>
      </c>
      <c r="N15" s="275" t="s">
        <v>286</v>
      </c>
      <c r="T15" s="272">
        <v>1253.0189780000001</v>
      </c>
      <c r="U15" s="272">
        <v>1252.5800999999999</v>
      </c>
    </row>
    <row r="16" spans="1:21" ht="15.95" customHeight="1">
      <c r="A16" s="270">
        <v>735</v>
      </c>
      <c r="B16" s="271">
        <v>734</v>
      </c>
      <c r="C16" s="869">
        <v>21.719973319513816</v>
      </c>
      <c r="D16" s="272">
        <v>9.7145607362250391E-2</v>
      </c>
      <c r="E16" s="272">
        <v>1272.7456999999999</v>
      </c>
      <c r="F16" s="272">
        <v>1272.9246000000001</v>
      </c>
      <c r="G16" s="272">
        <v>1267.8593000000001</v>
      </c>
      <c r="H16" s="272">
        <v>1267.8381999999999</v>
      </c>
      <c r="I16" s="272">
        <v>0.60959999999999992</v>
      </c>
      <c r="J16" s="273">
        <v>23.999999999999996</v>
      </c>
      <c r="K16" s="274" t="s">
        <v>287</v>
      </c>
      <c r="L16" s="274" t="s">
        <v>363</v>
      </c>
      <c r="M16" s="274">
        <v>0.54299933298784542</v>
      </c>
      <c r="N16" s="275" t="s">
        <v>286</v>
      </c>
      <c r="T16" s="272">
        <v>1268.4689000000001</v>
      </c>
      <c r="U16" s="272">
        <v>1268.4477999999999</v>
      </c>
    </row>
    <row r="17" spans="1:21" ht="15.95" customHeight="1">
      <c r="A17" s="270">
        <v>734</v>
      </c>
      <c r="B17" s="271">
        <v>733</v>
      </c>
      <c r="C17" s="869">
        <v>41.215307362693878</v>
      </c>
      <c r="D17" s="272">
        <v>0.5255328999342298</v>
      </c>
      <c r="E17" s="272">
        <v>1272.9246000000001</v>
      </c>
      <c r="F17" s="272">
        <v>1272.8779999999999</v>
      </c>
      <c r="G17" s="272">
        <v>1267.8181999999999</v>
      </c>
      <c r="H17" s="272">
        <v>1267.6016</v>
      </c>
      <c r="I17" s="272">
        <v>0.60959999999999992</v>
      </c>
      <c r="J17" s="273">
        <v>23.999999999999996</v>
      </c>
      <c r="K17" s="274" t="s">
        <v>287</v>
      </c>
      <c r="L17" s="274" t="s">
        <v>363</v>
      </c>
      <c r="M17" s="274">
        <v>1.0303826840673469</v>
      </c>
      <c r="N17" s="275" t="s">
        <v>286</v>
      </c>
      <c r="T17" s="272">
        <v>1268.4277999999999</v>
      </c>
      <c r="U17" s="272">
        <v>1268.2112</v>
      </c>
    </row>
    <row r="18" spans="1:21" ht="15.95" customHeight="1">
      <c r="A18" s="270">
        <v>733</v>
      </c>
      <c r="B18" s="271">
        <v>732</v>
      </c>
      <c r="C18" s="869">
        <v>49.939356123256069</v>
      </c>
      <c r="D18" s="272">
        <v>0.11614086464559548</v>
      </c>
      <c r="E18" s="272">
        <v>1272.8779999999999</v>
      </c>
      <c r="F18" s="272">
        <v>1272.51</v>
      </c>
      <c r="G18" s="272">
        <v>1267.5916</v>
      </c>
      <c r="H18" s="272">
        <v>1267.5336</v>
      </c>
      <c r="I18" s="272">
        <v>0.60959999999999992</v>
      </c>
      <c r="J18" s="273">
        <v>23.999999999999996</v>
      </c>
      <c r="K18" s="274" t="s">
        <v>287</v>
      </c>
      <c r="L18" s="274" t="s">
        <v>363</v>
      </c>
      <c r="M18" s="274">
        <v>1.2484839030814019</v>
      </c>
      <c r="N18" s="275" t="s">
        <v>286</v>
      </c>
      <c r="T18" s="272">
        <v>1268.2012</v>
      </c>
      <c r="U18" s="272">
        <v>1268.1432</v>
      </c>
    </row>
    <row r="19" spans="1:21" ht="15.95" customHeight="1">
      <c r="A19" s="270">
        <v>732</v>
      </c>
      <c r="B19" s="271">
        <v>934</v>
      </c>
      <c r="C19" s="869">
        <v>52.411001230630205</v>
      </c>
      <c r="D19" s="272">
        <v>0.17133807386127006</v>
      </c>
      <c r="E19" s="272">
        <v>1272.51</v>
      </c>
      <c r="F19" s="272">
        <v>1272.3502000000001</v>
      </c>
      <c r="G19" s="272">
        <v>1267.5236</v>
      </c>
      <c r="H19" s="272">
        <v>1267.4338</v>
      </c>
      <c r="I19" s="272">
        <v>0.60959999999999992</v>
      </c>
      <c r="J19" s="273">
        <v>23.999999999999996</v>
      </c>
      <c r="K19" s="274" t="s">
        <v>287</v>
      </c>
      <c r="L19" s="274" t="s">
        <v>363</v>
      </c>
      <c r="M19" s="274">
        <v>1.3102750307657551</v>
      </c>
      <c r="N19" s="275" t="s">
        <v>286</v>
      </c>
      <c r="T19" s="272">
        <v>1268.1332</v>
      </c>
      <c r="U19" s="272">
        <v>1268.0434</v>
      </c>
    </row>
    <row r="20" spans="1:21" ht="15.95" customHeight="1">
      <c r="A20" s="270">
        <v>934</v>
      </c>
      <c r="B20" s="271">
        <v>890</v>
      </c>
      <c r="C20" s="869">
        <v>109.63920763109762</v>
      </c>
      <c r="D20" s="272">
        <v>0.62450287154922413</v>
      </c>
      <c r="E20" s="272">
        <v>1272.3502000000001</v>
      </c>
      <c r="F20" s="272">
        <v>1271.7155</v>
      </c>
      <c r="G20" s="272">
        <v>1267.3938000000001</v>
      </c>
      <c r="H20" s="272">
        <v>1266.7091</v>
      </c>
      <c r="I20" s="272">
        <v>0.60959999999999992</v>
      </c>
      <c r="J20" s="273">
        <v>23.999999999999996</v>
      </c>
      <c r="K20" s="274" t="s">
        <v>287</v>
      </c>
      <c r="L20" s="274" t="s">
        <v>363</v>
      </c>
      <c r="M20" s="274">
        <v>2.7409801907774405</v>
      </c>
      <c r="N20" s="275" t="s">
        <v>286</v>
      </c>
      <c r="T20" s="272">
        <v>1268.0034000000001</v>
      </c>
      <c r="U20" s="272">
        <v>1267.3187</v>
      </c>
    </row>
    <row r="21" spans="1:21" ht="15.95" customHeight="1">
      <c r="A21" s="270">
        <v>738</v>
      </c>
      <c r="B21" s="271">
        <v>737</v>
      </c>
      <c r="C21" s="869">
        <v>37.122218953121305</v>
      </c>
      <c r="D21" s="272">
        <v>0.35369652920214312</v>
      </c>
      <c r="E21" s="272">
        <v>1273.2393</v>
      </c>
      <c r="F21" s="272">
        <v>1272.7180000000001</v>
      </c>
      <c r="G21" s="272">
        <v>1268.3629000000001</v>
      </c>
      <c r="H21" s="272">
        <v>1268.2316000000001</v>
      </c>
      <c r="I21" s="272">
        <v>0.60959999999999992</v>
      </c>
      <c r="J21" s="273">
        <v>23.999999999999996</v>
      </c>
      <c r="K21" s="274" t="s">
        <v>287</v>
      </c>
      <c r="L21" s="274" t="s">
        <v>363</v>
      </c>
      <c r="M21" s="274">
        <v>0.92805547382803266</v>
      </c>
      <c r="N21" s="275" t="s">
        <v>286</v>
      </c>
      <c r="T21" s="272">
        <v>1268.9725000000001</v>
      </c>
      <c r="U21" s="272">
        <v>1268.8412000000001</v>
      </c>
    </row>
    <row r="22" spans="1:21" ht="15.95" customHeight="1">
      <c r="A22" s="270">
        <v>737</v>
      </c>
      <c r="B22" s="271">
        <v>736</v>
      </c>
      <c r="C22" s="869">
        <v>16.029001528540029</v>
      </c>
      <c r="D22" s="272">
        <v>0.43670842426165468</v>
      </c>
      <c r="E22" s="272">
        <v>1272.7180000000001</v>
      </c>
      <c r="F22" s="272">
        <v>1272.3879999999999</v>
      </c>
      <c r="G22" s="272">
        <v>1268.2116000000001</v>
      </c>
      <c r="H22" s="272">
        <v>1268.1415999999999</v>
      </c>
      <c r="I22" s="272">
        <v>0.60959999999999992</v>
      </c>
      <c r="J22" s="273">
        <v>23.999999999999996</v>
      </c>
      <c r="K22" s="274" t="s">
        <v>287</v>
      </c>
      <c r="L22" s="274" t="s">
        <v>363</v>
      </c>
      <c r="M22" s="274">
        <v>0.40072503821350075</v>
      </c>
      <c r="N22" s="275" t="s">
        <v>286</v>
      </c>
      <c r="T22" s="272">
        <v>1268.8212000000001</v>
      </c>
      <c r="U22" s="272">
        <v>1268.7511999999999</v>
      </c>
    </row>
    <row r="23" spans="1:21" ht="15.95" customHeight="1">
      <c r="A23" s="270">
        <v>890</v>
      </c>
      <c r="B23" s="271">
        <v>834</v>
      </c>
      <c r="C23" s="869">
        <v>80.352876961624659</v>
      </c>
      <c r="D23" s="272">
        <v>0.11374826074201766</v>
      </c>
      <c r="E23" s="272">
        <v>1271.7155</v>
      </c>
      <c r="F23" s="272">
        <v>1271.9540999999999</v>
      </c>
      <c r="G23" s="272">
        <v>1266.7091</v>
      </c>
      <c r="H23" s="272">
        <v>1266.6177</v>
      </c>
      <c r="I23" s="272">
        <v>0.60959999999999992</v>
      </c>
      <c r="J23" s="273">
        <v>23.999999999999996</v>
      </c>
      <c r="K23" s="274" t="s">
        <v>287</v>
      </c>
      <c r="L23" s="274" t="s">
        <v>363</v>
      </c>
      <c r="M23" s="274">
        <v>2.0088219240406167</v>
      </c>
      <c r="N23" s="275" t="s">
        <v>286</v>
      </c>
      <c r="T23" s="272">
        <v>1267.3187</v>
      </c>
      <c r="U23" s="272">
        <v>1267.2273</v>
      </c>
    </row>
    <row r="24" spans="1:21" ht="15.95" customHeight="1">
      <c r="A24" s="270">
        <v>834</v>
      </c>
      <c r="B24" s="271">
        <v>835</v>
      </c>
      <c r="C24" s="869">
        <v>54.415163713788523</v>
      </c>
      <c r="D24" s="272">
        <v>5.0686239124575581</v>
      </c>
      <c r="E24" s="272">
        <v>1271.9540999999999</v>
      </c>
      <c r="F24" s="272">
        <v>1265.2260000000001</v>
      </c>
      <c r="G24" s="272">
        <v>1266.5777</v>
      </c>
      <c r="H24" s="272">
        <v>1263.8196</v>
      </c>
      <c r="I24" s="272">
        <v>0.60960000000000003</v>
      </c>
      <c r="J24" s="273">
        <v>24.000000000000004</v>
      </c>
      <c r="K24" s="274" t="s">
        <v>287</v>
      </c>
      <c r="L24" s="274" t="s">
        <v>363</v>
      </c>
      <c r="M24" s="274">
        <v>1.3603790928447133</v>
      </c>
      <c r="N24" s="275" t="s">
        <v>286</v>
      </c>
      <c r="T24" s="272">
        <v>1267.1873000000001</v>
      </c>
      <c r="U24" s="272">
        <v>1264.4292</v>
      </c>
    </row>
    <row r="25" spans="1:21" ht="15.95" customHeight="1">
      <c r="A25" s="270">
        <v>2382</v>
      </c>
      <c r="B25" s="271" t="s">
        <v>816</v>
      </c>
      <c r="C25" s="869">
        <v>7.0612161042531145</v>
      </c>
      <c r="D25" s="272">
        <v>0.20000000000024606</v>
      </c>
      <c r="E25" s="272">
        <v>1265.8421000000001</v>
      </c>
      <c r="F25" s="272">
        <v>1266.1375</v>
      </c>
      <c r="G25" s="272">
        <v>1260.5</v>
      </c>
      <c r="H25" s="272">
        <v>1260.4858775677915</v>
      </c>
      <c r="I25" s="272">
        <v>0.35560000000000003</v>
      </c>
      <c r="J25" s="273">
        <v>14.000000000000002</v>
      </c>
      <c r="K25" s="274" t="s">
        <v>287</v>
      </c>
      <c r="L25" s="274" t="s">
        <v>363</v>
      </c>
      <c r="M25" s="274">
        <v>0.17653040260632788</v>
      </c>
      <c r="N25" s="275" t="s">
        <v>286</v>
      </c>
      <c r="T25" s="272">
        <v>1260.8556000000001</v>
      </c>
      <c r="U25" s="272">
        <v>1260.8414775677916</v>
      </c>
    </row>
    <row r="26" spans="1:21" ht="15.95" customHeight="1">
      <c r="A26" s="270" t="s">
        <v>816</v>
      </c>
      <c r="B26" s="271" t="s">
        <v>817</v>
      </c>
      <c r="C26" s="869">
        <v>47.895049617334692</v>
      </c>
      <c r="D26" s="272">
        <v>0.19999999999983686</v>
      </c>
      <c r="E26" s="272">
        <v>1266.1375</v>
      </c>
      <c r="F26" s="272">
        <v>1266.4952000000001</v>
      </c>
      <c r="G26" s="272">
        <v>1260.4858775677915</v>
      </c>
      <c r="H26" s="272">
        <v>1260.3900874685569</v>
      </c>
      <c r="I26" s="272">
        <v>0.35560000000000003</v>
      </c>
      <c r="J26" s="273">
        <v>14.000000000000002</v>
      </c>
      <c r="K26" s="274" t="s">
        <v>287</v>
      </c>
      <c r="L26" s="274" t="s">
        <v>363</v>
      </c>
      <c r="M26" s="274">
        <v>1.1973762404333674</v>
      </c>
      <c r="N26" s="275" t="s">
        <v>286</v>
      </c>
      <c r="T26" s="272">
        <v>1260.8414775677916</v>
      </c>
      <c r="U26" s="272">
        <v>1260.745687468557</v>
      </c>
    </row>
    <row r="27" spans="1:21" ht="15.95" customHeight="1">
      <c r="A27" s="270" t="s">
        <v>817</v>
      </c>
      <c r="B27" s="271" t="s">
        <v>818</v>
      </c>
      <c r="C27" s="869">
        <v>116.9061342786413</v>
      </c>
      <c r="D27" s="272">
        <v>0.20000000000006454</v>
      </c>
      <c r="E27" s="272">
        <v>1266.4952000000001</v>
      </c>
      <c r="F27" s="272">
        <v>1268.6737000000001</v>
      </c>
      <c r="G27" s="272">
        <v>1260.3900874685569</v>
      </c>
      <c r="H27" s="272">
        <v>1260.1562751999995</v>
      </c>
      <c r="I27" s="272">
        <v>0.35560000000000003</v>
      </c>
      <c r="J27" s="273">
        <v>14.000000000000002</v>
      </c>
      <c r="K27" s="274" t="s">
        <v>287</v>
      </c>
      <c r="L27" s="274" t="s">
        <v>363</v>
      </c>
      <c r="M27" s="274">
        <v>2.9226533569660327</v>
      </c>
      <c r="N27" s="275" t="s">
        <v>286</v>
      </c>
      <c r="T27" s="272">
        <v>1260.745687468557</v>
      </c>
      <c r="U27" s="272">
        <v>1260.5118751999996</v>
      </c>
    </row>
    <row r="28" spans="1:21" ht="15.95" customHeight="1">
      <c r="A28" s="270" t="s">
        <v>818</v>
      </c>
      <c r="B28" s="271" t="s">
        <v>819</v>
      </c>
      <c r="C28" s="869">
        <v>36.585463636742851</v>
      </c>
      <c r="D28" s="272">
        <v>0.19999999999975246</v>
      </c>
      <c r="E28" s="272">
        <v>1268.6737000000001</v>
      </c>
      <c r="F28" s="272">
        <v>1268.5458000000001</v>
      </c>
      <c r="G28" s="272">
        <v>1260.1562751999995</v>
      </c>
      <c r="H28" s="272">
        <v>1260.0831042727261</v>
      </c>
      <c r="I28" s="272">
        <v>0.35560000000000003</v>
      </c>
      <c r="J28" s="273">
        <v>14.000000000000002</v>
      </c>
      <c r="K28" s="274" t="s">
        <v>287</v>
      </c>
      <c r="L28" s="274" t="s">
        <v>363</v>
      </c>
      <c r="M28" s="274">
        <v>0.9146365909185713</v>
      </c>
      <c r="N28" s="275" t="s">
        <v>286</v>
      </c>
      <c r="T28" s="272">
        <v>1260.5118751999996</v>
      </c>
      <c r="U28" s="272">
        <v>1260.4387042727262</v>
      </c>
    </row>
    <row r="29" spans="1:21" ht="15.95" customHeight="1">
      <c r="A29" s="270" t="s">
        <v>819</v>
      </c>
      <c r="B29" s="271" t="s">
        <v>820</v>
      </c>
      <c r="C29" s="869">
        <v>39.764052398739352</v>
      </c>
      <c r="D29" s="272">
        <v>0.19999999999984874</v>
      </c>
      <c r="E29" s="272">
        <v>1268.5458000000001</v>
      </c>
      <c r="F29" s="272">
        <v>1268.1617000000001</v>
      </c>
      <c r="G29" s="272">
        <v>1260.0831042727261</v>
      </c>
      <c r="H29" s="272">
        <v>1260.0035761679287</v>
      </c>
      <c r="I29" s="272">
        <v>0.35560000000000003</v>
      </c>
      <c r="J29" s="273">
        <v>14.000000000000002</v>
      </c>
      <c r="K29" s="274" t="s">
        <v>287</v>
      </c>
      <c r="L29" s="274" t="s">
        <v>363</v>
      </c>
      <c r="M29" s="274">
        <v>0.99410130996848389</v>
      </c>
      <c r="N29" s="275" t="s">
        <v>286</v>
      </c>
      <c r="T29" s="272">
        <v>1260.4387042727262</v>
      </c>
      <c r="U29" s="272">
        <v>1260.3591761679288</v>
      </c>
    </row>
    <row r="30" spans="1:21" ht="15.95" customHeight="1">
      <c r="A30" s="270" t="s">
        <v>820</v>
      </c>
      <c r="B30" s="271" t="s">
        <v>821</v>
      </c>
      <c r="C30" s="869">
        <v>30.056661359497905</v>
      </c>
      <c r="D30" s="272">
        <v>0.19999999999988777</v>
      </c>
      <c r="E30" s="272">
        <v>1268.1617000000001</v>
      </c>
      <c r="F30" s="272">
        <v>1268.4347</v>
      </c>
      <c r="G30" s="272">
        <v>1260.0035761679287</v>
      </c>
      <c r="H30" s="272">
        <v>1259.9434628452098</v>
      </c>
      <c r="I30" s="272">
        <v>0.35560000000000003</v>
      </c>
      <c r="J30" s="273">
        <v>14.000000000000002</v>
      </c>
      <c r="K30" s="274" t="s">
        <v>287</v>
      </c>
      <c r="L30" s="274" t="s">
        <v>363</v>
      </c>
      <c r="M30" s="274">
        <v>0.75141653398744768</v>
      </c>
      <c r="N30" s="275" t="s">
        <v>286</v>
      </c>
      <c r="T30" s="272">
        <v>1260.3591761679288</v>
      </c>
      <c r="U30" s="272">
        <v>1260.2990628452098</v>
      </c>
    </row>
    <row r="31" spans="1:21" ht="15.95" customHeight="1">
      <c r="A31" s="270" t="s">
        <v>821</v>
      </c>
      <c r="B31" s="271" t="s">
        <v>822</v>
      </c>
      <c r="C31" s="869">
        <v>109.02210674554753</v>
      </c>
      <c r="D31" s="272">
        <v>0.20000000000001536</v>
      </c>
      <c r="E31" s="272">
        <v>1268.4347</v>
      </c>
      <c r="F31" s="272">
        <v>1269.3340000000001</v>
      </c>
      <c r="G31" s="272">
        <v>1259.9434628452098</v>
      </c>
      <c r="H31" s="272">
        <v>1259.7254186317186</v>
      </c>
      <c r="I31" s="272">
        <v>0.35560000000000003</v>
      </c>
      <c r="J31" s="273">
        <v>14.000000000000002</v>
      </c>
      <c r="K31" s="274" t="s">
        <v>287</v>
      </c>
      <c r="L31" s="274" t="s">
        <v>363</v>
      </c>
      <c r="M31" s="274">
        <v>2.7255526686386884</v>
      </c>
      <c r="N31" s="275" t="s">
        <v>286</v>
      </c>
      <c r="T31" s="272">
        <v>1260.2990628452098</v>
      </c>
      <c r="U31" s="272">
        <v>1260.0810186317187</v>
      </c>
    </row>
    <row r="32" spans="1:21" ht="15.95" customHeight="1">
      <c r="A32" s="270" t="s">
        <v>822</v>
      </c>
      <c r="B32" s="271" t="s">
        <v>823</v>
      </c>
      <c r="C32" s="869">
        <v>103.12898077209762</v>
      </c>
      <c r="D32" s="272">
        <v>0.20000000000002846</v>
      </c>
      <c r="E32" s="272">
        <v>1269.3340000000001</v>
      </c>
      <c r="F32" s="272">
        <v>1269.5714</v>
      </c>
      <c r="G32" s="272">
        <v>1259.7254186317186</v>
      </c>
      <c r="H32" s="272">
        <v>1259.5191606701744</v>
      </c>
      <c r="I32" s="272">
        <v>0.35560000000000003</v>
      </c>
      <c r="J32" s="273">
        <v>14.000000000000002</v>
      </c>
      <c r="K32" s="274" t="s">
        <v>287</v>
      </c>
      <c r="L32" s="274" t="s">
        <v>363</v>
      </c>
      <c r="M32" s="274">
        <v>2.5782245193024407</v>
      </c>
      <c r="N32" s="275" t="s">
        <v>286</v>
      </c>
      <c r="T32" s="272">
        <v>1260.0810186317187</v>
      </c>
      <c r="U32" s="272">
        <v>1259.8747606701745</v>
      </c>
    </row>
    <row r="33" spans="1:21" ht="15.95" customHeight="1">
      <c r="A33" s="270" t="s">
        <v>823</v>
      </c>
      <c r="B33" s="271" t="s">
        <v>824</v>
      </c>
      <c r="C33" s="869">
        <v>12.199854756278587</v>
      </c>
      <c r="D33" s="272">
        <v>0.20000000000064641</v>
      </c>
      <c r="E33" s="272">
        <v>1269.5714</v>
      </c>
      <c r="F33" s="272">
        <v>1269.2809</v>
      </c>
      <c r="G33" s="272">
        <v>1259.5191606701744</v>
      </c>
      <c r="H33" s="272">
        <v>1259.4947609606618</v>
      </c>
      <c r="I33" s="272">
        <v>0.35560000000000003</v>
      </c>
      <c r="J33" s="273">
        <v>14.000000000000002</v>
      </c>
      <c r="K33" s="274" t="s">
        <v>287</v>
      </c>
      <c r="L33" s="274" t="s">
        <v>363</v>
      </c>
      <c r="M33" s="274">
        <v>0.30499636890696469</v>
      </c>
      <c r="N33" s="275" t="s">
        <v>286</v>
      </c>
      <c r="T33" s="272">
        <v>1259.8747606701745</v>
      </c>
      <c r="U33" s="272">
        <v>1259.8503609606619</v>
      </c>
    </row>
    <row r="34" spans="1:21" ht="15.95" customHeight="1">
      <c r="A34" s="270" t="s">
        <v>824</v>
      </c>
      <c r="B34" s="271" t="s">
        <v>825</v>
      </c>
      <c r="C34" s="869">
        <v>90.762761845289361</v>
      </c>
      <c r="D34" s="272">
        <v>0.20000000000008111</v>
      </c>
      <c r="E34" s="272">
        <v>1269.2809</v>
      </c>
      <c r="F34" s="272">
        <v>1267.5219</v>
      </c>
      <c r="G34" s="272">
        <v>1259.4947609606618</v>
      </c>
      <c r="H34" s="272">
        <v>1259.3132354369711</v>
      </c>
      <c r="I34" s="272">
        <v>0.35560000000000003</v>
      </c>
      <c r="J34" s="273">
        <v>14.000000000000002</v>
      </c>
      <c r="K34" s="274" t="s">
        <v>287</v>
      </c>
      <c r="L34" s="274" t="s">
        <v>363</v>
      </c>
      <c r="M34" s="274">
        <v>2.269069046132234</v>
      </c>
      <c r="N34" s="275" t="s">
        <v>286</v>
      </c>
      <c r="T34" s="272">
        <v>1259.8503609606619</v>
      </c>
      <c r="U34" s="272">
        <v>1259.6688354369712</v>
      </c>
    </row>
    <row r="35" spans="1:21" ht="15.95" customHeight="1">
      <c r="A35" s="270" t="s">
        <v>825</v>
      </c>
      <c r="B35" s="271" t="s">
        <v>826</v>
      </c>
      <c r="C35" s="869">
        <v>21.756420822520774</v>
      </c>
      <c r="D35" s="272">
        <v>0.19999999999979534</v>
      </c>
      <c r="E35" s="272">
        <v>1267.5219</v>
      </c>
      <c r="F35" s="272">
        <v>1267.7862</v>
      </c>
      <c r="G35" s="272">
        <v>1259.3132354369711</v>
      </c>
      <c r="H35" s="272">
        <v>1259.2697225953261</v>
      </c>
      <c r="I35" s="272">
        <v>0.35560000000000003</v>
      </c>
      <c r="J35" s="273">
        <v>14.000000000000002</v>
      </c>
      <c r="K35" s="274" t="s">
        <v>287</v>
      </c>
      <c r="L35" s="274" t="s">
        <v>363</v>
      </c>
      <c r="M35" s="274">
        <v>0.54391052056301936</v>
      </c>
      <c r="N35" s="275" t="s">
        <v>286</v>
      </c>
      <c r="T35" s="272">
        <v>1259.6688354369712</v>
      </c>
      <c r="U35" s="272">
        <v>1259.6253225953262</v>
      </c>
    </row>
    <row r="36" spans="1:21" ht="15.95" customHeight="1">
      <c r="A36" s="270" t="s">
        <v>826</v>
      </c>
      <c r="B36" s="271" t="s">
        <v>827</v>
      </c>
      <c r="C36" s="869">
        <v>71.850981429590021</v>
      </c>
      <c r="D36" s="272">
        <v>0.20000000000012236</v>
      </c>
      <c r="E36" s="272">
        <v>1267.7862</v>
      </c>
      <c r="F36" s="272">
        <v>1267.367</v>
      </c>
      <c r="G36" s="272">
        <v>1259.2697225953261</v>
      </c>
      <c r="H36" s="272">
        <v>1259.1260206324669</v>
      </c>
      <c r="I36" s="272">
        <v>0.35560000000000003</v>
      </c>
      <c r="J36" s="273">
        <v>14.000000000000002</v>
      </c>
      <c r="K36" s="274" t="s">
        <v>287</v>
      </c>
      <c r="L36" s="274" t="s">
        <v>363</v>
      </c>
      <c r="M36" s="274">
        <v>1.7962745357397507</v>
      </c>
      <c r="N36" s="275" t="s">
        <v>286</v>
      </c>
      <c r="T36" s="272">
        <v>1259.6253225953262</v>
      </c>
      <c r="U36" s="272">
        <v>1259.481620632467</v>
      </c>
    </row>
    <row r="37" spans="1:21" ht="15.95" customHeight="1">
      <c r="A37" s="270" t="s">
        <v>827</v>
      </c>
      <c r="B37" s="271" t="s">
        <v>828</v>
      </c>
      <c r="C37" s="869">
        <v>37.843377178503168</v>
      </c>
      <c r="D37" s="272">
        <v>0.20000000000022999</v>
      </c>
      <c r="E37" s="272">
        <v>1267.367</v>
      </c>
      <c r="F37" s="272">
        <v>1266.9546</v>
      </c>
      <c r="G37" s="272">
        <v>1259.1260206324669</v>
      </c>
      <c r="H37" s="272">
        <v>1259.0503338781098</v>
      </c>
      <c r="I37" s="272">
        <v>0.35560000000000003</v>
      </c>
      <c r="J37" s="273">
        <v>14.000000000000002</v>
      </c>
      <c r="K37" s="274" t="s">
        <v>287</v>
      </c>
      <c r="L37" s="274" t="s">
        <v>363</v>
      </c>
      <c r="M37" s="274">
        <v>0.9460844294625792</v>
      </c>
      <c r="N37" s="275" t="s">
        <v>286</v>
      </c>
      <c r="T37" s="272">
        <v>1259.481620632467</v>
      </c>
      <c r="U37" s="272">
        <v>1259.4059338781099</v>
      </c>
    </row>
    <row r="38" spans="1:21" ht="15.95" customHeight="1">
      <c r="A38" s="270" t="s">
        <v>828</v>
      </c>
      <c r="B38" s="271" t="s">
        <v>829</v>
      </c>
      <c r="C38" s="869">
        <v>46.542073392582218</v>
      </c>
      <c r="D38" s="272">
        <v>0.20000000000020271</v>
      </c>
      <c r="E38" s="272">
        <v>1266.9546</v>
      </c>
      <c r="F38" s="272">
        <v>1266.049</v>
      </c>
      <c r="G38" s="272">
        <v>1259.0503338781098</v>
      </c>
      <c r="H38" s="272">
        <v>1258.9572497313245</v>
      </c>
      <c r="I38" s="272">
        <v>0.35560000000000003</v>
      </c>
      <c r="J38" s="273">
        <v>14.000000000000002</v>
      </c>
      <c r="K38" s="274" t="s">
        <v>287</v>
      </c>
      <c r="L38" s="274" t="s">
        <v>363</v>
      </c>
      <c r="M38" s="274">
        <v>1.1635518348145555</v>
      </c>
      <c r="N38" s="275" t="s">
        <v>286</v>
      </c>
      <c r="T38" s="272">
        <v>1259.4059338781099</v>
      </c>
      <c r="U38" s="272">
        <v>1259.3128497313246</v>
      </c>
    </row>
    <row r="39" spans="1:21" ht="15.95" customHeight="1">
      <c r="A39" s="270" t="s">
        <v>829</v>
      </c>
      <c r="B39" s="271" t="s">
        <v>830</v>
      </c>
      <c r="C39" s="869">
        <v>31.333160108705904</v>
      </c>
      <c r="D39" s="272">
        <v>0.20000000000006238</v>
      </c>
      <c r="E39" s="272">
        <v>1266.049</v>
      </c>
      <c r="F39" s="272">
        <v>1265.6523999999999</v>
      </c>
      <c r="G39" s="272">
        <v>1258.9572497313245</v>
      </c>
      <c r="H39" s="272">
        <v>1258.8945834111071</v>
      </c>
      <c r="I39" s="272">
        <v>0.35560000000000003</v>
      </c>
      <c r="J39" s="273">
        <v>14.000000000000002</v>
      </c>
      <c r="K39" s="274" t="s">
        <v>287</v>
      </c>
      <c r="L39" s="274" t="s">
        <v>363</v>
      </c>
      <c r="M39" s="274">
        <v>0.7833290027176476</v>
      </c>
      <c r="N39" s="275" t="s">
        <v>286</v>
      </c>
      <c r="T39" s="272">
        <v>1259.3128497313246</v>
      </c>
      <c r="U39" s="272">
        <v>1259.2501834111072</v>
      </c>
    </row>
    <row r="40" spans="1:21" ht="15.95" customHeight="1">
      <c r="A40" s="270">
        <v>1145</v>
      </c>
      <c r="B40" s="271" t="s">
        <v>830</v>
      </c>
      <c r="C40" s="869">
        <v>4.1925187452312516</v>
      </c>
      <c r="D40" s="272">
        <v>33.307342763373576</v>
      </c>
      <c r="E40" s="272">
        <v>1265.6890000000001</v>
      </c>
      <c r="F40" s="272">
        <v>1265.6523999999999</v>
      </c>
      <c r="G40" s="272">
        <v>1260.2909999999999</v>
      </c>
      <c r="H40" s="272">
        <v>1258.8945834111071</v>
      </c>
      <c r="I40" s="272">
        <v>0.35560000000000003</v>
      </c>
      <c r="J40" s="273">
        <v>14.000000000000002</v>
      </c>
      <c r="K40" s="274" t="s">
        <v>287</v>
      </c>
      <c r="L40" s="274" t="s">
        <v>363</v>
      </c>
      <c r="M40" s="274">
        <v>0.10481296863078129</v>
      </c>
      <c r="N40" s="275" t="s">
        <v>286</v>
      </c>
      <c r="T40" s="272">
        <v>1260.6466</v>
      </c>
      <c r="U40" s="272">
        <v>1259.2501834111072</v>
      </c>
    </row>
    <row r="41" spans="1:21" ht="15.95" customHeight="1">
      <c r="A41" s="270" t="s">
        <v>830</v>
      </c>
      <c r="B41" s="271" t="s">
        <v>831</v>
      </c>
      <c r="C41" s="869">
        <v>47.33339723845863</v>
      </c>
      <c r="D41" s="272">
        <v>0.20000000000018955</v>
      </c>
      <c r="E41" s="272">
        <v>1265.6523999999999</v>
      </c>
      <c r="F41" s="272">
        <v>1266.0963999999999</v>
      </c>
      <c r="G41" s="272">
        <v>1258.8945834111071</v>
      </c>
      <c r="H41" s="272">
        <v>1258.7999166166301</v>
      </c>
      <c r="I41" s="272">
        <v>0.45720000000000005</v>
      </c>
      <c r="J41" s="273">
        <v>18.000000000000004</v>
      </c>
      <c r="K41" s="274" t="s">
        <v>287</v>
      </c>
      <c r="L41" s="274" t="s">
        <v>363</v>
      </c>
      <c r="M41" s="274">
        <v>1.1833349309614658</v>
      </c>
      <c r="N41" s="275" t="s">
        <v>286</v>
      </c>
      <c r="T41" s="272">
        <v>1259.3517834111071</v>
      </c>
      <c r="U41" s="272">
        <v>1259.2571166166301</v>
      </c>
    </row>
    <row r="42" spans="1:21" ht="15.95" customHeight="1">
      <c r="A42" s="270" t="s">
        <v>831</v>
      </c>
      <c r="B42" s="271" t="s">
        <v>832</v>
      </c>
      <c r="C42" s="869">
        <v>48.58644518772747</v>
      </c>
      <c r="D42" s="272">
        <v>0.20000000000015861</v>
      </c>
      <c r="E42" s="272">
        <v>1266.0963999999999</v>
      </c>
      <c r="F42" s="272">
        <v>1266.627</v>
      </c>
      <c r="G42" s="272">
        <v>1258.7999166166301</v>
      </c>
      <c r="H42" s="272">
        <v>1258.7027437262545</v>
      </c>
      <c r="I42" s="272">
        <v>0.45720000000000005</v>
      </c>
      <c r="J42" s="273">
        <v>18.000000000000004</v>
      </c>
      <c r="K42" s="274" t="s">
        <v>287</v>
      </c>
      <c r="L42" s="274" t="s">
        <v>363</v>
      </c>
      <c r="M42" s="274">
        <v>1.2146611296931868</v>
      </c>
      <c r="N42" s="275" t="s">
        <v>286</v>
      </c>
      <c r="T42" s="272">
        <v>1259.2571166166301</v>
      </c>
      <c r="U42" s="272">
        <v>1259.1599437262546</v>
      </c>
    </row>
    <row r="43" spans="1:21" ht="15.95" customHeight="1">
      <c r="A43" s="270" t="s">
        <v>832</v>
      </c>
      <c r="B43" s="271" t="s">
        <v>833</v>
      </c>
      <c r="C43" s="869">
        <v>42.63765900594106</v>
      </c>
      <c r="D43" s="272">
        <v>0.19999999999976417</v>
      </c>
      <c r="E43" s="272">
        <v>1266.627</v>
      </c>
      <c r="F43" s="272">
        <v>1266.8998999999999</v>
      </c>
      <c r="G43" s="272">
        <v>1258.7027437262545</v>
      </c>
      <c r="H43" s="272">
        <v>1258.6174684082428</v>
      </c>
      <c r="I43" s="272">
        <v>0.45720000000000005</v>
      </c>
      <c r="J43" s="273">
        <v>18.000000000000004</v>
      </c>
      <c r="K43" s="274" t="s">
        <v>287</v>
      </c>
      <c r="L43" s="274" t="s">
        <v>363</v>
      </c>
      <c r="M43" s="274">
        <v>1.0659414751485266</v>
      </c>
      <c r="N43" s="275" t="s">
        <v>286</v>
      </c>
      <c r="T43" s="272">
        <v>1259.1599437262546</v>
      </c>
      <c r="U43" s="272">
        <v>1259.0746684082428</v>
      </c>
    </row>
    <row r="44" spans="1:21" ht="15.95" customHeight="1">
      <c r="A44" s="270" t="s">
        <v>833</v>
      </c>
      <c r="B44" s="271" t="s">
        <v>834</v>
      </c>
      <c r="C44" s="869">
        <v>45.703157900328719</v>
      </c>
      <c r="D44" s="272">
        <v>0.20000000000002394</v>
      </c>
      <c r="E44" s="272">
        <v>1266.8998999999999</v>
      </c>
      <c r="F44" s="272">
        <v>1265.4060999999999</v>
      </c>
      <c r="G44" s="272">
        <v>1258.6174684082428</v>
      </c>
      <c r="H44" s="272">
        <v>1258.5260620924421</v>
      </c>
      <c r="I44" s="272">
        <v>0.45720000000000005</v>
      </c>
      <c r="J44" s="273">
        <v>18.000000000000004</v>
      </c>
      <c r="K44" s="274" t="s">
        <v>287</v>
      </c>
      <c r="L44" s="274" t="s">
        <v>363</v>
      </c>
      <c r="M44" s="274">
        <v>1.142578947508218</v>
      </c>
      <c r="N44" s="275" t="s">
        <v>286</v>
      </c>
      <c r="T44" s="272">
        <v>1259.0746684082428</v>
      </c>
      <c r="U44" s="272">
        <v>1258.9832620924421</v>
      </c>
    </row>
    <row r="45" spans="1:21" ht="15.95" customHeight="1">
      <c r="A45" s="270" t="s">
        <v>834</v>
      </c>
      <c r="B45" s="271" t="s">
        <v>835</v>
      </c>
      <c r="C45" s="869">
        <v>15.332935716521089</v>
      </c>
      <c r="D45" s="272">
        <v>0.19999999999991847</v>
      </c>
      <c r="E45" s="272">
        <v>1265.4060999999999</v>
      </c>
      <c r="F45" s="272">
        <v>1265.9411</v>
      </c>
      <c r="G45" s="272">
        <v>1258.5260620924421</v>
      </c>
      <c r="H45" s="272">
        <v>1258.4953962210091</v>
      </c>
      <c r="I45" s="272">
        <v>0.45720000000000005</v>
      </c>
      <c r="J45" s="273">
        <v>18.000000000000004</v>
      </c>
      <c r="K45" s="274" t="s">
        <v>287</v>
      </c>
      <c r="L45" s="274" t="s">
        <v>363</v>
      </c>
      <c r="M45" s="274">
        <v>0.38332339291302725</v>
      </c>
      <c r="N45" s="275" t="s">
        <v>286</v>
      </c>
      <c r="T45" s="272">
        <v>1258.9832620924421</v>
      </c>
      <c r="U45" s="272">
        <v>1258.9525962210091</v>
      </c>
    </row>
    <row r="46" spans="1:21" ht="15.95" customHeight="1">
      <c r="A46" s="270" t="s">
        <v>835</v>
      </c>
      <c r="B46" s="271" t="s">
        <v>836</v>
      </c>
      <c r="C46" s="869">
        <v>5.0389670902429744</v>
      </c>
      <c r="D46" s="272">
        <v>0.20000000000170576</v>
      </c>
      <c r="E46" s="272">
        <v>1265.9411</v>
      </c>
      <c r="F46" s="272">
        <v>1263.5096000000001</v>
      </c>
      <c r="G46" s="272">
        <v>1258.4953962210091</v>
      </c>
      <c r="H46" s="272">
        <v>1258.4853182868285</v>
      </c>
      <c r="I46" s="272">
        <v>0.45720000000000005</v>
      </c>
      <c r="J46" s="273">
        <v>18.000000000000004</v>
      </c>
      <c r="K46" s="274" t="s">
        <v>287</v>
      </c>
      <c r="L46" s="274" t="s">
        <v>363</v>
      </c>
      <c r="M46" s="274">
        <v>0.12597417725607438</v>
      </c>
      <c r="N46" s="275" t="s">
        <v>286</v>
      </c>
      <c r="T46" s="272">
        <v>1258.9525962210091</v>
      </c>
      <c r="U46" s="272">
        <v>1258.9425182868285</v>
      </c>
    </row>
    <row r="47" spans="1:21" ht="15.95" customHeight="1">
      <c r="A47" s="270" t="s">
        <v>836</v>
      </c>
      <c r="B47" s="271" t="s">
        <v>837</v>
      </c>
      <c r="C47" s="869">
        <v>35.887749716848013</v>
      </c>
      <c r="D47" s="272">
        <v>0.19999999999992779</v>
      </c>
      <c r="E47" s="272">
        <v>1263.5096000000001</v>
      </c>
      <c r="F47" s="272">
        <v>1260.3629000000001</v>
      </c>
      <c r="G47" s="272">
        <v>1258.4853182868285</v>
      </c>
      <c r="H47" s="272">
        <v>1258.4135427873948</v>
      </c>
      <c r="I47" s="272">
        <v>0.45720000000000005</v>
      </c>
      <c r="J47" s="273">
        <v>18.000000000000004</v>
      </c>
      <c r="K47" s="274" t="s">
        <v>287</v>
      </c>
      <c r="L47" s="274" t="s">
        <v>363</v>
      </c>
      <c r="M47" s="274">
        <v>0.89719374292120035</v>
      </c>
      <c r="N47" s="275" t="s">
        <v>286</v>
      </c>
      <c r="T47" s="272">
        <v>1258.9425182868285</v>
      </c>
      <c r="U47" s="272">
        <v>1258.8707427873949</v>
      </c>
    </row>
    <row r="48" spans="1:21" ht="15.95" customHeight="1">
      <c r="A48" s="270" t="s">
        <v>837</v>
      </c>
      <c r="B48" s="271" t="s">
        <v>838</v>
      </c>
      <c r="C48" s="869">
        <v>19.2911264962</v>
      </c>
      <c r="D48" s="272">
        <v>6.7033036544016875</v>
      </c>
      <c r="E48" s="272">
        <v>1260.3629000000001</v>
      </c>
      <c r="F48" s="272">
        <v>1258.7775999999999</v>
      </c>
      <c r="G48" s="272">
        <v>1258.4135427873948</v>
      </c>
      <c r="H48" s="272">
        <v>1257.1203999999998</v>
      </c>
      <c r="I48" s="272">
        <v>0.45720000000000005</v>
      </c>
      <c r="J48" s="273">
        <v>18.000000000000004</v>
      </c>
      <c r="K48" s="274" t="s">
        <v>287</v>
      </c>
      <c r="L48" s="274" t="s">
        <v>363</v>
      </c>
      <c r="M48" s="274">
        <v>0.48227816240500004</v>
      </c>
      <c r="N48" s="275" t="s">
        <v>286</v>
      </c>
      <c r="T48" s="272">
        <v>1258.8707427873949</v>
      </c>
      <c r="U48" s="272">
        <v>1257.5775999999998</v>
      </c>
    </row>
    <row r="49" spans="1:21" ht="15.95" customHeight="1">
      <c r="A49" s="270" t="s">
        <v>838</v>
      </c>
      <c r="B49" s="271" t="s">
        <v>839</v>
      </c>
      <c r="C49" s="869">
        <v>27.158209744088126</v>
      </c>
      <c r="D49" s="272">
        <v>1.4699054310335606</v>
      </c>
      <c r="E49" s="272">
        <v>1258.7775999999999</v>
      </c>
      <c r="F49" s="272">
        <v>1258.3784000000001</v>
      </c>
      <c r="G49" s="272">
        <v>1257.1203999999998</v>
      </c>
      <c r="H49" s="272">
        <v>1256.7212</v>
      </c>
      <c r="I49" s="272">
        <v>0.45720000000000005</v>
      </c>
      <c r="J49" s="273">
        <v>18.000000000000004</v>
      </c>
      <c r="K49" s="274" t="s">
        <v>287</v>
      </c>
      <c r="L49" s="274" t="s">
        <v>363</v>
      </c>
      <c r="M49" s="274">
        <v>0.67895524360220316</v>
      </c>
      <c r="N49" s="275" t="s">
        <v>286</v>
      </c>
      <c r="T49" s="272">
        <v>1257.5775999999998</v>
      </c>
      <c r="U49" s="272">
        <v>1257.1784</v>
      </c>
    </row>
    <row r="50" spans="1:21" ht="15.95" customHeight="1">
      <c r="A50" s="270" t="s">
        <v>839</v>
      </c>
      <c r="B50" s="271" t="s">
        <v>840</v>
      </c>
      <c r="C50" s="869">
        <v>6.7402979152691707</v>
      </c>
      <c r="D50" s="272">
        <v>5.1837471339144292</v>
      </c>
      <c r="E50" s="272">
        <v>1258.3784000000001</v>
      </c>
      <c r="F50" s="272">
        <v>1258.029</v>
      </c>
      <c r="G50" s="272">
        <v>1256.7212</v>
      </c>
      <c r="H50" s="272">
        <v>1256.3717999999999</v>
      </c>
      <c r="I50" s="272">
        <v>0.45720000000000005</v>
      </c>
      <c r="J50" s="273">
        <v>18.000000000000004</v>
      </c>
      <c r="K50" s="274" t="s">
        <v>287</v>
      </c>
      <c r="L50" s="274" t="s">
        <v>363</v>
      </c>
      <c r="M50" s="274">
        <v>0.16850744788172928</v>
      </c>
      <c r="N50" s="275" t="s">
        <v>286</v>
      </c>
      <c r="T50" s="272">
        <v>1257.1784</v>
      </c>
      <c r="U50" s="272">
        <v>1256.829</v>
      </c>
    </row>
    <row r="51" spans="1:21" ht="15.95" customHeight="1">
      <c r="A51" s="270">
        <v>1569</v>
      </c>
      <c r="B51" s="271" t="s">
        <v>841</v>
      </c>
      <c r="C51" s="869">
        <v>31.997795595205893</v>
      </c>
      <c r="D51" s="272">
        <v>14.07815731117077</v>
      </c>
      <c r="E51" s="272">
        <v>1257.692</v>
      </c>
      <c r="F51" s="272">
        <v>1250.4285</v>
      </c>
      <c r="G51" s="272">
        <v>1256.73</v>
      </c>
      <c r="H51" s="272">
        <v>1252.2253000000001</v>
      </c>
      <c r="I51" s="272">
        <v>0.20319999999999999</v>
      </c>
      <c r="J51" s="273">
        <v>8</v>
      </c>
      <c r="K51" s="274" t="s">
        <v>287</v>
      </c>
      <c r="L51" s="274" t="s">
        <v>363</v>
      </c>
      <c r="M51" s="274">
        <v>0.79994488988014734</v>
      </c>
      <c r="N51" s="275" t="s">
        <v>286</v>
      </c>
      <c r="T51" s="272">
        <v>1256.9331999999999</v>
      </c>
      <c r="U51" s="272">
        <v>1252.4285</v>
      </c>
    </row>
    <row r="52" spans="1:21" ht="15.95" customHeight="1">
      <c r="A52" s="270" t="s">
        <v>841</v>
      </c>
      <c r="B52" s="271" t="s">
        <v>842</v>
      </c>
      <c r="C52" s="869">
        <v>15.523127569484378</v>
      </c>
      <c r="D52" s="272">
        <v>0.32884001571530441</v>
      </c>
      <c r="E52" s="272">
        <v>1250.4285</v>
      </c>
      <c r="F52" s="272">
        <v>1250.9919</v>
      </c>
      <c r="G52" s="272">
        <v>1252.2253000000001</v>
      </c>
      <c r="H52" s="272">
        <v>1252.1742537448611</v>
      </c>
      <c r="I52" s="272">
        <v>0.20319999999999999</v>
      </c>
      <c r="J52" s="273">
        <v>8</v>
      </c>
      <c r="K52" s="274" t="s">
        <v>287</v>
      </c>
      <c r="L52" s="274" t="s">
        <v>363</v>
      </c>
      <c r="M52" s="274">
        <v>0.38807818923710946</v>
      </c>
      <c r="N52" s="275" t="s">
        <v>286</v>
      </c>
      <c r="T52" s="272">
        <v>1252.4285</v>
      </c>
      <c r="U52" s="272">
        <v>1252.377453744861</v>
      </c>
    </row>
    <row r="53" spans="1:21" ht="15.95" customHeight="1">
      <c r="A53" s="270" t="s">
        <v>842</v>
      </c>
      <c r="B53" s="271" t="s">
        <v>843</v>
      </c>
      <c r="C53" s="869">
        <v>18.164645856714916</v>
      </c>
      <c r="D53" s="272">
        <v>0.3651559861754925</v>
      </c>
      <c r="E53" s="272">
        <v>1250.9919</v>
      </c>
      <c r="F53" s="272">
        <v>1251.3236999999999</v>
      </c>
      <c r="G53" s="272">
        <v>1252.1742537448611</v>
      </c>
      <c r="H53" s="272">
        <v>1252.1079244531477</v>
      </c>
      <c r="I53" s="272">
        <v>0.20319999999999999</v>
      </c>
      <c r="J53" s="273">
        <v>8</v>
      </c>
      <c r="K53" s="274" t="s">
        <v>287</v>
      </c>
      <c r="L53" s="274" t="s">
        <v>363</v>
      </c>
      <c r="M53" s="274">
        <v>0.4541161464178729</v>
      </c>
      <c r="N53" s="275" t="s">
        <v>286</v>
      </c>
      <c r="T53" s="272">
        <v>1252.377453744861</v>
      </c>
      <c r="U53" s="272">
        <v>1252.3111244531476</v>
      </c>
    </row>
    <row r="54" spans="1:21" ht="15.95" customHeight="1">
      <c r="A54" s="270" t="s">
        <v>843</v>
      </c>
      <c r="B54" s="271" t="s">
        <v>844</v>
      </c>
      <c r="C54" s="869">
        <v>11.104885325699833</v>
      </c>
      <c r="D54" s="272">
        <v>0.38010091426824338</v>
      </c>
      <c r="E54" s="272">
        <v>1251.3236999999999</v>
      </c>
      <c r="F54" s="272">
        <v>1251.1548</v>
      </c>
      <c r="G54" s="272">
        <v>1252.1079244531477</v>
      </c>
      <c r="H54" s="272">
        <v>1252.0657146824963</v>
      </c>
      <c r="I54" s="272">
        <v>0.20319999999999999</v>
      </c>
      <c r="J54" s="273">
        <v>8</v>
      </c>
      <c r="K54" s="274" t="s">
        <v>287</v>
      </c>
      <c r="L54" s="274" t="s">
        <v>363</v>
      </c>
      <c r="M54" s="274">
        <v>0.27762213314249584</v>
      </c>
      <c r="N54" s="275" t="s">
        <v>286</v>
      </c>
      <c r="T54" s="272">
        <v>1252.3111244531476</v>
      </c>
      <c r="U54" s="272">
        <v>1252.2689146824962</v>
      </c>
    </row>
    <row r="55" spans="1:21" ht="15.95" customHeight="1">
      <c r="A55" s="270" t="s">
        <v>844</v>
      </c>
      <c r="B55" s="271" t="s">
        <v>845</v>
      </c>
      <c r="C55" s="869">
        <v>15.326544372692101</v>
      </c>
      <c r="D55" s="272">
        <v>0.33049255927233995</v>
      </c>
      <c r="E55" s="272">
        <v>1251.1548</v>
      </c>
      <c r="F55" s="272">
        <v>1252.7066</v>
      </c>
      <c r="G55" s="272">
        <v>1252.0657146824963</v>
      </c>
      <c r="H55" s="272">
        <v>1252.0150615937509</v>
      </c>
      <c r="I55" s="272">
        <v>0.20319999999999999</v>
      </c>
      <c r="J55" s="273">
        <v>8</v>
      </c>
      <c r="K55" s="274" t="s">
        <v>287</v>
      </c>
      <c r="L55" s="274" t="s">
        <v>363</v>
      </c>
      <c r="M55" s="274">
        <v>0.38316360931730253</v>
      </c>
      <c r="N55" s="275" t="s">
        <v>286</v>
      </c>
      <c r="T55" s="272">
        <v>1252.2689146824962</v>
      </c>
      <c r="U55" s="272">
        <v>1252.2182615937509</v>
      </c>
    </row>
    <row r="56" spans="1:21" ht="15.95" customHeight="1">
      <c r="A56" s="270" t="s">
        <v>845</v>
      </c>
      <c r="B56" s="271">
        <v>1499</v>
      </c>
      <c r="C56" s="869">
        <v>15.355441719669338</v>
      </c>
      <c r="D56" s="272">
        <v>0.33024698582453493</v>
      </c>
      <c r="E56" s="272">
        <v>1252.7066</v>
      </c>
      <c r="F56" s="272">
        <v>1255.1189999999999</v>
      </c>
      <c r="G56" s="272">
        <v>1252.0150615937509</v>
      </c>
      <c r="H56" s="272">
        <v>1251.9643507103117</v>
      </c>
      <c r="I56" s="272">
        <v>0.20319999999999999</v>
      </c>
      <c r="J56" s="273">
        <v>8</v>
      </c>
      <c r="K56" s="274" t="s">
        <v>287</v>
      </c>
      <c r="L56" s="274" t="s">
        <v>363</v>
      </c>
      <c r="M56" s="274">
        <v>0.38388604299173346</v>
      </c>
      <c r="N56" s="275" t="s">
        <v>286</v>
      </c>
      <c r="T56" s="272">
        <v>1252.2182615937509</v>
      </c>
      <c r="U56" s="272">
        <v>1252.1675507103116</v>
      </c>
    </row>
    <row r="57" spans="1:21" ht="15.95" customHeight="1">
      <c r="A57" s="270" t="s">
        <v>846</v>
      </c>
      <c r="B57" s="271" t="s">
        <v>847</v>
      </c>
      <c r="C57" s="869">
        <v>56.626902417089603</v>
      </c>
      <c r="D57" s="272">
        <v>0.70443549438699438</v>
      </c>
      <c r="E57" s="272">
        <v>1253.0844999999999</v>
      </c>
      <c r="F57" s="272">
        <v>1249.8883000000001</v>
      </c>
      <c r="G57" s="272">
        <v>1252</v>
      </c>
      <c r="H57" s="272">
        <v>1251.6011000000021</v>
      </c>
      <c r="I57" s="272">
        <v>0.20319999999999999</v>
      </c>
      <c r="J57" s="273">
        <v>8</v>
      </c>
      <c r="K57" s="274" t="s">
        <v>287</v>
      </c>
      <c r="L57" s="274" t="s">
        <v>363</v>
      </c>
      <c r="M57" s="274">
        <v>1.4156725604272402</v>
      </c>
      <c r="N57" s="275" t="s">
        <v>286</v>
      </c>
      <c r="T57" s="272">
        <v>1252.2031999999999</v>
      </c>
      <c r="U57" s="272">
        <v>1251.8043000000021</v>
      </c>
    </row>
    <row r="58" spans="1:21" ht="15.95" customHeight="1">
      <c r="A58" s="270" t="s">
        <v>847</v>
      </c>
      <c r="B58" s="271" t="s">
        <v>848</v>
      </c>
      <c r="C58" s="869">
        <v>36.169884843032243</v>
      </c>
      <c r="D58" s="272">
        <v>3.2303116392894635</v>
      </c>
      <c r="E58" s="272">
        <v>1249.8883000000001</v>
      </c>
      <c r="F58" s="272">
        <v>1248.6359</v>
      </c>
      <c r="G58" s="272">
        <v>1251.6011000000021</v>
      </c>
      <c r="H58" s="272">
        <v>1250.4327000000001</v>
      </c>
      <c r="I58" s="272">
        <v>0.20319999999999999</v>
      </c>
      <c r="J58" s="273">
        <v>8</v>
      </c>
      <c r="K58" s="274" t="s">
        <v>287</v>
      </c>
      <c r="L58" s="274" t="s">
        <v>363</v>
      </c>
      <c r="M58" s="274">
        <v>0.90424712107580607</v>
      </c>
      <c r="N58" s="275" t="s">
        <v>286</v>
      </c>
      <c r="T58" s="272">
        <v>1251.8043000000021</v>
      </c>
      <c r="U58" s="272">
        <v>1250.6359</v>
      </c>
    </row>
    <row r="59" spans="1:21" ht="15.95" customHeight="1">
      <c r="A59" s="270" t="s">
        <v>848</v>
      </c>
      <c r="B59" s="271">
        <v>1382</v>
      </c>
      <c r="C59" s="869">
        <v>68.06951171186931</v>
      </c>
      <c r="D59" s="272">
        <v>1.5171256176646037</v>
      </c>
      <c r="E59" s="272">
        <v>1248.6359</v>
      </c>
      <c r="F59" s="272">
        <v>1252.4079999999999</v>
      </c>
      <c r="G59" s="272">
        <v>1250.4327000000001</v>
      </c>
      <c r="H59" s="272">
        <v>1249.4000000000001</v>
      </c>
      <c r="I59" s="272">
        <v>0.20319999999999999</v>
      </c>
      <c r="J59" s="273">
        <v>8</v>
      </c>
      <c r="K59" s="274" t="s">
        <v>287</v>
      </c>
      <c r="L59" s="274" t="s">
        <v>363</v>
      </c>
      <c r="M59" s="274">
        <v>1.7017377927967328</v>
      </c>
      <c r="N59" s="275" t="s">
        <v>286</v>
      </c>
      <c r="T59" s="272">
        <v>1250.6359</v>
      </c>
      <c r="U59" s="272">
        <v>1249.6032</v>
      </c>
    </row>
    <row r="60" spans="1:21" ht="15.95" customHeight="1">
      <c r="C60" s="276"/>
    </row>
    <row r="61" spans="1:21" ht="15.95" customHeight="1">
      <c r="C61" s="279">
        <v>2463.448183621274</v>
      </c>
      <c r="M61" s="274">
        <v>58.358257650624743</v>
      </c>
    </row>
    <row r="63" spans="1:21" s="278" customFormat="1">
      <c r="A63" s="277" t="s">
        <v>364</v>
      </c>
      <c r="B63" s="277" t="s">
        <v>365</v>
      </c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60"/>
      <c r="P63" s="260"/>
      <c r="Q63" s="260"/>
      <c r="R63" s="260"/>
    </row>
    <row r="64" spans="1:21" s="278" customFormat="1">
      <c r="A64" s="277"/>
      <c r="B64" s="277" t="s">
        <v>366</v>
      </c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60"/>
      <c r="P64" s="260"/>
      <c r="Q64" s="260"/>
      <c r="R64" s="260"/>
    </row>
  </sheetData>
  <autoFilter ref="A4:N59"/>
  <mergeCells count="6">
    <mergeCell ref="N4:N5"/>
    <mergeCell ref="A4:A5"/>
    <mergeCell ref="B4:B5"/>
    <mergeCell ref="K4:K5"/>
    <mergeCell ref="L4:L5"/>
    <mergeCell ref="M4:M5"/>
  </mergeCells>
  <conditionalFormatting sqref="B63">
    <cfRule type="duplicateValues" dxfId="3" priority="3" stopIfTrue="1"/>
  </conditionalFormatting>
  <conditionalFormatting sqref="A1:A1048576">
    <cfRule type="duplicateValues" dxfId="2" priority="5" stopIfTrue="1"/>
  </conditionalFormatting>
  <conditionalFormatting sqref="A19:A47">
    <cfRule type="duplicateValues" dxfId="1" priority="178" stopIfTrue="1"/>
  </conditionalFormatting>
  <conditionalFormatting sqref="A54:A59">
    <cfRule type="duplicateValues" dxfId="0" priority="182" stopIfTrue="1"/>
  </conditionalFormatting>
  <dataValidations count="3">
    <dataValidation type="list" allowBlank="1" showInputMessage="1" showErrorMessage="1" sqref="L6:L59">
      <formula1>TRAMO</formula1>
    </dataValidation>
    <dataValidation type="list" allowBlank="1" showInputMessage="1" showErrorMessage="1" sqref="K6:K59">
      <formula1>Tipo_Via</formula1>
    </dataValidation>
    <dataValidation type="list" allowBlank="1" showInputMessage="1" showErrorMessage="1" sqref="N6:N59">
      <formula1>Material</formula1>
    </dataValidation>
  </dataValidations>
  <printOptions horizontalCentered="1"/>
  <pageMargins left="0.98425196850393704" right="0.98425196850393704" top="1.5748031496062993" bottom="0.78740157480314965" header="0.78740157480314965" footer="0.39370078740157483"/>
  <pageSetup scale="84" orientation="portrait" r:id="rId1"/>
  <headerFooter>
    <oddHeader xml:space="preserve">&amp;C&amp;8PLAN MAESTRO DE ALCANTARILLADO CASCO URBANO MUNICIPIO DE PITALITO
INGENIERÍA Y CONSULTORÍA NACIONAL INALCON LTDA.
COMPONENTE FINANCIERO
 &amp;R
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/>
  <dimension ref="A3:T71"/>
  <sheetViews>
    <sheetView workbookViewId="0"/>
  </sheetViews>
  <sheetFormatPr baseColWidth="10" defaultColWidth="11.42578125" defaultRowHeight="12.75"/>
  <cols>
    <col min="1" max="1" width="12.85546875" style="284" bestFit="1" customWidth="1"/>
    <col min="2" max="2" width="16.140625" style="289" bestFit="1" customWidth="1"/>
    <col min="3" max="3" width="14.7109375" style="289" bestFit="1" customWidth="1"/>
    <col min="4" max="4" width="16.42578125" style="289" bestFit="1" customWidth="1"/>
    <col min="5" max="16384" width="11.42578125" style="284"/>
  </cols>
  <sheetData>
    <row r="3" spans="1:20">
      <c r="A3" s="2082" t="s">
        <v>371</v>
      </c>
      <c r="B3" s="2082"/>
      <c r="C3" s="2082"/>
      <c r="D3" s="2082"/>
    </row>
    <row r="4" spans="1:20">
      <c r="A4" s="2083" t="s">
        <v>372</v>
      </c>
      <c r="B4" s="285" t="s">
        <v>373</v>
      </c>
      <c r="C4" s="285" t="s">
        <v>374</v>
      </c>
      <c r="D4" s="2085" t="s">
        <v>358</v>
      </c>
    </row>
    <row r="5" spans="1:20" ht="15">
      <c r="A5" s="2084"/>
      <c r="B5" s="286" t="s">
        <v>77</v>
      </c>
      <c r="C5" s="286" t="s">
        <v>77</v>
      </c>
      <c r="D5" s="2086"/>
      <c r="F5"/>
      <c r="G5"/>
    </row>
    <row r="6" spans="1:20" ht="15">
      <c r="A6" s="290">
        <v>29</v>
      </c>
      <c r="B6" s="287">
        <v>1260.8900000000001</v>
      </c>
      <c r="C6" s="287">
        <v>1257.7</v>
      </c>
      <c r="D6" s="288" t="s">
        <v>375</v>
      </c>
      <c r="F6"/>
      <c r="G6"/>
      <c r="I6" s="289"/>
      <c r="J6" s="289"/>
      <c r="K6" s="289"/>
      <c r="L6" s="289"/>
      <c r="O6" s="289"/>
      <c r="P6" s="289"/>
      <c r="S6" s="289"/>
      <c r="T6" s="289"/>
    </row>
    <row r="7" spans="1:20" ht="15">
      <c r="A7" s="290">
        <v>30</v>
      </c>
      <c r="B7" s="291">
        <v>1261.8699999999999</v>
      </c>
      <c r="C7" s="291">
        <v>1257.6300000000001</v>
      </c>
      <c r="D7" s="292" t="s">
        <v>375</v>
      </c>
      <c r="F7"/>
      <c r="G7"/>
      <c r="I7" s="289"/>
      <c r="J7" s="289"/>
      <c r="K7" s="289"/>
      <c r="L7" s="289"/>
      <c r="O7" s="289"/>
      <c r="P7" s="289"/>
      <c r="S7" s="289"/>
      <c r="T7" s="289"/>
    </row>
    <row r="8" spans="1:20">
      <c r="A8" s="290">
        <v>41</v>
      </c>
      <c r="B8" s="291">
        <v>1264.1500000000001</v>
      </c>
      <c r="C8" s="291">
        <v>1257.45</v>
      </c>
      <c r="D8" s="292" t="s">
        <v>375</v>
      </c>
      <c r="I8" s="289"/>
      <c r="J8" s="289"/>
      <c r="K8" s="289"/>
      <c r="L8" s="289"/>
      <c r="O8" s="289"/>
      <c r="P8" s="289"/>
      <c r="S8" s="289"/>
      <c r="T8" s="289"/>
    </row>
    <row r="9" spans="1:20">
      <c r="A9" s="290">
        <v>739</v>
      </c>
      <c r="B9" s="291">
        <v>1273.05</v>
      </c>
      <c r="C9" s="291">
        <v>1268.3900000000001</v>
      </c>
      <c r="D9" s="292" t="s">
        <v>375</v>
      </c>
      <c r="I9" s="289"/>
      <c r="J9" s="289"/>
      <c r="K9" s="289"/>
      <c r="L9" s="289"/>
      <c r="O9" s="289"/>
      <c r="P9" s="289"/>
      <c r="S9" s="289"/>
      <c r="T9" s="289"/>
    </row>
    <row r="10" spans="1:20">
      <c r="A10" s="290">
        <v>738</v>
      </c>
      <c r="B10" s="291">
        <v>1273.24</v>
      </c>
      <c r="C10" s="291">
        <v>1268.3599999999999</v>
      </c>
      <c r="D10" s="292" t="s">
        <v>375</v>
      </c>
      <c r="I10" s="289"/>
      <c r="J10" s="289"/>
      <c r="K10" s="289"/>
      <c r="L10" s="289"/>
      <c r="O10" s="289"/>
      <c r="P10" s="289"/>
      <c r="S10" s="289"/>
      <c r="T10" s="289"/>
    </row>
    <row r="11" spans="1:20">
      <c r="A11" s="290">
        <v>736</v>
      </c>
      <c r="B11" s="291">
        <v>1272.3900000000001</v>
      </c>
      <c r="C11" s="291">
        <v>1268.1400000000001</v>
      </c>
      <c r="D11" s="292" t="s">
        <v>375</v>
      </c>
      <c r="I11" s="289"/>
      <c r="J11" s="289"/>
      <c r="K11" s="289"/>
      <c r="L11" s="289"/>
      <c r="O11" s="289"/>
      <c r="P11" s="289"/>
      <c r="S11" s="289"/>
      <c r="T11" s="289"/>
    </row>
    <row r="12" spans="1:20">
      <c r="A12" s="290">
        <v>735</v>
      </c>
      <c r="B12" s="291">
        <v>1272.75</v>
      </c>
      <c r="C12" s="291">
        <v>1267.8699999999999</v>
      </c>
      <c r="D12" s="292" t="s">
        <v>375</v>
      </c>
      <c r="I12" s="289"/>
      <c r="J12" s="289"/>
      <c r="K12" s="289"/>
      <c r="L12" s="289"/>
      <c r="O12" s="289"/>
      <c r="P12" s="289"/>
      <c r="S12" s="289"/>
      <c r="T12" s="289"/>
    </row>
    <row r="13" spans="1:20" ht="14.25" customHeight="1">
      <c r="A13" s="290">
        <v>1692</v>
      </c>
      <c r="B13" s="291">
        <v>1251.55</v>
      </c>
      <c r="C13" s="291">
        <v>1247.8399999999999</v>
      </c>
      <c r="D13" s="292" t="s">
        <v>375</v>
      </c>
      <c r="I13" s="289"/>
      <c r="J13" s="289"/>
      <c r="K13" s="289"/>
      <c r="L13" s="289"/>
      <c r="O13" s="289"/>
      <c r="P13" s="289"/>
      <c r="S13" s="289"/>
      <c r="T13" s="289"/>
    </row>
    <row r="14" spans="1:20">
      <c r="A14" s="290">
        <v>1693</v>
      </c>
      <c r="B14" s="291">
        <v>1251.3</v>
      </c>
      <c r="C14" s="291">
        <v>1247.5</v>
      </c>
      <c r="D14" s="292" t="s">
        <v>375</v>
      </c>
      <c r="I14" s="289"/>
      <c r="J14" s="289"/>
      <c r="K14" s="289"/>
      <c r="L14" s="289"/>
      <c r="O14" s="289"/>
      <c r="P14" s="289"/>
      <c r="S14" s="289"/>
      <c r="T14" s="289"/>
    </row>
    <row r="15" spans="1:20">
      <c r="A15" s="290">
        <v>1694</v>
      </c>
      <c r="B15" s="291">
        <v>1250.78</v>
      </c>
      <c r="C15" s="291">
        <v>1247.1300000000001</v>
      </c>
      <c r="D15" s="292" t="s">
        <v>375</v>
      </c>
      <c r="I15" s="289"/>
      <c r="J15" s="289"/>
      <c r="K15" s="289"/>
      <c r="L15" s="289"/>
      <c r="O15" s="289"/>
      <c r="P15" s="289"/>
      <c r="S15" s="289"/>
      <c r="T15" s="289"/>
    </row>
    <row r="16" spans="1:20">
      <c r="A16" s="290">
        <v>1460</v>
      </c>
      <c r="B16" s="291">
        <v>1273.3399999999999</v>
      </c>
      <c r="C16" s="291">
        <v>1268.47</v>
      </c>
      <c r="D16" s="292" t="s">
        <v>375</v>
      </c>
      <c r="I16" s="289"/>
      <c r="J16" s="289"/>
      <c r="K16" s="289"/>
      <c r="L16" s="289"/>
      <c r="O16" s="289"/>
      <c r="P16" s="289"/>
      <c r="S16" s="289"/>
      <c r="T16" s="289"/>
    </row>
    <row r="17" spans="1:20">
      <c r="A17" s="290">
        <v>740</v>
      </c>
      <c r="B17" s="291">
        <v>1272.96</v>
      </c>
      <c r="C17" s="291">
        <v>1268.43</v>
      </c>
      <c r="D17" s="292" t="s">
        <v>375</v>
      </c>
      <c r="I17" s="289"/>
      <c r="J17" s="289"/>
      <c r="K17" s="289"/>
      <c r="L17" s="289"/>
      <c r="O17" s="289"/>
      <c r="P17" s="289"/>
      <c r="S17" s="289"/>
      <c r="T17" s="289"/>
    </row>
    <row r="18" spans="1:20">
      <c r="A18" s="290">
        <v>739</v>
      </c>
      <c r="B18" s="291">
        <v>1273.05</v>
      </c>
      <c r="C18" s="291">
        <v>1268.4000000000001</v>
      </c>
      <c r="D18" s="292" t="s">
        <v>375</v>
      </c>
      <c r="I18" s="289"/>
      <c r="J18" s="289"/>
      <c r="K18" s="289"/>
      <c r="L18" s="289"/>
      <c r="O18" s="289"/>
      <c r="P18" s="289"/>
      <c r="S18" s="289"/>
      <c r="T18" s="289"/>
    </row>
    <row r="19" spans="1:20">
      <c r="A19" s="290">
        <v>2408</v>
      </c>
      <c r="B19" s="291">
        <v>1278.78</v>
      </c>
      <c r="C19" s="291">
        <v>1274.94</v>
      </c>
      <c r="D19" s="292" t="s">
        <v>375</v>
      </c>
      <c r="I19" s="289"/>
      <c r="J19" s="289"/>
      <c r="K19" s="289"/>
      <c r="L19" s="289"/>
      <c r="O19" s="289"/>
      <c r="P19" s="289"/>
      <c r="S19" s="289"/>
      <c r="T19" s="289"/>
    </row>
    <row r="20" spans="1:20">
      <c r="A20" s="290">
        <v>1016</v>
      </c>
      <c r="B20" s="291">
        <v>1278.46</v>
      </c>
      <c r="C20" s="291">
        <v>1274.82</v>
      </c>
      <c r="D20" s="292" t="s">
        <v>375</v>
      </c>
      <c r="I20" s="289"/>
      <c r="J20" s="289"/>
      <c r="K20" s="289"/>
      <c r="L20" s="289"/>
      <c r="O20" s="289"/>
      <c r="P20" s="289"/>
      <c r="S20" s="289"/>
      <c r="T20" s="289"/>
    </row>
    <row r="21" spans="1:20">
      <c r="A21" s="290">
        <v>1861</v>
      </c>
      <c r="B21" s="291">
        <v>1261.21</v>
      </c>
      <c r="C21" s="291">
        <v>1252.4100000000001</v>
      </c>
      <c r="D21" s="292" t="s">
        <v>375</v>
      </c>
      <c r="I21" s="289"/>
      <c r="J21" s="289"/>
      <c r="K21" s="289"/>
      <c r="L21" s="289"/>
      <c r="O21" s="289"/>
      <c r="P21" s="289"/>
      <c r="S21" s="289"/>
      <c r="T21" s="289"/>
    </row>
    <row r="22" spans="1:20">
      <c r="A22" s="290">
        <v>1643</v>
      </c>
      <c r="B22" s="291">
        <v>1254.42</v>
      </c>
      <c r="C22" s="291">
        <v>1251.97</v>
      </c>
      <c r="D22" s="292" t="s">
        <v>375</v>
      </c>
      <c r="I22" s="289"/>
      <c r="J22" s="289"/>
      <c r="K22" s="289"/>
      <c r="L22" s="289"/>
      <c r="O22" s="289"/>
      <c r="P22" s="289"/>
      <c r="S22" s="289"/>
      <c r="T22" s="289"/>
    </row>
    <row r="23" spans="1:20">
      <c r="A23" s="290">
        <v>735</v>
      </c>
      <c r="B23" s="291">
        <v>1272.75</v>
      </c>
      <c r="C23" s="291">
        <v>1267.8599999999999</v>
      </c>
      <c r="D23" s="292" t="s">
        <v>375</v>
      </c>
      <c r="I23" s="289"/>
      <c r="J23" s="289"/>
      <c r="K23" s="289"/>
      <c r="L23" s="289"/>
      <c r="O23" s="289"/>
      <c r="P23" s="289"/>
      <c r="S23" s="289"/>
      <c r="T23" s="289"/>
    </row>
    <row r="24" spans="1:20">
      <c r="A24" s="290">
        <v>734</v>
      </c>
      <c r="B24" s="291">
        <v>1272.92</v>
      </c>
      <c r="C24" s="291">
        <v>1267.8399999999999</v>
      </c>
      <c r="D24" s="292" t="s">
        <v>375</v>
      </c>
      <c r="I24" s="289"/>
      <c r="J24" s="289"/>
      <c r="K24" s="289"/>
      <c r="L24" s="289"/>
      <c r="O24" s="289"/>
      <c r="P24" s="289"/>
      <c r="S24" s="289"/>
      <c r="T24" s="289"/>
    </row>
    <row r="25" spans="1:20">
      <c r="A25" s="290">
        <v>733</v>
      </c>
      <c r="B25" s="291">
        <v>1272.8800000000001</v>
      </c>
      <c r="C25" s="291">
        <v>1267.82</v>
      </c>
      <c r="D25" s="292" t="s">
        <v>375</v>
      </c>
      <c r="I25" s="289"/>
      <c r="J25" s="289"/>
      <c r="K25" s="289"/>
      <c r="L25" s="289"/>
      <c r="O25" s="289"/>
      <c r="P25" s="289"/>
      <c r="S25" s="289"/>
      <c r="T25" s="289"/>
    </row>
    <row r="26" spans="1:20">
      <c r="A26" s="290">
        <v>732</v>
      </c>
      <c r="B26" s="291">
        <v>1272.51</v>
      </c>
      <c r="C26" s="291">
        <v>1267.52</v>
      </c>
      <c r="D26" s="292" t="s">
        <v>375</v>
      </c>
      <c r="I26" s="289"/>
      <c r="J26" s="289"/>
      <c r="K26" s="289"/>
      <c r="L26" s="289"/>
      <c r="O26" s="289"/>
      <c r="P26" s="289"/>
      <c r="S26" s="289"/>
      <c r="T26" s="289"/>
    </row>
    <row r="27" spans="1:20">
      <c r="A27" s="290">
        <v>934</v>
      </c>
      <c r="B27" s="291">
        <v>1272.3499999999999</v>
      </c>
      <c r="C27" s="291">
        <v>1267.43</v>
      </c>
      <c r="D27" s="292" t="s">
        <v>375</v>
      </c>
      <c r="I27" s="289"/>
      <c r="J27" s="289"/>
      <c r="K27" s="289"/>
      <c r="L27" s="289"/>
      <c r="O27" s="289"/>
      <c r="P27" s="289"/>
      <c r="S27" s="289"/>
      <c r="T27" s="289"/>
    </row>
    <row r="28" spans="1:20">
      <c r="A28" s="290">
        <v>738</v>
      </c>
      <c r="B28" s="291">
        <v>1273.24</v>
      </c>
      <c r="C28" s="291">
        <v>1268.3599999999999</v>
      </c>
      <c r="D28" s="292" t="s">
        <v>375</v>
      </c>
      <c r="I28" s="289"/>
      <c r="J28" s="289"/>
      <c r="K28" s="289"/>
      <c r="L28" s="289"/>
      <c r="O28" s="289"/>
      <c r="P28" s="289"/>
      <c r="S28" s="289"/>
      <c r="T28" s="289"/>
    </row>
    <row r="29" spans="1:20">
      <c r="A29" s="290">
        <v>737</v>
      </c>
      <c r="B29" s="291">
        <v>1272.72</v>
      </c>
      <c r="C29" s="291">
        <v>1268.21</v>
      </c>
      <c r="D29" s="292" t="s">
        <v>375</v>
      </c>
      <c r="I29" s="289"/>
      <c r="J29" s="289"/>
      <c r="K29" s="289"/>
      <c r="L29" s="289"/>
      <c r="O29" s="289"/>
      <c r="P29" s="289"/>
      <c r="S29" s="289"/>
      <c r="T29" s="289"/>
    </row>
    <row r="30" spans="1:20">
      <c r="A30" s="290">
        <v>736</v>
      </c>
      <c r="B30" s="291">
        <v>1271.95</v>
      </c>
      <c r="C30" s="291">
        <v>1268.1400000000001</v>
      </c>
      <c r="D30" s="292" t="s">
        <v>375</v>
      </c>
      <c r="I30" s="289"/>
      <c r="J30" s="289"/>
      <c r="K30" s="289"/>
      <c r="L30" s="289"/>
      <c r="O30" s="289"/>
      <c r="P30" s="289"/>
      <c r="S30" s="289"/>
      <c r="T30" s="289"/>
    </row>
    <row r="31" spans="1:20">
      <c r="A31" s="290">
        <v>890</v>
      </c>
      <c r="B31" s="291">
        <v>1271.72</v>
      </c>
      <c r="C31" s="291">
        <v>1266.71</v>
      </c>
      <c r="D31" s="292" t="s">
        <v>375</v>
      </c>
      <c r="I31" s="289"/>
      <c r="J31" s="289"/>
      <c r="K31" s="289"/>
      <c r="L31" s="289"/>
      <c r="O31" s="289"/>
      <c r="P31" s="289"/>
      <c r="S31" s="289"/>
      <c r="T31" s="289"/>
    </row>
    <row r="32" spans="1:20">
      <c r="A32" s="290">
        <v>834</v>
      </c>
      <c r="B32" s="291">
        <v>1271.95</v>
      </c>
      <c r="C32" s="291">
        <v>1266.58</v>
      </c>
      <c r="D32" s="292" t="s">
        <v>375</v>
      </c>
      <c r="I32" s="289"/>
      <c r="J32" s="289"/>
      <c r="K32" s="289"/>
      <c r="L32" s="289"/>
      <c r="O32" s="289"/>
      <c r="P32" s="289"/>
      <c r="S32" s="289"/>
      <c r="T32" s="289"/>
    </row>
    <row r="33" spans="1:20">
      <c r="A33" s="290">
        <v>835</v>
      </c>
      <c r="B33" s="291">
        <v>1265.23</v>
      </c>
      <c r="C33" s="291">
        <v>1263.82</v>
      </c>
      <c r="D33" s="292" t="s">
        <v>375</v>
      </c>
      <c r="I33" s="289"/>
      <c r="J33" s="289"/>
      <c r="K33" s="289"/>
      <c r="L33" s="289"/>
      <c r="O33" s="289"/>
      <c r="P33" s="289"/>
      <c r="S33" s="289"/>
      <c r="T33" s="289"/>
    </row>
    <row r="34" spans="1:20">
      <c r="A34" s="290">
        <v>2382</v>
      </c>
      <c r="B34" s="291">
        <v>1265.8399999999999</v>
      </c>
      <c r="C34" s="291">
        <v>1260.5</v>
      </c>
      <c r="D34" s="292" t="s">
        <v>375</v>
      </c>
      <c r="I34" s="289"/>
      <c r="J34" s="289"/>
      <c r="K34" s="289"/>
      <c r="L34" s="289"/>
      <c r="O34" s="289"/>
      <c r="P34" s="289"/>
      <c r="S34" s="289"/>
      <c r="T34" s="289"/>
    </row>
    <row r="35" spans="1:20">
      <c r="A35" s="290" t="s">
        <v>816</v>
      </c>
      <c r="B35" s="291">
        <v>1266.1400000000001</v>
      </c>
      <c r="C35" s="291">
        <v>1260.49</v>
      </c>
      <c r="D35" s="292" t="s">
        <v>375</v>
      </c>
      <c r="I35" s="289"/>
      <c r="J35" s="289"/>
      <c r="K35" s="289"/>
      <c r="L35" s="289"/>
      <c r="O35" s="289"/>
      <c r="P35" s="289"/>
      <c r="S35" s="289"/>
      <c r="T35" s="289"/>
    </row>
    <row r="36" spans="1:20">
      <c r="A36" s="290" t="s">
        <v>817</v>
      </c>
      <c r="B36" s="291">
        <v>1266.5</v>
      </c>
      <c r="C36" s="291">
        <v>1260.3900000000001</v>
      </c>
      <c r="D36" s="292" t="s">
        <v>375</v>
      </c>
      <c r="I36" s="289"/>
      <c r="J36" s="289"/>
      <c r="K36" s="289"/>
      <c r="L36" s="289"/>
      <c r="O36" s="289"/>
      <c r="P36" s="289"/>
      <c r="S36" s="289"/>
      <c r="T36" s="289"/>
    </row>
    <row r="37" spans="1:20">
      <c r="A37" s="290" t="s">
        <v>818</v>
      </c>
      <c r="B37" s="291">
        <v>1268.67</v>
      </c>
      <c r="C37" s="291">
        <v>1260.1600000000001</v>
      </c>
      <c r="D37" s="292" t="s">
        <v>375</v>
      </c>
      <c r="I37" s="289"/>
      <c r="J37" s="289"/>
      <c r="K37" s="289"/>
      <c r="L37" s="289"/>
      <c r="O37" s="289"/>
      <c r="P37" s="289"/>
      <c r="S37" s="289"/>
      <c r="T37" s="289"/>
    </row>
    <row r="38" spans="1:20">
      <c r="A38" s="290" t="s">
        <v>819</v>
      </c>
      <c r="B38" s="291">
        <v>1268.55</v>
      </c>
      <c r="C38" s="291">
        <v>1260.08</v>
      </c>
      <c r="D38" s="292" t="s">
        <v>375</v>
      </c>
      <c r="I38" s="289"/>
      <c r="J38" s="289"/>
      <c r="K38" s="289"/>
      <c r="L38" s="289"/>
      <c r="O38" s="289"/>
      <c r="P38" s="289"/>
      <c r="S38" s="289"/>
      <c r="T38" s="289"/>
    </row>
    <row r="39" spans="1:20">
      <c r="A39" s="290" t="s">
        <v>820</v>
      </c>
      <c r="B39" s="291">
        <v>1268.1600000000001</v>
      </c>
      <c r="C39" s="291">
        <v>1260</v>
      </c>
      <c r="D39" s="292" t="s">
        <v>375</v>
      </c>
      <c r="I39" s="289"/>
      <c r="J39" s="289"/>
      <c r="K39" s="289"/>
      <c r="L39" s="289"/>
      <c r="O39" s="289"/>
      <c r="P39" s="289"/>
      <c r="S39" s="289"/>
      <c r="T39" s="289"/>
    </row>
    <row r="40" spans="1:20">
      <c r="A40" s="290" t="s">
        <v>821</v>
      </c>
      <c r="B40" s="291">
        <v>1268.43</v>
      </c>
      <c r="C40" s="291">
        <v>1259.94</v>
      </c>
      <c r="D40" s="292" t="s">
        <v>375</v>
      </c>
      <c r="I40" s="289"/>
      <c r="J40" s="289"/>
      <c r="K40" s="289"/>
      <c r="L40" s="289"/>
      <c r="O40" s="289"/>
      <c r="P40" s="289"/>
      <c r="S40" s="289"/>
      <c r="T40" s="289"/>
    </row>
    <row r="41" spans="1:20">
      <c r="A41" s="290" t="s">
        <v>822</v>
      </c>
      <c r="B41" s="291">
        <v>1269.33</v>
      </c>
      <c r="C41" s="291">
        <v>1259.73</v>
      </c>
      <c r="D41" s="292" t="s">
        <v>375</v>
      </c>
      <c r="I41" s="289"/>
      <c r="J41" s="289"/>
      <c r="K41" s="289"/>
      <c r="L41" s="289"/>
      <c r="O41" s="289"/>
      <c r="P41" s="289"/>
      <c r="S41" s="289"/>
      <c r="T41" s="289"/>
    </row>
    <row r="42" spans="1:20">
      <c r="A42" s="290" t="s">
        <v>823</v>
      </c>
      <c r="B42" s="291">
        <v>1269.57</v>
      </c>
      <c r="C42" s="291">
        <v>1259.52</v>
      </c>
      <c r="D42" s="292" t="s">
        <v>375</v>
      </c>
      <c r="I42" s="289"/>
      <c r="J42" s="289"/>
      <c r="K42" s="289"/>
      <c r="L42" s="289"/>
      <c r="O42" s="289"/>
      <c r="P42" s="289"/>
      <c r="S42" s="289"/>
      <c r="T42" s="289"/>
    </row>
    <row r="43" spans="1:20">
      <c r="A43" s="290" t="s">
        <v>824</v>
      </c>
      <c r="B43" s="291">
        <v>1269.28</v>
      </c>
      <c r="C43" s="291">
        <v>1259.49</v>
      </c>
      <c r="D43" s="292" t="s">
        <v>375</v>
      </c>
      <c r="I43" s="289"/>
      <c r="J43" s="289"/>
      <c r="K43" s="289"/>
      <c r="L43" s="289"/>
      <c r="O43" s="289"/>
      <c r="P43" s="289"/>
      <c r="S43" s="289"/>
      <c r="T43" s="289"/>
    </row>
    <row r="44" spans="1:20">
      <c r="A44" s="290" t="s">
        <v>825</v>
      </c>
      <c r="B44" s="291">
        <v>1267.52</v>
      </c>
      <c r="C44" s="291">
        <v>1259.31</v>
      </c>
      <c r="D44" s="292" t="s">
        <v>375</v>
      </c>
      <c r="I44" s="289"/>
      <c r="J44" s="289"/>
      <c r="K44" s="289"/>
      <c r="L44" s="289"/>
      <c r="O44" s="289"/>
      <c r="P44" s="289"/>
      <c r="S44" s="289"/>
      <c r="T44" s="289"/>
    </row>
    <row r="45" spans="1:20">
      <c r="A45" s="290" t="s">
        <v>826</v>
      </c>
      <c r="B45" s="291">
        <v>1267.79</v>
      </c>
      <c r="C45" s="291">
        <v>1259.27</v>
      </c>
      <c r="D45" s="292" t="s">
        <v>375</v>
      </c>
      <c r="I45" s="289"/>
      <c r="J45" s="289"/>
      <c r="K45" s="289"/>
      <c r="L45" s="289"/>
      <c r="O45" s="289"/>
      <c r="P45" s="289"/>
      <c r="S45" s="289"/>
      <c r="T45" s="289"/>
    </row>
    <row r="46" spans="1:20">
      <c r="A46" s="290" t="s">
        <v>827</v>
      </c>
      <c r="B46" s="291">
        <v>1267.3699999999999</v>
      </c>
      <c r="C46" s="291">
        <v>1259.1300000000001</v>
      </c>
      <c r="D46" s="292" t="s">
        <v>375</v>
      </c>
      <c r="I46" s="289"/>
      <c r="J46" s="289"/>
      <c r="K46" s="289"/>
      <c r="L46" s="289"/>
      <c r="O46" s="289"/>
      <c r="P46" s="289"/>
      <c r="S46" s="289"/>
      <c r="T46" s="289"/>
    </row>
    <row r="47" spans="1:20">
      <c r="A47" s="290" t="s">
        <v>828</v>
      </c>
      <c r="B47" s="291">
        <v>1266.95</v>
      </c>
      <c r="C47" s="291">
        <v>1259.05</v>
      </c>
      <c r="D47" s="292" t="s">
        <v>375</v>
      </c>
      <c r="I47" s="289"/>
      <c r="J47" s="289"/>
      <c r="K47" s="289"/>
      <c r="L47" s="289"/>
      <c r="O47" s="289"/>
      <c r="P47" s="289"/>
      <c r="S47" s="289"/>
      <c r="T47" s="289"/>
    </row>
    <row r="48" spans="1:20">
      <c r="A48" s="290" t="s">
        <v>829</v>
      </c>
      <c r="B48" s="291">
        <v>1266.05</v>
      </c>
      <c r="C48" s="291">
        <v>1258.96</v>
      </c>
      <c r="D48" s="292" t="s">
        <v>375</v>
      </c>
      <c r="I48" s="289"/>
      <c r="J48" s="289"/>
      <c r="K48" s="289"/>
      <c r="L48" s="289"/>
      <c r="O48" s="289"/>
      <c r="P48" s="289"/>
      <c r="S48" s="289"/>
      <c r="T48" s="289"/>
    </row>
    <row r="49" spans="1:20">
      <c r="A49" s="290" t="s">
        <v>830</v>
      </c>
      <c r="B49" s="291">
        <v>1265.6500000000001</v>
      </c>
      <c r="C49" s="291">
        <v>1258.8900000000001</v>
      </c>
      <c r="D49" s="292" t="s">
        <v>375</v>
      </c>
      <c r="I49" s="289"/>
      <c r="J49" s="289"/>
      <c r="K49" s="289"/>
      <c r="L49" s="289"/>
      <c r="O49" s="289"/>
      <c r="P49" s="289"/>
      <c r="S49" s="289"/>
      <c r="T49" s="289"/>
    </row>
    <row r="50" spans="1:20">
      <c r="A50" s="290">
        <v>1145</v>
      </c>
      <c r="B50" s="291">
        <v>1265.69</v>
      </c>
      <c r="C50" s="291">
        <v>1260.29</v>
      </c>
      <c r="D50" s="292" t="s">
        <v>375</v>
      </c>
      <c r="I50" s="289"/>
      <c r="J50" s="289"/>
      <c r="K50" s="289"/>
      <c r="L50" s="289"/>
      <c r="O50" s="289"/>
      <c r="P50" s="289"/>
      <c r="S50" s="289"/>
      <c r="T50" s="289"/>
    </row>
    <row r="51" spans="1:20">
      <c r="A51" s="290" t="s">
        <v>831</v>
      </c>
      <c r="B51" s="291">
        <v>1266.0999999999999</v>
      </c>
      <c r="C51" s="291">
        <v>1258.8900000000001</v>
      </c>
      <c r="D51" s="292" t="s">
        <v>375</v>
      </c>
      <c r="I51" s="289"/>
      <c r="J51" s="289"/>
      <c r="K51" s="289"/>
      <c r="L51" s="289"/>
      <c r="O51" s="289"/>
      <c r="P51" s="289"/>
      <c r="S51" s="289"/>
      <c r="T51" s="289"/>
    </row>
    <row r="52" spans="1:20">
      <c r="A52" s="290" t="s">
        <v>832</v>
      </c>
      <c r="B52" s="291">
        <v>1266.6300000000001</v>
      </c>
      <c r="C52" s="291">
        <v>1258.8</v>
      </c>
      <c r="D52" s="292" t="s">
        <v>375</v>
      </c>
      <c r="I52" s="289"/>
      <c r="J52" s="289"/>
      <c r="K52" s="289"/>
      <c r="L52" s="289"/>
      <c r="O52" s="289"/>
      <c r="P52" s="289"/>
      <c r="S52" s="289"/>
      <c r="T52" s="289"/>
    </row>
    <row r="53" spans="1:20">
      <c r="A53" s="290" t="s">
        <v>833</v>
      </c>
      <c r="B53" s="291">
        <v>1266.9000000000001</v>
      </c>
      <c r="C53" s="291">
        <v>1258.7</v>
      </c>
      <c r="D53" s="292" t="s">
        <v>375</v>
      </c>
      <c r="I53" s="289"/>
      <c r="J53" s="289"/>
      <c r="K53" s="289"/>
      <c r="L53" s="289"/>
      <c r="O53" s="289"/>
      <c r="P53" s="289"/>
      <c r="S53" s="289"/>
      <c r="T53" s="289"/>
    </row>
    <row r="54" spans="1:20">
      <c r="A54" s="290" t="s">
        <v>834</v>
      </c>
      <c r="B54" s="291">
        <v>1265.4100000000001</v>
      </c>
      <c r="C54" s="291">
        <v>1258.6199999999999</v>
      </c>
      <c r="D54" s="292" t="s">
        <v>375</v>
      </c>
      <c r="I54" s="289"/>
      <c r="J54" s="289"/>
      <c r="K54" s="289"/>
      <c r="L54" s="289"/>
      <c r="O54" s="289"/>
      <c r="P54" s="289"/>
      <c r="S54" s="289"/>
      <c r="T54" s="289"/>
    </row>
    <row r="55" spans="1:20">
      <c r="A55" s="290" t="s">
        <v>835</v>
      </c>
      <c r="B55" s="291">
        <v>1265.94</v>
      </c>
      <c r="C55" s="291">
        <v>1258.53</v>
      </c>
      <c r="D55" s="292" t="s">
        <v>375</v>
      </c>
      <c r="I55" s="289"/>
      <c r="J55" s="289"/>
      <c r="K55" s="289"/>
      <c r="L55" s="289"/>
      <c r="O55" s="289"/>
      <c r="P55" s="289"/>
      <c r="S55" s="289"/>
      <c r="T55" s="289"/>
    </row>
    <row r="56" spans="1:20">
      <c r="A56" s="290" t="s">
        <v>836</v>
      </c>
      <c r="B56" s="291">
        <v>1263.51</v>
      </c>
      <c r="C56" s="291">
        <v>1258.49</v>
      </c>
      <c r="D56" s="292" t="s">
        <v>375</v>
      </c>
      <c r="I56" s="289"/>
      <c r="J56" s="289"/>
      <c r="K56" s="289"/>
      <c r="L56" s="289"/>
      <c r="O56" s="289"/>
      <c r="P56" s="289"/>
      <c r="S56" s="289"/>
      <c r="T56" s="289"/>
    </row>
    <row r="57" spans="1:20">
      <c r="A57" s="290" t="s">
        <v>837</v>
      </c>
      <c r="B57" s="291">
        <v>1260.3599999999999</v>
      </c>
      <c r="C57" s="291">
        <v>1258.4100000000001</v>
      </c>
      <c r="D57" s="292" t="s">
        <v>375</v>
      </c>
      <c r="I57" s="289"/>
      <c r="J57" s="289"/>
      <c r="K57" s="289"/>
      <c r="L57" s="289"/>
      <c r="O57" s="289"/>
      <c r="P57" s="289"/>
      <c r="S57" s="289"/>
      <c r="T57" s="289"/>
    </row>
    <row r="58" spans="1:20">
      <c r="A58" s="290" t="s">
        <v>838</v>
      </c>
      <c r="B58" s="291">
        <v>1258.78</v>
      </c>
      <c r="C58" s="291">
        <v>1257.1199999999999</v>
      </c>
      <c r="D58" s="292" t="s">
        <v>375</v>
      </c>
      <c r="I58" s="289"/>
      <c r="J58" s="289"/>
      <c r="K58" s="289"/>
      <c r="L58" s="289"/>
      <c r="O58" s="289"/>
      <c r="P58" s="289"/>
      <c r="S58" s="289"/>
      <c r="T58" s="289"/>
    </row>
    <row r="59" spans="1:20">
      <c r="A59" s="290" t="s">
        <v>839</v>
      </c>
      <c r="B59" s="291">
        <v>1258.3800000000001</v>
      </c>
      <c r="C59" s="291">
        <v>1256.72</v>
      </c>
      <c r="D59" s="292" t="s">
        <v>375</v>
      </c>
      <c r="I59" s="289"/>
      <c r="J59" s="289"/>
      <c r="K59" s="289"/>
      <c r="L59" s="289"/>
      <c r="O59" s="289"/>
      <c r="P59" s="289"/>
      <c r="S59" s="289"/>
      <c r="T59" s="289"/>
    </row>
    <row r="60" spans="1:20">
      <c r="A60" s="290" t="s">
        <v>840</v>
      </c>
      <c r="B60" s="291">
        <v>1258.03</v>
      </c>
      <c r="C60" s="291">
        <v>1256.3699999999999</v>
      </c>
      <c r="D60" s="292" t="s">
        <v>375</v>
      </c>
      <c r="I60" s="289"/>
      <c r="J60" s="289"/>
      <c r="K60" s="289"/>
      <c r="L60" s="289"/>
      <c r="O60" s="289"/>
      <c r="P60" s="289"/>
      <c r="S60" s="289"/>
      <c r="T60" s="289"/>
    </row>
    <row r="61" spans="1:20">
      <c r="A61" s="290">
        <v>1569</v>
      </c>
      <c r="B61" s="291">
        <v>1257.69</v>
      </c>
      <c r="C61" s="291">
        <v>1256.73</v>
      </c>
      <c r="D61" s="292" t="s">
        <v>375</v>
      </c>
      <c r="I61" s="289"/>
      <c r="J61" s="289"/>
      <c r="K61" s="289"/>
      <c r="L61" s="289"/>
      <c r="O61" s="289"/>
      <c r="P61" s="289"/>
      <c r="S61" s="289"/>
      <c r="T61" s="289"/>
    </row>
    <row r="62" spans="1:20">
      <c r="A62" s="290" t="s">
        <v>841</v>
      </c>
      <c r="B62" s="291">
        <v>1250.43</v>
      </c>
      <c r="C62" s="291">
        <v>1252.23</v>
      </c>
      <c r="D62" s="292" t="s">
        <v>375</v>
      </c>
      <c r="I62" s="289"/>
      <c r="J62" s="289"/>
      <c r="K62" s="289"/>
      <c r="L62" s="289"/>
      <c r="O62" s="289"/>
      <c r="P62" s="289"/>
      <c r="S62" s="289"/>
      <c r="T62" s="289"/>
    </row>
    <row r="63" spans="1:20">
      <c r="A63" s="290" t="s">
        <v>842</v>
      </c>
      <c r="B63" s="291">
        <v>1250.99</v>
      </c>
      <c r="C63" s="291">
        <v>1252.17</v>
      </c>
      <c r="D63" s="292" t="s">
        <v>375</v>
      </c>
      <c r="I63" s="289"/>
      <c r="J63" s="289"/>
      <c r="K63" s="289"/>
      <c r="L63" s="289"/>
      <c r="O63" s="289"/>
      <c r="P63" s="289"/>
      <c r="S63" s="289"/>
      <c r="T63" s="289"/>
    </row>
    <row r="64" spans="1:20">
      <c r="A64" s="290" t="s">
        <v>843</v>
      </c>
      <c r="B64" s="291">
        <v>1251.32</v>
      </c>
      <c r="C64" s="291">
        <v>1252.1099999999999</v>
      </c>
      <c r="D64" s="292" t="s">
        <v>375</v>
      </c>
      <c r="I64" s="289"/>
      <c r="J64" s="289"/>
      <c r="K64" s="289"/>
      <c r="L64" s="289"/>
      <c r="O64" s="289"/>
      <c r="P64" s="289"/>
      <c r="S64" s="289"/>
      <c r="T64" s="289"/>
    </row>
    <row r="65" spans="1:20">
      <c r="A65" s="290" t="s">
        <v>844</v>
      </c>
      <c r="B65" s="291">
        <v>1251.1500000000001</v>
      </c>
      <c r="C65" s="291">
        <v>1252.07</v>
      </c>
      <c r="D65" s="292" t="s">
        <v>375</v>
      </c>
      <c r="I65" s="289"/>
      <c r="J65" s="289"/>
      <c r="K65" s="289"/>
      <c r="L65" s="289"/>
      <c r="O65" s="289"/>
      <c r="P65" s="289"/>
      <c r="S65" s="289"/>
      <c r="T65" s="289"/>
    </row>
    <row r="66" spans="1:20">
      <c r="A66" s="290" t="s">
        <v>845</v>
      </c>
      <c r="B66" s="291">
        <v>1252.71</v>
      </c>
      <c r="C66" s="291">
        <v>1252.02</v>
      </c>
      <c r="D66" s="292" t="s">
        <v>375</v>
      </c>
      <c r="I66" s="289"/>
      <c r="J66" s="289"/>
      <c r="K66" s="289"/>
      <c r="L66" s="289"/>
      <c r="O66" s="289"/>
      <c r="P66" s="289"/>
      <c r="S66" s="289"/>
      <c r="T66" s="289"/>
    </row>
    <row r="67" spans="1:20">
      <c r="A67" s="290">
        <v>1499</v>
      </c>
      <c r="B67" s="291">
        <v>1255.1199999999999</v>
      </c>
      <c r="C67" s="291">
        <v>1251.96</v>
      </c>
      <c r="D67" s="292" t="s">
        <v>375</v>
      </c>
      <c r="I67" s="289"/>
      <c r="J67" s="289"/>
      <c r="K67" s="289"/>
      <c r="L67" s="289"/>
      <c r="O67" s="289"/>
      <c r="P67" s="289"/>
      <c r="S67" s="289"/>
      <c r="T67" s="289"/>
    </row>
    <row r="68" spans="1:20">
      <c r="A68" s="290" t="s">
        <v>846</v>
      </c>
      <c r="B68" s="291">
        <v>1253.08</v>
      </c>
      <c r="C68" s="291">
        <v>1252</v>
      </c>
      <c r="D68" s="292" t="s">
        <v>375</v>
      </c>
      <c r="I68" s="289"/>
      <c r="J68" s="289"/>
      <c r="K68" s="289"/>
      <c r="L68" s="289"/>
      <c r="O68" s="289"/>
      <c r="P68" s="289"/>
      <c r="S68" s="289"/>
      <c r="T68" s="289"/>
    </row>
    <row r="69" spans="1:20">
      <c r="A69" s="290" t="s">
        <v>847</v>
      </c>
      <c r="B69" s="291">
        <v>1249.8900000000001</v>
      </c>
      <c r="C69" s="291">
        <v>1251.5999999999999</v>
      </c>
      <c r="D69" s="292" t="s">
        <v>375</v>
      </c>
      <c r="I69" s="289"/>
      <c r="J69" s="289"/>
      <c r="K69" s="289"/>
      <c r="L69" s="289"/>
      <c r="O69" s="289"/>
      <c r="P69" s="289"/>
      <c r="S69" s="289"/>
      <c r="T69" s="289"/>
    </row>
    <row r="70" spans="1:20">
      <c r="A70" s="290" t="s">
        <v>848</v>
      </c>
      <c r="B70" s="291">
        <v>1248.6400000000001</v>
      </c>
      <c r="C70" s="291">
        <v>1250.43</v>
      </c>
      <c r="D70" s="292" t="s">
        <v>375</v>
      </c>
      <c r="I70" s="289"/>
      <c r="J70" s="289"/>
      <c r="K70" s="289"/>
      <c r="L70" s="289"/>
      <c r="O70" s="289"/>
      <c r="P70" s="289"/>
      <c r="S70" s="289"/>
      <c r="T70" s="289"/>
    </row>
    <row r="71" spans="1:20">
      <c r="A71" s="293">
        <v>1382</v>
      </c>
      <c r="B71" s="294">
        <v>1252.4100000000001</v>
      </c>
      <c r="C71" s="294">
        <v>1249.4000000000001</v>
      </c>
      <c r="D71" s="292" t="s">
        <v>375</v>
      </c>
      <c r="I71" s="289"/>
      <c r="J71" s="289"/>
      <c r="K71" s="289"/>
      <c r="L71" s="289"/>
      <c r="O71" s="289"/>
      <c r="P71" s="289"/>
      <c r="S71" s="289"/>
      <c r="T71" s="289"/>
    </row>
  </sheetData>
  <mergeCells count="3">
    <mergeCell ref="A3:D3"/>
    <mergeCell ref="A4:A5"/>
    <mergeCell ref="D4:D5"/>
  </mergeCells>
  <dataValidations count="1">
    <dataValidation type="list" allowBlank="1" showInputMessage="1" showErrorMessage="1" sqref="D6:D71">
      <formula1>POZOS</formula1>
    </dataValidation>
  </dataValidations>
  <printOptions horizontalCentered="1"/>
  <pageMargins left="0.98425196850393704" right="0.98425196850393704" top="1.3779527559055118" bottom="0.78740157480314965" header="0.78740157480314965" footer="0.39370078740157483"/>
  <pageSetup scale="80" fitToHeight="0" orientation="portrait" r:id="rId1"/>
  <headerFooter>
    <oddHeader>&amp;C&amp;8PLAN MAESTRO DE ALCANTARILLADO CASCO URBANO MUNICIPIO DE PITALITO
INGENIERÍA Y CONSULTORÍA NACIONAL INALCON LTDA.
COMPONENTE FINANCIERO
 &amp;R
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tabColor theme="5" tint="-0.249977111117893"/>
    <pageSetUpPr fitToPage="1"/>
  </sheetPr>
  <dimension ref="A2:J25"/>
  <sheetViews>
    <sheetView workbookViewId="0"/>
  </sheetViews>
  <sheetFormatPr baseColWidth="10" defaultColWidth="10.140625" defaultRowHeight="15"/>
  <cols>
    <col min="1" max="1" width="10.140625" style="965"/>
    <col min="2" max="2" width="70.28515625" style="965" customWidth="1"/>
    <col min="3" max="3" width="30.140625" style="965" customWidth="1"/>
    <col min="4" max="4" width="3.5703125" style="965" customWidth="1"/>
    <col min="5" max="5" width="10.140625" style="965"/>
    <col min="6" max="6" width="15" style="965" customWidth="1"/>
    <col min="7" max="8" width="10.140625" style="965"/>
    <col min="9" max="9" width="14.28515625" style="965" customWidth="1"/>
    <col min="10" max="16384" width="10.140625" style="965"/>
  </cols>
  <sheetData>
    <row r="2" spans="1:10" ht="60.75" customHeight="1">
      <c r="B2" s="2087" t="s">
        <v>1109</v>
      </c>
      <c r="C2" s="2087"/>
    </row>
    <row r="3" spans="1:10" ht="26.25" customHeight="1">
      <c r="A3" s="966" t="s">
        <v>1110</v>
      </c>
      <c r="B3" s="966" t="s">
        <v>360</v>
      </c>
      <c r="C3" s="966" t="s">
        <v>1111</v>
      </c>
      <c r="F3" s="966" t="s">
        <v>1112</v>
      </c>
      <c r="G3" s="966" t="s">
        <v>1113</v>
      </c>
      <c r="I3" s="966" t="s">
        <v>1114</v>
      </c>
      <c r="J3" s="965">
        <v>6</v>
      </c>
    </row>
    <row r="4" spans="1:10">
      <c r="A4" s="967">
        <v>23</v>
      </c>
      <c r="B4" s="968" t="s">
        <v>1115</v>
      </c>
      <c r="C4" s="969">
        <v>44800</v>
      </c>
      <c r="F4" s="969">
        <v>44800</v>
      </c>
      <c r="G4" s="970">
        <v>1</v>
      </c>
      <c r="I4" s="969">
        <v>268800</v>
      </c>
    </row>
    <row r="5" spans="1:10">
      <c r="A5" s="967">
        <v>25</v>
      </c>
      <c r="B5" s="968" t="s">
        <v>1065</v>
      </c>
      <c r="C5" s="969">
        <v>25000</v>
      </c>
      <c r="F5" s="969">
        <v>25000</v>
      </c>
      <c r="G5" s="970">
        <v>1</v>
      </c>
      <c r="I5" s="969">
        <v>150000</v>
      </c>
    </row>
    <row r="6" spans="1:10">
      <c r="A6" s="967">
        <v>31</v>
      </c>
      <c r="B6" s="968" t="s">
        <v>1116</v>
      </c>
      <c r="C6" s="969">
        <v>79600</v>
      </c>
      <c r="F6" s="969">
        <v>79600</v>
      </c>
      <c r="G6" s="970">
        <v>1</v>
      </c>
      <c r="I6" s="969">
        <v>477600</v>
      </c>
    </row>
    <row r="7" spans="1:10">
      <c r="A7" s="967">
        <v>175</v>
      </c>
      <c r="B7" s="968" t="s">
        <v>560</v>
      </c>
      <c r="C7" s="969">
        <v>42000</v>
      </c>
      <c r="F7" s="969">
        <v>42000</v>
      </c>
      <c r="G7" s="970">
        <v>1</v>
      </c>
      <c r="I7" s="969">
        <v>252000</v>
      </c>
    </row>
    <row r="8" spans="1:10">
      <c r="A8" s="967">
        <v>28</v>
      </c>
      <c r="B8" s="968" t="s">
        <v>1117</v>
      </c>
      <c r="C8" s="969">
        <v>330000</v>
      </c>
      <c r="F8" s="969">
        <v>300000</v>
      </c>
      <c r="G8" s="970">
        <v>1.1000000000000001</v>
      </c>
      <c r="I8" s="969">
        <v>1980000</v>
      </c>
    </row>
    <row r="9" spans="1:10">
      <c r="A9" s="967">
        <v>29</v>
      </c>
      <c r="B9" s="968" t="s">
        <v>1118</v>
      </c>
      <c r="C9" s="969">
        <v>368500.00000000006</v>
      </c>
      <c r="F9" s="969">
        <v>335000</v>
      </c>
      <c r="G9" s="970">
        <v>1.1000000000000001</v>
      </c>
      <c r="I9" s="969">
        <v>2211000.0000000005</v>
      </c>
    </row>
    <row r="10" spans="1:10">
      <c r="A10" s="967">
        <v>30</v>
      </c>
      <c r="B10" s="968" t="s">
        <v>1119</v>
      </c>
      <c r="C10" s="969">
        <v>407000.00000000006</v>
      </c>
      <c r="F10" s="969">
        <v>370000</v>
      </c>
      <c r="G10" s="970">
        <v>1.1000000000000001</v>
      </c>
      <c r="I10" s="969">
        <v>2442000.0000000005</v>
      </c>
    </row>
    <row r="11" spans="1:10">
      <c r="A11" s="967">
        <v>257</v>
      </c>
      <c r="B11" s="968" t="s">
        <v>1120</v>
      </c>
      <c r="C11" s="969">
        <v>91200</v>
      </c>
      <c r="F11" s="969">
        <v>91200</v>
      </c>
      <c r="G11" s="970">
        <v>1</v>
      </c>
      <c r="I11" s="969">
        <v>547200</v>
      </c>
    </row>
    <row r="12" spans="1:10">
      <c r="A12" s="967">
        <v>210</v>
      </c>
      <c r="B12" s="968" t="s">
        <v>1121</v>
      </c>
      <c r="C12" s="969">
        <v>54000</v>
      </c>
      <c r="F12" s="969">
        <v>54000</v>
      </c>
      <c r="G12" s="970">
        <v>1</v>
      </c>
      <c r="I12" s="969">
        <v>324000</v>
      </c>
    </row>
    <row r="13" spans="1:10">
      <c r="A13" s="967">
        <v>112</v>
      </c>
      <c r="B13" s="968" t="s">
        <v>676</v>
      </c>
      <c r="C13" s="969">
        <v>95000</v>
      </c>
      <c r="F13" s="969">
        <v>95000</v>
      </c>
      <c r="G13" s="970">
        <v>1</v>
      </c>
      <c r="I13" s="969">
        <v>570000</v>
      </c>
    </row>
    <row r="14" spans="1:10">
      <c r="A14" s="967">
        <v>113</v>
      </c>
      <c r="B14" s="968" t="s">
        <v>701</v>
      </c>
      <c r="C14" s="969">
        <v>95000</v>
      </c>
      <c r="F14" s="969">
        <v>95000</v>
      </c>
      <c r="G14" s="970">
        <v>1</v>
      </c>
      <c r="I14" s="969">
        <v>570000</v>
      </c>
    </row>
    <row r="15" spans="1:10">
      <c r="A15" s="967">
        <v>114</v>
      </c>
      <c r="B15" s="968" t="s">
        <v>1107</v>
      </c>
      <c r="C15" s="969">
        <v>95000</v>
      </c>
      <c r="F15" s="969">
        <v>95000</v>
      </c>
      <c r="G15" s="970">
        <v>1</v>
      </c>
      <c r="I15" s="969">
        <v>570000</v>
      </c>
    </row>
    <row r="16" spans="1:10">
      <c r="B16" s="971"/>
      <c r="C16" s="971"/>
    </row>
    <row r="17" spans="2:3">
      <c r="B17" s="971" t="s">
        <v>1122</v>
      </c>
      <c r="C17" s="971"/>
    </row>
    <row r="18" spans="2:3">
      <c r="B18" s="971" t="s">
        <v>1123</v>
      </c>
      <c r="C18" s="971"/>
    </row>
    <row r="19" spans="2:3">
      <c r="B19" s="971"/>
      <c r="C19" s="971"/>
    </row>
    <row r="20" spans="2:3">
      <c r="B20" s="971"/>
      <c r="C20" s="971"/>
    </row>
    <row r="21" spans="2:3">
      <c r="B21" s="972"/>
      <c r="C21" s="972"/>
    </row>
    <row r="22" spans="2:3">
      <c r="B22" s="973"/>
      <c r="C22" s="972"/>
    </row>
    <row r="23" spans="2:3">
      <c r="B23" s="964"/>
    </row>
    <row r="24" spans="2:3">
      <c r="B24" s="964"/>
    </row>
    <row r="25" spans="2:3">
      <c r="B25" s="964"/>
    </row>
  </sheetData>
  <mergeCells count="1">
    <mergeCell ref="B2:C2"/>
  </mergeCells>
  <printOptions horizontalCentered="1"/>
  <pageMargins left="0.98425196850393704" right="0.98425196850393704" top="1.3779527559055118" bottom="0.78740157480314965" header="0.78740157480314965" footer="0.39370078740157483"/>
  <pageSetup scale="80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  <pageSetUpPr fitToPage="1"/>
  </sheetPr>
  <dimension ref="B1:H26"/>
  <sheetViews>
    <sheetView view="pageBreakPreview" zoomScaleNormal="100" zoomScaleSheetLayoutView="100" workbookViewId="0">
      <selection activeCell="D18" sqref="D18"/>
    </sheetView>
  </sheetViews>
  <sheetFormatPr baseColWidth="10" defaultRowHeight="16.5"/>
  <cols>
    <col min="1" max="1" width="11.42578125" style="1436"/>
    <col min="2" max="2" width="8.42578125" style="1436" customWidth="1"/>
    <col min="3" max="3" width="9" style="1436" hidden="1" customWidth="1"/>
    <col min="4" max="4" width="84.7109375" style="1436" customWidth="1"/>
    <col min="5" max="5" width="11.42578125" style="1436"/>
    <col min="6" max="6" width="15.7109375" style="1436" customWidth="1"/>
    <col min="7" max="7" width="18" style="1436" customWidth="1"/>
    <col min="8" max="8" width="19.28515625" style="1436" customWidth="1"/>
    <col min="9" max="16384" width="11.42578125" style="1436"/>
  </cols>
  <sheetData>
    <row r="1" spans="2:8">
      <c r="B1" s="1949" t="s">
        <v>5764</v>
      </c>
      <c r="C1" s="1949"/>
      <c r="D1" s="1949"/>
      <c r="E1" s="1949"/>
      <c r="F1" s="1949"/>
      <c r="G1" s="1949"/>
      <c r="H1" s="1949"/>
    </row>
    <row r="2" spans="2:8" ht="5.25" customHeight="1">
      <c r="B2" s="1682"/>
      <c r="C2" s="1682"/>
      <c r="D2" s="1682"/>
      <c r="E2" s="1682"/>
      <c r="F2" s="1682"/>
      <c r="G2" s="1682"/>
      <c r="H2" s="1682"/>
    </row>
    <row r="3" spans="2:8" ht="17.25" thickBot="1">
      <c r="B3" s="1683" t="s">
        <v>90</v>
      </c>
      <c r="C3" s="1683" t="s">
        <v>4472</v>
      </c>
      <c r="D3" s="1683" t="s">
        <v>271</v>
      </c>
      <c r="E3" s="1683" t="s">
        <v>91</v>
      </c>
      <c r="F3" s="1684" t="s">
        <v>92</v>
      </c>
      <c r="G3" s="1685" t="s">
        <v>8</v>
      </c>
      <c r="H3" s="1685" t="s">
        <v>93</v>
      </c>
    </row>
    <row r="4" spans="2:8" ht="17.25" thickTop="1">
      <c r="B4" s="1611">
        <v>1</v>
      </c>
      <c r="C4" s="1612"/>
      <c r="D4" s="1613" t="s">
        <v>10</v>
      </c>
      <c r="E4" s="1614"/>
      <c r="F4" s="1615"/>
      <c r="G4" s="1686"/>
      <c r="H4" s="1687"/>
    </row>
    <row r="5" spans="2:8">
      <c r="B5" s="1616" t="s">
        <v>5765</v>
      </c>
      <c r="C5" s="1617" t="s">
        <v>5765</v>
      </c>
      <c r="D5" s="1618" t="s">
        <v>5798</v>
      </c>
      <c r="E5" s="1616" t="s">
        <v>77</v>
      </c>
      <c r="F5" s="1619">
        <v>192</v>
      </c>
      <c r="G5" s="1620"/>
      <c r="H5" s="1620"/>
    </row>
    <row r="6" spans="2:8">
      <c r="B6" s="1621">
        <v>2</v>
      </c>
      <c r="C6" s="1621"/>
      <c r="D6" s="1613" t="s">
        <v>12</v>
      </c>
      <c r="E6" s="1614"/>
      <c r="F6" s="1688"/>
      <c r="G6" s="1622"/>
      <c r="H6" s="1622"/>
    </row>
    <row r="7" spans="2:8">
      <c r="B7" s="1616" t="s">
        <v>5766</v>
      </c>
      <c r="C7" s="1617" t="s">
        <v>5766</v>
      </c>
      <c r="D7" s="1618" t="s">
        <v>15</v>
      </c>
      <c r="E7" s="1616" t="s">
        <v>78</v>
      </c>
      <c r="F7" s="1619">
        <v>274.18</v>
      </c>
      <c r="G7" s="1620"/>
      <c r="H7" s="1620"/>
    </row>
    <row r="8" spans="2:8">
      <c r="B8" s="1616" t="s">
        <v>5767</v>
      </c>
      <c r="C8" s="1617" t="s">
        <v>5767</v>
      </c>
      <c r="D8" s="1618" t="s">
        <v>17</v>
      </c>
      <c r="E8" s="1616" t="s">
        <v>78</v>
      </c>
      <c r="F8" s="1619">
        <v>32.26</v>
      </c>
      <c r="G8" s="1620"/>
      <c r="H8" s="1620"/>
    </row>
    <row r="9" spans="2:8">
      <c r="B9" s="1616" t="s">
        <v>5768</v>
      </c>
      <c r="C9" s="1617" t="s">
        <v>5768</v>
      </c>
      <c r="D9" s="1618" t="s">
        <v>18</v>
      </c>
      <c r="E9" s="1616" t="s">
        <v>78</v>
      </c>
      <c r="F9" s="1619">
        <v>16.13</v>
      </c>
      <c r="G9" s="1620"/>
      <c r="H9" s="1620"/>
    </row>
    <row r="10" spans="2:8">
      <c r="B10" s="1616">
        <v>68</v>
      </c>
      <c r="C10" s="1617">
        <v>68</v>
      </c>
      <c r="D10" s="1618" t="s">
        <v>6258</v>
      </c>
      <c r="E10" s="1616" t="s">
        <v>6257</v>
      </c>
      <c r="F10" s="1619">
        <v>4504.32</v>
      </c>
      <c r="G10" s="1620"/>
      <c r="H10" s="1620"/>
    </row>
    <row r="11" spans="2:8">
      <c r="B11" s="1621">
        <v>7</v>
      </c>
      <c r="C11" s="1621"/>
      <c r="D11" s="1613" t="s">
        <v>196</v>
      </c>
      <c r="E11" s="1614"/>
      <c r="F11" s="1623"/>
      <c r="G11" s="1622"/>
      <c r="H11" s="1622"/>
    </row>
    <row r="12" spans="2:8" ht="25.5">
      <c r="B12" s="1616"/>
      <c r="C12" s="1617"/>
      <c r="D12" s="1618" t="s">
        <v>5776</v>
      </c>
      <c r="E12" s="1616"/>
      <c r="F12" s="1624">
        <v>0</v>
      </c>
      <c r="G12" s="1620"/>
      <c r="H12" s="1620"/>
    </row>
    <row r="13" spans="2:8">
      <c r="B13" s="1616" t="s">
        <v>5769</v>
      </c>
      <c r="C13" s="1617" t="s">
        <v>5769</v>
      </c>
      <c r="D13" s="1618" t="s">
        <v>5982</v>
      </c>
      <c r="E13" s="1616" t="s">
        <v>77</v>
      </c>
      <c r="F13" s="1619">
        <v>192</v>
      </c>
      <c r="G13" s="1620"/>
      <c r="H13" s="1620"/>
    </row>
    <row r="14" spans="2:8">
      <c r="B14" s="1621">
        <v>8</v>
      </c>
      <c r="C14" s="1621"/>
      <c r="D14" s="1613" t="s">
        <v>131</v>
      </c>
      <c r="E14" s="1614"/>
      <c r="F14" s="1623"/>
      <c r="G14" s="1622"/>
      <c r="H14" s="1622"/>
    </row>
    <row r="15" spans="2:8" ht="25.5">
      <c r="B15" s="1616" t="s">
        <v>5770</v>
      </c>
      <c r="C15" s="1617" t="s">
        <v>5770</v>
      </c>
      <c r="D15" s="1618" t="s">
        <v>32</v>
      </c>
      <c r="E15" s="1616" t="s">
        <v>78</v>
      </c>
      <c r="F15" s="1619">
        <v>126.72</v>
      </c>
      <c r="G15" s="1620"/>
      <c r="H15" s="1620"/>
    </row>
    <row r="16" spans="2:8" ht="25.5">
      <c r="B16" s="1616" t="s">
        <v>5771</v>
      </c>
      <c r="C16" s="1617" t="s">
        <v>5771</v>
      </c>
      <c r="D16" s="1618" t="s">
        <v>6008</v>
      </c>
      <c r="E16" s="1616" t="s">
        <v>78</v>
      </c>
      <c r="F16" s="1619">
        <v>118.54</v>
      </c>
      <c r="G16" s="1620"/>
      <c r="H16" s="1620"/>
    </row>
    <row r="17" spans="2:8" ht="25.5">
      <c r="B17" s="1616" t="s">
        <v>5772</v>
      </c>
      <c r="C17" s="1617" t="s">
        <v>5772</v>
      </c>
      <c r="D17" s="1618" t="s">
        <v>6009</v>
      </c>
      <c r="E17" s="1616" t="s">
        <v>78</v>
      </c>
      <c r="F17" s="1619">
        <v>23.04</v>
      </c>
      <c r="G17" s="1620"/>
      <c r="H17" s="1620"/>
    </row>
    <row r="18" spans="2:8">
      <c r="B18" s="1616"/>
      <c r="C18" s="1617"/>
      <c r="D18" s="1618"/>
      <c r="E18" s="1616"/>
      <c r="F18" s="1619"/>
      <c r="G18" s="1620"/>
      <c r="H18" s="1620"/>
    </row>
    <row r="19" spans="2:8">
      <c r="B19" s="1614"/>
      <c r="C19" s="1621"/>
      <c r="D19" s="1625" t="s">
        <v>515</v>
      </c>
      <c r="E19" s="1614"/>
      <c r="F19" s="1689"/>
      <c r="G19" s="1626"/>
      <c r="H19" s="1650"/>
    </row>
    <row r="20" spans="2:8">
      <c r="B20" s="1616"/>
      <c r="C20" s="1617"/>
      <c r="D20" s="1618"/>
      <c r="E20" s="1616"/>
      <c r="F20" s="1619"/>
      <c r="G20" s="1620"/>
      <c r="H20" s="1620"/>
    </row>
    <row r="21" spans="2:8">
      <c r="B21" s="1621">
        <v>9</v>
      </c>
      <c r="C21" s="1621"/>
      <c r="D21" s="1613" t="s">
        <v>5797</v>
      </c>
      <c r="E21" s="1614"/>
      <c r="F21" s="1623"/>
      <c r="G21" s="1622"/>
      <c r="H21" s="1622"/>
    </row>
    <row r="22" spans="2:8">
      <c r="B22" s="1616" t="s">
        <v>5773</v>
      </c>
      <c r="C22" s="1617" t="s">
        <v>5773</v>
      </c>
      <c r="D22" s="1618" t="s">
        <v>6011</v>
      </c>
      <c r="E22" s="1616" t="s">
        <v>77</v>
      </c>
      <c r="F22" s="1619">
        <v>192</v>
      </c>
      <c r="G22" s="1644"/>
      <c r="H22" s="1620"/>
    </row>
    <row r="23" spans="2:8">
      <c r="B23" s="1616"/>
      <c r="C23" s="1617"/>
      <c r="D23" s="1618"/>
      <c r="E23" s="1616"/>
      <c r="F23" s="1619"/>
      <c r="G23" s="1690"/>
      <c r="H23" s="1620"/>
    </row>
    <row r="24" spans="2:8">
      <c r="B24" s="1614"/>
      <c r="C24" s="1621"/>
      <c r="D24" s="1625" t="s">
        <v>4543</v>
      </c>
      <c r="E24" s="1614"/>
      <c r="F24" s="1689"/>
      <c r="G24" s="1686"/>
      <c r="H24" s="1650"/>
    </row>
    <row r="25" spans="2:8">
      <c r="B25" s="1616"/>
      <c r="C25" s="1617"/>
      <c r="D25" s="1618"/>
      <c r="E25" s="1616"/>
      <c r="F25" s="1619"/>
      <c r="G25" s="1690"/>
      <c r="H25" s="1620"/>
    </row>
    <row r="26" spans="2:8">
      <c r="B26" s="1614"/>
      <c r="C26" s="1621"/>
      <c r="D26" s="1625" t="s">
        <v>4544</v>
      </c>
      <c r="E26" s="1627"/>
      <c r="F26" s="1648"/>
      <c r="G26" s="1691"/>
      <c r="H26" s="1650"/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scale="57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tabColor theme="3" tint="-0.249977111117893"/>
    <pageSetUpPr fitToPage="1"/>
  </sheetPr>
  <dimension ref="A1:V1728"/>
  <sheetViews>
    <sheetView workbookViewId="0"/>
  </sheetViews>
  <sheetFormatPr baseColWidth="10" defaultColWidth="10.140625" defaultRowHeight="12.75"/>
  <cols>
    <col min="1" max="1" width="11.28515625" style="975" customWidth="1"/>
    <col min="2" max="2" width="57.7109375" style="975" customWidth="1"/>
    <col min="3" max="3" width="10.7109375" style="975" bestFit="1" customWidth="1"/>
    <col min="4" max="4" width="17.7109375" style="975" customWidth="1"/>
    <col min="5" max="5" width="16" style="975" customWidth="1"/>
    <col min="6" max="6" width="17.140625" style="975" customWidth="1"/>
    <col min="7" max="7" width="16.28515625" style="975" customWidth="1"/>
    <col min="8" max="8" width="16.7109375" style="975" customWidth="1"/>
    <col min="9" max="9" width="10.140625" style="975"/>
    <col min="10" max="10" width="11.42578125" style="975" bestFit="1" customWidth="1"/>
    <col min="11" max="11" width="15.7109375" style="975" customWidth="1"/>
    <col min="12" max="12" width="13.28515625" style="975" customWidth="1"/>
    <col min="13" max="13" width="14.42578125" style="975" customWidth="1"/>
    <col min="14" max="14" width="13.7109375" style="975" customWidth="1"/>
    <col min="15" max="21" width="10.140625" style="975"/>
    <col min="22" max="22" width="11" style="975" bestFit="1" customWidth="1"/>
    <col min="23" max="16384" width="10.140625" style="975"/>
  </cols>
  <sheetData>
    <row r="1" spans="1:10" ht="23.25" customHeight="1">
      <c r="A1" s="974"/>
      <c r="B1" s="974"/>
      <c r="C1" s="974"/>
      <c r="D1" s="974"/>
      <c r="E1" s="974"/>
      <c r="F1" s="974"/>
      <c r="G1" s="974"/>
      <c r="H1" s="974"/>
      <c r="I1" s="974"/>
      <c r="J1" s="974"/>
    </row>
    <row r="2" spans="1:10" ht="22.5" customHeight="1">
      <c r="A2" s="976" t="s">
        <v>1124</v>
      </c>
      <c r="B2" s="977"/>
      <c r="C2" s="978"/>
      <c r="D2" s="978"/>
      <c r="E2" s="978"/>
      <c r="F2" s="978"/>
      <c r="G2" s="978"/>
      <c r="H2" s="977"/>
      <c r="I2" s="974"/>
    </row>
    <row r="3" spans="1:10">
      <c r="A3" s="978"/>
      <c r="B3" s="977"/>
      <c r="C3" s="978"/>
      <c r="D3" s="978"/>
      <c r="E3" s="978"/>
      <c r="F3" s="978"/>
      <c r="G3" s="978"/>
      <c r="H3" s="977"/>
      <c r="I3" s="974"/>
    </row>
    <row r="4" spans="1:10">
      <c r="A4" s="974"/>
      <c r="B4" s="974"/>
      <c r="C4" s="974"/>
      <c r="D4" s="974"/>
      <c r="E4" s="974"/>
      <c r="F4" s="974"/>
      <c r="G4" s="974"/>
      <c r="H4" s="974"/>
      <c r="I4" s="974"/>
    </row>
    <row r="5" spans="1:10">
      <c r="A5" s="974"/>
      <c r="B5" s="974"/>
      <c r="C5" s="974"/>
      <c r="D5" s="974"/>
      <c r="E5" s="974"/>
      <c r="F5" s="974"/>
      <c r="G5" s="974"/>
      <c r="H5" s="974"/>
      <c r="I5" s="974"/>
    </row>
    <row r="6" spans="1:10" s="982" customFormat="1" ht="25.5">
      <c r="A6" s="2088" t="s">
        <v>568</v>
      </c>
      <c r="B6" s="2088" t="s">
        <v>1125</v>
      </c>
      <c r="C6" s="2088" t="s">
        <v>7</v>
      </c>
      <c r="D6" s="979" t="s">
        <v>1126</v>
      </c>
      <c r="E6" s="980" t="s">
        <v>1127</v>
      </c>
      <c r="F6" s="981" t="s">
        <v>636</v>
      </c>
      <c r="G6" s="981" t="s">
        <v>1128</v>
      </c>
      <c r="H6" s="981" t="s">
        <v>642</v>
      </c>
      <c r="J6" s="975"/>
    </row>
    <row r="7" spans="1:10" s="982" customFormat="1">
      <c r="A7" s="2088"/>
      <c r="B7" s="2088"/>
      <c r="C7" s="2088"/>
      <c r="D7" s="983" t="s">
        <v>1129</v>
      </c>
      <c r="E7" s="984">
        <v>0.03</v>
      </c>
      <c r="F7" s="983" t="s">
        <v>1129</v>
      </c>
      <c r="G7" s="985">
        <v>0.16</v>
      </c>
      <c r="H7" s="983" t="s">
        <v>1129</v>
      </c>
      <c r="J7" s="975"/>
    </row>
    <row r="8" spans="1:10" s="982" customFormat="1">
      <c r="A8" s="986">
        <v>1</v>
      </c>
      <c r="B8" s="987" t="s">
        <v>1130</v>
      </c>
      <c r="C8" s="987"/>
      <c r="D8" s="987"/>
      <c r="E8" s="987"/>
      <c r="F8" s="987"/>
      <c r="G8" s="987"/>
      <c r="H8" s="987"/>
      <c r="J8" s="975"/>
    </row>
    <row r="9" spans="1:10" s="982" customFormat="1">
      <c r="A9" s="986">
        <v>2</v>
      </c>
      <c r="B9" s="987" t="s">
        <v>1131</v>
      </c>
      <c r="C9" s="987"/>
      <c r="D9" s="987"/>
      <c r="E9" s="987"/>
      <c r="F9" s="987"/>
      <c r="G9" s="987"/>
      <c r="H9" s="987"/>
      <c r="J9" s="975"/>
    </row>
    <row r="10" spans="1:10" s="982" customFormat="1">
      <c r="A10" s="986">
        <v>3</v>
      </c>
      <c r="B10" s="987" t="s">
        <v>1132</v>
      </c>
      <c r="C10" s="987"/>
      <c r="D10" s="987"/>
      <c r="E10" s="987"/>
      <c r="F10" s="987"/>
      <c r="G10" s="987"/>
      <c r="H10" s="987"/>
      <c r="J10" s="975"/>
    </row>
    <row r="11" spans="1:10" s="982" customFormat="1">
      <c r="A11" s="986">
        <v>3.1</v>
      </c>
      <c r="B11" s="987" t="s">
        <v>1133</v>
      </c>
      <c r="C11" s="987"/>
      <c r="D11" s="987"/>
      <c r="E11" s="987"/>
      <c r="F11" s="987"/>
      <c r="G11" s="987"/>
      <c r="H11" s="987"/>
      <c r="J11" s="975"/>
    </row>
    <row r="12" spans="1:10" s="982" customFormat="1">
      <c r="A12" s="986" t="s">
        <v>158</v>
      </c>
      <c r="B12" s="987" t="s">
        <v>1134</v>
      </c>
      <c r="C12" s="987"/>
      <c r="D12" s="987"/>
      <c r="E12" s="987"/>
      <c r="F12" s="987"/>
      <c r="G12" s="987"/>
      <c r="H12" s="987"/>
      <c r="J12" s="975"/>
    </row>
    <row r="13" spans="1:10" s="982" customFormat="1">
      <c r="A13" s="986" t="s">
        <v>1135</v>
      </c>
      <c r="B13" s="987" t="s">
        <v>1136</v>
      </c>
      <c r="C13" s="987"/>
      <c r="D13" s="987"/>
      <c r="E13" s="987"/>
      <c r="F13" s="987"/>
      <c r="G13" s="987"/>
      <c r="H13" s="987"/>
      <c r="J13" s="975"/>
    </row>
    <row r="14" spans="1:10" s="982" customFormat="1">
      <c r="A14" s="988" t="s">
        <v>1137</v>
      </c>
      <c r="B14" s="989" t="s">
        <v>1138</v>
      </c>
      <c r="C14" s="990" t="s">
        <v>77</v>
      </c>
      <c r="D14" s="991">
        <v>2192.8333333333335</v>
      </c>
      <c r="E14" s="992">
        <v>65.784999999999997</v>
      </c>
      <c r="F14" s="992">
        <v>2258.6183333333333</v>
      </c>
      <c r="G14" s="993">
        <v>361.37893333333335</v>
      </c>
      <c r="H14" s="992">
        <v>2620</v>
      </c>
      <c r="J14" s="975"/>
    </row>
    <row r="15" spans="1:10" s="982" customFormat="1">
      <c r="A15" s="986" t="s">
        <v>1139</v>
      </c>
      <c r="B15" s="987" t="s">
        <v>1140</v>
      </c>
      <c r="C15" s="987"/>
      <c r="D15" s="987"/>
      <c r="E15" s="987"/>
      <c r="F15" s="987"/>
      <c r="G15" s="987"/>
      <c r="H15" s="987"/>
      <c r="J15" s="975"/>
    </row>
    <row r="16" spans="1:10" s="982" customFormat="1">
      <c r="A16" s="988" t="s">
        <v>1141</v>
      </c>
      <c r="B16" s="989" t="s">
        <v>1142</v>
      </c>
      <c r="C16" s="990" t="s">
        <v>77</v>
      </c>
      <c r="D16" s="991">
        <v>2919.8333333333335</v>
      </c>
      <c r="E16" s="992">
        <v>87.594999999999999</v>
      </c>
      <c r="F16" s="992">
        <v>3007.4283333333333</v>
      </c>
      <c r="G16" s="993">
        <v>481.18853333333334</v>
      </c>
      <c r="H16" s="992">
        <v>3489</v>
      </c>
      <c r="J16" s="975"/>
    </row>
    <row r="17" spans="1:10" s="982" customFormat="1">
      <c r="A17" s="986" t="s">
        <v>1143</v>
      </c>
      <c r="B17" s="987" t="s">
        <v>1144</v>
      </c>
      <c r="C17" s="987"/>
      <c r="D17" s="987"/>
      <c r="E17" s="987"/>
      <c r="F17" s="987"/>
      <c r="G17" s="987"/>
      <c r="H17" s="987"/>
      <c r="J17" s="975"/>
    </row>
    <row r="18" spans="1:10" s="982" customFormat="1">
      <c r="A18" s="988" t="s">
        <v>1145</v>
      </c>
      <c r="B18" s="989" t="s">
        <v>1146</v>
      </c>
      <c r="C18" s="990" t="s">
        <v>77</v>
      </c>
      <c r="D18" s="991">
        <v>1565</v>
      </c>
      <c r="E18" s="992">
        <v>46.949999999999996</v>
      </c>
      <c r="F18" s="992">
        <v>1611.95</v>
      </c>
      <c r="G18" s="993">
        <v>257.91200000000003</v>
      </c>
      <c r="H18" s="992">
        <v>1870</v>
      </c>
      <c r="J18" s="975"/>
    </row>
    <row r="19" spans="1:10" s="982" customFormat="1">
      <c r="A19" s="988" t="s">
        <v>1147</v>
      </c>
      <c r="B19" s="989" t="s">
        <v>1148</v>
      </c>
      <c r="C19" s="990" t="s">
        <v>77</v>
      </c>
      <c r="D19" s="991">
        <v>3939.3333333333335</v>
      </c>
      <c r="E19" s="992">
        <v>118.18</v>
      </c>
      <c r="F19" s="992">
        <v>4057.5133333333333</v>
      </c>
      <c r="G19" s="993">
        <v>649.20213333333334</v>
      </c>
      <c r="H19" s="992">
        <v>4707</v>
      </c>
      <c r="J19" s="975"/>
    </row>
    <row r="20" spans="1:10" s="982" customFormat="1">
      <c r="A20" s="986" t="s">
        <v>1149</v>
      </c>
      <c r="B20" s="987" t="s">
        <v>1150</v>
      </c>
      <c r="C20" s="987"/>
      <c r="D20" s="987"/>
      <c r="E20" s="987"/>
      <c r="F20" s="987"/>
      <c r="G20" s="987"/>
      <c r="H20" s="987"/>
      <c r="J20" s="975"/>
    </row>
    <row r="21" spans="1:10" s="982" customFormat="1">
      <c r="A21" s="988" t="s">
        <v>1151</v>
      </c>
      <c r="B21" s="989" t="s">
        <v>1152</v>
      </c>
      <c r="C21" s="990" t="s">
        <v>77</v>
      </c>
      <c r="D21" s="991">
        <v>1938.6666666666667</v>
      </c>
      <c r="E21" s="992">
        <v>58.16</v>
      </c>
      <c r="F21" s="992">
        <v>1996.8266666666668</v>
      </c>
      <c r="G21" s="993">
        <v>319.49226666666669</v>
      </c>
      <c r="H21" s="992">
        <v>2316</v>
      </c>
      <c r="J21" s="975"/>
    </row>
    <row r="22" spans="1:10" s="982" customFormat="1">
      <c r="A22" s="988" t="s">
        <v>1153</v>
      </c>
      <c r="B22" s="989" t="s">
        <v>1154</v>
      </c>
      <c r="C22" s="990" t="s">
        <v>77</v>
      </c>
      <c r="D22" s="991">
        <v>2720.8333333333335</v>
      </c>
      <c r="E22" s="992">
        <v>81.625</v>
      </c>
      <c r="F22" s="992">
        <v>2802.4583333333335</v>
      </c>
      <c r="G22" s="993">
        <v>448.39333333333337</v>
      </c>
      <c r="H22" s="992">
        <v>3251</v>
      </c>
      <c r="J22" s="975"/>
    </row>
    <row r="23" spans="1:10" s="982" customFormat="1">
      <c r="A23" s="988" t="s">
        <v>1155</v>
      </c>
      <c r="B23" s="989" t="s">
        <v>1156</v>
      </c>
      <c r="C23" s="990" t="s">
        <v>77</v>
      </c>
      <c r="D23" s="991">
        <v>4901</v>
      </c>
      <c r="E23" s="992">
        <v>147.03</v>
      </c>
      <c r="F23" s="992">
        <v>5048.03</v>
      </c>
      <c r="G23" s="993">
        <v>807.6848</v>
      </c>
      <c r="H23" s="992">
        <v>5856</v>
      </c>
      <c r="J23" s="975"/>
    </row>
    <row r="24" spans="1:10" s="982" customFormat="1">
      <c r="A24" s="988" t="s">
        <v>1157</v>
      </c>
      <c r="B24" s="989" t="s">
        <v>1158</v>
      </c>
      <c r="C24" s="990" t="s">
        <v>77</v>
      </c>
      <c r="D24" s="991">
        <v>6399.333333333333</v>
      </c>
      <c r="E24" s="992">
        <v>191.98</v>
      </c>
      <c r="F24" s="992">
        <v>6591.3133333333326</v>
      </c>
      <c r="G24" s="993">
        <v>1054.6101333333331</v>
      </c>
      <c r="H24" s="992">
        <v>7646</v>
      </c>
      <c r="J24" s="975"/>
    </row>
    <row r="25" spans="1:10" s="982" customFormat="1">
      <c r="A25" s="988" t="s">
        <v>1159</v>
      </c>
      <c r="B25" s="989" t="s">
        <v>1160</v>
      </c>
      <c r="C25" s="990" t="s">
        <v>77</v>
      </c>
      <c r="D25" s="991">
        <v>9812.8333333333339</v>
      </c>
      <c r="E25" s="992">
        <v>294.38499999999999</v>
      </c>
      <c r="F25" s="992">
        <v>10107.218333333334</v>
      </c>
      <c r="G25" s="993">
        <v>1617.1549333333335</v>
      </c>
      <c r="H25" s="992">
        <v>11724</v>
      </c>
      <c r="J25" s="975"/>
    </row>
    <row r="26" spans="1:10" s="982" customFormat="1">
      <c r="A26" s="988" t="s">
        <v>1161</v>
      </c>
      <c r="B26" s="989" t="s">
        <v>1162</v>
      </c>
      <c r="C26" s="990" t="s">
        <v>77</v>
      </c>
      <c r="D26" s="991">
        <v>15903.333333333334</v>
      </c>
      <c r="E26" s="992">
        <v>477.1</v>
      </c>
      <c r="F26" s="992">
        <v>16380.433333333334</v>
      </c>
      <c r="G26" s="993">
        <v>2620.8693333333335</v>
      </c>
      <c r="H26" s="992">
        <v>19001</v>
      </c>
      <c r="J26" s="975"/>
    </row>
    <row r="27" spans="1:10" s="982" customFormat="1">
      <c r="A27" s="988" t="s">
        <v>1163</v>
      </c>
      <c r="B27" s="989" t="s">
        <v>1164</v>
      </c>
      <c r="C27" s="990" t="s">
        <v>77</v>
      </c>
      <c r="D27" s="991">
        <v>21233</v>
      </c>
      <c r="E27" s="992">
        <v>636.99</v>
      </c>
      <c r="F27" s="992">
        <v>21869.99</v>
      </c>
      <c r="G27" s="993">
        <v>3499.1984000000002</v>
      </c>
      <c r="H27" s="992">
        <v>25369</v>
      </c>
      <c r="J27" s="975"/>
    </row>
    <row r="28" spans="1:10" s="982" customFormat="1">
      <c r="A28" s="988" t="s">
        <v>1165</v>
      </c>
      <c r="B28" s="989" t="s">
        <v>1166</v>
      </c>
      <c r="C28" s="990" t="s">
        <v>77</v>
      </c>
      <c r="D28" s="991">
        <v>36216.833333333336</v>
      </c>
      <c r="E28" s="992">
        <v>1086.5050000000001</v>
      </c>
      <c r="F28" s="992">
        <v>37303.338333333333</v>
      </c>
      <c r="G28" s="993">
        <v>5968.5341333333336</v>
      </c>
      <c r="H28" s="992">
        <v>43272</v>
      </c>
      <c r="J28" s="975"/>
    </row>
    <row r="29" spans="1:10" s="982" customFormat="1">
      <c r="A29" s="988" t="s">
        <v>1167</v>
      </c>
      <c r="B29" s="989" t="s">
        <v>1168</v>
      </c>
      <c r="C29" s="990" t="s">
        <v>77</v>
      </c>
      <c r="D29" s="991">
        <v>75685.833333333328</v>
      </c>
      <c r="E29" s="992">
        <v>2270.5749999999998</v>
      </c>
      <c r="F29" s="992">
        <v>77956.408333333326</v>
      </c>
      <c r="G29" s="993">
        <v>12473.025333333333</v>
      </c>
      <c r="H29" s="992">
        <v>90429</v>
      </c>
      <c r="J29" s="975"/>
    </row>
    <row r="30" spans="1:10" s="982" customFormat="1">
      <c r="A30" s="986" t="s">
        <v>1169</v>
      </c>
      <c r="B30" s="987" t="s">
        <v>1170</v>
      </c>
      <c r="C30" s="987"/>
      <c r="D30" s="987"/>
      <c r="E30" s="987"/>
      <c r="F30" s="987"/>
      <c r="G30" s="987"/>
      <c r="H30" s="987"/>
      <c r="J30" s="975"/>
    </row>
    <row r="31" spans="1:10" s="982" customFormat="1">
      <c r="A31" s="988" t="s">
        <v>1171</v>
      </c>
      <c r="B31" s="989" t="s">
        <v>1172</v>
      </c>
      <c r="C31" s="990" t="s">
        <v>77</v>
      </c>
      <c r="D31" s="991">
        <v>8101.666666666667</v>
      </c>
      <c r="E31" s="992">
        <v>243.05</v>
      </c>
      <c r="F31" s="992">
        <v>8344.7166666666672</v>
      </c>
      <c r="G31" s="993">
        <v>1335.1546666666668</v>
      </c>
      <c r="H31" s="992">
        <v>9680</v>
      </c>
      <c r="J31" s="975"/>
    </row>
    <row r="32" spans="1:10" s="982" customFormat="1">
      <c r="A32" s="988" t="s">
        <v>1173</v>
      </c>
      <c r="B32" s="989" t="s">
        <v>1174</v>
      </c>
      <c r="C32" s="990" t="s">
        <v>77</v>
      </c>
      <c r="D32" s="994">
        <v>0</v>
      </c>
      <c r="E32" s="992">
        <v>0</v>
      </c>
      <c r="F32" s="992">
        <v>0</v>
      </c>
      <c r="G32" s="992">
        <v>0</v>
      </c>
      <c r="H32" s="992">
        <v>0</v>
      </c>
      <c r="J32" s="975"/>
    </row>
    <row r="33" spans="1:10" s="982" customFormat="1">
      <c r="A33" s="988" t="s">
        <v>1175</v>
      </c>
      <c r="B33" s="989" t="s">
        <v>1176</v>
      </c>
      <c r="C33" s="990" t="s">
        <v>77</v>
      </c>
      <c r="D33" s="991">
        <v>17308.666666666668</v>
      </c>
      <c r="E33" s="992">
        <v>519.26</v>
      </c>
      <c r="F33" s="992">
        <v>17827.926666666666</v>
      </c>
      <c r="G33" s="993">
        <v>2852.4682666666668</v>
      </c>
      <c r="H33" s="992">
        <v>20680</v>
      </c>
      <c r="J33" s="975"/>
    </row>
    <row r="34" spans="1:10" s="982" customFormat="1">
      <c r="A34" s="988" t="s">
        <v>1177</v>
      </c>
      <c r="B34" s="989" t="s">
        <v>1178</v>
      </c>
      <c r="C34" s="990" t="s">
        <v>77</v>
      </c>
      <c r="D34" s="994">
        <v>0</v>
      </c>
      <c r="E34" s="992">
        <v>0</v>
      </c>
      <c r="F34" s="992">
        <v>0</v>
      </c>
      <c r="G34" s="992">
        <v>0</v>
      </c>
      <c r="H34" s="992">
        <v>0</v>
      </c>
      <c r="J34" s="975"/>
    </row>
    <row r="35" spans="1:10" s="982" customFormat="1">
      <c r="A35" s="988" t="s">
        <v>1179</v>
      </c>
      <c r="B35" s="989" t="s">
        <v>1180</v>
      </c>
      <c r="C35" s="990" t="s">
        <v>77</v>
      </c>
      <c r="D35" s="994">
        <v>0</v>
      </c>
      <c r="E35" s="992">
        <v>0</v>
      </c>
      <c r="F35" s="992">
        <v>0</v>
      </c>
      <c r="G35" s="992">
        <v>0</v>
      </c>
      <c r="H35" s="992">
        <v>0</v>
      </c>
      <c r="J35" s="975"/>
    </row>
    <row r="36" spans="1:10" s="982" customFormat="1">
      <c r="A36" s="986" t="s">
        <v>1181</v>
      </c>
      <c r="B36" s="987" t="s">
        <v>1182</v>
      </c>
      <c r="C36" s="987"/>
      <c r="D36" s="987"/>
      <c r="E36" s="995"/>
      <c r="F36" s="995"/>
      <c r="G36" s="995"/>
      <c r="H36" s="995"/>
      <c r="J36" s="975"/>
    </row>
    <row r="37" spans="1:10" s="982" customFormat="1">
      <c r="A37" s="988" t="s">
        <v>1183</v>
      </c>
      <c r="B37" s="989" t="s">
        <v>1184</v>
      </c>
      <c r="C37" s="990" t="s">
        <v>77</v>
      </c>
      <c r="D37" s="994">
        <v>0</v>
      </c>
      <c r="E37" s="992">
        <v>0</v>
      </c>
      <c r="F37" s="992">
        <v>0</v>
      </c>
      <c r="G37" s="992">
        <v>0</v>
      </c>
      <c r="H37" s="992">
        <v>0</v>
      </c>
      <c r="J37" s="975"/>
    </row>
    <row r="38" spans="1:10" s="982" customFormat="1">
      <c r="A38" s="988" t="s">
        <v>1185</v>
      </c>
      <c r="B38" s="989" t="s">
        <v>1186</v>
      </c>
      <c r="C38" s="990" t="s">
        <v>77</v>
      </c>
      <c r="D38" s="994">
        <v>0</v>
      </c>
      <c r="E38" s="992">
        <v>0</v>
      </c>
      <c r="F38" s="992">
        <v>0</v>
      </c>
      <c r="G38" s="992">
        <v>0</v>
      </c>
      <c r="H38" s="992">
        <v>0</v>
      </c>
      <c r="J38" s="975"/>
    </row>
    <row r="39" spans="1:10" s="982" customFormat="1">
      <c r="A39" s="986" t="s">
        <v>1187</v>
      </c>
      <c r="B39" s="987" t="s">
        <v>1188</v>
      </c>
      <c r="C39" s="987"/>
      <c r="D39" s="987"/>
      <c r="E39" s="995"/>
      <c r="F39" s="995"/>
      <c r="G39" s="995"/>
      <c r="H39" s="995"/>
      <c r="J39" s="975"/>
    </row>
    <row r="40" spans="1:10" s="982" customFormat="1">
      <c r="A40" s="988" t="s">
        <v>1189</v>
      </c>
      <c r="B40" s="989" t="s">
        <v>1190</v>
      </c>
      <c r="C40" s="990" t="s">
        <v>77</v>
      </c>
      <c r="D40" s="994">
        <v>0</v>
      </c>
      <c r="E40" s="992">
        <v>0</v>
      </c>
      <c r="F40" s="992">
        <v>0</v>
      </c>
      <c r="G40" s="992">
        <v>0</v>
      </c>
      <c r="H40" s="992">
        <v>0</v>
      </c>
      <c r="J40" s="975"/>
    </row>
    <row r="41" spans="1:10" s="982" customFormat="1">
      <c r="A41" s="986" t="s">
        <v>901</v>
      </c>
      <c r="B41" s="987" t="s">
        <v>1191</v>
      </c>
      <c r="C41" s="987"/>
      <c r="D41" s="987"/>
      <c r="E41" s="987"/>
      <c r="F41" s="987"/>
      <c r="G41" s="987"/>
      <c r="H41" s="987"/>
      <c r="J41" s="975"/>
    </row>
    <row r="42" spans="1:10" s="982" customFormat="1">
      <c r="A42" s="986" t="s">
        <v>1192</v>
      </c>
      <c r="B42" s="987" t="s">
        <v>1193</v>
      </c>
      <c r="C42" s="987"/>
      <c r="D42" s="987"/>
      <c r="E42" s="987"/>
      <c r="F42" s="987"/>
      <c r="G42" s="987"/>
      <c r="H42" s="987"/>
      <c r="J42" s="975"/>
    </row>
    <row r="43" spans="1:10" s="982" customFormat="1">
      <c r="A43" s="988" t="s">
        <v>1194</v>
      </c>
      <c r="B43" s="989" t="s">
        <v>1195</v>
      </c>
      <c r="C43" s="990" t="s">
        <v>77</v>
      </c>
      <c r="D43" s="996">
        <v>5307.666666666667</v>
      </c>
      <c r="E43" s="992">
        <v>159.22999999999999</v>
      </c>
      <c r="F43" s="997">
        <v>5466.8966666666665</v>
      </c>
      <c r="G43" s="993">
        <v>874.70346666666671</v>
      </c>
      <c r="H43" s="998">
        <v>6342</v>
      </c>
      <c r="J43" s="975"/>
    </row>
    <row r="44" spans="1:10" s="982" customFormat="1">
      <c r="A44" s="988" t="s">
        <v>1196</v>
      </c>
      <c r="B44" s="989" t="s">
        <v>1197</v>
      </c>
      <c r="C44" s="990" t="s">
        <v>77</v>
      </c>
      <c r="D44" s="996">
        <v>7786.166666666667</v>
      </c>
      <c r="E44" s="992">
        <v>233.58500000000001</v>
      </c>
      <c r="F44" s="992">
        <v>8019.751666666667</v>
      </c>
      <c r="G44" s="993">
        <v>1283.1602666666668</v>
      </c>
      <c r="H44" s="992">
        <v>9303</v>
      </c>
      <c r="J44" s="975"/>
    </row>
    <row r="45" spans="1:10" s="982" customFormat="1">
      <c r="A45" s="988" t="s">
        <v>1198</v>
      </c>
      <c r="B45" s="989" t="s">
        <v>1199</v>
      </c>
      <c r="C45" s="990" t="s">
        <v>77</v>
      </c>
      <c r="D45" s="996">
        <v>11616.333333333334</v>
      </c>
      <c r="E45" s="992">
        <v>348.49</v>
      </c>
      <c r="F45" s="997">
        <v>11964.823333333334</v>
      </c>
      <c r="G45" s="993">
        <v>1914.3717333333334</v>
      </c>
      <c r="H45" s="998">
        <v>13879</v>
      </c>
      <c r="J45" s="975"/>
    </row>
    <row r="46" spans="1:10" s="982" customFormat="1">
      <c r="A46" s="988" t="s">
        <v>1200</v>
      </c>
      <c r="B46" s="989" t="s">
        <v>1201</v>
      </c>
      <c r="C46" s="990" t="s">
        <v>77</v>
      </c>
      <c r="D46" s="996">
        <v>19166.666666666668</v>
      </c>
      <c r="E46" s="992">
        <v>575</v>
      </c>
      <c r="F46" s="992">
        <v>19741.666666666668</v>
      </c>
      <c r="G46" s="993">
        <v>3158.666666666667</v>
      </c>
      <c r="H46" s="992">
        <v>22900</v>
      </c>
      <c r="J46" s="975"/>
    </row>
    <row r="47" spans="1:10" s="982" customFormat="1">
      <c r="A47" s="988" t="s">
        <v>1202</v>
      </c>
      <c r="B47" s="999" t="s">
        <v>1203</v>
      </c>
      <c r="C47" s="990" t="s">
        <v>77</v>
      </c>
      <c r="D47" s="996">
        <v>41492.087128712868</v>
      </c>
      <c r="E47" s="992">
        <v>1244.7626138613859</v>
      </c>
      <c r="F47" s="992">
        <v>42736.849742574253</v>
      </c>
      <c r="G47" s="993">
        <v>6837.8959588118805</v>
      </c>
      <c r="H47" s="992">
        <v>49575</v>
      </c>
      <c r="J47" s="975"/>
    </row>
    <row r="48" spans="1:10" s="982" customFormat="1">
      <c r="A48" s="988" t="s">
        <v>1204</v>
      </c>
      <c r="B48" s="989" t="s">
        <v>1205</v>
      </c>
      <c r="C48" s="990" t="s">
        <v>77</v>
      </c>
      <c r="D48" s="996">
        <v>70890</v>
      </c>
      <c r="E48" s="992">
        <v>2126.6999999999998</v>
      </c>
      <c r="F48" s="992">
        <v>73016.7</v>
      </c>
      <c r="G48" s="993">
        <v>11682.672</v>
      </c>
      <c r="H48" s="992">
        <v>84699</v>
      </c>
      <c r="J48" s="975"/>
    </row>
    <row r="49" spans="1:10" s="982" customFormat="1">
      <c r="A49" s="988" t="s">
        <v>1206</v>
      </c>
      <c r="B49" s="989" t="s">
        <v>1207</v>
      </c>
      <c r="C49" s="990" t="s">
        <v>77</v>
      </c>
      <c r="D49" s="996">
        <v>111595.16666666667</v>
      </c>
      <c r="E49" s="992">
        <v>3347.855</v>
      </c>
      <c r="F49" s="992">
        <v>114943.02166666667</v>
      </c>
      <c r="G49" s="993">
        <v>18390.883466666666</v>
      </c>
      <c r="H49" s="992">
        <v>133334</v>
      </c>
      <c r="J49" s="975"/>
    </row>
    <row r="50" spans="1:10" s="982" customFormat="1">
      <c r="A50" s="988" t="s">
        <v>1208</v>
      </c>
      <c r="B50" s="989" t="s">
        <v>1209</v>
      </c>
      <c r="C50" s="990" t="s">
        <v>77</v>
      </c>
      <c r="D50" s="996">
        <v>156142.83333333334</v>
      </c>
      <c r="E50" s="992">
        <v>4684.2849999999999</v>
      </c>
      <c r="F50" s="992">
        <v>160827.11833333335</v>
      </c>
      <c r="G50" s="993">
        <v>25732.338933333336</v>
      </c>
      <c r="H50" s="992">
        <v>186559</v>
      </c>
      <c r="J50" s="975"/>
    </row>
    <row r="51" spans="1:10" s="982" customFormat="1">
      <c r="A51" s="988" t="s">
        <v>1210</v>
      </c>
      <c r="B51" s="989" t="s">
        <v>1211</v>
      </c>
      <c r="C51" s="990" t="s">
        <v>77</v>
      </c>
      <c r="D51" s="996">
        <v>193636.33333333334</v>
      </c>
      <c r="E51" s="992">
        <v>5809.09</v>
      </c>
      <c r="F51" s="992">
        <v>199445.42333333334</v>
      </c>
      <c r="G51" s="993">
        <v>31911.267733333334</v>
      </c>
      <c r="H51" s="992">
        <v>231357</v>
      </c>
      <c r="J51" s="975"/>
    </row>
    <row r="52" spans="1:10" s="982" customFormat="1">
      <c r="A52" s="988" t="s">
        <v>1212</v>
      </c>
      <c r="B52" s="989" t="s">
        <v>1213</v>
      </c>
      <c r="C52" s="990" t="s">
        <v>77</v>
      </c>
      <c r="D52" s="996">
        <v>254150.66666666666</v>
      </c>
      <c r="E52" s="992">
        <v>7624.5199999999995</v>
      </c>
      <c r="F52" s="992">
        <v>261775.18666666665</v>
      </c>
      <c r="G52" s="993">
        <v>41884.029866666664</v>
      </c>
      <c r="H52" s="992">
        <v>303659</v>
      </c>
      <c r="J52" s="975"/>
    </row>
    <row r="53" spans="1:10" s="982" customFormat="1">
      <c r="A53" s="988" t="s">
        <v>1214</v>
      </c>
      <c r="B53" s="989" t="s">
        <v>1215</v>
      </c>
      <c r="C53" s="990" t="s">
        <v>77</v>
      </c>
      <c r="D53" s="996">
        <v>326197.83333333331</v>
      </c>
      <c r="E53" s="992">
        <v>9785.9349999999995</v>
      </c>
      <c r="F53" s="992">
        <v>335983.76833333331</v>
      </c>
      <c r="G53" s="993">
        <v>53757.402933333331</v>
      </c>
      <c r="H53" s="992">
        <v>389741</v>
      </c>
      <c r="J53" s="975"/>
    </row>
    <row r="54" spans="1:10" s="982" customFormat="1">
      <c r="A54" s="988" t="s">
        <v>1216</v>
      </c>
      <c r="B54" s="989" t="s">
        <v>1217</v>
      </c>
      <c r="C54" s="990" t="s">
        <v>77</v>
      </c>
      <c r="D54" s="996">
        <v>406316.83333333331</v>
      </c>
      <c r="E54" s="992">
        <v>12189.504999999999</v>
      </c>
      <c r="F54" s="992">
        <v>418506.33833333332</v>
      </c>
      <c r="G54" s="993">
        <v>66961.01413333333</v>
      </c>
      <c r="H54" s="992">
        <v>485467</v>
      </c>
      <c r="J54" s="975"/>
    </row>
    <row r="55" spans="1:10" s="982" customFormat="1">
      <c r="A55" s="988" t="s">
        <v>1218</v>
      </c>
      <c r="B55" s="989" t="s">
        <v>1219</v>
      </c>
      <c r="C55" s="990" t="s">
        <v>77</v>
      </c>
      <c r="D55" s="996">
        <v>600436.83333333337</v>
      </c>
      <c r="E55" s="992">
        <v>18013.105</v>
      </c>
      <c r="F55" s="992">
        <v>618449.93833333335</v>
      </c>
      <c r="G55" s="993">
        <v>98951.99013333334</v>
      </c>
      <c r="H55" s="992">
        <v>717402</v>
      </c>
      <c r="J55" s="975"/>
    </row>
    <row r="56" spans="1:10" s="982" customFormat="1">
      <c r="A56" s="986" t="s">
        <v>1220</v>
      </c>
      <c r="B56" s="987" t="s">
        <v>1221</v>
      </c>
      <c r="C56" s="987"/>
      <c r="D56" s="987"/>
      <c r="E56" s="987"/>
      <c r="F56" s="987"/>
      <c r="G56" s="987"/>
      <c r="H56" s="987"/>
      <c r="J56" s="975"/>
    </row>
    <row r="57" spans="1:10" s="982" customFormat="1">
      <c r="A57" s="988" t="s">
        <v>1222</v>
      </c>
      <c r="B57" s="989" t="s">
        <v>1223</v>
      </c>
      <c r="C57" s="990" t="s">
        <v>77</v>
      </c>
      <c r="D57" s="996">
        <v>4404</v>
      </c>
      <c r="E57" s="992">
        <v>132.12</v>
      </c>
      <c r="F57" s="992">
        <v>4536.12</v>
      </c>
      <c r="G57" s="993">
        <v>725.77919999999995</v>
      </c>
      <c r="H57" s="992">
        <v>5262</v>
      </c>
      <c r="J57" s="975"/>
    </row>
    <row r="58" spans="1:10" s="982" customFormat="1">
      <c r="A58" s="988" t="s">
        <v>1224</v>
      </c>
      <c r="B58" s="989" t="s">
        <v>1225</v>
      </c>
      <c r="C58" s="990" t="s">
        <v>77</v>
      </c>
      <c r="D58" s="996">
        <v>6502.5</v>
      </c>
      <c r="E58" s="992">
        <v>195.07499999999999</v>
      </c>
      <c r="F58" s="992">
        <v>6697.5749999999998</v>
      </c>
      <c r="G58" s="993">
        <v>1071.6120000000001</v>
      </c>
      <c r="H58" s="992">
        <v>7769</v>
      </c>
      <c r="J58" s="975"/>
    </row>
    <row r="59" spans="1:10" s="982" customFormat="1">
      <c r="A59" s="988" t="s">
        <v>1226</v>
      </c>
      <c r="B59" s="989" t="s">
        <v>1227</v>
      </c>
      <c r="C59" s="990" t="s">
        <v>77</v>
      </c>
      <c r="D59" s="996">
        <v>9688.1666666666661</v>
      </c>
      <c r="E59" s="992">
        <v>290.64499999999998</v>
      </c>
      <c r="F59" s="992">
        <v>9978.8116666666665</v>
      </c>
      <c r="G59" s="993">
        <v>1596.6098666666667</v>
      </c>
      <c r="H59" s="992">
        <v>11575</v>
      </c>
      <c r="J59" s="975"/>
    </row>
    <row r="60" spans="1:10" s="982" customFormat="1">
      <c r="A60" s="988" t="s">
        <v>1228</v>
      </c>
      <c r="B60" s="989" t="s">
        <v>1229</v>
      </c>
      <c r="C60" s="990" t="s">
        <v>77</v>
      </c>
      <c r="D60" s="996">
        <v>16001.333333333334</v>
      </c>
      <c r="E60" s="992">
        <v>480.04</v>
      </c>
      <c r="F60" s="992">
        <v>16481.373333333333</v>
      </c>
      <c r="G60" s="993">
        <v>2637.0197333333335</v>
      </c>
      <c r="H60" s="992">
        <v>19118</v>
      </c>
      <c r="J60" s="975"/>
    </row>
    <row r="61" spans="1:10" s="982" customFormat="1">
      <c r="A61" s="988" t="s">
        <v>1230</v>
      </c>
      <c r="B61" s="989" t="s">
        <v>1231</v>
      </c>
      <c r="C61" s="990" t="s">
        <v>77</v>
      </c>
      <c r="D61" s="996">
        <v>34277.5</v>
      </c>
      <c r="E61" s="992">
        <v>1028.325</v>
      </c>
      <c r="F61" s="992">
        <v>35305.824999999997</v>
      </c>
      <c r="G61" s="993">
        <v>5648.9319999999998</v>
      </c>
      <c r="H61" s="992">
        <v>40955</v>
      </c>
      <c r="J61" s="975"/>
    </row>
    <row r="62" spans="1:10" s="982" customFormat="1">
      <c r="A62" s="988" t="s">
        <v>1232</v>
      </c>
      <c r="B62" s="989" t="s">
        <v>1233</v>
      </c>
      <c r="C62" s="990" t="s">
        <v>77</v>
      </c>
      <c r="D62" s="996">
        <v>58313.166666666664</v>
      </c>
      <c r="E62" s="992">
        <v>1749.3949999999998</v>
      </c>
      <c r="F62" s="992">
        <v>60062.561666666661</v>
      </c>
      <c r="G62" s="993">
        <v>9610.0098666666654</v>
      </c>
      <c r="H62" s="992">
        <v>69673</v>
      </c>
      <c r="J62" s="975"/>
    </row>
    <row r="63" spans="1:10" s="982" customFormat="1">
      <c r="A63" s="988" t="s">
        <v>1234</v>
      </c>
      <c r="B63" s="989" t="s">
        <v>1235</v>
      </c>
      <c r="C63" s="990" t="s">
        <v>77</v>
      </c>
      <c r="D63" s="996">
        <v>90765.833333333328</v>
      </c>
      <c r="E63" s="992">
        <v>2722.9749999999999</v>
      </c>
      <c r="F63" s="992">
        <v>93488.808333333334</v>
      </c>
      <c r="G63" s="993">
        <v>14958.209333333334</v>
      </c>
      <c r="H63" s="992">
        <v>108447</v>
      </c>
      <c r="J63" s="975"/>
    </row>
    <row r="64" spans="1:10" s="982" customFormat="1">
      <c r="A64" s="988" t="s">
        <v>1236</v>
      </c>
      <c r="B64" s="989" t="s">
        <v>1237</v>
      </c>
      <c r="C64" s="990" t="s">
        <v>77</v>
      </c>
      <c r="D64" s="996">
        <v>127948.5</v>
      </c>
      <c r="E64" s="992">
        <v>3838.4549999999999</v>
      </c>
      <c r="F64" s="992">
        <v>131786.95499999999</v>
      </c>
      <c r="G64" s="993">
        <v>21085.912799999998</v>
      </c>
      <c r="H64" s="992">
        <v>152873</v>
      </c>
      <c r="J64" s="975"/>
    </row>
    <row r="65" spans="1:10" s="982" customFormat="1">
      <c r="A65" s="988" t="s">
        <v>1238</v>
      </c>
      <c r="B65" s="989" t="s">
        <v>1239</v>
      </c>
      <c r="C65" s="990" t="s">
        <v>77</v>
      </c>
      <c r="D65" s="996">
        <v>159200.16666666666</v>
      </c>
      <c r="E65" s="992">
        <v>4776.0049999999992</v>
      </c>
      <c r="F65" s="992">
        <v>163976.17166666666</v>
      </c>
      <c r="G65" s="993">
        <v>26236.187466666666</v>
      </c>
      <c r="H65" s="992">
        <v>190212</v>
      </c>
      <c r="J65" s="975"/>
    </row>
    <row r="66" spans="1:10" s="982" customFormat="1">
      <c r="A66" s="988" t="s">
        <v>1240</v>
      </c>
      <c r="B66" s="989" t="s">
        <v>1241</v>
      </c>
      <c r="C66" s="990" t="s">
        <v>77</v>
      </c>
      <c r="D66" s="996">
        <v>211225.33333333334</v>
      </c>
      <c r="E66" s="992">
        <v>6336.76</v>
      </c>
      <c r="F66" s="992">
        <v>217562.09333333335</v>
      </c>
      <c r="G66" s="993">
        <v>34809.934933333338</v>
      </c>
      <c r="H66" s="992">
        <v>252372</v>
      </c>
      <c r="J66" s="975"/>
    </row>
    <row r="67" spans="1:10" s="982" customFormat="1">
      <c r="A67" s="988" t="s">
        <v>1242</v>
      </c>
      <c r="B67" s="989" t="s">
        <v>1243</v>
      </c>
      <c r="C67" s="990" t="s">
        <v>77</v>
      </c>
      <c r="D67" s="996">
        <v>270747</v>
      </c>
      <c r="E67" s="992">
        <v>8122.41</v>
      </c>
      <c r="F67" s="992">
        <v>278869.40999999997</v>
      </c>
      <c r="G67" s="993">
        <v>44619.105599999995</v>
      </c>
      <c r="H67" s="992">
        <v>323489</v>
      </c>
      <c r="J67" s="975"/>
    </row>
    <row r="68" spans="1:10" s="982" customFormat="1">
      <c r="A68" s="988" t="s">
        <v>1244</v>
      </c>
      <c r="B68" s="989" t="s">
        <v>1245</v>
      </c>
      <c r="C68" s="990" t="s">
        <v>77</v>
      </c>
      <c r="D68" s="996">
        <v>348835.16666666669</v>
      </c>
      <c r="E68" s="992">
        <v>10465.055</v>
      </c>
      <c r="F68" s="992">
        <v>359300.22166666668</v>
      </c>
      <c r="G68" s="993">
        <v>57488.035466666668</v>
      </c>
      <c r="H68" s="992">
        <v>416788</v>
      </c>
      <c r="J68" s="975"/>
    </row>
    <row r="69" spans="1:10" s="982" customFormat="1">
      <c r="A69" s="988" t="s">
        <v>1246</v>
      </c>
      <c r="B69" s="989" t="s">
        <v>1247</v>
      </c>
      <c r="C69" s="990" t="s">
        <v>77</v>
      </c>
      <c r="D69" s="996">
        <v>506560.83333333331</v>
      </c>
      <c r="E69" s="992">
        <v>15196.824999999999</v>
      </c>
      <c r="F69" s="992">
        <v>521757.65833333333</v>
      </c>
      <c r="G69" s="993">
        <v>83481.225333333336</v>
      </c>
      <c r="H69" s="992">
        <v>605239</v>
      </c>
      <c r="J69" s="975"/>
    </row>
    <row r="70" spans="1:10" s="982" customFormat="1">
      <c r="A70" s="986" t="s">
        <v>1248</v>
      </c>
      <c r="B70" s="987" t="s">
        <v>1249</v>
      </c>
      <c r="C70" s="987"/>
      <c r="D70" s="987"/>
      <c r="E70" s="987"/>
      <c r="F70" s="987"/>
      <c r="G70" s="987"/>
      <c r="H70" s="987"/>
      <c r="J70" s="975"/>
    </row>
    <row r="71" spans="1:10" s="982" customFormat="1">
      <c r="A71" s="988" t="s">
        <v>1250</v>
      </c>
      <c r="B71" s="989" t="s">
        <v>1251</v>
      </c>
      <c r="C71" s="990" t="s">
        <v>77</v>
      </c>
      <c r="D71" s="996">
        <v>7783</v>
      </c>
      <c r="E71" s="992">
        <v>233.48999999999998</v>
      </c>
      <c r="F71" s="992">
        <v>8016.49</v>
      </c>
      <c r="G71" s="993">
        <v>1282.6384</v>
      </c>
      <c r="H71" s="992">
        <v>9299</v>
      </c>
      <c r="J71" s="975"/>
    </row>
    <row r="72" spans="1:10" s="982" customFormat="1">
      <c r="A72" s="988" t="s">
        <v>1252</v>
      </c>
      <c r="B72" s="989" t="s">
        <v>1253</v>
      </c>
      <c r="C72" s="990" t="s">
        <v>77</v>
      </c>
      <c r="D72" s="996">
        <v>12830.333333333334</v>
      </c>
      <c r="E72" s="992">
        <v>384.91</v>
      </c>
      <c r="F72" s="992">
        <v>13215.243333333334</v>
      </c>
      <c r="G72" s="993">
        <v>2114.4389333333334</v>
      </c>
      <c r="H72" s="992">
        <v>15330</v>
      </c>
      <c r="J72" s="975"/>
    </row>
    <row r="73" spans="1:10" s="982" customFormat="1">
      <c r="A73" s="988" t="s">
        <v>1254</v>
      </c>
      <c r="B73" s="989" t="s">
        <v>1255</v>
      </c>
      <c r="C73" s="990" t="s">
        <v>77</v>
      </c>
      <c r="D73" s="996">
        <v>27966.333333333332</v>
      </c>
      <c r="E73" s="992">
        <v>838.9899999999999</v>
      </c>
      <c r="F73" s="992">
        <v>28805.323333333334</v>
      </c>
      <c r="G73" s="993">
        <v>4608.8517333333339</v>
      </c>
      <c r="H73" s="992">
        <v>33414</v>
      </c>
      <c r="J73" s="975"/>
    </row>
    <row r="74" spans="1:10" s="982" customFormat="1">
      <c r="A74" s="988" t="s">
        <v>1256</v>
      </c>
      <c r="B74" s="989" t="s">
        <v>1257</v>
      </c>
      <c r="C74" s="990" t="s">
        <v>77</v>
      </c>
      <c r="D74" s="996">
        <v>47586.666666666664</v>
      </c>
      <c r="E74" s="992">
        <v>1427.6</v>
      </c>
      <c r="F74" s="992">
        <v>49014.266666666663</v>
      </c>
      <c r="G74" s="993">
        <v>7842.282666666666</v>
      </c>
      <c r="H74" s="992">
        <v>56857</v>
      </c>
      <c r="J74" s="975"/>
    </row>
    <row r="75" spans="1:10" s="982" customFormat="1">
      <c r="A75" s="988" t="s">
        <v>1258</v>
      </c>
      <c r="B75" s="989" t="s">
        <v>1259</v>
      </c>
      <c r="C75" s="990" t="s">
        <v>77</v>
      </c>
      <c r="D75" s="996">
        <v>74384.5</v>
      </c>
      <c r="E75" s="992">
        <v>2231.5349999999999</v>
      </c>
      <c r="F75" s="992">
        <v>76616.035000000003</v>
      </c>
      <c r="G75" s="993">
        <v>12258.565600000002</v>
      </c>
      <c r="H75" s="992">
        <v>88875</v>
      </c>
      <c r="J75" s="975"/>
    </row>
    <row r="76" spans="1:10" s="982" customFormat="1">
      <c r="A76" s="988" t="s">
        <v>1260</v>
      </c>
      <c r="B76" s="989" t="s">
        <v>1261</v>
      </c>
      <c r="C76" s="990" t="s">
        <v>77</v>
      </c>
      <c r="D76" s="996">
        <v>104788.83333333333</v>
      </c>
      <c r="E76" s="992">
        <v>3143.665</v>
      </c>
      <c r="F76" s="992">
        <v>107932.49833333332</v>
      </c>
      <c r="G76" s="993">
        <v>17269.199733333331</v>
      </c>
      <c r="H76" s="992">
        <v>125202</v>
      </c>
      <c r="J76" s="975"/>
    </row>
    <row r="77" spans="1:10" s="982" customFormat="1">
      <c r="A77" s="988" t="s">
        <v>1262</v>
      </c>
      <c r="B77" s="989" t="s">
        <v>1263</v>
      </c>
      <c r="C77" s="990" t="s">
        <v>77</v>
      </c>
      <c r="D77" s="996">
        <v>129733.83333333333</v>
      </c>
      <c r="E77" s="992">
        <v>3892.0149999999999</v>
      </c>
      <c r="F77" s="992">
        <v>133625.84833333333</v>
      </c>
      <c r="G77" s="993">
        <v>21380.135733333333</v>
      </c>
      <c r="H77" s="992">
        <v>155006</v>
      </c>
      <c r="J77" s="975"/>
    </row>
    <row r="78" spans="1:10" s="982" customFormat="1">
      <c r="A78" s="988" t="s">
        <v>1264</v>
      </c>
      <c r="B78" s="989" t="s">
        <v>1265</v>
      </c>
      <c r="C78" s="990" t="s">
        <v>77</v>
      </c>
      <c r="D78" s="996">
        <v>172533.66666666666</v>
      </c>
      <c r="E78" s="992">
        <v>5176.0099999999993</v>
      </c>
      <c r="F78" s="992">
        <v>177709.67666666667</v>
      </c>
      <c r="G78" s="993">
        <v>28433.548266666668</v>
      </c>
      <c r="H78" s="992">
        <v>206143</v>
      </c>
      <c r="J78" s="975"/>
    </row>
    <row r="79" spans="1:10" s="982" customFormat="1">
      <c r="A79" s="988" t="s">
        <v>1266</v>
      </c>
      <c r="B79" s="989" t="s">
        <v>1267</v>
      </c>
      <c r="C79" s="990" t="s">
        <v>77</v>
      </c>
      <c r="D79" s="996">
        <v>218756.66666666666</v>
      </c>
      <c r="E79" s="992">
        <v>6562.7</v>
      </c>
      <c r="F79" s="992">
        <v>225319.36666666667</v>
      </c>
      <c r="G79" s="993">
        <v>36051.098666666665</v>
      </c>
      <c r="H79" s="992">
        <v>261370</v>
      </c>
      <c r="J79" s="975"/>
    </row>
    <row r="80" spans="1:10" s="982" customFormat="1">
      <c r="A80" s="988" t="s">
        <v>1268</v>
      </c>
      <c r="B80" s="989" t="s">
        <v>1269</v>
      </c>
      <c r="C80" s="990" t="s">
        <v>77</v>
      </c>
      <c r="D80" s="996">
        <v>287417.66666666669</v>
      </c>
      <c r="E80" s="992">
        <v>8622.5300000000007</v>
      </c>
      <c r="F80" s="992">
        <v>296040.19666666671</v>
      </c>
      <c r="G80" s="993">
        <v>47366.431466666676</v>
      </c>
      <c r="H80" s="992">
        <v>343407</v>
      </c>
      <c r="J80" s="975"/>
    </row>
    <row r="81" spans="1:10" s="982" customFormat="1">
      <c r="A81" s="988" t="s">
        <v>1270</v>
      </c>
      <c r="B81" s="989" t="s">
        <v>1271</v>
      </c>
      <c r="C81" s="990" t="s">
        <v>77</v>
      </c>
      <c r="D81" s="996">
        <v>410741.66666666669</v>
      </c>
      <c r="E81" s="992">
        <v>12322.25</v>
      </c>
      <c r="F81" s="992">
        <v>423063.91666666669</v>
      </c>
      <c r="G81" s="993">
        <v>67690.226666666669</v>
      </c>
      <c r="H81" s="992">
        <v>490754</v>
      </c>
      <c r="J81" s="975"/>
    </row>
    <row r="82" spans="1:10" s="982" customFormat="1">
      <c r="A82" s="986" t="s">
        <v>1272</v>
      </c>
      <c r="B82" s="987" t="s">
        <v>1273</v>
      </c>
      <c r="C82" s="987"/>
      <c r="D82" s="987"/>
      <c r="E82" s="987"/>
      <c r="F82" s="987"/>
      <c r="G82" s="987"/>
      <c r="H82" s="987"/>
      <c r="J82" s="975"/>
    </row>
    <row r="83" spans="1:10" s="982" customFormat="1">
      <c r="A83" s="988" t="s">
        <v>1274</v>
      </c>
      <c r="B83" s="989" t="s">
        <v>1275</v>
      </c>
      <c r="C83" s="990" t="s">
        <v>77</v>
      </c>
      <c r="D83" s="996">
        <v>10633.333333333334</v>
      </c>
      <c r="E83" s="992">
        <v>319</v>
      </c>
      <c r="F83" s="992">
        <v>10952.333333333334</v>
      </c>
      <c r="G83" s="993">
        <v>1752.3733333333334</v>
      </c>
      <c r="H83" s="992">
        <v>12705</v>
      </c>
      <c r="J83" s="975"/>
    </row>
    <row r="84" spans="1:10" s="982" customFormat="1">
      <c r="A84" s="988" t="s">
        <v>1276</v>
      </c>
      <c r="B84" s="989" t="s">
        <v>1277</v>
      </c>
      <c r="C84" s="990" t="s">
        <v>77</v>
      </c>
      <c r="D84" s="996">
        <v>22542.5</v>
      </c>
      <c r="E84" s="992">
        <v>676.27499999999998</v>
      </c>
      <c r="F84" s="992">
        <v>23218.775000000001</v>
      </c>
      <c r="G84" s="993">
        <v>3715.0040000000004</v>
      </c>
      <c r="H84" s="992">
        <v>26934</v>
      </c>
      <c r="J84" s="975"/>
    </row>
    <row r="85" spans="1:10" s="982" customFormat="1">
      <c r="A85" s="988" t="s">
        <v>1278</v>
      </c>
      <c r="B85" s="989" t="s">
        <v>1279</v>
      </c>
      <c r="C85" s="990" t="s">
        <v>77</v>
      </c>
      <c r="D85" s="996">
        <v>38075.5</v>
      </c>
      <c r="E85" s="992">
        <v>1142.2649999999999</v>
      </c>
      <c r="F85" s="992">
        <v>39217.764999999999</v>
      </c>
      <c r="G85" s="993">
        <v>6274.8424000000005</v>
      </c>
      <c r="H85" s="992">
        <v>45493</v>
      </c>
      <c r="J85" s="975"/>
    </row>
    <row r="86" spans="1:10" s="982" customFormat="1">
      <c r="A86" s="988" t="s">
        <v>1280</v>
      </c>
      <c r="B86" s="989" t="s">
        <v>1281</v>
      </c>
      <c r="C86" s="990" t="s">
        <v>77</v>
      </c>
      <c r="D86" s="996">
        <v>59540.5</v>
      </c>
      <c r="E86" s="992">
        <v>1786.2149999999999</v>
      </c>
      <c r="F86" s="992">
        <v>61326.714999999997</v>
      </c>
      <c r="G86" s="993">
        <v>9812.2744000000002</v>
      </c>
      <c r="H86" s="992">
        <v>71139</v>
      </c>
      <c r="J86" s="975"/>
    </row>
    <row r="87" spans="1:10" s="982" customFormat="1">
      <c r="A87" s="988" t="s">
        <v>1282</v>
      </c>
      <c r="B87" s="989" t="s">
        <v>1283</v>
      </c>
      <c r="C87" s="990" t="s">
        <v>77</v>
      </c>
      <c r="D87" s="996">
        <v>84324.333333333328</v>
      </c>
      <c r="E87" s="992">
        <v>2529.7299999999996</v>
      </c>
      <c r="F87" s="992">
        <v>86854.063333333324</v>
      </c>
      <c r="G87" s="993">
        <v>13896.650133333333</v>
      </c>
      <c r="H87" s="992">
        <v>100751</v>
      </c>
      <c r="J87" s="975"/>
    </row>
    <row r="88" spans="1:10" s="982" customFormat="1">
      <c r="A88" s="988" t="s">
        <v>1284</v>
      </c>
      <c r="B88" s="989" t="s">
        <v>1285</v>
      </c>
      <c r="C88" s="990" t="s">
        <v>77</v>
      </c>
      <c r="D88" s="996">
        <v>106489.66666666667</v>
      </c>
      <c r="E88" s="992">
        <v>3194.69</v>
      </c>
      <c r="F88" s="992">
        <v>109684.35666666667</v>
      </c>
      <c r="G88" s="993">
        <v>17549.497066666667</v>
      </c>
      <c r="H88" s="992">
        <v>127234</v>
      </c>
      <c r="J88" s="975"/>
    </row>
    <row r="89" spans="1:10" s="982" customFormat="1">
      <c r="A89" s="988" t="s">
        <v>1286</v>
      </c>
      <c r="B89" s="989" t="s">
        <v>1287</v>
      </c>
      <c r="C89" s="990" t="s">
        <v>77</v>
      </c>
      <c r="D89" s="996">
        <v>143354.5</v>
      </c>
      <c r="E89" s="992">
        <v>4300.6350000000002</v>
      </c>
      <c r="F89" s="992">
        <v>147655.13500000001</v>
      </c>
      <c r="G89" s="993">
        <v>23624.821600000003</v>
      </c>
      <c r="H89" s="992">
        <v>171280</v>
      </c>
      <c r="J89" s="975"/>
    </row>
    <row r="90" spans="1:10" s="982" customFormat="1">
      <c r="A90" s="988" t="s">
        <v>1288</v>
      </c>
      <c r="B90" s="989" t="s">
        <v>1289</v>
      </c>
      <c r="C90" s="990" t="s">
        <v>77</v>
      </c>
      <c r="D90" s="996">
        <v>186500.5</v>
      </c>
      <c r="E90" s="992">
        <v>5595.0149999999994</v>
      </c>
      <c r="F90" s="992">
        <v>192095.51500000001</v>
      </c>
      <c r="G90" s="993">
        <v>30735.282400000004</v>
      </c>
      <c r="H90" s="992">
        <v>222831</v>
      </c>
      <c r="J90" s="975"/>
    </row>
    <row r="91" spans="1:10" s="982" customFormat="1">
      <c r="A91" s="988" t="s">
        <v>1290</v>
      </c>
      <c r="B91" s="989" t="s">
        <v>1291</v>
      </c>
      <c r="C91" s="990" t="s">
        <v>77</v>
      </c>
      <c r="D91" s="996">
        <v>236665.16666666666</v>
      </c>
      <c r="E91" s="992">
        <v>7099.954999999999</v>
      </c>
      <c r="F91" s="992">
        <v>243765.12166666664</v>
      </c>
      <c r="G91" s="993">
        <v>39002.419466666666</v>
      </c>
      <c r="H91" s="992">
        <v>282768</v>
      </c>
      <c r="J91" s="975"/>
    </row>
    <row r="92" spans="1:10" s="982" customFormat="1">
      <c r="A92" s="988" t="s">
        <v>1292</v>
      </c>
      <c r="B92" s="989" t="s">
        <v>1293</v>
      </c>
      <c r="C92" s="990" t="s">
        <v>77</v>
      </c>
      <c r="D92" s="996">
        <v>333161.83333333331</v>
      </c>
      <c r="E92" s="992">
        <v>9994.8549999999996</v>
      </c>
      <c r="F92" s="992">
        <v>343156.6883333333</v>
      </c>
      <c r="G92" s="993">
        <v>54905.070133333327</v>
      </c>
      <c r="H92" s="992">
        <v>398062</v>
      </c>
      <c r="J92" s="975"/>
    </row>
    <row r="93" spans="1:10" s="982" customFormat="1">
      <c r="A93" s="986" t="s">
        <v>1294</v>
      </c>
      <c r="B93" s="987" t="s">
        <v>1295</v>
      </c>
      <c r="C93" s="987"/>
      <c r="D93" s="987"/>
      <c r="E93" s="987"/>
      <c r="F93" s="987"/>
      <c r="G93" s="987"/>
      <c r="H93" s="987"/>
      <c r="J93" s="975"/>
    </row>
    <row r="94" spans="1:10" s="982" customFormat="1">
      <c r="A94" s="988" t="s">
        <v>1296</v>
      </c>
      <c r="B94" s="989" t="s">
        <v>1297</v>
      </c>
      <c r="C94" s="990" t="s">
        <v>77</v>
      </c>
      <c r="D94" s="994">
        <v>84938</v>
      </c>
      <c r="E94" s="992">
        <v>2548.14</v>
      </c>
      <c r="F94" s="992">
        <v>87486.14</v>
      </c>
      <c r="G94" s="992">
        <v>13997.7824</v>
      </c>
      <c r="H94" s="992">
        <v>101484</v>
      </c>
      <c r="J94" s="975"/>
    </row>
    <row r="95" spans="1:10" s="982" customFormat="1">
      <c r="A95" s="988" t="s">
        <v>1298</v>
      </c>
      <c r="B95" s="989" t="s">
        <v>1299</v>
      </c>
      <c r="C95" s="990" t="s">
        <v>77</v>
      </c>
      <c r="D95" s="994">
        <v>183893</v>
      </c>
      <c r="E95" s="992">
        <v>5516.79</v>
      </c>
      <c r="F95" s="992">
        <v>189409.79</v>
      </c>
      <c r="G95" s="992">
        <v>30305.566400000003</v>
      </c>
      <c r="H95" s="992">
        <v>219715</v>
      </c>
      <c r="J95" s="975"/>
    </row>
    <row r="96" spans="1:10" s="982" customFormat="1">
      <c r="A96" s="988" t="s">
        <v>1300</v>
      </c>
      <c r="B96" s="989" t="s">
        <v>1301</v>
      </c>
      <c r="C96" s="990" t="s">
        <v>77</v>
      </c>
      <c r="D96" s="994">
        <v>311296</v>
      </c>
      <c r="E96" s="992">
        <v>9338.8799999999992</v>
      </c>
      <c r="F96" s="992">
        <v>320634.88</v>
      </c>
      <c r="G96" s="992">
        <v>51301.580800000003</v>
      </c>
      <c r="H96" s="992">
        <v>371936</v>
      </c>
      <c r="J96" s="975"/>
    </row>
    <row r="97" spans="1:10" s="982" customFormat="1">
      <c r="A97" s="986" t="s">
        <v>1302</v>
      </c>
      <c r="B97" s="987" t="s">
        <v>1303</v>
      </c>
      <c r="C97" s="987"/>
      <c r="D97" s="987"/>
      <c r="E97" s="987"/>
      <c r="F97" s="987"/>
      <c r="G97" s="987"/>
      <c r="H97" s="987"/>
      <c r="J97" s="975"/>
    </row>
    <row r="98" spans="1:10" s="982" customFormat="1">
      <c r="A98" s="988" t="s">
        <v>1304</v>
      </c>
      <c r="B98" s="989" t="s">
        <v>1305</v>
      </c>
      <c r="C98" s="990" t="s">
        <v>77</v>
      </c>
      <c r="D98" s="996">
        <v>1365.32</v>
      </c>
      <c r="E98" s="992">
        <v>40.959599999999995</v>
      </c>
      <c r="F98" s="992">
        <v>1406.2795999999998</v>
      </c>
      <c r="G98" s="992">
        <v>225.00473599999998</v>
      </c>
      <c r="H98" s="992">
        <v>1631</v>
      </c>
      <c r="J98" s="975"/>
    </row>
    <row r="99" spans="1:10" s="982" customFormat="1">
      <c r="A99" s="988" t="s">
        <v>1306</v>
      </c>
      <c r="B99" s="989" t="s">
        <v>1307</v>
      </c>
      <c r="C99" s="990" t="s">
        <v>77</v>
      </c>
      <c r="D99" s="996">
        <v>2684.24</v>
      </c>
      <c r="E99" s="992">
        <v>80.527199999999993</v>
      </c>
      <c r="F99" s="992">
        <v>2764.7671999999998</v>
      </c>
      <c r="G99" s="992">
        <v>442.362752</v>
      </c>
      <c r="H99" s="992">
        <v>3207</v>
      </c>
      <c r="J99" s="975"/>
    </row>
    <row r="100" spans="1:10" s="982" customFormat="1">
      <c r="A100" s="1000" t="s">
        <v>1308</v>
      </c>
      <c r="B100" s="1001" t="s">
        <v>1309</v>
      </c>
      <c r="C100" s="1002"/>
      <c r="D100" s="1003"/>
      <c r="E100" s="987"/>
      <c r="F100" s="987"/>
      <c r="G100" s="987"/>
      <c r="H100" s="987"/>
      <c r="J100" s="975"/>
    </row>
    <row r="101" spans="1:10" s="982" customFormat="1">
      <c r="A101" s="988" t="s">
        <v>1310</v>
      </c>
      <c r="B101" s="989" t="s">
        <v>1311</v>
      </c>
      <c r="C101" s="990" t="s">
        <v>77</v>
      </c>
      <c r="D101" s="994">
        <v>19205</v>
      </c>
      <c r="E101" s="992">
        <v>576.15</v>
      </c>
      <c r="F101" s="992">
        <v>19781.150000000001</v>
      </c>
      <c r="G101" s="992">
        <v>3164.9840000000004</v>
      </c>
      <c r="H101" s="992">
        <v>22946</v>
      </c>
      <c r="J101" s="975"/>
    </row>
    <row r="102" spans="1:10" s="982" customFormat="1">
      <c r="A102" s="1004">
        <v>3.2</v>
      </c>
      <c r="B102" s="1005" t="s">
        <v>1312</v>
      </c>
      <c r="C102" s="1006"/>
      <c r="D102" s="1007"/>
      <c r="E102" s="987"/>
      <c r="F102" s="987"/>
      <c r="G102" s="987"/>
      <c r="H102" s="987"/>
      <c r="J102" s="975"/>
    </row>
    <row r="103" spans="1:10" s="982" customFormat="1">
      <c r="A103" s="1004" t="s">
        <v>1313</v>
      </c>
      <c r="B103" s="1005" t="s">
        <v>1314</v>
      </c>
      <c r="C103" s="1006"/>
      <c r="D103" s="1007"/>
      <c r="E103" s="987"/>
      <c r="F103" s="987"/>
      <c r="G103" s="987"/>
      <c r="H103" s="987"/>
      <c r="J103" s="975"/>
    </row>
    <row r="104" spans="1:10" s="982" customFormat="1">
      <c r="A104" s="1004" t="s">
        <v>1315</v>
      </c>
      <c r="B104" s="1005" t="s">
        <v>1316</v>
      </c>
      <c r="C104" s="1006"/>
      <c r="D104" s="1007"/>
      <c r="E104" s="987"/>
      <c r="F104" s="987"/>
      <c r="G104" s="987"/>
      <c r="H104" s="987"/>
      <c r="J104" s="975"/>
    </row>
    <row r="105" spans="1:10" s="982" customFormat="1">
      <c r="A105" s="1004" t="s">
        <v>1317</v>
      </c>
      <c r="B105" s="1005" t="s">
        <v>1318</v>
      </c>
      <c r="C105" s="1006"/>
      <c r="D105" s="1007"/>
      <c r="E105" s="987"/>
      <c r="F105" s="987"/>
      <c r="G105" s="987"/>
      <c r="H105" s="987"/>
      <c r="J105" s="975"/>
    </row>
    <row r="106" spans="1:10" s="982" customFormat="1">
      <c r="A106" s="1004" t="s">
        <v>1319</v>
      </c>
      <c r="B106" s="1005" t="s">
        <v>1320</v>
      </c>
      <c r="C106" s="1006"/>
      <c r="D106" s="1007"/>
      <c r="E106" s="987"/>
      <c r="F106" s="987"/>
      <c r="G106" s="987"/>
      <c r="H106" s="987"/>
      <c r="J106" s="975"/>
    </row>
    <row r="107" spans="1:10" s="982" customFormat="1">
      <c r="A107" s="988" t="s">
        <v>1321</v>
      </c>
      <c r="B107" s="989" t="s">
        <v>1322</v>
      </c>
      <c r="C107" s="990" t="s">
        <v>80</v>
      </c>
      <c r="D107" s="996">
        <v>363</v>
      </c>
      <c r="E107" s="992">
        <v>10.889999999999999</v>
      </c>
      <c r="F107" s="992">
        <v>373.89</v>
      </c>
      <c r="G107" s="992">
        <v>59.822400000000002</v>
      </c>
      <c r="H107" s="992">
        <v>434</v>
      </c>
      <c r="J107" s="975"/>
    </row>
    <row r="108" spans="1:10" s="982" customFormat="1">
      <c r="A108" s="988" t="s">
        <v>1323</v>
      </c>
      <c r="B108" s="989" t="s">
        <v>1324</v>
      </c>
      <c r="C108" s="990" t="s">
        <v>80</v>
      </c>
      <c r="D108" s="996">
        <v>581</v>
      </c>
      <c r="E108" s="992">
        <v>17.43</v>
      </c>
      <c r="F108" s="992">
        <v>598.42999999999995</v>
      </c>
      <c r="G108" s="992">
        <v>95.748799999999989</v>
      </c>
      <c r="H108" s="992">
        <v>694</v>
      </c>
      <c r="J108" s="975"/>
    </row>
    <row r="109" spans="1:10" s="982" customFormat="1">
      <c r="A109" s="988" t="s">
        <v>1325</v>
      </c>
      <c r="B109" s="989" t="s">
        <v>1326</v>
      </c>
      <c r="C109" s="990" t="s">
        <v>80</v>
      </c>
      <c r="D109" s="996">
        <v>1137</v>
      </c>
      <c r="E109" s="992">
        <v>34.11</v>
      </c>
      <c r="F109" s="992">
        <v>1171.1099999999999</v>
      </c>
      <c r="G109" s="992">
        <v>187.3776</v>
      </c>
      <c r="H109" s="992">
        <v>1358</v>
      </c>
      <c r="J109" s="975"/>
    </row>
    <row r="110" spans="1:10" s="982" customFormat="1">
      <c r="A110" s="988" t="s">
        <v>1327</v>
      </c>
      <c r="B110" s="989" t="s">
        <v>1328</v>
      </c>
      <c r="C110" s="990" t="s">
        <v>80</v>
      </c>
      <c r="D110" s="996">
        <v>2185</v>
      </c>
      <c r="E110" s="992">
        <v>65.55</v>
      </c>
      <c r="F110" s="992">
        <v>2250.5500000000002</v>
      </c>
      <c r="G110" s="992">
        <v>360.08800000000002</v>
      </c>
      <c r="H110" s="992">
        <v>2611</v>
      </c>
      <c r="J110" s="975"/>
    </row>
    <row r="111" spans="1:10" s="982" customFormat="1">
      <c r="A111" s="988" t="s">
        <v>1329</v>
      </c>
      <c r="B111" s="989" t="s">
        <v>1330</v>
      </c>
      <c r="C111" s="990" t="s">
        <v>80</v>
      </c>
      <c r="D111" s="996">
        <v>4080</v>
      </c>
      <c r="E111" s="992">
        <v>122.39999999999999</v>
      </c>
      <c r="F111" s="992">
        <v>4202.3999999999996</v>
      </c>
      <c r="G111" s="992">
        <v>672.3839999999999</v>
      </c>
      <c r="H111" s="992">
        <v>4875</v>
      </c>
      <c r="J111" s="975"/>
    </row>
    <row r="112" spans="1:10" s="982" customFormat="1">
      <c r="A112" s="988" t="s">
        <v>1331</v>
      </c>
      <c r="B112" s="989" t="s">
        <v>1332</v>
      </c>
      <c r="C112" s="990" t="s">
        <v>80</v>
      </c>
      <c r="D112" s="996">
        <v>6686</v>
      </c>
      <c r="E112" s="992">
        <v>200.57999999999998</v>
      </c>
      <c r="F112" s="992">
        <v>6886.58</v>
      </c>
      <c r="G112" s="992">
        <v>1101.8528000000001</v>
      </c>
      <c r="H112" s="992">
        <v>7988</v>
      </c>
      <c r="J112" s="975"/>
    </row>
    <row r="113" spans="1:10" s="982" customFormat="1">
      <c r="A113" s="988" t="s">
        <v>1333</v>
      </c>
      <c r="B113" s="989" t="s">
        <v>1334</v>
      </c>
      <c r="C113" s="990" t="s">
        <v>80</v>
      </c>
      <c r="D113" s="996">
        <v>19257</v>
      </c>
      <c r="E113" s="992">
        <v>577.70999999999992</v>
      </c>
      <c r="F113" s="992">
        <v>19834.71</v>
      </c>
      <c r="G113" s="992">
        <v>3173.5535999999997</v>
      </c>
      <c r="H113" s="992">
        <v>23008</v>
      </c>
      <c r="J113" s="975"/>
    </row>
    <row r="114" spans="1:10" s="982" customFormat="1">
      <c r="A114" s="988" t="s">
        <v>1335</v>
      </c>
      <c r="B114" s="989" t="s">
        <v>1336</v>
      </c>
      <c r="C114" s="990" t="s">
        <v>80</v>
      </c>
      <c r="D114" s="996">
        <v>24921</v>
      </c>
      <c r="E114" s="992">
        <v>747.63</v>
      </c>
      <c r="F114" s="992">
        <v>25668.63</v>
      </c>
      <c r="G114" s="992">
        <v>4106.9808000000003</v>
      </c>
      <c r="H114" s="992">
        <v>29776</v>
      </c>
      <c r="J114" s="975"/>
    </row>
    <row r="115" spans="1:10" s="982" customFormat="1">
      <c r="A115" s="988" t="s">
        <v>1337</v>
      </c>
      <c r="B115" s="989" t="s">
        <v>1338</v>
      </c>
      <c r="C115" s="990" t="s">
        <v>80</v>
      </c>
      <c r="D115" s="996">
        <v>51063</v>
      </c>
      <c r="E115" s="992">
        <v>1531.8899999999999</v>
      </c>
      <c r="F115" s="992">
        <v>52594.89</v>
      </c>
      <c r="G115" s="992">
        <v>8415.1823999999997</v>
      </c>
      <c r="H115" s="992">
        <v>61010</v>
      </c>
      <c r="J115" s="975"/>
    </row>
    <row r="116" spans="1:10" s="982" customFormat="1">
      <c r="A116" s="1004" t="s">
        <v>1339</v>
      </c>
      <c r="B116" s="1005" t="s">
        <v>1340</v>
      </c>
      <c r="C116" s="1006"/>
      <c r="D116" s="1007"/>
      <c r="E116" s="987"/>
      <c r="F116" s="987"/>
      <c r="G116" s="987"/>
      <c r="H116" s="987"/>
      <c r="J116" s="975"/>
    </row>
    <row r="117" spans="1:10" s="982" customFormat="1">
      <c r="A117" s="988" t="s">
        <v>1341</v>
      </c>
      <c r="B117" s="989" t="s">
        <v>1342</v>
      </c>
      <c r="C117" s="990" t="s">
        <v>80</v>
      </c>
      <c r="D117" s="996">
        <v>599</v>
      </c>
      <c r="E117" s="992">
        <v>17.97</v>
      </c>
      <c r="F117" s="992">
        <v>616.97</v>
      </c>
      <c r="G117" s="992">
        <v>98.71520000000001</v>
      </c>
      <c r="H117" s="992">
        <v>716</v>
      </c>
      <c r="J117" s="975"/>
    </row>
    <row r="118" spans="1:10" s="982" customFormat="1">
      <c r="A118" s="988" t="s">
        <v>1343</v>
      </c>
      <c r="B118" s="989" t="s">
        <v>1344</v>
      </c>
      <c r="C118" s="990" t="s">
        <v>80</v>
      </c>
      <c r="D118" s="996">
        <v>960</v>
      </c>
      <c r="E118" s="992">
        <v>28.799999999999997</v>
      </c>
      <c r="F118" s="992">
        <v>988.8</v>
      </c>
      <c r="G118" s="992">
        <v>158.208</v>
      </c>
      <c r="H118" s="992">
        <v>1147</v>
      </c>
      <c r="J118" s="975"/>
    </row>
    <row r="119" spans="1:10" s="982" customFormat="1">
      <c r="A119" s="988" t="s">
        <v>1345</v>
      </c>
      <c r="B119" s="989" t="s">
        <v>1346</v>
      </c>
      <c r="C119" s="990" t="s">
        <v>80</v>
      </c>
      <c r="D119" s="996">
        <v>1827</v>
      </c>
      <c r="E119" s="992">
        <v>54.809999999999995</v>
      </c>
      <c r="F119" s="992">
        <v>1881.81</v>
      </c>
      <c r="G119" s="992">
        <v>301.08960000000002</v>
      </c>
      <c r="H119" s="992">
        <v>2183</v>
      </c>
      <c r="J119" s="975"/>
    </row>
    <row r="120" spans="1:10" s="982" customFormat="1">
      <c r="A120" s="988" t="s">
        <v>1347</v>
      </c>
      <c r="B120" s="989" t="s">
        <v>1348</v>
      </c>
      <c r="C120" s="990" t="s">
        <v>80</v>
      </c>
      <c r="D120" s="996">
        <v>3304</v>
      </c>
      <c r="E120" s="992">
        <v>99.11999999999999</v>
      </c>
      <c r="F120" s="992">
        <v>3403.12</v>
      </c>
      <c r="G120" s="992">
        <v>544.49919999999997</v>
      </c>
      <c r="H120" s="992">
        <v>3948</v>
      </c>
      <c r="J120" s="975"/>
    </row>
    <row r="121" spans="1:10" s="982" customFormat="1">
      <c r="A121" s="988" t="s">
        <v>1349</v>
      </c>
      <c r="B121" s="989" t="s">
        <v>1350</v>
      </c>
      <c r="C121" s="990" t="s">
        <v>80</v>
      </c>
      <c r="D121" s="996">
        <v>4430</v>
      </c>
      <c r="E121" s="992">
        <v>132.9</v>
      </c>
      <c r="F121" s="992">
        <v>4562.8999999999996</v>
      </c>
      <c r="G121" s="992">
        <v>730.06399999999996</v>
      </c>
      <c r="H121" s="992">
        <v>5293</v>
      </c>
      <c r="J121" s="975"/>
    </row>
    <row r="122" spans="1:10" s="982" customFormat="1">
      <c r="A122" s="988" t="s">
        <v>1351</v>
      </c>
      <c r="B122" s="989" t="s">
        <v>1352</v>
      </c>
      <c r="C122" s="990" t="s">
        <v>80</v>
      </c>
      <c r="D122" s="996">
        <v>7327</v>
      </c>
      <c r="E122" s="992">
        <v>219.81</v>
      </c>
      <c r="F122" s="992">
        <v>7546.81</v>
      </c>
      <c r="G122" s="992">
        <v>1207.4896000000001</v>
      </c>
      <c r="H122" s="992">
        <v>8754</v>
      </c>
      <c r="J122" s="975"/>
    </row>
    <row r="123" spans="1:10" s="982" customFormat="1">
      <c r="A123" s="988" t="s">
        <v>1353</v>
      </c>
      <c r="B123" s="989" t="s">
        <v>1354</v>
      </c>
      <c r="C123" s="990" t="s">
        <v>80</v>
      </c>
      <c r="D123" s="996">
        <v>20651</v>
      </c>
      <c r="E123" s="992">
        <v>619.53</v>
      </c>
      <c r="F123" s="992">
        <v>21270.53</v>
      </c>
      <c r="G123" s="992">
        <v>3403.2847999999999</v>
      </c>
      <c r="H123" s="992">
        <v>24674</v>
      </c>
      <c r="J123" s="975"/>
    </row>
    <row r="124" spans="1:10" s="982" customFormat="1">
      <c r="A124" s="988" t="s">
        <v>1355</v>
      </c>
      <c r="B124" s="989" t="s">
        <v>1356</v>
      </c>
      <c r="C124" s="990" t="s">
        <v>80</v>
      </c>
      <c r="D124" s="996">
        <v>23586</v>
      </c>
      <c r="E124" s="992">
        <v>707.57999999999993</v>
      </c>
      <c r="F124" s="992">
        <v>24293.58</v>
      </c>
      <c r="G124" s="992">
        <v>3886.9728000000005</v>
      </c>
      <c r="H124" s="992">
        <v>28181</v>
      </c>
      <c r="J124" s="975"/>
    </row>
    <row r="125" spans="1:10" s="982" customFormat="1">
      <c r="A125" s="988" t="s">
        <v>1357</v>
      </c>
      <c r="B125" s="989" t="s">
        <v>1358</v>
      </c>
      <c r="C125" s="990" t="s">
        <v>80</v>
      </c>
      <c r="D125" s="996">
        <v>50180</v>
      </c>
      <c r="E125" s="992">
        <v>1505.3999999999999</v>
      </c>
      <c r="F125" s="992">
        <v>51685.4</v>
      </c>
      <c r="G125" s="992">
        <v>8269.6640000000007</v>
      </c>
      <c r="H125" s="992">
        <v>59955</v>
      </c>
      <c r="J125" s="975"/>
    </row>
    <row r="126" spans="1:10" s="982" customFormat="1">
      <c r="A126" s="1004" t="s">
        <v>1359</v>
      </c>
      <c r="B126" s="1005" t="s">
        <v>1360</v>
      </c>
      <c r="C126" s="1006"/>
      <c r="D126" s="1007"/>
      <c r="E126" s="987"/>
      <c r="F126" s="987"/>
      <c r="G126" s="987"/>
      <c r="H126" s="987"/>
      <c r="J126" s="975"/>
    </row>
    <row r="127" spans="1:10" s="982" customFormat="1">
      <c r="A127" s="1004" t="s">
        <v>1361</v>
      </c>
      <c r="B127" s="1005" t="s">
        <v>1362</v>
      </c>
      <c r="C127" s="1006"/>
      <c r="D127" s="1007"/>
      <c r="E127" s="987"/>
      <c r="F127" s="987"/>
      <c r="G127" s="987"/>
      <c r="H127" s="987"/>
      <c r="J127" s="975"/>
    </row>
    <row r="128" spans="1:10" s="982" customFormat="1">
      <c r="A128" s="988" t="s">
        <v>1363</v>
      </c>
      <c r="B128" s="989" t="s">
        <v>1364</v>
      </c>
      <c r="C128" s="990" t="s">
        <v>80</v>
      </c>
      <c r="D128" s="996">
        <v>15043</v>
      </c>
      <c r="E128" s="992">
        <v>451.28999999999996</v>
      </c>
      <c r="F128" s="997">
        <v>15494.29</v>
      </c>
      <c r="G128" s="997">
        <v>2479.0864000000001</v>
      </c>
      <c r="H128" s="998">
        <v>17973</v>
      </c>
      <c r="J128" s="975"/>
    </row>
    <row r="129" spans="1:10" s="982" customFormat="1">
      <c r="A129" s="988" t="s">
        <v>1365</v>
      </c>
      <c r="B129" s="989" t="s">
        <v>1366</v>
      </c>
      <c r="C129" s="990" t="s">
        <v>80</v>
      </c>
      <c r="D129" s="996">
        <v>19333</v>
      </c>
      <c r="E129" s="992">
        <v>579.99</v>
      </c>
      <c r="F129" s="997">
        <v>19912.990000000002</v>
      </c>
      <c r="G129" s="997">
        <v>3186.0784000000003</v>
      </c>
      <c r="H129" s="998">
        <v>23099</v>
      </c>
      <c r="J129" s="975"/>
    </row>
    <row r="130" spans="1:10" s="982" customFormat="1">
      <c r="A130" s="988" t="s">
        <v>1367</v>
      </c>
      <c r="B130" s="989" t="s">
        <v>1368</v>
      </c>
      <c r="C130" s="990" t="s">
        <v>80</v>
      </c>
      <c r="D130" s="996">
        <v>35025</v>
      </c>
      <c r="E130" s="992">
        <v>1050.75</v>
      </c>
      <c r="F130" s="997">
        <v>36075.75</v>
      </c>
      <c r="G130" s="997">
        <v>5772.12</v>
      </c>
      <c r="H130" s="998">
        <v>41848</v>
      </c>
      <c r="J130" s="975"/>
    </row>
    <row r="131" spans="1:10" s="982" customFormat="1">
      <c r="A131" s="988" t="s">
        <v>1369</v>
      </c>
      <c r="B131" s="989" t="s">
        <v>1370</v>
      </c>
      <c r="C131" s="990" t="s">
        <v>80</v>
      </c>
      <c r="D131" s="996">
        <v>67250</v>
      </c>
      <c r="E131" s="992">
        <v>2017.5</v>
      </c>
      <c r="F131" s="997">
        <v>69267.5</v>
      </c>
      <c r="G131" s="997">
        <v>11082.800000000001</v>
      </c>
      <c r="H131" s="998">
        <v>80350</v>
      </c>
      <c r="J131" s="975"/>
    </row>
    <row r="132" spans="1:10" s="982" customFormat="1">
      <c r="A132" s="988" t="s">
        <v>1371</v>
      </c>
      <c r="B132" s="989" t="s">
        <v>1372</v>
      </c>
      <c r="C132" s="990" t="s">
        <v>80</v>
      </c>
      <c r="D132" s="996">
        <v>206516.30074379424</v>
      </c>
      <c r="E132" s="992">
        <v>6195.4890223138273</v>
      </c>
      <c r="F132" s="992">
        <v>212711.78976610806</v>
      </c>
      <c r="G132" s="992">
        <v>34033.886362577294</v>
      </c>
      <c r="H132" s="992">
        <v>246746</v>
      </c>
      <c r="J132" s="975"/>
    </row>
    <row r="133" spans="1:10" s="982" customFormat="1">
      <c r="A133" s="988" t="s">
        <v>1373</v>
      </c>
      <c r="B133" s="989" t="s">
        <v>1374</v>
      </c>
      <c r="C133" s="990" t="s">
        <v>80</v>
      </c>
      <c r="D133" s="996">
        <v>427014</v>
      </c>
      <c r="E133" s="992">
        <v>12810.42</v>
      </c>
      <c r="F133" s="992">
        <v>439824.42</v>
      </c>
      <c r="G133" s="992">
        <v>70371.907200000001</v>
      </c>
      <c r="H133" s="992">
        <v>510196</v>
      </c>
      <c r="J133" s="975"/>
    </row>
    <row r="134" spans="1:10" s="982" customFormat="1">
      <c r="A134" s="988" t="s">
        <v>1375</v>
      </c>
      <c r="B134" s="989" t="s">
        <v>1376</v>
      </c>
      <c r="C134" s="990" t="s">
        <v>80</v>
      </c>
      <c r="D134" s="996">
        <v>928734</v>
      </c>
      <c r="E134" s="992">
        <v>27862.02</v>
      </c>
      <c r="F134" s="992">
        <v>956596.02</v>
      </c>
      <c r="G134" s="992">
        <v>153055.36319999999</v>
      </c>
      <c r="H134" s="992">
        <v>1109651</v>
      </c>
      <c r="J134" s="975"/>
    </row>
    <row r="135" spans="1:10" s="982" customFormat="1">
      <c r="A135" s="988" t="s">
        <v>1377</v>
      </c>
      <c r="B135" s="989" t="s">
        <v>1378</v>
      </c>
      <c r="C135" s="990" t="s">
        <v>80</v>
      </c>
      <c r="D135" s="996">
        <v>1260463</v>
      </c>
      <c r="E135" s="992">
        <v>37813.89</v>
      </c>
      <c r="F135" s="992">
        <v>1298276.8899999999</v>
      </c>
      <c r="G135" s="992">
        <v>207724.30239999999</v>
      </c>
      <c r="H135" s="992">
        <v>1506001</v>
      </c>
      <c r="J135" s="975"/>
    </row>
    <row r="136" spans="1:10" s="982" customFormat="1">
      <c r="A136" s="1004" t="s">
        <v>1379</v>
      </c>
      <c r="B136" s="1005" t="s">
        <v>1380</v>
      </c>
      <c r="C136" s="1006"/>
      <c r="D136" s="1007"/>
      <c r="E136" s="987"/>
      <c r="F136" s="987"/>
      <c r="G136" s="987"/>
      <c r="H136" s="987"/>
      <c r="J136" s="975"/>
    </row>
    <row r="137" spans="1:10" s="982" customFormat="1">
      <c r="A137" s="988" t="s">
        <v>1381</v>
      </c>
      <c r="B137" s="989" t="s">
        <v>1382</v>
      </c>
      <c r="C137" s="990" t="s">
        <v>80</v>
      </c>
      <c r="D137" s="996">
        <v>13004</v>
      </c>
      <c r="E137" s="992">
        <v>390.12</v>
      </c>
      <c r="F137" s="992">
        <v>13394.12</v>
      </c>
      <c r="G137" s="992">
        <v>2143.0592000000001</v>
      </c>
      <c r="H137" s="992">
        <v>15537</v>
      </c>
      <c r="J137" s="975"/>
    </row>
    <row r="138" spans="1:10" s="982" customFormat="1">
      <c r="A138" s="988" t="s">
        <v>1383</v>
      </c>
      <c r="B138" s="989" t="s">
        <v>1384</v>
      </c>
      <c r="C138" s="990" t="s">
        <v>80</v>
      </c>
      <c r="D138" s="996">
        <v>14847</v>
      </c>
      <c r="E138" s="992">
        <v>445.40999999999997</v>
      </c>
      <c r="F138" s="997">
        <v>15292.41</v>
      </c>
      <c r="G138" s="997">
        <v>2446.7856000000002</v>
      </c>
      <c r="H138" s="998">
        <v>17739</v>
      </c>
      <c r="J138" s="975"/>
    </row>
    <row r="139" spans="1:10" s="982" customFormat="1">
      <c r="A139" s="988" t="s">
        <v>1385</v>
      </c>
      <c r="B139" s="989" t="s">
        <v>1386</v>
      </c>
      <c r="C139" s="990" t="s">
        <v>80</v>
      </c>
      <c r="D139" s="996">
        <v>23486</v>
      </c>
      <c r="E139" s="992">
        <v>704.57999999999993</v>
      </c>
      <c r="F139" s="997">
        <v>24190.58</v>
      </c>
      <c r="G139" s="997">
        <v>3870.4928000000004</v>
      </c>
      <c r="H139" s="998">
        <v>28061</v>
      </c>
      <c r="J139" s="975"/>
    </row>
    <row r="140" spans="1:10" s="982" customFormat="1">
      <c r="A140" s="988" t="s">
        <v>1387</v>
      </c>
      <c r="B140" s="989" t="s">
        <v>1388</v>
      </c>
      <c r="C140" s="990" t="s">
        <v>80</v>
      </c>
      <c r="D140" s="996">
        <v>47638</v>
      </c>
      <c r="E140" s="992">
        <v>1429.1399999999999</v>
      </c>
      <c r="F140" s="997">
        <v>49067.14</v>
      </c>
      <c r="G140" s="997">
        <v>7850.7424000000001</v>
      </c>
      <c r="H140" s="998">
        <v>56918</v>
      </c>
      <c r="J140" s="975"/>
    </row>
    <row r="141" spans="1:10" s="982" customFormat="1">
      <c r="A141" s="988" t="s">
        <v>1389</v>
      </c>
      <c r="B141" s="989" t="s">
        <v>1390</v>
      </c>
      <c r="C141" s="990" t="s">
        <v>80</v>
      </c>
      <c r="D141" s="996">
        <v>150266.85082872928</v>
      </c>
      <c r="E141" s="992">
        <v>4508.0055248618783</v>
      </c>
      <c r="F141" s="992">
        <v>154774.85635359117</v>
      </c>
      <c r="G141" s="992">
        <v>24763.977016574587</v>
      </c>
      <c r="H141" s="992">
        <v>179539</v>
      </c>
      <c r="J141" s="975"/>
    </row>
    <row r="142" spans="1:10" s="982" customFormat="1">
      <c r="A142" s="988" t="s">
        <v>1391</v>
      </c>
      <c r="B142" s="989" t="s">
        <v>1392</v>
      </c>
      <c r="C142" s="990" t="s">
        <v>80</v>
      </c>
      <c r="D142" s="996">
        <v>283700</v>
      </c>
      <c r="E142" s="992">
        <v>8511</v>
      </c>
      <c r="F142" s="992">
        <v>292211</v>
      </c>
      <c r="G142" s="992">
        <v>46753.760000000002</v>
      </c>
      <c r="H142" s="992">
        <v>338965</v>
      </c>
      <c r="J142" s="975"/>
    </row>
    <row r="143" spans="1:10" s="982" customFormat="1">
      <c r="A143" s="988" t="s">
        <v>1393</v>
      </c>
      <c r="B143" s="989" t="s">
        <v>1394</v>
      </c>
      <c r="C143" s="990" t="s">
        <v>80</v>
      </c>
      <c r="D143" s="996">
        <v>607571</v>
      </c>
      <c r="E143" s="992">
        <v>18227.13</v>
      </c>
      <c r="F143" s="992">
        <v>625798.13</v>
      </c>
      <c r="G143" s="992">
        <v>100127.70080000001</v>
      </c>
      <c r="H143" s="992">
        <v>725926</v>
      </c>
      <c r="J143" s="975"/>
    </row>
    <row r="144" spans="1:10" s="982" customFormat="1">
      <c r="A144" s="988" t="s">
        <v>1395</v>
      </c>
      <c r="B144" s="989" t="s">
        <v>1396</v>
      </c>
      <c r="C144" s="990" t="s">
        <v>80</v>
      </c>
      <c r="D144" s="996">
        <v>852852</v>
      </c>
      <c r="E144" s="992">
        <v>25585.559999999998</v>
      </c>
      <c r="F144" s="992">
        <v>878437.56</v>
      </c>
      <c r="G144" s="992">
        <v>140550.00960000002</v>
      </c>
      <c r="H144" s="992">
        <v>1018988</v>
      </c>
      <c r="J144" s="975"/>
    </row>
    <row r="145" spans="1:10" s="982" customFormat="1">
      <c r="A145" s="1004" t="s">
        <v>1397</v>
      </c>
      <c r="B145" s="1005" t="s">
        <v>1398</v>
      </c>
      <c r="C145" s="1006"/>
      <c r="D145" s="1007"/>
      <c r="E145" s="987"/>
      <c r="F145" s="987"/>
      <c r="G145" s="987"/>
      <c r="H145" s="987"/>
      <c r="J145" s="975"/>
    </row>
    <row r="146" spans="1:10" s="982" customFormat="1">
      <c r="A146" s="988" t="s">
        <v>1399</v>
      </c>
      <c r="B146" s="989" t="s">
        <v>1400</v>
      </c>
      <c r="C146" s="990" t="s">
        <v>80</v>
      </c>
      <c r="D146" s="996">
        <v>11439</v>
      </c>
      <c r="E146" s="992">
        <v>343.16999999999996</v>
      </c>
      <c r="F146" s="992">
        <v>11782.17</v>
      </c>
      <c r="G146" s="992">
        <v>1885.1472000000001</v>
      </c>
      <c r="H146" s="992">
        <v>13667</v>
      </c>
      <c r="J146" s="975"/>
    </row>
    <row r="147" spans="1:10" s="982" customFormat="1">
      <c r="A147" s="988" t="s">
        <v>1401</v>
      </c>
      <c r="B147" s="989" t="s">
        <v>1402</v>
      </c>
      <c r="C147" s="990" t="s">
        <v>80</v>
      </c>
      <c r="D147" s="996">
        <v>16082</v>
      </c>
      <c r="E147" s="992">
        <v>482.46</v>
      </c>
      <c r="F147" s="992">
        <v>16564.46</v>
      </c>
      <c r="G147" s="992">
        <v>2650.3136</v>
      </c>
      <c r="H147" s="992">
        <v>19215</v>
      </c>
      <c r="J147" s="975"/>
    </row>
    <row r="148" spans="1:10" s="982" customFormat="1">
      <c r="A148" s="988" t="s">
        <v>1403</v>
      </c>
      <c r="B148" s="989" t="s">
        <v>1404</v>
      </c>
      <c r="C148" s="990" t="s">
        <v>80</v>
      </c>
      <c r="D148" s="996">
        <v>23162</v>
      </c>
      <c r="E148" s="992">
        <v>694.86</v>
      </c>
      <c r="F148" s="997">
        <v>23856.86</v>
      </c>
      <c r="G148" s="997">
        <v>3817.0976000000001</v>
      </c>
      <c r="H148" s="998">
        <v>27674</v>
      </c>
      <c r="J148" s="975"/>
    </row>
    <row r="149" spans="1:10" s="982" customFormat="1">
      <c r="A149" s="988" t="s">
        <v>1405</v>
      </c>
      <c r="B149" s="989" t="s">
        <v>1406</v>
      </c>
      <c r="C149" s="990" t="s">
        <v>80</v>
      </c>
      <c r="D149" s="996">
        <v>42466</v>
      </c>
      <c r="E149" s="992">
        <v>1273.98</v>
      </c>
      <c r="F149" s="997">
        <v>43739.98</v>
      </c>
      <c r="G149" s="997">
        <v>6998.3968000000004</v>
      </c>
      <c r="H149" s="998">
        <v>50738</v>
      </c>
      <c r="J149" s="975"/>
    </row>
    <row r="150" spans="1:10" s="982" customFormat="1">
      <c r="A150" s="988" t="s">
        <v>1407</v>
      </c>
      <c r="B150" s="989" t="s">
        <v>1408</v>
      </c>
      <c r="C150" s="990" t="s">
        <v>80</v>
      </c>
      <c r="D150" s="996">
        <v>120004.14364640883</v>
      </c>
      <c r="E150" s="992">
        <v>3600.1243093922649</v>
      </c>
      <c r="F150" s="992">
        <v>123604.2679558011</v>
      </c>
      <c r="G150" s="992">
        <v>19776.682872928177</v>
      </c>
      <c r="H150" s="992">
        <v>143381</v>
      </c>
      <c r="J150" s="975"/>
    </row>
    <row r="151" spans="1:10" s="982" customFormat="1">
      <c r="A151" s="988" t="s">
        <v>1409</v>
      </c>
      <c r="B151" s="989" t="s">
        <v>1410</v>
      </c>
      <c r="C151" s="990" t="s">
        <v>80</v>
      </c>
      <c r="D151" s="996">
        <v>220780</v>
      </c>
      <c r="E151" s="992">
        <v>6623.4</v>
      </c>
      <c r="F151" s="992">
        <v>227403.4</v>
      </c>
      <c r="G151" s="992">
        <v>36384.544000000002</v>
      </c>
      <c r="H151" s="992">
        <v>263788</v>
      </c>
      <c r="J151" s="975"/>
    </row>
    <row r="152" spans="1:10" s="982" customFormat="1">
      <c r="A152" s="988" t="s">
        <v>1411</v>
      </c>
      <c r="B152" s="989" t="s">
        <v>1412</v>
      </c>
      <c r="C152" s="990" t="s">
        <v>80</v>
      </c>
      <c r="D152" s="996">
        <v>494713</v>
      </c>
      <c r="E152" s="992">
        <v>14841.39</v>
      </c>
      <c r="F152" s="992">
        <v>509554.39</v>
      </c>
      <c r="G152" s="992">
        <v>81528.702400000009</v>
      </c>
      <c r="H152" s="992">
        <v>591083</v>
      </c>
      <c r="J152" s="975"/>
    </row>
    <row r="153" spans="1:10" s="982" customFormat="1">
      <c r="A153" s="988" t="s">
        <v>1413</v>
      </c>
      <c r="B153" s="989" t="s">
        <v>1414</v>
      </c>
      <c r="C153" s="990" t="s">
        <v>80</v>
      </c>
      <c r="D153" s="996">
        <v>666195</v>
      </c>
      <c r="E153" s="992">
        <v>19985.849999999999</v>
      </c>
      <c r="F153" s="992">
        <v>686180.85</v>
      </c>
      <c r="G153" s="992">
        <v>109788.936</v>
      </c>
      <c r="H153" s="992">
        <v>795970</v>
      </c>
      <c r="J153" s="975"/>
    </row>
    <row r="154" spans="1:10" s="982" customFormat="1">
      <c r="A154" s="1004" t="s">
        <v>1415</v>
      </c>
      <c r="B154" s="1005" t="s">
        <v>1416</v>
      </c>
      <c r="C154" s="1006"/>
      <c r="D154" s="1007"/>
      <c r="E154" s="987"/>
      <c r="F154" s="987"/>
      <c r="G154" s="987"/>
      <c r="H154" s="987"/>
      <c r="J154" s="975"/>
    </row>
    <row r="155" spans="1:10" s="982" customFormat="1">
      <c r="A155" s="988" t="s">
        <v>1417</v>
      </c>
      <c r="B155" s="989" t="s">
        <v>1418</v>
      </c>
      <c r="C155" s="990" t="s">
        <v>80</v>
      </c>
      <c r="D155" s="996">
        <v>13226</v>
      </c>
      <c r="E155" s="992">
        <v>396.78</v>
      </c>
      <c r="F155" s="992">
        <v>13622.78</v>
      </c>
      <c r="G155" s="992">
        <v>2179.6448</v>
      </c>
      <c r="H155" s="992">
        <v>15802</v>
      </c>
      <c r="J155" s="975"/>
    </row>
    <row r="156" spans="1:10" s="982" customFormat="1">
      <c r="A156" s="988" t="s">
        <v>1419</v>
      </c>
      <c r="B156" s="989" t="s">
        <v>1420</v>
      </c>
      <c r="C156" s="990" t="s">
        <v>80</v>
      </c>
      <c r="D156" s="996">
        <v>15206</v>
      </c>
      <c r="E156" s="992">
        <v>456.18</v>
      </c>
      <c r="F156" s="992">
        <v>15662.18</v>
      </c>
      <c r="G156" s="992">
        <v>2505.9488000000001</v>
      </c>
      <c r="H156" s="992">
        <v>18168</v>
      </c>
      <c r="J156" s="975"/>
    </row>
    <row r="157" spans="1:10" s="982" customFormat="1">
      <c r="A157" s="988" t="s">
        <v>1421</v>
      </c>
      <c r="B157" s="989" t="s">
        <v>1422</v>
      </c>
      <c r="C157" s="990" t="s">
        <v>80</v>
      </c>
      <c r="D157" s="996">
        <v>21111</v>
      </c>
      <c r="E157" s="992">
        <v>633.32999999999993</v>
      </c>
      <c r="F157" s="997">
        <v>21744.33</v>
      </c>
      <c r="G157" s="997">
        <v>3479.0928000000004</v>
      </c>
      <c r="H157" s="998">
        <v>25223</v>
      </c>
      <c r="J157" s="975"/>
    </row>
    <row r="158" spans="1:10" s="982" customFormat="1">
      <c r="A158" s="988" t="s">
        <v>1423</v>
      </c>
      <c r="B158" s="989" t="s">
        <v>1424</v>
      </c>
      <c r="C158" s="990" t="s">
        <v>80</v>
      </c>
      <c r="D158" s="996">
        <v>40347</v>
      </c>
      <c r="E158" s="992">
        <v>1210.4099999999999</v>
      </c>
      <c r="F158" s="997">
        <v>41557.410000000003</v>
      </c>
      <c r="G158" s="997">
        <v>6649.1856000000007</v>
      </c>
      <c r="H158" s="998">
        <v>48207</v>
      </c>
      <c r="J158" s="975"/>
    </row>
    <row r="159" spans="1:10" s="982" customFormat="1">
      <c r="A159" s="988" t="s">
        <v>1425</v>
      </c>
      <c r="B159" s="989" t="s">
        <v>1426</v>
      </c>
      <c r="C159" s="990" t="s">
        <v>80</v>
      </c>
      <c r="D159" s="996">
        <v>107305.52540961756</v>
      </c>
      <c r="E159" s="992">
        <v>3219.1657622885268</v>
      </c>
      <c r="F159" s="992">
        <v>110524.69117190609</v>
      </c>
      <c r="G159" s="992">
        <v>17683.950587504976</v>
      </c>
      <c r="H159" s="992">
        <v>128209</v>
      </c>
      <c r="J159" s="975"/>
    </row>
    <row r="160" spans="1:10" s="982" customFormat="1">
      <c r="A160" s="988" t="s">
        <v>1427</v>
      </c>
      <c r="B160" s="989" t="s">
        <v>1428</v>
      </c>
      <c r="C160" s="990" t="s">
        <v>80</v>
      </c>
      <c r="D160" s="996">
        <v>189580</v>
      </c>
      <c r="E160" s="992">
        <v>5687.4</v>
      </c>
      <c r="F160" s="992">
        <v>195267.4</v>
      </c>
      <c r="G160" s="992">
        <v>31242.784</v>
      </c>
      <c r="H160" s="992">
        <v>226510</v>
      </c>
      <c r="J160" s="975"/>
    </row>
    <row r="161" spans="1:10" s="982" customFormat="1">
      <c r="A161" s="988" t="s">
        <v>1429</v>
      </c>
      <c r="B161" s="989" t="s">
        <v>1430</v>
      </c>
      <c r="C161" s="990" t="s">
        <v>80</v>
      </c>
      <c r="D161" s="996">
        <v>404719</v>
      </c>
      <c r="E161" s="992">
        <v>12141.57</v>
      </c>
      <c r="F161" s="992">
        <v>416860.57</v>
      </c>
      <c r="G161" s="992">
        <v>66697.691200000001</v>
      </c>
      <c r="H161" s="992">
        <v>483558</v>
      </c>
      <c r="J161" s="975"/>
    </row>
    <row r="162" spans="1:10" s="982" customFormat="1">
      <c r="A162" s="988" t="s">
        <v>1431</v>
      </c>
      <c r="B162" s="989" t="s">
        <v>1432</v>
      </c>
      <c r="C162" s="990" t="s">
        <v>80</v>
      </c>
      <c r="D162" s="996">
        <v>535709</v>
      </c>
      <c r="E162" s="992">
        <v>16071.269999999999</v>
      </c>
      <c r="F162" s="992">
        <v>551780.27</v>
      </c>
      <c r="G162" s="992">
        <v>88284.843200000003</v>
      </c>
      <c r="H162" s="992">
        <v>640065</v>
      </c>
      <c r="J162" s="975"/>
    </row>
    <row r="163" spans="1:10" s="982" customFormat="1">
      <c r="A163" s="1004" t="s">
        <v>1433</v>
      </c>
      <c r="B163" s="1005" t="s">
        <v>1434</v>
      </c>
      <c r="C163" s="1006"/>
      <c r="D163" s="1007"/>
      <c r="E163" s="987"/>
      <c r="F163" s="987"/>
      <c r="G163" s="987"/>
      <c r="H163" s="987"/>
      <c r="J163" s="975"/>
    </row>
    <row r="164" spans="1:10" s="982" customFormat="1">
      <c r="A164" s="988" t="s">
        <v>1435</v>
      </c>
      <c r="B164" s="989" t="s">
        <v>1436</v>
      </c>
      <c r="C164" s="990" t="s">
        <v>80</v>
      </c>
      <c r="D164" s="996">
        <v>115442</v>
      </c>
      <c r="E164" s="992">
        <v>3463.2599999999998</v>
      </c>
      <c r="F164" s="992">
        <v>118905.26</v>
      </c>
      <c r="G164" s="992">
        <v>19024.8416</v>
      </c>
      <c r="H164" s="992">
        <v>137930</v>
      </c>
      <c r="J164" s="975"/>
    </row>
    <row r="165" spans="1:10" s="982" customFormat="1">
      <c r="A165" s="988" t="s">
        <v>1437</v>
      </c>
      <c r="B165" s="989" t="s">
        <v>1438</v>
      </c>
      <c r="C165" s="990" t="s">
        <v>80</v>
      </c>
      <c r="D165" s="996">
        <v>229757</v>
      </c>
      <c r="E165" s="992">
        <v>6892.71</v>
      </c>
      <c r="F165" s="992">
        <v>236649.71</v>
      </c>
      <c r="G165" s="992">
        <v>37863.953600000001</v>
      </c>
      <c r="H165" s="992">
        <v>274514</v>
      </c>
      <c r="J165" s="975"/>
    </row>
    <row r="166" spans="1:10" s="982" customFormat="1">
      <c r="A166" s="988" t="s">
        <v>1439</v>
      </c>
      <c r="B166" s="989" t="s">
        <v>1440</v>
      </c>
      <c r="C166" s="990" t="s">
        <v>80</v>
      </c>
      <c r="D166" s="996">
        <v>324645</v>
      </c>
      <c r="E166" s="992">
        <v>9739.35</v>
      </c>
      <c r="F166" s="992">
        <v>334384.34999999998</v>
      </c>
      <c r="G166" s="992">
        <v>53501.495999999999</v>
      </c>
      <c r="H166" s="992">
        <v>387886</v>
      </c>
      <c r="J166" s="975"/>
    </row>
    <row r="167" spans="1:10" s="982" customFormat="1">
      <c r="A167" s="1004" t="s">
        <v>1441</v>
      </c>
      <c r="B167" s="1005" t="s">
        <v>1442</v>
      </c>
      <c r="C167" s="1006"/>
      <c r="D167" s="1007"/>
      <c r="E167" s="987"/>
      <c r="F167" s="987"/>
      <c r="G167" s="987"/>
      <c r="H167" s="987"/>
      <c r="J167" s="975"/>
    </row>
    <row r="168" spans="1:10" s="982" customFormat="1">
      <c r="A168" s="988" t="s">
        <v>1443</v>
      </c>
      <c r="B168" s="989" t="s">
        <v>1444</v>
      </c>
      <c r="C168" s="990" t="s">
        <v>80</v>
      </c>
      <c r="D168" s="996">
        <v>58604</v>
      </c>
      <c r="E168" s="992">
        <v>1758.12</v>
      </c>
      <c r="F168" s="992">
        <v>60362.12</v>
      </c>
      <c r="G168" s="992">
        <v>9657.9392000000007</v>
      </c>
      <c r="H168" s="992">
        <v>70020</v>
      </c>
      <c r="J168" s="975"/>
    </row>
    <row r="169" spans="1:10" s="982" customFormat="1">
      <c r="A169" s="988" t="s">
        <v>1445</v>
      </c>
      <c r="B169" s="989" t="s">
        <v>1446</v>
      </c>
      <c r="C169" s="990" t="s">
        <v>80</v>
      </c>
      <c r="D169" s="996">
        <v>54265</v>
      </c>
      <c r="E169" s="992">
        <v>1627.95</v>
      </c>
      <c r="F169" s="992">
        <v>55892.95</v>
      </c>
      <c r="G169" s="992">
        <v>8942.8719999999994</v>
      </c>
      <c r="H169" s="992">
        <v>64836</v>
      </c>
      <c r="J169" s="975"/>
    </row>
    <row r="170" spans="1:10" s="982" customFormat="1">
      <c r="A170" s="988" t="s">
        <v>1447</v>
      </c>
      <c r="B170" s="989" t="s">
        <v>1448</v>
      </c>
      <c r="C170" s="990" t="s">
        <v>80</v>
      </c>
      <c r="D170" s="996">
        <v>58435</v>
      </c>
      <c r="E170" s="992">
        <v>1753.05</v>
      </c>
      <c r="F170" s="997">
        <v>60188.05</v>
      </c>
      <c r="G170" s="997">
        <v>9630.0880000000016</v>
      </c>
      <c r="H170" s="998">
        <v>69818</v>
      </c>
      <c r="J170" s="975"/>
    </row>
    <row r="171" spans="1:10" s="982" customFormat="1">
      <c r="A171" s="988" t="s">
        <v>1449</v>
      </c>
      <c r="B171" s="989" t="s">
        <v>1450</v>
      </c>
      <c r="C171" s="990" t="s">
        <v>80</v>
      </c>
      <c r="D171" s="996">
        <v>79228</v>
      </c>
      <c r="E171" s="992">
        <v>2376.8399999999997</v>
      </c>
      <c r="F171" s="992">
        <v>81604.84</v>
      </c>
      <c r="G171" s="992">
        <v>13056.7744</v>
      </c>
      <c r="H171" s="992">
        <v>94662</v>
      </c>
      <c r="J171" s="975"/>
    </row>
    <row r="172" spans="1:10" s="982" customFormat="1">
      <c r="A172" s="988" t="s">
        <v>1451</v>
      </c>
      <c r="B172" s="989" t="s">
        <v>1452</v>
      </c>
      <c r="C172" s="990" t="s">
        <v>80</v>
      </c>
      <c r="D172" s="996">
        <v>111787</v>
      </c>
      <c r="E172" s="992">
        <v>3353.6099999999997</v>
      </c>
      <c r="F172" s="997">
        <v>115140.61</v>
      </c>
      <c r="G172" s="997">
        <v>18422.497599999999</v>
      </c>
      <c r="H172" s="998">
        <v>133563</v>
      </c>
      <c r="J172" s="975"/>
    </row>
    <row r="173" spans="1:10" s="982" customFormat="1">
      <c r="A173" s="988" t="s">
        <v>1453</v>
      </c>
      <c r="B173" s="989" t="s">
        <v>1454</v>
      </c>
      <c r="C173" s="990" t="s">
        <v>80</v>
      </c>
      <c r="D173" s="996">
        <v>240939</v>
      </c>
      <c r="E173" s="992">
        <v>7228.17</v>
      </c>
      <c r="F173" s="992">
        <v>248167.17</v>
      </c>
      <c r="G173" s="992">
        <v>39706.747200000005</v>
      </c>
      <c r="H173" s="992">
        <v>287874</v>
      </c>
      <c r="J173" s="975"/>
    </row>
    <row r="174" spans="1:10" s="982" customFormat="1">
      <c r="A174" s="988" t="s">
        <v>1455</v>
      </c>
      <c r="B174" s="989" t="s">
        <v>1456</v>
      </c>
      <c r="C174" s="990" t="s">
        <v>80</v>
      </c>
      <c r="D174" s="996">
        <v>455830</v>
      </c>
      <c r="E174" s="992">
        <v>13674.9</v>
      </c>
      <c r="F174" s="992">
        <v>469504.9</v>
      </c>
      <c r="G174" s="992">
        <v>75120.784</v>
      </c>
      <c r="H174" s="992">
        <v>544626</v>
      </c>
      <c r="J174" s="975"/>
    </row>
    <row r="175" spans="1:10" s="982" customFormat="1">
      <c r="A175" s="1004" t="s">
        <v>1457</v>
      </c>
      <c r="B175" s="1005" t="s">
        <v>1458</v>
      </c>
      <c r="C175" s="1006"/>
      <c r="D175" s="1007"/>
      <c r="E175" s="987"/>
      <c r="F175" s="987"/>
      <c r="G175" s="987"/>
      <c r="H175" s="987"/>
      <c r="J175" s="975"/>
    </row>
    <row r="176" spans="1:10" s="982" customFormat="1">
      <c r="A176" s="988" t="s">
        <v>1459</v>
      </c>
      <c r="B176" s="989" t="s">
        <v>1460</v>
      </c>
      <c r="C176" s="990" t="s">
        <v>80</v>
      </c>
      <c r="D176" s="996">
        <v>59692</v>
      </c>
      <c r="E176" s="992">
        <v>1790.76</v>
      </c>
      <c r="F176" s="992">
        <v>61482.76</v>
      </c>
      <c r="G176" s="992">
        <v>9837.2416000000012</v>
      </c>
      <c r="H176" s="992">
        <v>71320</v>
      </c>
      <c r="J176" s="975"/>
    </row>
    <row r="177" spans="1:10" s="982" customFormat="1">
      <c r="A177" s="988" t="s">
        <v>1461</v>
      </c>
      <c r="B177" s="989" t="s">
        <v>1462</v>
      </c>
      <c r="C177" s="990" t="s">
        <v>80</v>
      </c>
      <c r="D177" s="996">
        <v>39967</v>
      </c>
      <c r="E177" s="992">
        <v>1199.01</v>
      </c>
      <c r="F177" s="992">
        <v>41166.01</v>
      </c>
      <c r="G177" s="992">
        <v>6586.5616000000009</v>
      </c>
      <c r="H177" s="992">
        <v>47753</v>
      </c>
      <c r="J177" s="975"/>
    </row>
    <row r="178" spans="1:10" s="982" customFormat="1">
      <c r="A178" s="988" t="s">
        <v>1463</v>
      </c>
      <c r="B178" s="989" t="s">
        <v>1464</v>
      </c>
      <c r="C178" s="990" t="s">
        <v>80</v>
      </c>
      <c r="D178" s="996">
        <v>75972</v>
      </c>
      <c r="E178" s="992">
        <v>2279.16</v>
      </c>
      <c r="F178" s="992">
        <v>78251.16</v>
      </c>
      <c r="G178" s="992">
        <v>12520.185600000001</v>
      </c>
      <c r="H178" s="992">
        <v>90771</v>
      </c>
      <c r="J178" s="975"/>
    </row>
    <row r="179" spans="1:10" s="982" customFormat="1">
      <c r="A179" s="988" t="s">
        <v>1465</v>
      </c>
      <c r="B179" s="989" t="s">
        <v>1466</v>
      </c>
      <c r="C179" s="990" t="s">
        <v>80</v>
      </c>
      <c r="D179" s="996">
        <v>95507</v>
      </c>
      <c r="E179" s="992">
        <v>2865.21</v>
      </c>
      <c r="F179" s="992">
        <v>98372.21</v>
      </c>
      <c r="G179" s="992">
        <v>15739.553600000001</v>
      </c>
      <c r="H179" s="992">
        <v>114112</v>
      </c>
      <c r="J179" s="975"/>
    </row>
    <row r="180" spans="1:10" s="982" customFormat="1">
      <c r="A180" s="988" t="s">
        <v>1467</v>
      </c>
      <c r="B180" s="989" t="s">
        <v>1468</v>
      </c>
      <c r="C180" s="990" t="s">
        <v>80</v>
      </c>
      <c r="D180" s="996">
        <v>217062</v>
      </c>
      <c r="E180" s="992">
        <v>6511.86</v>
      </c>
      <c r="F180" s="992">
        <v>223573.86</v>
      </c>
      <c r="G180" s="992">
        <v>35771.817600000002</v>
      </c>
      <c r="H180" s="992">
        <v>259346</v>
      </c>
      <c r="J180" s="975"/>
    </row>
    <row r="181" spans="1:10" s="982" customFormat="1">
      <c r="A181" s="988" t="s">
        <v>1469</v>
      </c>
      <c r="B181" s="989" t="s">
        <v>1470</v>
      </c>
      <c r="C181" s="990" t="s">
        <v>80</v>
      </c>
      <c r="D181" s="996">
        <v>697698</v>
      </c>
      <c r="E181" s="992">
        <v>20930.939999999999</v>
      </c>
      <c r="F181" s="992">
        <v>718628.94</v>
      </c>
      <c r="G181" s="992">
        <v>114980.63039999999</v>
      </c>
      <c r="H181" s="992">
        <v>833610</v>
      </c>
      <c r="J181" s="975"/>
    </row>
    <row r="182" spans="1:10" s="982" customFormat="1">
      <c r="A182" s="1004" t="s">
        <v>175</v>
      </c>
      <c r="B182" s="1005" t="s">
        <v>1471</v>
      </c>
      <c r="C182" s="1006"/>
      <c r="D182" s="1007"/>
      <c r="E182" s="987"/>
      <c r="F182" s="987"/>
      <c r="G182" s="987"/>
      <c r="H182" s="987"/>
      <c r="J182" s="975"/>
    </row>
    <row r="183" spans="1:10" s="982" customFormat="1">
      <c r="A183" s="1004" t="s">
        <v>1472</v>
      </c>
      <c r="B183" s="1005" t="s">
        <v>1473</v>
      </c>
      <c r="C183" s="1006"/>
      <c r="D183" s="1007"/>
      <c r="E183" s="987"/>
      <c r="F183" s="987"/>
      <c r="G183" s="987"/>
      <c r="H183" s="987"/>
      <c r="J183" s="975"/>
    </row>
    <row r="184" spans="1:10" s="982" customFormat="1">
      <c r="A184" s="988" t="s">
        <v>1474</v>
      </c>
      <c r="B184" s="989" t="s">
        <v>759</v>
      </c>
      <c r="C184" s="990" t="s">
        <v>80</v>
      </c>
      <c r="D184" s="996">
        <v>6299</v>
      </c>
      <c r="E184" s="992">
        <v>188.97</v>
      </c>
      <c r="F184" s="992">
        <v>6487.97</v>
      </c>
      <c r="G184" s="992">
        <v>1038.0752</v>
      </c>
      <c r="H184" s="992">
        <v>7526</v>
      </c>
      <c r="J184" s="975"/>
    </row>
    <row r="185" spans="1:10" s="982" customFormat="1">
      <c r="A185" s="988" t="s">
        <v>1475</v>
      </c>
      <c r="B185" s="989" t="s">
        <v>1476</v>
      </c>
      <c r="C185" s="990" t="s">
        <v>80</v>
      </c>
      <c r="D185" s="996">
        <v>4108</v>
      </c>
      <c r="E185" s="992">
        <v>123.24</v>
      </c>
      <c r="F185" s="992">
        <v>4231.24</v>
      </c>
      <c r="G185" s="992">
        <v>676.99839999999995</v>
      </c>
      <c r="H185" s="992">
        <v>4908</v>
      </c>
      <c r="J185" s="975"/>
    </row>
    <row r="186" spans="1:10" s="982" customFormat="1">
      <c r="A186" s="988" t="s">
        <v>1477</v>
      </c>
      <c r="B186" s="989" t="s">
        <v>1074</v>
      </c>
      <c r="C186" s="990" t="s">
        <v>80</v>
      </c>
      <c r="D186" s="996">
        <v>6674</v>
      </c>
      <c r="E186" s="992">
        <v>200.22</v>
      </c>
      <c r="F186" s="992">
        <v>6874.22</v>
      </c>
      <c r="G186" s="992">
        <v>1099.8752000000002</v>
      </c>
      <c r="H186" s="992">
        <v>7974</v>
      </c>
      <c r="J186" s="975"/>
    </row>
    <row r="187" spans="1:10" s="982" customFormat="1">
      <c r="A187" s="988" t="s">
        <v>1478</v>
      </c>
      <c r="B187" s="989" t="s">
        <v>1479</v>
      </c>
      <c r="C187" s="990" t="s">
        <v>80</v>
      </c>
      <c r="D187" s="996">
        <v>5850</v>
      </c>
      <c r="E187" s="992">
        <v>175.5</v>
      </c>
      <c r="F187" s="992">
        <v>6025.5</v>
      </c>
      <c r="G187" s="992">
        <v>964.08</v>
      </c>
      <c r="H187" s="992">
        <v>6990</v>
      </c>
      <c r="J187" s="975"/>
    </row>
    <row r="188" spans="1:10" s="982" customFormat="1">
      <c r="A188" s="988" t="s">
        <v>1480</v>
      </c>
      <c r="B188" s="989" t="s">
        <v>770</v>
      </c>
      <c r="C188" s="990" t="s">
        <v>80</v>
      </c>
      <c r="D188" s="996">
        <v>9337</v>
      </c>
      <c r="E188" s="992">
        <v>280.11</v>
      </c>
      <c r="F188" s="992">
        <v>9617.11</v>
      </c>
      <c r="G188" s="992">
        <v>1538.7376000000002</v>
      </c>
      <c r="H188" s="992">
        <v>11156</v>
      </c>
      <c r="J188" s="975"/>
    </row>
    <row r="189" spans="1:10" s="982" customFormat="1">
      <c r="A189" s="988" t="s">
        <v>1481</v>
      </c>
      <c r="B189" s="989" t="s">
        <v>1482</v>
      </c>
      <c r="C189" s="990" t="s">
        <v>80</v>
      </c>
      <c r="D189" s="996">
        <v>8216</v>
      </c>
      <c r="E189" s="992">
        <v>246.48</v>
      </c>
      <c r="F189" s="992">
        <v>8462.48</v>
      </c>
      <c r="G189" s="992">
        <v>1353.9967999999999</v>
      </c>
      <c r="H189" s="992">
        <v>9816</v>
      </c>
      <c r="J189" s="975"/>
    </row>
    <row r="190" spans="1:10" s="982" customFormat="1">
      <c r="A190" s="988" t="s">
        <v>1483</v>
      </c>
      <c r="B190" s="989" t="s">
        <v>772</v>
      </c>
      <c r="C190" s="990" t="s">
        <v>80</v>
      </c>
      <c r="D190" s="996">
        <v>10604</v>
      </c>
      <c r="E190" s="992">
        <v>318.12</v>
      </c>
      <c r="F190" s="992">
        <v>10922.12</v>
      </c>
      <c r="G190" s="992">
        <v>1747.5392000000002</v>
      </c>
      <c r="H190" s="992">
        <v>12670</v>
      </c>
      <c r="J190" s="975"/>
    </row>
    <row r="191" spans="1:10" s="982" customFormat="1">
      <c r="A191" s="988" t="s">
        <v>1484</v>
      </c>
      <c r="B191" s="989" t="s">
        <v>1485</v>
      </c>
      <c r="C191" s="990" t="s">
        <v>80</v>
      </c>
      <c r="D191" s="996">
        <v>10081</v>
      </c>
      <c r="E191" s="992">
        <v>302.43</v>
      </c>
      <c r="F191" s="992">
        <v>10383.43</v>
      </c>
      <c r="G191" s="992">
        <v>1661.3488</v>
      </c>
      <c r="H191" s="992">
        <v>12045</v>
      </c>
      <c r="J191" s="975"/>
    </row>
    <row r="192" spans="1:10" s="982" customFormat="1">
      <c r="A192" s="988" t="s">
        <v>1486</v>
      </c>
      <c r="B192" s="989" t="s">
        <v>774</v>
      </c>
      <c r="C192" s="990" t="s">
        <v>80</v>
      </c>
      <c r="D192" s="996">
        <v>13479</v>
      </c>
      <c r="E192" s="992">
        <v>404.37</v>
      </c>
      <c r="F192" s="992">
        <v>13883.37</v>
      </c>
      <c r="G192" s="992">
        <v>2221.3392000000003</v>
      </c>
      <c r="H192" s="992">
        <v>16105</v>
      </c>
      <c r="J192" s="975"/>
    </row>
    <row r="193" spans="1:10" s="982" customFormat="1">
      <c r="A193" s="988" t="s">
        <v>1487</v>
      </c>
      <c r="B193" s="989" t="s">
        <v>1488</v>
      </c>
      <c r="C193" s="990" t="s">
        <v>80</v>
      </c>
      <c r="D193" s="996">
        <v>11824</v>
      </c>
      <c r="E193" s="992">
        <v>354.71999999999997</v>
      </c>
      <c r="F193" s="992">
        <v>12178.72</v>
      </c>
      <c r="G193" s="992">
        <v>1948.5952</v>
      </c>
      <c r="H193" s="992">
        <v>14127</v>
      </c>
      <c r="J193" s="975"/>
    </row>
    <row r="194" spans="1:10" s="982" customFormat="1">
      <c r="A194" s="988" t="s">
        <v>1489</v>
      </c>
      <c r="B194" s="989" t="s">
        <v>1490</v>
      </c>
      <c r="C194" s="990" t="s">
        <v>80</v>
      </c>
      <c r="D194" s="996">
        <v>28344</v>
      </c>
      <c r="E194" s="992">
        <v>850.31999999999994</v>
      </c>
      <c r="F194" s="992">
        <v>29194.32</v>
      </c>
      <c r="G194" s="992">
        <v>4671.0911999999998</v>
      </c>
      <c r="H194" s="992">
        <v>33865</v>
      </c>
      <c r="J194" s="975"/>
    </row>
    <row r="195" spans="1:10" s="982" customFormat="1">
      <c r="A195" s="1004" t="s">
        <v>1491</v>
      </c>
      <c r="B195" s="1005" t="s">
        <v>1492</v>
      </c>
      <c r="C195" s="1006"/>
      <c r="D195" s="1007"/>
      <c r="E195" s="987"/>
      <c r="F195" s="987"/>
      <c r="G195" s="987"/>
      <c r="H195" s="987"/>
      <c r="J195" s="975"/>
    </row>
    <row r="196" spans="1:10" s="982" customFormat="1">
      <c r="A196" s="1004" t="s">
        <v>1493</v>
      </c>
      <c r="B196" s="1005" t="s">
        <v>1494</v>
      </c>
      <c r="C196" s="1006"/>
      <c r="D196" s="1007"/>
      <c r="E196" s="987"/>
      <c r="F196" s="987"/>
      <c r="G196" s="987"/>
      <c r="H196" s="987"/>
      <c r="J196" s="975"/>
    </row>
    <row r="197" spans="1:10" s="982" customFormat="1">
      <c r="A197" s="1004" t="s">
        <v>1495</v>
      </c>
      <c r="B197" s="1005" t="s">
        <v>1496</v>
      </c>
      <c r="C197" s="1006"/>
      <c r="D197" s="1007"/>
      <c r="E197" s="987"/>
      <c r="F197" s="987"/>
      <c r="G197" s="987"/>
      <c r="H197" s="987"/>
      <c r="J197" s="975"/>
    </row>
    <row r="198" spans="1:10" s="982" customFormat="1">
      <c r="A198" s="988" t="s">
        <v>1497</v>
      </c>
      <c r="B198" s="989" t="s">
        <v>1498</v>
      </c>
      <c r="C198" s="990" t="s">
        <v>80</v>
      </c>
      <c r="D198" s="996">
        <v>250</v>
      </c>
      <c r="E198" s="992">
        <v>7.5</v>
      </c>
      <c r="F198" s="992">
        <v>257.5</v>
      </c>
      <c r="G198" s="992">
        <v>41.2</v>
      </c>
      <c r="H198" s="992">
        <v>299</v>
      </c>
      <c r="J198" s="975"/>
    </row>
    <row r="199" spans="1:10" s="982" customFormat="1">
      <c r="A199" s="988" t="s">
        <v>1499</v>
      </c>
      <c r="B199" s="989" t="s">
        <v>1500</v>
      </c>
      <c r="C199" s="990" t="s">
        <v>80</v>
      </c>
      <c r="D199" s="996">
        <v>453</v>
      </c>
      <c r="E199" s="992">
        <v>13.59</v>
      </c>
      <c r="F199" s="992">
        <v>466.59</v>
      </c>
      <c r="G199" s="992">
        <v>74.654399999999995</v>
      </c>
      <c r="H199" s="992">
        <v>541</v>
      </c>
      <c r="J199" s="975"/>
    </row>
    <row r="200" spans="1:10" s="982" customFormat="1">
      <c r="A200" s="988" t="s">
        <v>1501</v>
      </c>
      <c r="B200" s="989" t="s">
        <v>1502</v>
      </c>
      <c r="C200" s="990" t="s">
        <v>80</v>
      </c>
      <c r="D200" s="996">
        <v>949</v>
      </c>
      <c r="E200" s="992">
        <v>28.47</v>
      </c>
      <c r="F200" s="992">
        <v>977.47</v>
      </c>
      <c r="G200" s="992">
        <v>156.39520000000002</v>
      </c>
      <c r="H200" s="992">
        <v>1134</v>
      </c>
      <c r="J200" s="975"/>
    </row>
    <row r="201" spans="1:10" s="982" customFormat="1">
      <c r="A201" s="988" t="s">
        <v>1503</v>
      </c>
      <c r="B201" s="989" t="s">
        <v>1504</v>
      </c>
      <c r="C201" s="990" t="s">
        <v>80</v>
      </c>
      <c r="D201" s="996">
        <v>1995</v>
      </c>
      <c r="E201" s="992">
        <v>59.849999999999994</v>
      </c>
      <c r="F201" s="992">
        <v>2054.85</v>
      </c>
      <c r="G201" s="992">
        <v>328.77600000000001</v>
      </c>
      <c r="H201" s="992">
        <v>2384</v>
      </c>
      <c r="J201" s="975"/>
    </row>
    <row r="202" spans="1:10" s="982" customFormat="1">
      <c r="A202" s="988" t="s">
        <v>1505</v>
      </c>
      <c r="B202" s="989" t="s">
        <v>1506</v>
      </c>
      <c r="C202" s="990" t="s">
        <v>80</v>
      </c>
      <c r="D202" s="996">
        <v>2338</v>
      </c>
      <c r="E202" s="992">
        <v>70.14</v>
      </c>
      <c r="F202" s="992">
        <v>2408.14</v>
      </c>
      <c r="G202" s="992">
        <v>385.30239999999998</v>
      </c>
      <c r="H202" s="992">
        <v>2793</v>
      </c>
      <c r="J202" s="975"/>
    </row>
    <row r="203" spans="1:10" s="982" customFormat="1">
      <c r="A203" s="988" t="s">
        <v>1507</v>
      </c>
      <c r="B203" s="989" t="s">
        <v>1508</v>
      </c>
      <c r="C203" s="990" t="s">
        <v>80</v>
      </c>
      <c r="D203" s="996">
        <v>3340</v>
      </c>
      <c r="E203" s="992">
        <v>100.2</v>
      </c>
      <c r="F203" s="992">
        <v>3440.2</v>
      </c>
      <c r="G203" s="992">
        <v>550.43200000000002</v>
      </c>
      <c r="H203" s="992">
        <v>3991</v>
      </c>
      <c r="J203" s="975"/>
    </row>
    <row r="204" spans="1:10" s="982" customFormat="1">
      <c r="A204" s="988" t="s">
        <v>1509</v>
      </c>
      <c r="B204" s="989" t="s">
        <v>1510</v>
      </c>
      <c r="C204" s="990" t="s">
        <v>80</v>
      </c>
      <c r="D204" s="996">
        <v>8684</v>
      </c>
      <c r="E204" s="992">
        <v>260.52</v>
      </c>
      <c r="F204" s="992">
        <v>8944.52</v>
      </c>
      <c r="G204" s="992">
        <v>1431.1232</v>
      </c>
      <c r="H204" s="992">
        <v>10376</v>
      </c>
      <c r="J204" s="975"/>
    </row>
    <row r="205" spans="1:10" s="982" customFormat="1">
      <c r="A205" s="988" t="s">
        <v>1511</v>
      </c>
      <c r="B205" s="989" t="s">
        <v>1512</v>
      </c>
      <c r="C205" s="990" t="s">
        <v>80</v>
      </c>
      <c r="D205" s="996">
        <v>13129</v>
      </c>
      <c r="E205" s="992">
        <v>393.87</v>
      </c>
      <c r="F205" s="992">
        <v>13522.87</v>
      </c>
      <c r="G205" s="992">
        <v>2163.6592000000001</v>
      </c>
      <c r="H205" s="992">
        <v>15687</v>
      </c>
      <c r="J205" s="975"/>
    </row>
    <row r="206" spans="1:10" s="982" customFormat="1">
      <c r="A206" s="988" t="s">
        <v>1513</v>
      </c>
      <c r="B206" s="989" t="s">
        <v>1514</v>
      </c>
      <c r="C206" s="990" t="s">
        <v>80</v>
      </c>
      <c r="D206" s="996">
        <v>24152</v>
      </c>
      <c r="E206" s="992">
        <v>724.56</v>
      </c>
      <c r="F206" s="992">
        <v>24876.560000000001</v>
      </c>
      <c r="G206" s="992">
        <v>3980.2496000000001</v>
      </c>
      <c r="H206" s="992">
        <v>28857</v>
      </c>
      <c r="J206" s="975"/>
    </row>
    <row r="207" spans="1:10" s="982" customFormat="1">
      <c r="A207" s="1004" t="s">
        <v>1515</v>
      </c>
      <c r="B207" s="1005" t="s">
        <v>1516</v>
      </c>
      <c r="C207" s="1006"/>
      <c r="D207" s="1007"/>
      <c r="E207" s="987"/>
      <c r="F207" s="987"/>
      <c r="G207" s="987"/>
      <c r="H207" s="987"/>
      <c r="J207" s="975"/>
    </row>
    <row r="208" spans="1:10" s="982" customFormat="1">
      <c r="A208" s="988" t="s">
        <v>1517</v>
      </c>
      <c r="B208" s="989" t="s">
        <v>1518</v>
      </c>
      <c r="C208" s="990" t="s">
        <v>80</v>
      </c>
      <c r="D208" s="996">
        <v>282</v>
      </c>
      <c r="E208" s="992">
        <v>8.4599999999999991</v>
      </c>
      <c r="F208" s="992">
        <v>290.45999999999998</v>
      </c>
      <c r="G208" s="992">
        <v>46.473599999999998</v>
      </c>
      <c r="H208" s="992">
        <v>337</v>
      </c>
      <c r="J208" s="975"/>
    </row>
    <row r="209" spans="1:10" s="982" customFormat="1">
      <c r="A209" s="988" t="s">
        <v>1519</v>
      </c>
      <c r="B209" s="989" t="s">
        <v>1520</v>
      </c>
      <c r="C209" s="990" t="s">
        <v>80</v>
      </c>
      <c r="D209" s="996">
        <v>510</v>
      </c>
      <c r="E209" s="992">
        <v>15.299999999999999</v>
      </c>
      <c r="F209" s="992">
        <v>525.29999999999995</v>
      </c>
      <c r="G209" s="992">
        <v>84.047999999999988</v>
      </c>
      <c r="H209" s="992">
        <v>609</v>
      </c>
      <c r="J209" s="975"/>
    </row>
    <row r="210" spans="1:10" s="982" customFormat="1">
      <c r="A210" s="988" t="s">
        <v>1521</v>
      </c>
      <c r="B210" s="989" t="s">
        <v>1522</v>
      </c>
      <c r="C210" s="990" t="s">
        <v>80</v>
      </c>
      <c r="D210" s="996">
        <v>1136</v>
      </c>
      <c r="E210" s="992">
        <v>34.08</v>
      </c>
      <c r="F210" s="992">
        <v>1170.08</v>
      </c>
      <c r="G210" s="992">
        <v>187.21279999999999</v>
      </c>
      <c r="H210" s="992">
        <v>1357</v>
      </c>
      <c r="J210" s="975"/>
    </row>
    <row r="211" spans="1:10" s="982" customFormat="1">
      <c r="A211" s="988" t="s">
        <v>1523</v>
      </c>
      <c r="B211" s="989" t="s">
        <v>1524</v>
      </c>
      <c r="C211" s="990" t="s">
        <v>80</v>
      </c>
      <c r="D211" s="996">
        <v>1856</v>
      </c>
      <c r="E211" s="992">
        <v>55.68</v>
      </c>
      <c r="F211" s="992">
        <v>1911.68</v>
      </c>
      <c r="G211" s="992">
        <v>305.86880000000002</v>
      </c>
      <c r="H211" s="992">
        <v>2218</v>
      </c>
      <c r="J211" s="975"/>
    </row>
    <row r="212" spans="1:10" s="982" customFormat="1">
      <c r="A212" s="988" t="s">
        <v>1525</v>
      </c>
      <c r="B212" s="989" t="s">
        <v>1526</v>
      </c>
      <c r="C212" s="990" t="s">
        <v>80</v>
      </c>
      <c r="D212" s="996">
        <v>3138</v>
      </c>
      <c r="E212" s="992">
        <v>94.14</v>
      </c>
      <c r="F212" s="992">
        <v>3232.14</v>
      </c>
      <c r="G212" s="992">
        <v>517.14239999999995</v>
      </c>
      <c r="H212" s="992">
        <v>3749</v>
      </c>
      <c r="J212" s="975"/>
    </row>
    <row r="213" spans="1:10" s="982" customFormat="1">
      <c r="A213" s="988" t="s">
        <v>1527</v>
      </c>
      <c r="B213" s="989" t="s">
        <v>1528</v>
      </c>
      <c r="C213" s="990" t="s">
        <v>80</v>
      </c>
      <c r="D213" s="996">
        <v>5587</v>
      </c>
      <c r="E213" s="992">
        <v>167.60999999999999</v>
      </c>
      <c r="F213" s="992">
        <v>5754.61</v>
      </c>
      <c r="G213" s="992">
        <v>920.73759999999993</v>
      </c>
      <c r="H213" s="992">
        <v>6675</v>
      </c>
      <c r="J213" s="975"/>
    </row>
    <row r="214" spans="1:10" s="982" customFormat="1">
      <c r="A214" s="988" t="s">
        <v>1529</v>
      </c>
      <c r="B214" s="989" t="s">
        <v>1530</v>
      </c>
      <c r="C214" s="990" t="s">
        <v>80</v>
      </c>
      <c r="D214" s="996">
        <v>10395</v>
      </c>
      <c r="E214" s="992">
        <v>311.84999999999997</v>
      </c>
      <c r="F214" s="992">
        <v>10706.85</v>
      </c>
      <c r="G214" s="992">
        <v>1713.096</v>
      </c>
      <c r="H214" s="992">
        <v>12420</v>
      </c>
      <c r="J214" s="975"/>
    </row>
    <row r="215" spans="1:10" s="982" customFormat="1">
      <c r="A215" s="988" t="s">
        <v>1531</v>
      </c>
      <c r="B215" s="989" t="s">
        <v>1532</v>
      </c>
      <c r="C215" s="990" t="s">
        <v>80</v>
      </c>
      <c r="D215" s="996">
        <v>16412</v>
      </c>
      <c r="E215" s="992">
        <v>492.35999999999996</v>
      </c>
      <c r="F215" s="992">
        <v>16904.36</v>
      </c>
      <c r="G215" s="992">
        <v>2704.6976</v>
      </c>
      <c r="H215" s="992">
        <v>19609</v>
      </c>
      <c r="J215" s="975"/>
    </row>
    <row r="216" spans="1:10" s="982" customFormat="1">
      <c r="A216" s="988" t="s">
        <v>1533</v>
      </c>
      <c r="B216" s="989" t="s">
        <v>1534</v>
      </c>
      <c r="C216" s="990" t="s">
        <v>80</v>
      </c>
      <c r="D216" s="996">
        <v>29639</v>
      </c>
      <c r="E216" s="992">
        <v>889.17</v>
      </c>
      <c r="F216" s="992">
        <v>30528.17</v>
      </c>
      <c r="G216" s="992">
        <v>4884.5072</v>
      </c>
      <c r="H216" s="992">
        <v>35413</v>
      </c>
      <c r="J216" s="975"/>
    </row>
    <row r="217" spans="1:10" s="982" customFormat="1">
      <c r="A217" s="1004" t="s">
        <v>1535</v>
      </c>
      <c r="B217" s="1005" t="s">
        <v>1536</v>
      </c>
      <c r="C217" s="1006"/>
      <c r="D217" s="1007"/>
      <c r="E217" s="987"/>
      <c r="F217" s="987"/>
      <c r="G217" s="987"/>
      <c r="H217" s="987"/>
      <c r="J217" s="975"/>
    </row>
    <row r="218" spans="1:10" s="982" customFormat="1">
      <c r="A218" s="988" t="s">
        <v>1537</v>
      </c>
      <c r="B218" s="989" t="s">
        <v>1538</v>
      </c>
      <c r="C218" s="990" t="s">
        <v>80</v>
      </c>
      <c r="D218" s="996">
        <v>1159</v>
      </c>
      <c r="E218" s="992">
        <v>34.769999999999996</v>
      </c>
      <c r="F218" s="992">
        <v>1193.77</v>
      </c>
      <c r="G218" s="992">
        <v>191.00319999999999</v>
      </c>
      <c r="H218" s="992">
        <v>1385</v>
      </c>
      <c r="J218" s="975"/>
    </row>
    <row r="219" spans="1:10" s="982" customFormat="1">
      <c r="A219" s="988" t="s">
        <v>1539</v>
      </c>
      <c r="B219" s="989" t="s">
        <v>1540</v>
      </c>
      <c r="C219" s="990" t="s">
        <v>80</v>
      </c>
      <c r="D219" s="996">
        <v>1182</v>
      </c>
      <c r="E219" s="992">
        <v>35.46</v>
      </c>
      <c r="F219" s="992">
        <v>1217.46</v>
      </c>
      <c r="G219" s="992">
        <v>194.7936</v>
      </c>
      <c r="H219" s="992">
        <v>1412</v>
      </c>
      <c r="J219" s="975"/>
    </row>
    <row r="220" spans="1:10" s="982" customFormat="1">
      <c r="A220" s="1004" t="s">
        <v>1541</v>
      </c>
      <c r="B220" s="1005" t="s">
        <v>1542</v>
      </c>
      <c r="C220" s="1006"/>
      <c r="D220" s="1007"/>
      <c r="E220" s="987"/>
      <c r="F220" s="987"/>
      <c r="G220" s="987"/>
      <c r="H220" s="987"/>
      <c r="J220" s="975"/>
    </row>
    <row r="221" spans="1:10" s="982" customFormat="1">
      <c r="A221" s="1004" t="s">
        <v>1543</v>
      </c>
      <c r="B221" s="1005" t="s">
        <v>1544</v>
      </c>
      <c r="C221" s="1006"/>
      <c r="D221" s="1007"/>
      <c r="E221" s="987"/>
      <c r="F221" s="987"/>
      <c r="G221" s="987"/>
      <c r="H221" s="987"/>
      <c r="J221" s="975"/>
    </row>
    <row r="222" spans="1:10" s="982" customFormat="1">
      <c r="A222" s="988" t="s">
        <v>1545</v>
      </c>
      <c r="B222" s="989" t="s">
        <v>1498</v>
      </c>
      <c r="C222" s="990" t="s">
        <v>80</v>
      </c>
      <c r="D222" s="996">
        <v>250</v>
      </c>
      <c r="E222" s="992">
        <v>7.5</v>
      </c>
      <c r="F222" s="992">
        <v>257.5</v>
      </c>
      <c r="G222" s="992">
        <v>41.2</v>
      </c>
      <c r="H222" s="992">
        <v>299</v>
      </c>
      <c r="J222" s="975"/>
    </row>
    <row r="223" spans="1:10" s="982" customFormat="1">
      <c r="A223" s="988" t="s">
        <v>1546</v>
      </c>
      <c r="B223" s="989" t="s">
        <v>1500</v>
      </c>
      <c r="C223" s="990" t="s">
        <v>80</v>
      </c>
      <c r="D223" s="996">
        <v>453</v>
      </c>
      <c r="E223" s="992">
        <v>13.59</v>
      </c>
      <c r="F223" s="992">
        <v>466.59</v>
      </c>
      <c r="G223" s="992">
        <v>74.654399999999995</v>
      </c>
      <c r="H223" s="992">
        <v>541</v>
      </c>
      <c r="J223" s="975"/>
    </row>
    <row r="224" spans="1:10" s="982" customFormat="1">
      <c r="A224" s="988" t="s">
        <v>1547</v>
      </c>
      <c r="B224" s="989" t="s">
        <v>1502</v>
      </c>
      <c r="C224" s="990" t="s">
        <v>80</v>
      </c>
      <c r="D224" s="996">
        <v>949</v>
      </c>
      <c r="E224" s="992">
        <v>28.47</v>
      </c>
      <c r="F224" s="992">
        <v>977.47</v>
      </c>
      <c r="G224" s="992">
        <v>156.39520000000002</v>
      </c>
      <c r="H224" s="992">
        <v>1134</v>
      </c>
      <c r="J224" s="975"/>
    </row>
    <row r="225" spans="1:10" s="982" customFormat="1">
      <c r="A225" s="988" t="s">
        <v>1548</v>
      </c>
      <c r="B225" s="989" t="s">
        <v>1504</v>
      </c>
      <c r="C225" s="990" t="s">
        <v>80</v>
      </c>
      <c r="D225" s="996">
        <v>1995</v>
      </c>
      <c r="E225" s="992">
        <v>59.849999999999994</v>
      </c>
      <c r="F225" s="992">
        <v>2054.85</v>
      </c>
      <c r="G225" s="992">
        <v>328.77600000000001</v>
      </c>
      <c r="H225" s="992">
        <v>2384</v>
      </c>
      <c r="J225" s="975"/>
    </row>
    <row r="226" spans="1:10" s="982" customFormat="1">
      <c r="A226" s="988" t="s">
        <v>1549</v>
      </c>
      <c r="B226" s="989" t="s">
        <v>1506</v>
      </c>
      <c r="C226" s="990" t="s">
        <v>80</v>
      </c>
      <c r="D226" s="996">
        <v>2338</v>
      </c>
      <c r="E226" s="992">
        <v>70.14</v>
      </c>
      <c r="F226" s="992">
        <v>2408.14</v>
      </c>
      <c r="G226" s="992">
        <v>385.30239999999998</v>
      </c>
      <c r="H226" s="992">
        <v>2793</v>
      </c>
      <c r="J226" s="975"/>
    </row>
    <row r="227" spans="1:10" s="982" customFormat="1">
      <c r="A227" s="988" t="s">
        <v>1550</v>
      </c>
      <c r="B227" s="989" t="s">
        <v>1508</v>
      </c>
      <c r="C227" s="990" t="s">
        <v>80</v>
      </c>
      <c r="D227" s="996">
        <v>3340</v>
      </c>
      <c r="E227" s="992">
        <v>100.2</v>
      </c>
      <c r="F227" s="992">
        <v>3440.2</v>
      </c>
      <c r="G227" s="992">
        <v>550.43200000000002</v>
      </c>
      <c r="H227" s="992">
        <v>3991</v>
      </c>
      <c r="J227" s="975"/>
    </row>
    <row r="228" spans="1:10" s="982" customFormat="1">
      <c r="A228" s="988" t="s">
        <v>1551</v>
      </c>
      <c r="B228" s="989" t="s">
        <v>1510</v>
      </c>
      <c r="C228" s="990" t="s">
        <v>80</v>
      </c>
      <c r="D228" s="996">
        <v>8684</v>
      </c>
      <c r="E228" s="992">
        <v>260.52</v>
      </c>
      <c r="F228" s="992">
        <v>8944.52</v>
      </c>
      <c r="G228" s="992">
        <v>1431.1232</v>
      </c>
      <c r="H228" s="992">
        <v>10376</v>
      </c>
      <c r="J228" s="975"/>
    </row>
    <row r="229" spans="1:10" s="982" customFormat="1">
      <c r="A229" s="988" t="s">
        <v>1552</v>
      </c>
      <c r="B229" s="989" t="s">
        <v>1512</v>
      </c>
      <c r="C229" s="990" t="s">
        <v>80</v>
      </c>
      <c r="D229" s="996">
        <v>13129</v>
      </c>
      <c r="E229" s="992">
        <v>393.87</v>
      </c>
      <c r="F229" s="992">
        <v>13522.87</v>
      </c>
      <c r="G229" s="992">
        <v>2163.6592000000001</v>
      </c>
      <c r="H229" s="992">
        <v>15687</v>
      </c>
      <c r="J229" s="975"/>
    </row>
    <row r="230" spans="1:10" s="982" customFormat="1">
      <c r="A230" s="988" t="s">
        <v>1553</v>
      </c>
      <c r="B230" s="989" t="s">
        <v>1514</v>
      </c>
      <c r="C230" s="990" t="s">
        <v>80</v>
      </c>
      <c r="D230" s="996">
        <v>24152</v>
      </c>
      <c r="E230" s="992">
        <v>724.56</v>
      </c>
      <c r="F230" s="992">
        <v>24876.560000000001</v>
      </c>
      <c r="G230" s="992">
        <v>3980.2496000000001</v>
      </c>
      <c r="H230" s="992">
        <v>28857</v>
      </c>
      <c r="J230" s="975"/>
    </row>
    <row r="231" spans="1:10" s="982" customFormat="1">
      <c r="A231" s="1004" t="s">
        <v>1554</v>
      </c>
      <c r="B231" s="1005" t="s">
        <v>1555</v>
      </c>
      <c r="C231" s="1006"/>
      <c r="D231" s="1007"/>
      <c r="E231" s="987"/>
      <c r="F231" s="987"/>
      <c r="G231" s="987"/>
      <c r="H231" s="987"/>
      <c r="J231" s="975"/>
    </row>
    <row r="232" spans="1:10" s="982" customFormat="1">
      <c r="A232" s="988" t="s">
        <v>1556</v>
      </c>
      <c r="B232" s="989" t="s">
        <v>1518</v>
      </c>
      <c r="C232" s="990" t="s">
        <v>80</v>
      </c>
      <c r="D232" s="996">
        <v>282</v>
      </c>
      <c r="E232" s="992">
        <v>8.4599999999999991</v>
      </c>
      <c r="F232" s="992">
        <v>290.45999999999998</v>
      </c>
      <c r="G232" s="992">
        <v>46.473599999999998</v>
      </c>
      <c r="H232" s="992">
        <v>337</v>
      </c>
      <c r="J232" s="975"/>
    </row>
    <row r="233" spans="1:10" s="982" customFormat="1">
      <c r="A233" s="988" t="s">
        <v>1557</v>
      </c>
      <c r="B233" s="989" t="s">
        <v>1520</v>
      </c>
      <c r="C233" s="990" t="s">
        <v>80</v>
      </c>
      <c r="D233" s="996">
        <v>510</v>
      </c>
      <c r="E233" s="992">
        <v>15.299999999999999</v>
      </c>
      <c r="F233" s="992">
        <v>525.29999999999995</v>
      </c>
      <c r="G233" s="992">
        <v>84.047999999999988</v>
      </c>
      <c r="H233" s="992">
        <v>609</v>
      </c>
      <c r="J233" s="975"/>
    </row>
    <row r="234" spans="1:10" s="982" customFormat="1">
      <c r="A234" s="988" t="s">
        <v>1558</v>
      </c>
      <c r="B234" s="989" t="s">
        <v>1522</v>
      </c>
      <c r="C234" s="990" t="s">
        <v>80</v>
      </c>
      <c r="D234" s="996">
        <v>1136</v>
      </c>
      <c r="E234" s="992">
        <v>34.08</v>
      </c>
      <c r="F234" s="992">
        <v>1170.08</v>
      </c>
      <c r="G234" s="992">
        <v>187.21279999999999</v>
      </c>
      <c r="H234" s="992">
        <v>1357</v>
      </c>
      <c r="J234" s="975"/>
    </row>
    <row r="235" spans="1:10" s="982" customFormat="1">
      <c r="A235" s="988" t="s">
        <v>1559</v>
      </c>
      <c r="B235" s="989" t="s">
        <v>1524</v>
      </c>
      <c r="C235" s="990" t="s">
        <v>80</v>
      </c>
      <c r="D235" s="996">
        <v>1856</v>
      </c>
      <c r="E235" s="992">
        <v>55.68</v>
      </c>
      <c r="F235" s="992">
        <v>1911.68</v>
      </c>
      <c r="G235" s="992">
        <v>305.86880000000002</v>
      </c>
      <c r="H235" s="992">
        <v>2218</v>
      </c>
      <c r="J235" s="975"/>
    </row>
    <row r="236" spans="1:10" s="982" customFormat="1">
      <c r="A236" s="988" t="s">
        <v>1560</v>
      </c>
      <c r="B236" s="989" t="s">
        <v>1526</v>
      </c>
      <c r="C236" s="990" t="s">
        <v>80</v>
      </c>
      <c r="D236" s="996">
        <v>3138</v>
      </c>
      <c r="E236" s="992">
        <v>94.14</v>
      </c>
      <c r="F236" s="992">
        <v>3232.14</v>
      </c>
      <c r="G236" s="992">
        <v>517.14239999999995</v>
      </c>
      <c r="H236" s="992">
        <v>3749</v>
      </c>
      <c r="J236" s="975"/>
    </row>
    <row r="237" spans="1:10" s="982" customFormat="1">
      <c r="A237" s="988" t="s">
        <v>1561</v>
      </c>
      <c r="B237" s="989" t="s">
        <v>1528</v>
      </c>
      <c r="C237" s="990" t="s">
        <v>80</v>
      </c>
      <c r="D237" s="996">
        <v>5587</v>
      </c>
      <c r="E237" s="992">
        <v>167.60999999999999</v>
      </c>
      <c r="F237" s="992">
        <v>5754.61</v>
      </c>
      <c r="G237" s="992">
        <v>920.73759999999993</v>
      </c>
      <c r="H237" s="992">
        <v>6675</v>
      </c>
      <c r="J237" s="975"/>
    </row>
    <row r="238" spans="1:10" s="982" customFormat="1">
      <c r="A238" s="988" t="s">
        <v>1562</v>
      </c>
      <c r="B238" s="989" t="s">
        <v>1530</v>
      </c>
      <c r="C238" s="990" t="s">
        <v>80</v>
      </c>
      <c r="D238" s="996">
        <v>10395</v>
      </c>
      <c r="E238" s="992">
        <v>311.84999999999997</v>
      </c>
      <c r="F238" s="992">
        <v>10706.85</v>
      </c>
      <c r="G238" s="992">
        <v>1713.096</v>
      </c>
      <c r="H238" s="992">
        <v>12420</v>
      </c>
      <c r="J238" s="975"/>
    </row>
    <row r="239" spans="1:10" s="982" customFormat="1">
      <c r="A239" s="988" t="s">
        <v>1563</v>
      </c>
      <c r="B239" s="989" t="s">
        <v>1532</v>
      </c>
      <c r="C239" s="990" t="s">
        <v>80</v>
      </c>
      <c r="D239" s="996">
        <v>16412</v>
      </c>
      <c r="E239" s="992">
        <v>492.35999999999996</v>
      </c>
      <c r="F239" s="992">
        <v>16904.36</v>
      </c>
      <c r="G239" s="992">
        <v>2704.6976</v>
      </c>
      <c r="H239" s="992">
        <v>19609</v>
      </c>
      <c r="J239" s="975"/>
    </row>
    <row r="240" spans="1:10" s="982" customFormat="1">
      <c r="A240" s="988" t="s">
        <v>1564</v>
      </c>
      <c r="B240" s="989" t="s">
        <v>1534</v>
      </c>
      <c r="C240" s="990" t="s">
        <v>80</v>
      </c>
      <c r="D240" s="996">
        <v>29639</v>
      </c>
      <c r="E240" s="992">
        <v>889.17</v>
      </c>
      <c r="F240" s="992">
        <v>30528.17</v>
      </c>
      <c r="G240" s="992">
        <v>4884.5072</v>
      </c>
      <c r="H240" s="992">
        <v>35413</v>
      </c>
      <c r="J240" s="975"/>
    </row>
    <row r="241" spans="1:10" s="982" customFormat="1">
      <c r="A241" s="1004" t="s">
        <v>1565</v>
      </c>
      <c r="B241" s="1005" t="s">
        <v>1566</v>
      </c>
      <c r="C241" s="1006"/>
      <c r="D241" s="1007"/>
      <c r="E241" s="987"/>
      <c r="F241" s="987"/>
      <c r="G241" s="987"/>
      <c r="H241" s="987"/>
      <c r="J241" s="975"/>
    </row>
    <row r="242" spans="1:10" s="982" customFormat="1">
      <c r="A242" s="1004" t="s">
        <v>1567</v>
      </c>
      <c r="B242" s="1005" t="s">
        <v>1568</v>
      </c>
      <c r="C242" s="1006"/>
      <c r="D242" s="1007"/>
      <c r="E242" s="987"/>
      <c r="F242" s="987"/>
      <c r="G242" s="987"/>
      <c r="H242" s="987"/>
      <c r="J242" s="975"/>
    </row>
    <row r="243" spans="1:10" s="982" customFormat="1">
      <c r="A243" s="988" t="s">
        <v>1569</v>
      </c>
      <c r="B243" s="989" t="s">
        <v>1570</v>
      </c>
      <c r="C243" s="990" t="s">
        <v>80</v>
      </c>
      <c r="D243" s="996">
        <v>233</v>
      </c>
      <c r="E243" s="992">
        <v>6.9899999999999993</v>
      </c>
      <c r="F243" s="992">
        <v>239.99</v>
      </c>
      <c r="G243" s="992">
        <v>38.398400000000002</v>
      </c>
      <c r="H243" s="992">
        <v>278</v>
      </c>
      <c r="J243" s="975"/>
    </row>
    <row r="244" spans="1:10" s="982" customFormat="1">
      <c r="A244" s="988" t="s">
        <v>1571</v>
      </c>
      <c r="B244" s="989" t="s">
        <v>1572</v>
      </c>
      <c r="C244" s="990" t="s">
        <v>80</v>
      </c>
      <c r="D244" s="996">
        <v>368</v>
      </c>
      <c r="E244" s="992">
        <v>11.04</v>
      </c>
      <c r="F244" s="992">
        <v>379.04</v>
      </c>
      <c r="G244" s="992">
        <v>60.646400000000007</v>
      </c>
      <c r="H244" s="992">
        <v>440</v>
      </c>
      <c r="J244" s="975"/>
    </row>
    <row r="245" spans="1:10" s="982" customFormat="1">
      <c r="A245" s="988" t="s">
        <v>1573</v>
      </c>
      <c r="B245" s="989" t="s">
        <v>1574</v>
      </c>
      <c r="C245" s="990" t="s">
        <v>80</v>
      </c>
      <c r="D245" s="996">
        <v>600</v>
      </c>
      <c r="E245" s="992">
        <v>18</v>
      </c>
      <c r="F245" s="997">
        <v>618</v>
      </c>
      <c r="G245" s="997">
        <v>98.88</v>
      </c>
      <c r="H245" s="998">
        <v>717</v>
      </c>
      <c r="J245" s="975"/>
    </row>
    <row r="246" spans="1:10" s="982" customFormat="1">
      <c r="A246" s="988" t="s">
        <v>1575</v>
      </c>
      <c r="B246" s="989" t="s">
        <v>1576</v>
      </c>
      <c r="C246" s="990" t="s">
        <v>80</v>
      </c>
      <c r="D246" s="996">
        <v>1100</v>
      </c>
      <c r="E246" s="992">
        <v>33</v>
      </c>
      <c r="F246" s="992">
        <v>1133</v>
      </c>
      <c r="G246" s="992">
        <v>181.28</v>
      </c>
      <c r="H246" s="992">
        <v>1314</v>
      </c>
      <c r="J246" s="975"/>
    </row>
    <row r="247" spans="1:10" s="982" customFormat="1">
      <c r="A247" s="988" t="s">
        <v>1577</v>
      </c>
      <c r="B247" s="989" t="s">
        <v>1578</v>
      </c>
      <c r="C247" s="990" t="s">
        <v>80</v>
      </c>
      <c r="D247" s="996">
        <v>1500</v>
      </c>
      <c r="E247" s="992">
        <v>45</v>
      </c>
      <c r="F247" s="992">
        <v>1545</v>
      </c>
      <c r="G247" s="992">
        <v>247.20000000000002</v>
      </c>
      <c r="H247" s="992">
        <v>1792</v>
      </c>
      <c r="J247" s="975"/>
    </row>
    <row r="248" spans="1:10" s="982" customFormat="1">
      <c r="A248" s="988" t="s">
        <v>1579</v>
      </c>
      <c r="B248" s="989" t="s">
        <v>1580</v>
      </c>
      <c r="C248" s="990" t="s">
        <v>80</v>
      </c>
      <c r="D248" s="996">
        <v>2460</v>
      </c>
      <c r="E248" s="992">
        <v>73.8</v>
      </c>
      <c r="F248" s="992">
        <v>2533.8000000000002</v>
      </c>
      <c r="G248" s="992">
        <v>405.40800000000002</v>
      </c>
      <c r="H248" s="992">
        <v>2939</v>
      </c>
      <c r="J248" s="975"/>
    </row>
    <row r="249" spans="1:10" s="982" customFormat="1">
      <c r="A249" s="988" t="s">
        <v>1581</v>
      </c>
      <c r="B249" s="989" t="s">
        <v>1582</v>
      </c>
      <c r="C249" s="990" t="s">
        <v>80</v>
      </c>
      <c r="D249" s="996">
        <v>9732</v>
      </c>
      <c r="E249" s="992">
        <v>291.95999999999998</v>
      </c>
      <c r="F249" s="992">
        <v>10023.959999999999</v>
      </c>
      <c r="G249" s="992">
        <v>1603.8335999999999</v>
      </c>
      <c r="H249" s="992">
        <v>11628</v>
      </c>
      <c r="J249" s="975"/>
    </row>
    <row r="250" spans="1:10" s="982" customFormat="1">
      <c r="A250" s="988" t="s">
        <v>1583</v>
      </c>
      <c r="B250" s="989" t="s">
        <v>1584</v>
      </c>
      <c r="C250" s="990" t="s">
        <v>80</v>
      </c>
      <c r="D250" s="996">
        <v>12056</v>
      </c>
      <c r="E250" s="992">
        <v>361.68</v>
      </c>
      <c r="F250" s="992">
        <v>12417.68</v>
      </c>
      <c r="G250" s="992">
        <v>1986.8288</v>
      </c>
      <c r="H250" s="992">
        <v>14405</v>
      </c>
      <c r="J250" s="975"/>
    </row>
    <row r="251" spans="1:10" s="982" customFormat="1">
      <c r="A251" s="988" t="s">
        <v>1585</v>
      </c>
      <c r="B251" s="989" t="s">
        <v>1586</v>
      </c>
      <c r="C251" s="990" t="s">
        <v>80</v>
      </c>
      <c r="D251" s="996">
        <v>26189</v>
      </c>
      <c r="E251" s="992">
        <v>785.67</v>
      </c>
      <c r="F251" s="992">
        <v>26974.67</v>
      </c>
      <c r="G251" s="992">
        <v>4315.9471999999996</v>
      </c>
      <c r="H251" s="992">
        <v>31291</v>
      </c>
      <c r="J251" s="975"/>
    </row>
    <row r="252" spans="1:10" s="982" customFormat="1">
      <c r="A252" s="1004" t="s">
        <v>1587</v>
      </c>
      <c r="B252" s="1005" t="s">
        <v>1588</v>
      </c>
      <c r="C252" s="1006"/>
      <c r="D252" s="1007"/>
      <c r="E252" s="987"/>
      <c r="F252" s="987"/>
      <c r="G252" s="987"/>
      <c r="H252" s="987"/>
      <c r="J252" s="975"/>
    </row>
    <row r="253" spans="1:10" s="982" customFormat="1">
      <c r="A253" s="1008" t="s">
        <v>1589</v>
      </c>
      <c r="B253" s="989" t="s">
        <v>1590</v>
      </c>
      <c r="C253" s="1009" t="s">
        <v>80</v>
      </c>
      <c r="D253" s="1010">
        <v>11892</v>
      </c>
      <c r="E253" s="992">
        <v>356.76</v>
      </c>
      <c r="F253" s="997">
        <v>12248.76</v>
      </c>
      <c r="G253" s="997">
        <v>1959.8016</v>
      </c>
      <c r="H253" s="998">
        <v>14209</v>
      </c>
      <c r="J253" s="975"/>
    </row>
    <row r="254" spans="1:10" s="982" customFormat="1">
      <c r="A254" s="1008" t="s">
        <v>1591</v>
      </c>
      <c r="B254" s="989" t="s">
        <v>1592</v>
      </c>
      <c r="C254" s="1009" t="s">
        <v>80</v>
      </c>
      <c r="D254" s="1010">
        <v>15497</v>
      </c>
      <c r="E254" s="992">
        <v>464.90999999999997</v>
      </c>
      <c r="F254" s="997">
        <v>15961.91</v>
      </c>
      <c r="G254" s="997">
        <v>2553.9056</v>
      </c>
      <c r="H254" s="998">
        <v>18516</v>
      </c>
      <c r="J254" s="975"/>
    </row>
    <row r="255" spans="1:10" s="982" customFormat="1">
      <c r="A255" s="1008" t="s">
        <v>1593</v>
      </c>
      <c r="B255" s="989" t="s">
        <v>1594</v>
      </c>
      <c r="C255" s="1009" t="s">
        <v>80</v>
      </c>
      <c r="D255" s="1010">
        <v>20372</v>
      </c>
      <c r="E255" s="992">
        <v>611.16</v>
      </c>
      <c r="F255" s="997">
        <v>20983.16</v>
      </c>
      <c r="G255" s="997">
        <v>3357.3056000000001</v>
      </c>
      <c r="H255" s="998">
        <v>24340</v>
      </c>
      <c r="J255" s="975"/>
    </row>
    <row r="256" spans="1:10" s="982" customFormat="1">
      <c r="A256" s="1008" t="s">
        <v>1595</v>
      </c>
      <c r="B256" s="989" t="s">
        <v>1596</v>
      </c>
      <c r="C256" s="1009" t="s">
        <v>80</v>
      </c>
      <c r="D256" s="1010">
        <v>33113</v>
      </c>
      <c r="E256" s="992">
        <v>993.39</v>
      </c>
      <c r="F256" s="997">
        <v>34106.39</v>
      </c>
      <c r="G256" s="997">
        <v>5457.0223999999998</v>
      </c>
      <c r="H256" s="998">
        <v>39563</v>
      </c>
      <c r="J256" s="975"/>
    </row>
    <row r="257" spans="1:10" s="982" customFormat="1">
      <c r="A257" s="988" t="s">
        <v>1597</v>
      </c>
      <c r="B257" s="989" t="s">
        <v>1598</v>
      </c>
      <c r="C257" s="990" t="s">
        <v>80</v>
      </c>
      <c r="D257" s="996">
        <v>77316</v>
      </c>
      <c r="E257" s="992">
        <v>2319.48</v>
      </c>
      <c r="F257" s="992">
        <v>79635.48</v>
      </c>
      <c r="G257" s="992">
        <v>12741.676799999999</v>
      </c>
      <c r="H257" s="992">
        <v>92377</v>
      </c>
      <c r="J257" s="975"/>
    </row>
    <row r="258" spans="1:10" s="982" customFormat="1">
      <c r="A258" s="988" t="s">
        <v>1599</v>
      </c>
      <c r="B258" s="989" t="s">
        <v>1600</v>
      </c>
      <c r="C258" s="990" t="s">
        <v>80</v>
      </c>
      <c r="D258" s="996">
        <v>142051</v>
      </c>
      <c r="E258" s="992">
        <v>4261.53</v>
      </c>
      <c r="F258" s="992">
        <v>146312.53</v>
      </c>
      <c r="G258" s="992">
        <v>23410.004799999999</v>
      </c>
      <c r="H258" s="992">
        <v>169723</v>
      </c>
      <c r="J258" s="975"/>
    </row>
    <row r="259" spans="1:10" s="982" customFormat="1">
      <c r="A259" s="988" t="s">
        <v>1601</v>
      </c>
      <c r="B259" s="989" t="s">
        <v>1602</v>
      </c>
      <c r="C259" s="990" t="s">
        <v>80</v>
      </c>
      <c r="D259" s="996">
        <v>253801</v>
      </c>
      <c r="E259" s="992">
        <v>7614.03</v>
      </c>
      <c r="F259" s="992">
        <v>261415.03</v>
      </c>
      <c r="G259" s="992">
        <v>41826.404800000004</v>
      </c>
      <c r="H259" s="992">
        <v>303241</v>
      </c>
      <c r="J259" s="975"/>
    </row>
    <row r="260" spans="1:10" s="982" customFormat="1">
      <c r="A260" s="988" t="s">
        <v>1603</v>
      </c>
      <c r="B260" s="989" t="s">
        <v>1604</v>
      </c>
      <c r="C260" s="990" t="s">
        <v>80</v>
      </c>
      <c r="D260" s="996">
        <v>393336</v>
      </c>
      <c r="E260" s="992">
        <v>11800.08</v>
      </c>
      <c r="F260" s="992">
        <v>405136.08</v>
      </c>
      <c r="G260" s="992">
        <v>64821.772800000006</v>
      </c>
      <c r="H260" s="992">
        <v>469958</v>
      </c>
      <c r="J260" s="975"/>
    </row>
    <row r="261" spans="1:10" s="982" customFormat="1">
      <c r="A261" s="1004" t="s">
        <v>1605</v>
      </c>
      <c r="B261" s="1005" t="s">
        <v>1606</v>
      </c>
      <c r="C261" s="1006"/>
      <c r="D261" s="1007"/>
      <c r="E261" s="987"/>
      <c r="F261" s="987"/>
      <c r="G261" s="987"/>
      <c r="H261" s="987"/>
      <c r="J261" s="975"/>
    </row>
    <row r="262" spans="1:10" s="982" customFormat="1">
      <c r="A262" s="988" t="s">
        <v>1607</v>
      </c>
      <c r="B262" s="989" t="s">
        <v>1608</v>
      </c>
      <c r="C262" s="990" t="s">
        <v>80</v>
      </c>
      <c r="D262" s="996">
        <v>11327</v>
      </c>
      <c r="E262" s="992">
        <v>339.81</v>
      </c>
      <c r="F262" s="992">
        <v>11666.81</v>
      </c>
      <c r="G262" s="992">
        <v>1866.6895999999999</v>
      </c>
      <c r="H262" s="992">
        <v>13533</v>
      </c>
      <c r="J262" s="975"/>
    </row>
    <row r="263" spans="1:10" s="982" customFormat="1">
      <c r="A263" s="988" t="s">
        <v>1609</v>
      </c>
      <c r="B263" s="989" t="s">
        <v>1610</v>
      </c>
      <c r="C263" s="990" t="s">
        <v>80</v>
      </c>
      <c r="D263" s="996">
        <v>14759</v>
      </c>
      <c r="E263" s="992">
        <v>442.77</v>
      </c>
      <c r="F263" s="992">
        <v>15201.77</v>
      </c>
      <c r="G263" s="992">
        <v>2432.2832000000003</v>
      </c>
      <c r="H263" s="992">
        <v>17634</v>
      </c>
      <c r="J263" s="975"/>
    </row>
    <row r="264" spans="1:10" s="982" customFormat="1">
      <c r="A264" s="988" t="s">
        <v>1611</v>
      </c>
      <c r="B264" s="989" t="s">
        <v>1612</v>
      </c>
      <c r="C264" s="990" t="s">
        <v>80</v>
      </c>
      <c r="D264" s="996">
        <v>19394</v>
      </c>
      <c r="E264" s="992">
        <v>581.81999999999994</v>
      </c>
      <c r="F264" s="992">
        <v>19975.82</v>
      </c>
      <c r="G264" s="992">
        <v>3196.1311999999998</v>
      </c>
      <c r="H264" s="992">
        <v>23172</v>
      </c>
      <c r="J264" s="975"/>
    </row>
    <row r="265" spans="1:10" s="982" customFormat="1">
      <c r="A265" s="988" t="s">
        <v>1613</v>
      </c>
      <c r="B265" s="989" t="s">
        <v>1614</v>
      </c>
      <c r="C265" s="990" t="s">
        <v>80</v>
      </c>
      <c r="D265" s="996">
        <v>31538</v>
      </c>
      <c r="E265" s="992">
        <v>946.14</v>
      </c>
      <c r="F265" s="992">
        <v>32484.14</v>
      </c>
      <c r="G265" s="992">
        <v>5197.4624000000003</v>
      </c>
      <c r="H265" s="992">
        <v>37682</v>
      </c>
      <c r="J265" s="975"/>
    </row>
    <row r="266" spans="1:10" s="982" customFormat="1">
      <c r="A266" s="988" t="s">
        <v>1615</v>
      </c>
      <c r="B266" s="989" t="s">
        <v>1616</v>
      </c>
      <c r="C266" s="990" t="s">
        <v>80</v>
      </c>
      <c r="D266" s="996">
        <v>73636</v>
      </c>
      <c r="E266" s="992">
        <v>2209.08</v>
      </c>
      <c r="F266" s="992">
        <v>75845.08</v>
      </c>
      <c r="G266" s="992">
        <v>12135.212800000001</v>
      </c>
      <c r="H266" s="992">
        <v>87980</v>
      </c>
      <c r="J266" s="975"/>
    </row>
    <row r="267" spans="1:10" s="982" customFormat="1">
      <c r="A267" s="988" t="s">
        <v>1617</v>
      </c>
      <c r="B267" s="989" t="s">
        <v>1618</v>
      </c>
      <c r="C267" s="990" t="s">
        <v>80</v>
      </c>
      <c r="D267" s="996">
        <v>135288</v>
      </c>
      <c r="E267" s="992">
        <v>4058.64</v>
      </c>
      <c r="F267" s="992">
        <v>139346.64000000001</v>
      </c>
      <c r="G267" s="992">
        <v>22295.462400000004</v>
      </c>
      <c r="H267" s="992">
        <v>161642</v>
      </c>
      <c r="J267" s="975"/>
    </row>
    <row r="268" spans="1:10" s="982" customFormat="1">
      <c r="A268" s="988" t="s">
        <v>1619</v>
      </c>
      <c r="B268" s="989" t="s">
        <v>1620</v>
      </c>
      <c r="C268" s="990" t="s">
        <v>80</v>
      </c>
      <c r="D268" s="996">
        <v>241716</v>
      </c>
      <c r="E268" s="992">
        <v>7251.48</v>
      </c>
      <c r="F268" s="992">
        <v>248967.48</v>
      </c>
      <c r="G268" s="992">
        <v>39834.796800000004</v>
      </c>
      <c r="H268" s="992">
        <v>288802</v>
      </c>
      <c r="J268" s="975"/>
    </row>
    <row r="269" spans="1:10" s="982" customFormat="1">
      <c r="A269" s="988" t="s">
        <v>1621</v>
      </c>
      <c r="B269" s="989" t="s">
        <v>1622</v>
      </c>
      <c r="C269" s="990" t="s">
        <v>80</v>
      </c>
      <c r="D269" s="996">
        <v>374605</v>
      </c>
      <c r="E269" s="992">
        <v>11238.15</v>
      </c>
      <c r="F269" s="992">
        <v>385843.15</v>
      </c>
      <c r="G269" s="992">
        <v>61734.904000000002</v>
      </c>
      <c r="H269" s="992">
        <v>447578</v>
      </c>
      <c r="J269" s="975"/>
    </row>
    <row r="270" spans="1:10" s="982" customFormat="1">
      <c r="A270" s="1004" t="s">
        <v>1623</v>
      </c>
      <c r="B270" s="1005" t="s">
        <v>1624</v>
      </c>
      <c r="C270" s="1006"/>
      <c r="D270" s="1007"/>
      <c r="E270" s="987"/>
      <c r="F270" s="987"/>
      <c r="G270" s="987"/>
      <c r="H270" s="987"/>
      <c r="J270" s="975"/>
    </row>
    <row r="271" spans="1:10" s="982" customFormat="1">
      <c r="A271" s="1008" t="s">
        <v>1625</v>
      </c>
      <c r="B271" s="1011" t="s">
        <v>1626</v>
      </c>
      <c r="C271" s="1009" t="s">
        <v>80</v>
      </c>
      <c r="D271" s="1010">
        <v>13113</v>
      </c>
      <c r="E271" s="992">
        <v>393.39</v>
      </c>
      <c r="F271" s="997">
        <v>13506.39</v>
      </c>
      <c r="G271" s="997">
        <v>2161.0223999999998</v>
      </c>
      <c r="H271" s="998">
        <v>15667</v>
      </c>
      <c r="J271" s="975"/>
    </row>
    <row r="272" spans="1:10" s="982" customFormat="1">
      <c r="A272" s="1008" t="s">
        <v>1627</v>
      </c>
      <c r="B272" s="1011" t="s">
        <v>1628</v>
      </c>
      <c r="C272" s="1009" t="s">
        <v>80</v>
      </c>
      <c r="D272" s="1010">
        <v>15267</v>
      </c>
      <c r="E272" s="992">
        <v>458.01</v>
      </c>
      <c r="F272" s="997">
        <v>15725.01</v>
      </c>
      <c r="G272" s="997">
        <v>2516.0016000000001</v>
      </c>
      <c r="H272" s="998">
        <v>18241</v>
      </c>
      <c r="J272" s="975"/>
    </row>
    <row r="273" spans="1:10" s="982" customFormat="1">
      <c r="A273" s="1008" t="s">
        <v>1629</v>
      </c>
      <c r="B273" s="1011" t="s">
        <v>1630</v>
      </c>
      <c r="C273" s="1009" t="s">
        <v>80</v>
      </c>
      <c r="D273" s="1010">
        <v>21722</v>
      </c>
      <c r="E273" s="992">
        <v>651.66</v>
      </c>
      <c r="F273" s="997">
        <v>22373.66</v>
      </c>
      <c r="G273" s="997">
        <v>3579.7856000000002</v>
      </c>
      <c r="H273" s="998">
        <v>25953</v>
      </c>
      <c r="J273" s="975"/>
    </row>
    <row r="274" spans="1:10" s="982" customFormat="1">
      <c r="A274" s="1008" t="s">
        <v>1631</v>
      </c>
      <c r="B274" s="1011" t="s">
        <v>1632</v>
      </c>
      <c r="C274" s="1009" t="s">
        <v>80</v>
      </c>
      <c r="D274" s="1010">
        <v>37248</v>
      </c>
      <c r="E274" s="992">
        <v>1117.44</v>
      </c>
      <c r="F274" s="997">
        <v>38365.440000000002</v>
      </c>
      <c r="G274" s="997">
        <v>6138.4704000000002</v>
      </c>
      <c r="H274" s="998">
        <v>44504</v>
      </c>
      <c r="J274" s="975"/>
    </row>
    <row r="275" spans="1:10" s="982" customFormat="1">
      <c r="A275" s="988" t="s">
        <v>1633</v>
      </c>
      <c r="B275" s="1011" t="s">
        <v>1634</v>
      </c>
      <c r="C275" s="990" t="s">
        <v>80</v>
      </c>
      <c r="D275" s="996">
        <v>86253</v>
      </c>
      <c r="E275" s="992">
        <v>2587.5899999999997</v>
      </c>
      <c r="F275" s="992">
        <v>88840.59</v>
      </c>
      <c r="G275" s="992">
        <v>14214.4944</v>
      </c>
      <c r="H275" s="992">
        <v>103055</v>
      </c>
      <c r="J275" s="975"/>
    </row>
    <row r="276" spans="1:10" s="982" customFormat="1">
      <c r="A276" s="988" t="s">
        <v>1635</v>
      </c>
      <c r="B276" s="1011" t="s">
        <v>1636</v>
      </c>
      <c r="C276" s="990" t="s">
        <v>80</v>
      </c>
      <c r="D276" s="996">
        <v>158591</v>
      </c>
      <c r="E276" s="992">
        <v>4757.7299999999996</v>
      </c>
      <c r="F276" s="992">
        <v>163348.73000000001</v>
      </c>
      <c r="G276" s="992">
        <v>26135.796800000004</v>
      </c>
      <c r="H276" s="992">
        <v>189485</v>
      </c>
      <c r="J276" s="975"/>
    </row>
    <row r="277" spans="1:10" s="982" customFormat="1">
      <c r="A277" s="988" t="s">
        <v>1637</v>
      </c>
      <c r="B277" s="1011" t="s">
        <v>1638</v>
      </c>
      <c r="C277" s="990" t="s">
        <v>80</v>
      </c>
      <c r="D277" s="996">
        <v>270872</v>
      </c>
      <c r="E277" s="992">
        <v>8126.16</v>
      </c>
      <c r="F277" s="992">
        <v>278998.15999999997</v>
      </c>
      <c r="G277" s="992">
        <v>44639.705599999994</v>
      </c>
      <c r="H277" s="992">
        <v>323638</v>
      </c>
      <c r="J277" s="975"/>
    </row>
    <row r="278" spans="1:10" s="982" customFormat="1">
      <c r="A278" s="988" t="s">
        <v>1639</v>
      </c>
      <c r="B278" s="1011" t="s">
        <v>1640</v>
      </c>
      <c r="C278" s="990" t="s">
        <v>80</v>
      </c>
      <c r="D278" s="996">
        <v>495856</v>
      </c>
      <c r="E278" s="992">
        <v>14875.68</v>
      </c>
      <c r="F278" s="992">
        <v>510731.68</v>
      </c>
      <c r="G278" s="992">
        <v>81717.068799999994</v>
      </c>
      <c r="H278" s="992">
        <v>592449</v>
      </c>
      <c r="J278" s="975"/>
    </row>
    <row r="279" spans="1:10" s="982" customFormat="1">
      <c r="A279" s="988" t="s">
        <v>1641</v>
      </c>
      <c r="B279" s="1011" t="s">
        <v>1642</v>
      </c>
      <c r="C279" s="990" t="s">
        <v>80</v>
      </c>
      <c r="D279" s="996">
        <v>29330</v>
      </c>
      <c r="E279" s="992">
        <v>879.9</v>
      </c>
      <c r="F279" s="992">
        <v>30209.9</v>
      </c>
      <c r="G279" s="992">
        <v>4833.5840000000007</v>
      </c>
      <c r="H279" s="992">
        <v>35043</v>
      </c>
      <c r="J279" s="975"/>
    </row>
    <row r="280" spans="1:10" s="982" customFormat="1">
      <c r="A280" s="1004" t="s">
        <v>1643</v>
      </c>
      <c r="B280" s="1005" t="s">
        <v>1644</v>
      </c>
      <c r="C280" s="1006"/>
      <c r="D280" s="1007"/>
      <c r="E280" s="987"/>
      <c r="F280" s="987"/>
      <c r="G280" s="987"/>
      <c r="H280" s="987"/>
      <c r="J280" s="975"/>
    </row>
    <row r="281" spans="1:10" s="982" customFormat="1">
      <c r="A281" s="988" t="s">
        <v>1645</v>
      </c>
      <c r="B281" s="989" t="s">
        <v>1646</v>
      </c>
      <c r="C281" s="990" t="s">
        <v>80</v>
      </c>
      <c r="D281" s="996">
        <v>2034</v>
      </c>
      <c r="E281" s="992">
        <v>61.019999999999996</v>
      </c>
      <c r="F281" s="992">
        <v>2095.02</v>
      </c>
      <c r="G281" s="992">
        <v>335.20319999999998</v>
      </c>
      <c r="H281" s="992">
        <v>2430</v>
      </c>
      <c r="J281" s="975"/>
    </row>
    <row r="282" spans="1:10" s="982" customFormat="1">
      <c r="A282" s="1004" t="s">
        <v>1647</v>
      </c>
      <c r="B282" s="1005" t="s">
        <v>1648</v>
      </c>
      <c r="C282" s="1006"/>
      <c r="D282" s="1007"/>
      <c r="E282" s="987"/>
      <c r="F282" s="987"/>
      <c r="G282" s="987"/>
      <c r="H282" s="987"/>
      <c r="J282" s="975"/>
    </row>
    <row r="283" spans="1:10" s="982" customFormat="1">
      <c r="A283" s="1008" t="s">
        <v>1649</v>
      </c>
      <c r="B283" s="1011" t="s">
        <v>1650</v>
      </c>
      <c r="C283" s="1009" t="s">
        <v>80</v>
      </c>
      <c r="D283" s="1010">
        <v>25308</v>
      </c>
      <c r="E283" s="992">
        <v>759.24</v>
      </c>
      <c r="F283" s="997">
        <v>26067.24</v>
      </c>
      <c r="G283" s="997">
        <v>4170.7584000000006</v>
      </c>
      <c r="H283" s="998">
        <v>30238</v>
      </c>
      <c r="J283" s="975"/>
    </row>
    <row r="284" spans="1:10" s="982" customFormat="1">
      <c r="A284" s="1008" t="s">
        <v>1651</v>
      </c>
      <c r="B284" s="1011" t="s">
        <v>1652</v>
      </c>
      <c r="C284" s="1009" t="s">
        <v>80</v>
      </c>
      <c r="D284" s="1010">
        <v>35651</v>
      </c>
      <c r="E284" s="992">
        <v>1069.53</v>
      </c>
      <c r="F284" s="997">
        <v>36720.53</v>
      </c>
      <c r="G284" s="997">
        <v>5875.2848000000004</v>
      </c>
      <c r="H284" s="998">
        <v>42596</v>
      </c>
      <c r="J284" s="975"/>
    </row>
    <row r="285" spans="1:10" s="982" customFormat="1">
      <c r="A285" s="1008" t="s">
        <v>1653</v>
      </c>
      <c r="B285" s="1011" t="s">
        <v>1654</v>
      </c>
      <c r="C285" s="1009" t="s">
        <v>80</v>
      </c>
      <c r="D285" s="1010">
        <v>49842</v>
      </c>
      <c r="E285" s="992">
        <v>1495.26</v>
      </c>
      <c r="F285" s="997">
        <v>51337.26</v>
      </c>
      <c r="G285" s="997">
        <v>8213.9616000000005</v>
      </c>
      <c r="H285" s="998">
        <v>59551</v>
      </c>
      <c r="J285" s="975"/>
    </row>
    <row r="286" spans="1:10" s="982" customFormat="1">
      <c r="A286" s="1008" t="s">
        <v>1655</v>
      </c>
      <c r="B286" s="1011" t="s">
        <v>1656</v>
      </c>
      <c r="C286" s="1009" t="s">
        <v>80</v>
      </c>
      <c r="D286" s="1010">
        <v>84697</v>
      </c>
      <c r="E286" s="992">
        <v>2540.91</v>
      </c>
      <c r="F286" s="997">
        <v>87237.91</v>
      </c>
      <c r="G286" s="997">
        <v>13958.065600000002</v>
      </c>
      <c r="H286" s="998">
        <v>101196</v>
      </c>
      <c r="J286" s="975"/>
    </row>
    <row r="287" spans="1:10" s="982" customFormat="1">
      <c r="A287" s="988" t="s">
        <v>1657</v>
      </c>
      <c r="B287" s="1011" t="s">
        <v>1658</v>
      </c>
      <c r="C287" s="990" t="s">
        <v>80</v>
      </c>
      <c r="D287" s="996">
        <v>210764</v>
      </c>
      <c r="E287" s="992">
        <v>6322.92</v>
      </c>
      <c r="F287" s="992">
        <v>217086.92</v>
      </c>
      <c r="G287" s="992">
        <v>34733.907200000001</v>
      </c>
      <c r="H287" s="992">
        <v>251821</v>
      </c>
      <c r="J287" s="975"/>
    </row>
    <row r="288" spans="1:10" s="982" customFormat="1">
      <c r="A288" s="988" t="s">
        <v>1659</v>
      </c>
      <c r="B288" s="1011" t="s">
        <v>1660</v>
      </c>
      <c r="C288" s="990" t="s">
        <v>80</v>
      </c>
      <c r="D288" s="996">
        <v>229668</v>
      </c>
      <c r="E288" s="992">
        <v>6890.04</v>
      </c>
      <c r="F288" s="992">
        <v>236558.04</v>
      </c>
      <c r="G288" s="992">
        <v>37849.286400000005</v>
      </c>
      <c r="H288" s="992">
        <v>274407</v>
      </c>
      <c r="J288" s="975"/>
    </row>
    <row r="289" spans="1:10" s="982" customFormat="1">
      <c r="A289" s="1004" t="s">
        <v>1661</v>
      </c>
      <c r="B289" s="1005" t="s">
        <v>1662</v>
      </c>
      <c r="C289" s="1006"/>
      <c r="D289" s="1007"/>
      <c r="E289" s="987"/>
      <c r="F289" s="987"/>
      <c r="G289" s="987"/>
      <c r="H289" s="987"/>
      <c r="J289" s="975"/>
    </row>
    <row r="290" spans="1:10" s="982" customFormat="1">
      <c r="A290" s="1004" t="s">
        <v>1663</v>
      </c>
      <c r="B290" s="1005" t="s">
        <v>1664</v>
      </c>
      <c r="C290" s="1006"/>
      <c r="D290" s="1007"/>
      <c r="E290" s="987"/>
      <c r="F290" s="987"/>
      <c r="G290" s="987"/>
      <c r="H290" s="987"/>
      <c r="J290" s="975"/>
    </row>
    <row r="291" spans="1:10" s="982" customFormat="1">
      <c r="A291" s="988" t="s">
        <v>1665</v>
      </c>
      <c r="B291" s="989" t="s">
        <v>1666</v>
      </c>
      <c r="C291" s="990" t="s">
        <v>80</v>
      </c>
      <c r="D291" s="996">
        <v>2019</v>
      </c>
      <c r="E291" s="992">
        <v>60.57</v>
      </c>
      <c r="F291" s="992">
        <v>2079.5700000000002</v>
      </c>
      <c r="G291" s="992">
        <v>332.73120000000006</v>
      </c>
      <c r="H291" s="992">
        <v>2412</v>
      </c>
      <c r="J291" s="975"/>
    </row>
    <row r="292" spans="1:10" s="982" customFormat="1">
      <c r="A292" s="988" t="s">
        <v>1667</v>
      </c>
      <c r="B292" s="989" t="s">
        <v>1668</v>
      </c>
      <c r="C292" s="990" t="s">
        <v>80</v>
      </c>
      <c r="D292" s="996">
        <v>3580</v>
      </c>
      <c r="E292" s="992">
        <v>107.39999999999999</v>
      </c>
      <c r="F292" s="992">
        <v>3687.4</v>
      </c>
      <c r="G292" s="992">
        <v>589.98400000000004</v>
      </c>
      <c r="H292" s="992">
        <v>4277</v>
      </c>
      <c r="J292" s="975"/>
    </row>
    <row r="293" spans="1:10" s="982" customFormat="1">
      <c r="A293" s="988" t="s">
        <v>1669</v>
      </c>
      <c r="B293" s="989" t="s">
        <v>1670</v>
      </c>
      <c r="C293" s="990" t="s">
        <v>80</v>
      </c>
      <c r="D293" s="996">
        <v>5414</v>
      </c>
      <c r="E293" s="992">
        <v>162.41999999999999</v>
      </c>
      <c r="F293" s="992">
        <v>5576.42</v>
      </c>
      <c r="G293" s="992">
        <v>892.22720000000004</v>
      </c>
      <c r="H293" s="992">
        <v>6469</v>
      </c>
      <c r="J293" s="975"/>
    </row>
    <row r="294" spans="1:10" s="982" customFormat="1">
      <c r="A294" s="988" t="s">
        <v>1671</v>
      </c>
      <c r="B294" s="989" t="s">
        <v>1672</v>
      </c>
      <c r="C294" s="990" t="s">
        <v>80</v>
      </c>
      <c r="D294" s="996">
        <v>9771</v>
      </c>
      <c r="E294" s="992">
        <v>293.13</v>
      </c>
      <c r="F294" s="992">
        <v>10064.129999999999</v>
      </c>
      <c r="G294" s="992">
        <v>1610.2608</v>
      </c>
      <c r="H294" s="992">
        <v>11674</v>
      </c>
      <c r="J294" s="975"/>
    </row>
    <row r="295" spans="1:10" s="982" customFormat="1">
      <c r="A295" s="988" t="s">
        <v>1673</v>
      </c>
      <c r="B295" s="989" t="s">
        <v>1674</v>
      </c>
      <c r="C295" s="990" t="s">
        <v>80</v>
      </c>
      <c r="D295" s="996">
        <v>16772</v>
      </c>
      <c r="E295" s="992">
        <v>503.15999999999997</v>
      </c>
      <c r="F295" s="992">
        <v>17275.16</v>
      </c>
      <c r="G295" s="992">
        <v>2764.0255999999999</v>
      </c>
      <c r="H295" s="992">
        <v>20039</v>
      </c>
      <c r="J295" s="975"/>
    </row>
    <row r="296" spans="1:10" s="982" customFormat="1">
      <c r="A296" s="988" t="s">
        <v>1675</v>
      </c>
      <c r="B296" s="989" t="s">
        <v>1676</v>
      </c>
      <c r="C296" s="990" t="s">
        <v>80</v>
      </c>
      <c r="D296" s="996">
        <v>21439</v>
      </c>
      <c r="E296" s="992">
        <v>643.16999999999996</v>
      </c>
      <c r="F296" s="992">
        <v>22082.17</v>
      </c>
      <c r="G296" s="992">
        <v>3533.1471999999999</v>
      </c>
      <c r="H296" s="992">
        <v>25615</v>
      </c>
      <c r="J296" s="975"/>
    </row>
    <row r="297" spans="1:10" s="982" customFormat="1">
      <c r="A297" s="1004" t="s">
        <v>1677</v>
      </c>
      <c r="B297" s="1005" t="s">
        <v>1678</v>
      </c>
      <c r="C297" s="1006"/>
      <c r="D297" s="1007"/>
      <c r="E297" s="987"/>
      <c r="F297" s="987"/>
      <c r="G297" s="987"/>
      <c r="H297" s="987"/>
      <c r="J297" s="975"/>
    </row>
    <row r="298" spans="1:10" s="982" customFormat="1">
      <c r="A298" s="1004" t="s">
        <v>1679</v>
      </c>
      <c r="B298" s="1005" t="s">
        <v>1680</v>
      </c>
      <c r="C298" s="1006"/>
      <c r="D298" s="1007"/>
      <c r="E298" s="987"/>
      <c r="F298" s="987"/>
      <c r="G298" s="987"/>
      <c r="H298" s="987"/>
      <c r="J298" s="975"/>
    </row>
    <row r="299" spans="1:10" s="982" customFormat="1">
      <c r="A299" s="988" t="s">
        <v>1681</v>
      </c>
      <c r="B299" s="989" t="s">
        <v>1682</v>
      </c>
      <c r="C299" s="990" t="s">
        <v>80</v>
      </c>
      <c r="D299" s="996">
        <v>352</v>
      </c>
      <c r="E299" s="992">
        <v>10.559999999999999</v>
      </c>
      <c r="F299" s="992">
        <v>362.56</v>
      </c>
      <c r="G299" s="992">
        <v>58.009599999999999</v>
      </c>
      <c r="H299" s="992">
        <v>421</v>
      </c>
      <c r="J299" s="975"/>
    </row>
    <row r="300" spans="1:10" s="982" customFormat="1">
      <c r="A300" s="988" t="s">
        <v>1683</v>
      </c>
      <c r="B300" s="989" t="s">
        <v>1684</v>
      </c>
      <c r="C300" s="990" t="s">
        <v>80</v>
      </c>
      <c r="D300" s="996">
        <v>701</v>
      </c>
      <c r="E300" s="992">
        <v>21.029999999999998</v>
      </c>
      <c r="F300" s="992">
        <v>722.03</v>
      </c>
      <c r="G300" s="992">
        <v>115.5248</v>
      </c>
      <c r="H300" s="992">
        <v>838</v>
      </c>
      <c r="J300" s="975"/>
    </row>
    <row r="301" spans="1:10" s="982" customFormat="1">
      <c r="A301" s="988" t="s">
        <v>1685</v>
      </c>
      <c r="B301" s="989" t="s">
        <v>1686</v>
      </c>
      <c r="C301" s="990" t="s">
        <v>80</v>
      </c>
      <c r="D301" s="996">
        <v>701</v>
      </c>
      <c r="E301" s="992">
        <v>21.029999999999998</v>
      </c>
      <c r="F301" s="992">
        <v>722.03</v>
      </c>
      <c r="G301" s="992">
        <v>115.5248</v>
      </c>
      <c r="H301" s="992">
        <v>838</v>
      </c>
      <c r="J301" s="975"/>
    </row>
    <row r="302" spans="1:10" s="982" customFormat="1">
      <c r="A302" s="988" t="s">
        <v>1687</v>
      </c>
      <c r="B302" s="989" t="s">
        <v>1688</v>
      </c>
      <c r="C302" s="990" t="s">
        <v>80</v>
      </c>
      <c r="D302" s="996">
        <v>1345</v>
      </c>
      <c r="E302" s="992">
        <v>40.35</v>
      </c>
      <c r="F302" s="992">
        <v>1385.35</v>
      </c>
      <c r="G302" s="992">
        <v>221.65599999999998</v>
      </c>
      <c r="H302" s="992">
        <v>1607</v>
      </c>
      <c r="J302" s="975"/>
    </row>
    <row r="303" spans="1:10" s="982" customFormat="1">
      <c r="A303" s="988" t="s">
        <v>1689</v>
      </c>
      <c r="B303" s="989" t="s">
        <v>1690</v>
      </c>
      <c r="C303" s="990" t="s">
        <v>80</v>
      </c>
      <c r="D303" s="996">
        <v>1345</v>
      </c>
      <c r="E303" s="992">
        <v>40.35</v>
      </c>
      <c r="F303" s="992">
        <v>1385.35</v>
      </c>
      <c r="G303" s="992">
        <v>221.65599999999998</v>
      </c>
      <c r="H303" s="992">
        <v>1607</v>
      </c>
      <c r="J303" s="975"/>
    </row>
    <row r="304" spans="1:10" s="982" customFormat="1">
      <c r="A304" s="988" t="s">
        <v>1691</v>
      </c>
      <c r="B304" s="989" t="s">
        <v>1692</v>
      </c>
      <c r="C304" s="990" t="s">
        <v>80</v>
      </c>
      <c r="D304" s="996">
        <v>1345</v>
      </c>
      <c r="E304" s="992">
        <v>40.35</v>
      </c>
      <c r="F304" s="992">
        <v>1385.35</v>
      </c>
      <c r="G304" s="992">
        <v>221.65599999999998</v>
      </c>
      <c r="H304" s="992">
        <v>1607</v>
      </c>
      <c r="J304" s="975"/>
    </row>
    <row r="305" spans="1:10" s="982" customFormat="1">
      <c r="A305" s="988" t="s">
        <v>1693</v>
      </c>
      <c r="B305" s="989" t="s">
        <v>1694</v>
      </c>
      <c r="C305" s="990" t="s">
        <v>80</v>
      </c>
      <c r="D305" s="996">
        <v>2077</v>
      </c>
      <c r="E305" s="992">
        <v>62.309999999999995</v>
      </c>
      <c r="F305" s="992">
        <v>2139.31</v>
      </c>
      <c r="G305" s="992">
        <v>342.28960000000001</v>
      </c>
      <c r="H305" s="992">
        <v>2482</v>
      </c>
      <c r="J305" s="975"/>
    </row>
    <row r="306" spans="1:10" s="982" customFormat="1">
      <c r="A306" s="988" t="s">
        <v>1695</v>
      </c>
      <c r="B306" s="989" t="s">
        <v>1696</v>
      </c>
      <c r="C306" s="990" t="s">
        <v>80</v>
      </c>
      <c r="D306" s="996">
        <v>2077</v>
      </c>
      <c r="E306" s="992">
        <v>62.309999999999995</v>
      </c>
      <c r="F306" s="992">
        <v>2139.31</v>
      </c>
      <c r="G306" s="992">
        <v>342.28960000000001</v>
      </c>
      <c r="H306" s="992">
        <v>2482</v>
      </c>
      <c r="J306" s="975"/>
    </row>
    <row r="307" spans="1:10" s="982" customFormat="1">
      <c r="A307" s="988" t="s">
        <v>1697</v>
      </c>
      <c r="B307" s="989" t="s">
        <v>1698</v>
      </c>
      <c r="C307" s="990" t="s">
        <v>80</v>
      </c>
      <c r="D307" s="996">
        <v>2077</v>
      </c>
      <c r="E307" s="992">
        <v>62.309999999999995</v>
      </c>
      <c r="F307" s="992">
        <v>2139.31</v>
      </c>
      <c r="G307" s="992">
        <v>342.28960000000001</v>
      </c>
      <c r="H307" s="992">
        <v>2482</v>
      </c>
      <c r="J307" s="975"/>
    </row>
    <row r="308" spans="1:10" s="982" customFormat="1">
      <c r="A308" s="988" t="s">
        <v>1699</v>
      </c>
      <c r="B308" s="989" t="s">
        <v>1700</v>
      </c>
      <c r="C308" s="990" t="s">
        <v>80</v>
      </c>
      <c r="D308" s="996">
        <v>2077</v>
      </c>
      <c r="E308" s="992">
        <v>62.309999999999995</v>
      </c>
      <c r="F308" s="992">
        <v>2139.31</v>
      </c>
      <c r="G308" s="992">
        <v>342.28960000000001</v>
      </c>
      <c r="H308" s="992">
        <v>2482</v>
      </c>
      <c r="J308" s="975"/>
    </row>
    <row r="309" spans="1:10" s="982" customFormat="1">
      <c r="A309" s="988" t="s">
        <v>1701</v>
      </c>
      <c r="B309" s="989" t="s">
        <v>1702</v>
      </c>
      <c r="C309" s="990" t="s">
        <v>80</v>
      </c>
      <c r="D309" s="996">
        <v>3176</v>
      </c>
      <c r="E309" s="992">
        <v>95.28</v>
      </c>
      <c r="F309" s="992">
        <v>3271.28</v>
      </c>
      <c r="G309" s="992">
        <v>523.40480000000002</v>
      </c>
      <c r="H309" s="992">
        <v>3795</v>
      </c>
      <c r="J309" s="975"/>
    </row>
    <row r="310" spans="1:10" s="982" customFormat="1">
      <c r="A310" s="988" t="s">
        <v>1703</v>
      </c>
      <c r="B310" s="989" t="s">
        <v>1704</v>
      </c>
      <c r="C310" s="990" t="s">
        <v>80</v>
      </c>
      <c r="D310" s="996">
        <v>3176</v>
      </c>
      <c r="E310" s="992">
        <v>95.28</v>
      </c>
      <c r="F310" s="992">
        <v>3271.28</v>
      </c>
      <c r="G310" s="992">
        <v>523.40480000000002</v>
      </c>
      <c r="H310" s="992">
        <v>3795</v>
      </c>
      <c r="J310" s="975"/>
    </row>
    <row r="311" spans="1:10" s="982" customFormat="1">
      <c r="A311" s="988" t="s">
        <v>1705</v>
      </c>
      <c r="B311" s="989" t="s">
        <v>1706</v>
      </c>
      <c r="C311" s="990" t="s">
        <v>80</v>
      </c>
      <c r="D311" s="996">
        <v>3176</v>
      </c>
      <c r="E311" s="992">
        <v>95.28</v>
      </c>
      <c r="F311" s="997">
        <v>3271.28</v>
      </c>
      <c r="G311" s="997">
        <v>523.40480000000002</v>
      </c>
      <c r="H311" s="998">
        <v>3795</v>
      </c>
      <c r="J311" s="975"/>
    </row>
    <row r="312" spans="1:10" s="982" customFormat="1">
      <c r="A312" s="988" t="s">
        <v>1707</v>
      </c>
      <c r="B312" s="989" t="s">
        <v>1708</v>
      </c>
      <c r="C312" s="990" t="s">
        <v>80</v>
      </c>
      <c r="D312" s="996">
        <v>3176</v>
      </c>
      <c r="E312" s="992">
        <v>95.28</v>
      </c>
      <c r="F312" s="997">
        <v>3271.28</v>
      </c>
      <c r="G312" s="997">
        <v>523.40480000000002</v>
      </c>
      <c r="H312" s="998">
        <v>3795</v>
      </c>
      <c r="J312" s="975"/>
    </row>
    <row r="313" spans="1:10" s="982" customFormat="1">
      <c r="A313" s="988" t="s">
        <v>1709</v>
      </c>
      <c r="B313" s="989" t="s">
        <v>1710</v>
      </c>
      <c r="C313" s="990" t="s">
        <v>80</v>
      </c>
      <c r="D313" s="996">
        <v>3176</v>
      </c>
      <c r="E313" s="992">
        <v>95.28</v>
      </c>
      <c r="F313" s="992">
        <v>3271.28</v>
      </c>
      <c r="G313" s="992">
        <v>523.40480000000002</v>
      </c>
      <c r="H313" s="992">
        <v>3795</v>
      </c>
      <c r="J313" s="975"/>
    </row>
    <row r="314" spans="1:10" s="982" customFormat="1">
      <c r="A314" s="988" t="s">
        <v>1711</v>
      </c>
      <c r="B314" s="989" t="s">
        <v>1712</v>
      </c>
      <c r="C314" s="990" t="s">
        <v>80</v>
      </c>
      <c r="D314" s="996">
        <v>7967</v>
      </c>
      <c r="E314" s="992">
        <v>239.01</v>
      </c>
      <c r="F314" s="992">
        <v>8206.01</v>
      </c>
      <c r="G314" s="992">
        <v>1312.9616000000001</v>
      </c>
      <c r="H314" s="992">
        <v>9519</v>
      </c>
      <c r="J314" s="975"/>
    </row>
    <row r="315" spans="1:10" s="982" customFormat="1">
      <c r="A315" s="988" t="s">
        <v>1713</v>
      </c>
      <c r="B315" s="989" t="s">
        <v>1714</v>
      </c>
      <c r="C315" s="990" t="s">
        <v>80</v>
      </c>
      <c r="D315" s="996">
        <v>7483</v>
      </c>
      <c r="E315" s="992">
        <v>224.48999999999998</v>
      </c>
      <c r="F315" s="992">
        <v>7707.49</v>
      </c>
      <c r="G315" s="992">
        <v>1233.1984</v>
      </c>
      <c r="H315" s="992">
        <v>8941</v>
      </c>
      <c r="J315" s="975"/>
    </row>
    <row r="316" spans="1:10" s="982" customFormat="1">
      <c r="A316" s="988" t="s">
        <v>1715</v>
      </c>
      <c r="B316" s="989" t="s">
        <v>1716</v>
      </c>
      <c r="C316" s="990" t="s">
        <v>80</v>
      </c>
      <c r="D316" s="996">
        <v>11438</v>
      </c>
      <c r="E316" s="992">
        <v>343.14</v>
      </c>
      <c r="F316" s="997">
        <v>11781.14</v>
      </c>
      <c r="G316" s="997">
        <v>1884.9823999999999</v>
      </c>
      <c r="H316" s="998">
        <v>13666</v>
      </c>
      <c r="J316" s="975"/>
    </row>
    <row r="317" spans="1:10" s="982" customFormat="1">
      <c r="A317" s="988" t="s">
        <v>1717</v>
      </c>
      <c r="B317" s="989" t="s">
        <v>1718</v>
      </c>
      <c r="C317" s="990" t="s">
        <v>80</v>
      </c>
      <c r="D317" s="996">
        <v>11438</v>
      </c>
      <c r="E317" s="992">
        <v>343.14</v>
      </c>
      <c r="F317" s="997">
        <v>11781.14</v>
      </c>
      <c r="G317" s="997">
        <v>1884.9823999999999</v>
      </c>
      <c r="H317" s="998">
        <v>13666</v>
      </c>
      <c r="J317" s="975"/>
    </row>
    <row r="318" spans="1:10" s="982" customFormat="1">
      <c r="A318" s="988" t="s">
        <v>1719</v>
      </c>
      <c r="B318" s="989" t="s">
        <v>1720</v>
      </c>
      <c r="C318" s="990" t="s">
        <v>80</v>
      </c>
      <c r="D318" s="996">
        <v>18039</v>
      </c>
      <c r="E318" s="992">
        <v>541.16999999999996</v>
      </c>
      <c r="F318" s="992">
        <v>18580.169999999998</v>
      </c>
      <c r="G318" s="992">
        <v>2972.8271999999997</v>
      </c>
      <c r="H318" s="992">
        <v>21553</v>
      </c>
      <c r="J318" s="975"/>
    </row>
    <row r="319" spans="1:10" s="982" customFormat="1">
      <c r="A319" s="988" t="s">
        <v>1721</v>
      </c>
      <c r="B319" s="989" t="s">
        <v>1722</v>
      </c>
      <c r="C319" s="990" t="s">
        <v>80</v>
      </c>
      <c r="D319" s="996">
        <v>18039</v>
      </c>
      <c r="E319" s="992">
        <v>541.16999999999996</v>
      </c>
      <c r="F319" s="992">
        <v>18580.169999999998</v>
      </c>
      <c r="G319" s="992">
        <v>2972.8271999999997</v>
      </c>
      <c r="H319" s="992">
        <v>21553</v>
      </c>
      <c r="J319" s="975"/>
    </row>
    <row r="320" spans="1:10" s="982" customFormat="1">
      <c r="A320" s="988" t="s">
        <v>1723</v>
      </c>
      <c r="B320" s="989" t="s">
        <v>1724</v>
      </c>
      <c r="C320" s="990" t="s">
        <v>80</v>
      </c>
      <c r="D320" s="996">
        <v>18039</v>
      </c>
      <c r="E320" s="992">
        <v>541.16999999999996</v>
      </c>
      <c r="F320" s="992">
        <v>18580.169999999998</v>
      </c>
      <c r="G320" s="992">
        <v>2972.8271999999997</v>
      </c>
      <c r="H320" s="992">
        <v>21553</v>
      </c>
      <c r="J320" s="975"/>
    </row>
    <row r="321" spans="1:10" s="982" customFormat="1">
      <c r="A321" s="1004" t="s">
        <v>1725</v>
      </c>
      <c r="B321" s="1005" t="s">
        <v>1726</v>
      </c>
      <c r="C321" s="1006"/>
      <c r="D321" s="1007"/>
      <c r="E321" s="987"/>
      <c r="F321" s="987"/>
      <c r="G321" s="987"/>
      <c r="H321" s="987"/>
      <c r="J321" s="975"/>
    </row>
    <row r="322" spans="1:10" s="982" customFormat="1">
      <c r="A322" s="988" t="s">
        <v>1727</v>
      </c>
      <c r="B322" s="989" t="s">
        <v>1728</v>
      </c>
      <c r="C322" s="990" t="s">
        <v>80</v>
      </c>
      <c r="D322" s="996">
        <v>654</v>
      </c>
      <c r="E322" s="992">
        <v>19.62</v>
      </c>
      <c r="F322" s="992">
        <v>673.62</v>
      </c>
      <c r="G322" s="992">
        <v>107.7792</v>
      </c>
      <c r="H322" s="992">
        <v>781</v>
      </c>
      <c r="J322" s="975"/>
    </row>
    <row r="323" spans="1:10" s="982" customFormat="1">
      <c r="A323" s="988" t="s">
        <v>1729</v>
      </c>
      <c r="B323" s="989" t="s">
        <v>1730</v>
      </c>
      <c r="C323" s="990" t="s">
        <v>80</v>
      </c>
      <c r="D323" s="996">
        <v>820</v>
      </c>
      <c r="E323" s="992">
        <v>24.599999999999998</v>
      </c>
      <c r="F323" s="992">
        <v>844.6</v>
      </c>
      <c r="G323" s="992">
        <v>135.136</v>
      </c>
      <c r="H323" s="992">
        <v>980</v>
      </c>
      <c r="J323" s="975"/>
    </row>
    <row r="324" spans="1:10" s="982" customFormat="1">
      <c r="A324" s="988" t="s">
        <v>1731</v>
      </c>
      <c r="B324" s="989" t="s">
        <v>1732</v>
      </c>
      <c r="C324" s="990" t="s">
        <v>80</v>
      </c>
      <c r="D324" s="996">
        <v>1427</v>
      </c>
      <c r="E324" s="992">
        <v>42.809999999999995</v>
      </c>
      <c r="F324" s="992">
        <v>1469.81</v>
      </c>
      <c r="G324" s="992">
        <v>235.1696</v>
      </c>
      <c r="H324" s="992">
        <v>1705</v>
      </c>
      <c r="J324" s="975"/>
    </row>
    <row r="325" spans="1:10" s="982" customFormat="1">
      <c r="A325" s="988" t="s">
        <v>1733</v>
      </c>
      <c r="B325" s="989" t="s">
        <v>1734</v>
      </c>
      <c r="C325" s="990" t="s">
        <v>80</v>
      </c>
      <c r="D325" s="996">
        <v>1427</v>
      </c>
      <c r="E325" s="992">
        <v>42.809999999999995</v>
      </c>
      <c r="F325" s="992">
        <v>1469.81</v>
      </c>
      <c r="G325" s="992">
        <v>235.1696</v>
      </c>
      <c r="H325" s="992">
        <v>1705</v>
      </c>
      <c r="J325" s="975"/>
    </row>
    <row r="326" spans="1:10" s="982" customFormat="1">
      <c r="A326" s="988" t="s">
        <v>1735</v>
      </c>
      <c r="B326" s="989" t="s">
        <v>1736</v>
      </c>
      <c r="C326" s="990" t="s">
        <v>80</v>
      </c>
      <c r="D326" s="996">
        <v>2397</v>
      </c>
      <c r="E326" s="992">
        <v>71.91</v>
      </c>
      <c r="F326" s="992">
        <v>2468.91</v>
      </c>
      <c r="G326" s="992">
        <v>395.0256</v>
      </c>
      <c r="H326" s="992">
        <v>2864</v>
      </c>
      <c r="J326" s="975"/>
    </row>
    <row r="327" spans="1:10" s="982" customFormat="1">
      <c r="A327" s="988" t="s">
        <v>1737</v>
      </c>
      <c r="B327" s="989" t="s">
        <v>1738</v>
      </c>
      <c r="C327" s="990" t="s">
        <v>80</v>
      </c>
      <c r="D327" s="996">
        <v>2397</v>
      </c>
      <c r="E327" s="992">
        <v>71.91</v>
      </c>
      <c r="F327" s="992">
        <v>2468.91</v>
      </c>
      <c r="G327" s="992">
        <v>395.0256</v>
      </c>
      <c r="H327" s="992">
        <v>2864</v>
      </c>
      <c r="J327" s="975"/>
    </row>
    <row r="328" spans="1:10" s="982" customFormat="1">
      <c r="A328" s="988" t="s">
        <v>1739</v>
      </c>
      <c r="B328" s="989" t="s">
        <v>1740</v>
      </c>
      <c r="C328" s="990" t="s">
        <v>80</v>
      </c>
      <c r="D328" s="996">
        <v>2397</v>
      </c>
      <c r="E328" s="992">
        <v>71.91</v>
      </c>
      <c r="F328" s="992">
        <v>2468.91</v>
      </c>
      <c r="G328" s="992">
        <v>395.0256</v>
      </c>
      <c r="H328" s="992">
        <v>2864</v>
      </c>
      <c r="J328" s="975"/>
    </row>
    <row r="329" spans="1:10" s="982" customFormat="1">
      <c r="A329" s="988" t="s">
        <v>1741</v>
      </c>
      <c r="B329" s="989" t="s">
        <v>1742</v>
      </c>
      <c r="C329" s="990" t="s">
        <v>80</v>
      </c>
      <c r="D329" s="996">
        <v>2858</v>
      </c>
      <c r="E329" s="992">
        <v>85.74</v>
      </c>
      <c r="F329" s="992">
        <v>2943.74</v>
      </c>
      <c r="G329" s="992">
        <v>470.99839999999995</v>
      </c>
      <c r="H329" s="992">
        <v>3415</v>
      </c>
      <c r="J329" s="975"/>
    </row>
    <row r="330" spans="1:10" s="982" customFormat="1">
      <c r="A330" s="988" t="s">
        <v>1743</v>
      </c>
      <c r="B330" s="989" t="s">
        <v>1744</v>
      </c>
      <c r="C330" s="990" t="s">
        <v>80</v>
      </c>
      <c r="D330" s="996">
        <v>2858</v>
      </c>
      <c r="E330" s="992">
        <v>85.74</v>
      </c>
      <c r="F330" s="992">
        <v>2943.74</v>
      </c>
      <c r="G330" s="992">
        <v>470.99839999999995</v>
      </c>
      <c r="H330" s="992">
        <v>3415</v>
      </c>
      <c r="J330" s="975"/>
    </row>
    <row r="331" spans="1:10" s="982" customFormat="1">
      <c r="A331" s="988" t="s">
        <v>1745</v>
      </c>
      <c r="B331" s="989" t="s">
        <v>1746</v>
      </c>
      <c r="C331" s="990" t="s">
        <v>80</v>
      </c>
      <c r="D331" s="996">
        <v>2858</v>
      </c>
      <c r="E331" s="992">
        <v>85.74</v>
      </c>
      <c r="F331" s="992">
        <v>2943.74</v>
      </c>
      <c r="G331" s="992">
        <v>470.99839999999995</v>
      </c>
      <c r="H331" s="992">
        <v>3415</v>
      </c>
      <c r="J331" s="975"/>
    </row>
    <row r="332" spans="1:10" s="982" customFormat="1">
      <c r="A332" s="988" t="s">
        <v>1747</v>
      </c>
      <c r="B332" s="989" t="s">
        <v>1748</v>
      </c>
      <c r="C332" s="990" t="s">
        <v>80</v>
      </c>
      <c r="D332" s="996">
        <v>2858</v>
      </c>
      <c r="E332" s="992">
        <v>85.74</v>
      </c>
      <c r="F332" s="992">
        <v>2943.74</v>
      </c>
      <c r="G332" s="992">
        <v>470.99839999999995</v>
      </c>
      <c r="H332" s="992">
        <v>3415</v>
      </c>
      <c r="J332" s="975"/>
    </row>
    <row r="333" spans="1:10" s="982" customFormat="1">
      <c r="A333" s="988" t="s">
        <v>1749</v>
      </c>
      <c r="B333" s="989" t="s">
        <v>1750</v>
      </c>
      <c r="C333" s="990" t="s">
        <v>80</v>
      </c>
      <c r="D333" s="996">
        <v>4596</v>
      </c>
      <c r="E333" s="992">
        <v>137.88</v>
      </c>
      <c r="F333" s="992">
        <v>4733.88</v>
      </c>
      <c r="G333" s="992">
        <v>757.42079999999999</v>
      </c>
      <c r="H333" s="992">
        <v>5491</v>
      </c>
      <c r="J333" s="975"/>
    </row>
    <row r="334" spans="1:10" s="982" customFormat="1">
      <c r="A334" s="988" t="s">
        <v>1751</v>
      </c>
      <c r="B334" s="989" t="s">
        <v>1752</v>
      </c>
      <c r="C334" s="990" t="s">
        <v>80</v>
      </c>
      <c r="D334" s="996">
        <v>4596</v>
      </c>
      <c r="E334" s="992">
        <v>137.88</v>
      </c>
      <c r="F334" s="992">
        <v>4733.88</v>
      </c>
      <c r="G334" s="992">
        <v>757.42079999999999</v>
      </c>
      <c r="H334" s="992">
        <v>5491</v>
      </c>
      <c r="J334" s="975"/>
    </row>
    <row r="335" spans="1:10" s="982" customFormat="1">
      <c r="A335" s="988" t="s">
        <v>1753</v>
      </c>
      <c r="B335" s="989" t="s">
        <v>1754</v>
      </c>
      <c r="C335" s="990" t="s">
        <v>80</v>
      </c>
      <c r="D335" s="996">
        <v>4596</v>
      </c>
      <c r="E335" s="992">
        <v>137.88</v>
      </c>
      <c r="F335" s="992">
        <v>4733.88</v>
      </c>
      <c r="G335" s="992">
        <v>757.42079999999999</v>
      </c>
      <c r="H335" s="992">
        <v>5491</v>
      </c>
      <c r="J335" s="975"/>
    </row>
    <row r="336" spans="1:10" s="982" customFormat="1">
      <c r="A336" s="988" t="s">
        <v>1755</v>
      </c>
      <c r="B336" s="989" t="s">
        <v>1756</v>
      </c>
      <c r="C336" s="990" t="s">
        <v>80</v>
      </c>
      <c r="D336" s="996">
        <v>4596</v>
      </c>
      <c r="E336" s="992">
        <v>137.88</v>
      </c>
      <c r="F336" s="992">
        <v>4733.88</v>
      </c>
      <c r="G336" s="992">
        <v>757.42079999999999</v>
      </c>
      <c r="H336" s="992">
        <v>5491</v>
      </c>
      <c r="J336" s="975"/>
    </row>
    <row r="337" spans="1:10" s="982" customFormat="1">
      <c r="A337" s="988" t="s">
        <v>1757</v>
      </c>
      <c r="B337" s="989" t="s">
        <v>1758</v>
      </c>
      <c r="C337" s="990" t="s">
        <v>80</v>
      </c>
      <c r="D337" s="996">
        <v>4596</v>
      </c>
      <c r="E337" s="992">
        <v>137.88</v>
      </c>
      <c r="F337" s="992">
        <v>4733.88</v>
      </c>
      <c r="G337" s="992">
        <v>757.42079999999999</v>
      </c>
      <c r="H337" s="992">
        <v>5491</v>
      </c>
      <c r="J337" s="975"/>
    </row>
    <row r="338" spans="1:10" s="982" customFormat="1">
      <c r="A338" s="988" t="s">
        <v>1759</v>
      </c>
      <c r="B338" s="989" t="s">
        <v>1760</v>
      </c>
      <c r="C338" s="990" t="s">
        <v>80</v>
      </c>
      <c r="D338" s="996">
        <v>20188</v>
      </c>
      <c r="E338" s="992">
        <v>605.64</v>
      </c>
      <c r="F338" s="992">
        <v>20793.64</v>
      </c>
      <c r="G338" s="992">
        <v>3326.9823999999999</v>
      </c>
      <c r="H338" s="992">
        <v>24121</v>
      </c>
      <c r="J338" s="975"/>
    </row>
    <row r="339" spans="1:10" s="982" customFormat="1">
      <c r="A339" s="1004" t="s">
        <v>1761</v>
      </c>
      <c r="B339" s="1005" t="s">
        <v>1762</v>
      </c>
      <c r="C339" s="1006"/>
      <c r="D339" s="1007"/>
      <c r="E339" s="987"/>
      <c r="F339" s="987"/>
      <c r="G339" s="987"/>
      <c r="H339" s="987"/>
      <c r="J339" s="975"/>
    </row>
    <row r="340" spans="1:10" s="982" customFormat="1">
      <c r="A340" s="1004" t="s">
        <v>1763</v>
      </c>
      <c r="B340" s="1005" t="s">
        <v>1764</v>
      </c>
      <c r="C340" s="1006"/>
      <c r="D340" s="1007"/>
      <c r="E340" s="987"/>
      <c r="F340" s="987"/>
      <c r="G340" s="987"/>
      <c r="H340" s="987"/>
      <c r="J340" s="975"/>
    </row>
    <row r="341" spans="1:10" s="982" customFormat="1">
      <c r="A341" s="988" t="s">
        <v>1765</v>
      </c>
      <c r="B341" s="989" t="s">
        <v>1766</v>
      </c>
      <c r="C341" s="990" t="s">
        <v>80</v>
      </c>
      <c r="D341" s="996">
        <v>480</v>
      </c>
      <c r="E341" s="992">
        <v>14.399999999999999</v>
      </c>
      <c r="F341" s="997">
        <v>494.4</v>
      </c>
      <c r="G341" s="997">
        <v>79.103999999999999</v>
      </c>
      <c r="H341" s="998">
        <v>574</v>
      </c>
      <c r="J341" s="975"/>
    </row>
    <row r="342" spans="1:10" s="982" customFormat="1">
      <c r="A342" s="988" t="s">
        <v>1767</v>
      </c>
      <c r="B342" s="989" t="s">
        <v>1768</v>
      </c>
      <c r="C342" s="990" t="s">
        <v>80</v>
      </c>
      <c r="D342" s="996">
        <v>810</v>
      </c>
      <c r="E342" s="992">
        <v>24.3</v>
      </c>
      <c r="F342" s="997">
        <v>834.3</v>
      </c>
      <c r="G342" s="997">
        <v>133.488</v>
      </c>
      <c r="H342" s="998">
        <v>968</v>
      </c>
      <c r="J342" s="975"/>
    </row>
    <row r="343" spans="1:10" s="982" customFormat="1">
      <c r="A343" s="988" t="s">
        <v>1769</v>
      </c>
      <c r="B343" s="989" t="s">
        <v>1770</v>
      </c>
      <c r="C343" s="990" t="s">
        <v>80</v>
      </c>
      <c r="D343" s="996">
        <v>1582</v>
      </c>
      <c r="E343" s="992">
        <v>47.46</v>
      </c>
      <c r="F343" s="997">
        <v>1629.46</v>
      </c>
      <c r="G343" s="997">
        <v>260.71359999999999</v>
      </c>
      <c r="H343" s="998">
        <v>1890</v>
      </c>
      <c r="J343" s="975"/>
    </row>
    <row r="344" spans="1:10" s="982" customFormat="1">
      <c r="A344" s="988" t="s">
        <v>1771</v>
      </c>
      <c r="B344" s="989" t="s">
        <v>1772</v>
      </c>
      <c r="C344" s="990" t="s">
        <v>80</v>
      </c>
      <c r="D344" s="996">
        <v>4086</v>
      </c>
      <c r="E344" s="992">
        <v>122.58</v>
      </c>
      <c r="F344" s="997">
        <v>4208.58</v>
      </c>
      <c r="G344" s="997">
        <v>673.37279999999998</v>
      </c>
      <c r="H344" s="998">
        <v>4882</v>
      </c>
      <c r="J344" s="975"/>
    </row>
    <row r="345" spans="1:10" s="982" customFormat="1">
      <c r="A345" s="988" t="s">
        <v>1773</v>
      </c>
      <c r="B345" s="989" t="s">
        <v>1774</v>
      </c>
      <c r="C345" s="990" t="s">
        <v>80</v>
      </c>
      <c r="D345" s="996">
        <v>5366</v>
      </c>
      <c r="E345" s="992">
        <v>160.97999999999999</v>
      </c>
      <c r="F345" s="997">
        <v>5526.98</v>
      </c>
      <c r="G345" s="997">
        <v>884.31679999999994</v>
      </c>
      <c r="H345" s="998">
        <v>6411</v>
      </c>
      <c r="J345" s="975"/>
    </row>
    <row r="346" spans="1:10" s="982" customFormat="1">
      <c r="A346" s="988" t="s">
        <v>1775</v>
      </c>
      <c r="B346" s="989" t="s">
        <v>1776</v>
      </c>
      <c r="C346" s="990" t="s">
        <v>80</v>
      </c>
      <c r="D346" s="996">
        <v>8543</v>
      </c>
      <c r="E346" s="992">
        <v>256.28999999999996</v>
      </c>
      <c r="F346" s="997">
        <v>8799.2900000000009</v>
      </c>
      <c r="G346" s="997">
        <v>1407.8864000000001</v>
      </c>
      <c r="H346" s="998">
        <v>10207</v>
      </c>
      <c r="J346" s="975"/>
    </row>
    <row r="347" spans="1:10" s="982" customFormat="1">
      <c r="A347" s="988" t="s">
        <v>1777</v>
      </c>
      <c r="B347" s="989" t="s">
        <v>1778</v>
      </c>
      <c r="C347" s="990" t="s">
        <v>80</v>
      </c>
      <c r="D347" s="996">
        <v>20264</v>
      </c>
      <c r="E347" s="992">
        <v>607.91999999999996</v>
      </c>
      <c r="F347" s="997">
        <v>20871.919999999998</v>
      </c>
      <c r="G347" s="997">
        <v>3339.5072</v>
      </c>
      <c r="H347" s="998">
        <v>24211</v>
      </c>
      <c r="J347" s="975"/>
    </row>
    <row r="348" spans="1:10" s="982" customFormat="1">
      <c r="A348" s="988" t="s">
        <v>1779</v>
      </c>
      <c r="B348" s="989" t="s">
        <v>1780</v>
      </c>
      <c r="C348" s="990" t="s">
        <v>80</v>
      </c>
      <c r="D348" s="996">
        <v>32235</v>
      </c>
      <c r="E348" s="992">
        <v>967.05</v>
      </c>
      <c r="F348" s="997">
        <v>33202.050000000003</v>
      </c>
      <c r="G348" s="997">
        <v>5312.3280000000004</v>
      </c>
      <c r="H348" s="998">
        <v>38514</v>
      </c>
      <c r="J348" s="975"/>
    </row>
    <row r="349" spans="1:10" s="982" customFormat="1">
      <c r="A349" s="988" t="s">
        <v>1781</v>
      </c>
      <c r="B349" s="989" t="s">
        <v>1782</v>
      </c>
      <c r="C349" s="990" t="s">
        <v>80</v>
      </c>
      <c r="D349" s="996">
        <v>70343</v>
      </c>
      <c r="E349" s="992">
        <v>2110.29</v>
      </c>
      <c r="F349" s="997">
        <v>72453.289999999994</v>
      </c>
      <c r="G349" s="997">
        <v>11592.526399999999</v>
      </c>
      <c r="H349" s="998">
        <v>84046</v>
      </c>
      <c r="J349" s="975"/>
    </row>
    <row r="350" spans="1:10" s="982" customFormat="1">
      <c r="A350" s="1004" t="s">
        <v>1783</v>
      </c>
      <c r="B350" s="1005" t="s">
        <v>1784</v>
      </c>
      <c r="C350" s="1006"/>
      <c r="D350" s="1007"/>
      <c r="E350" s="987"/>
      <c r="F350" s="987"/>
      <c r="G350" s="987"/>
      <c r="H350" s="987"/>
      <c r="J350" s="975"/>
    </row>
    <row r="351" spans="1:10" s="982" customFormat="1">
      <c r="A351" s="988" t="s">
        <v>1785</v>
      </c>
      <c r="B351" s="989" t="s">
        <v>1786</v>
      </c>
      <c r="C351" s="990" t="s">
        <v>80</v>
      </c>
      <c r="D351" s="991">
        <v>1194</v>
      </c>
      <c r="E351" s="992">
        <v>35.82</v>
      </c>
      <c r="F351" s="997">
        <v>1229.82</v>
      </c>
      <c r="G351" s="997">
        <v>196.77119999999999</v>
      </c>
      <c r="H351" s="998">
        <v>1427</v>
      </c>
      <c r="J351" s="975"/>
    </row>
    <row r="352" spans="1:10" s="982" customFormat="1">
      <c r="A352" s="988" t="s">
        <v>1787</v>
      </c>
      <c r="B352" s="989" t="s">
        <v>1788</v>
      </c>
      <c r="C352" s="990" t="s">
        <v>80</v>
      </c>
      <c r="D352" s="991">
        <v>2355</v>
      </c>
      <c r="E352" s="992">
        <v>70.649999999999991</v>
      </c>
      <c r="F352" s="997">
        <v>2425.65</v>
      </c>
      <c r="G352" s="997">
        <v>388.10400000000004</v>
      </c>
      <c r="H352" s="998">
        <v>2814</v>
      </c>
      <c r="J352" s="975"/>
    </row>
    <row r="353" spans="1:10" s="982" customFormat="1">
      <c r="A353" s="988" t="s">
        <v>1789</v>
      </c>
      <c r="B353" s="989" t="s">
        <v>1790</v>
      </c>
      <c r="C353" s="990" t="s">
        <v>80</v>
      </c>
      <c r="D353" s="991">
        <v>2355</v>
      </c>
      <c r="E353" s="992">
        <v>70.649999999999991</v>
      </c>
      <c r="F353" s="997">
        <v>2425.65</v>
      </c>
      <c r="G353" s="997">
        <v>388.10400000000004</v>
      </c>
      <c r="H353" s="998">
        <v>2814</v>
      </c>
      <c r="J353" s="975"/>
    </row>
    <row r="354" spans="1:10" s="982" customFormat="1">
      <c r="A354" s="1004" t="s">
        <v>1791</v>
      </c>
      <c r="B354" s="1005" t="s">
        <v>1792</v>
      </c>
      <c r="C354" s="1006"/>
      <c r="D354" s="1007"/>
      <c r="E354" s="987"/>
      <c r="F354" s="987"/>
      <c r="G354" s="987"/>
      <c r="H354" s="987"/>
      <c r="J354" s="975"/>
    </row>
    <row r="355" spans="1:10" s="982" customFormat="1">
      <c r="A355" s="988" t="s">
        <v>1793</v>
      </c>
      <c r="B355" s="989" t="s">
        <v>1794</v>
      </c>
      <c r="C355" s="990" t="s">
        <v>80</v>
      </c>
      <c r="D355" s="996">
        <v>66999</v>
      </c>
      <c r="E355" s="992">
        <v>2009.97</v>
      </c>
      <c r="F355" s="997">
        <v>69008.97</v>
      </c>
      <c r="G355" s="997">
        <v>11041.4352</v>
      </c>
      <c r="H355" s="998">
        <v>80050</v>
      </c>
      <c r="J355" s="975"/>
    </row>
    <row r="356" spans="1:10" s="982" customFormat="1">
      <c r="A356" s="988" t="s">
        <v>1795</v>
      </c>
      <c r="B356" s="989" t="s">
        <v>1796</v>
      </c>
      <c r="C356" s="990" t="s">
        <v>80</v>
      </c>
      <c r="D356" s="996">
        <v>79745</v>
      </c>
      <c r="E356" s="992">
        <v>2392.35</v>
      </c>
      <c r="F356" s="997">
        <v>82137.350000000006</v>
      </c>
      <c r="G356" s="997">
        <v>13141.976000000001</v>
      </c>
      <c r="H356" s="998">
        <v>95279</v>
      </c>
      <c r="J356" s="975"/>
    </row>
    <row r="357" spans="1:10" s="982" customFormat="1">
      <c r="A357" s="988" t="s">
        <v>1797</v>
      </c>
      <c r="B357" s="989" t="s">
        <v>1798</v>
      </c>
      <c r="C357" s="990" t="s">
        <v>80</v>
      </c>
      <c r="D357" s="996">
        <v>97790</v>
      </c>
      <c r="E357" s="992">
        <v>2933.7</v>
      </c>
      <c r="F357" s="997">
        <v>100723.7</v>
      </c>
      <c r="G357" s="997">
        <v>16115.791999999999</v>
      </c>
      <c r="H357" s="998">
        <v>116839</v>
      </c>
      <c r="J357" s="975"/>
    </row>
    <row r="358" spans="1:10" s="982" customFormat="1">
      <c r="A358" s="988" t="s">
        <v>1799</v>
      </c>
      <c r="B358" s="989" t="s">
        <v>1800</v>
      </c>
      <c r="C358" s="990" t="s">
        <v>80</v>
      </c>
      <c r="D358" s="996">
        <v>99848</v>
      </c>
      <c r="E358" s="992">
        <v>2995.44</v>
      </c>
      <c r="F358" s="997">
        <v>102843.44</v>
      </c>
      <c r="G358" s="997">
        <v>16454.950400000002</v>
      </c>
      <c r="H358" s="998">
        <v>119298</v>
      </c>
      <c r="J358" s="975"/>
    </row>
    <row r="359" spans="1:10" s="982" customFormat="1">
      <c r="A359" s="988" t="s">
        <v>1801</v>
      </c>
      <c r="B359" s="989" t="s">
        <v>1802</v>
      </c>
      <c r="C359" s="990" t="s">
        <v>80</v>
      </c>
      <c r="D359" s="996">
        <v>131322</v>
      </c>
      <c r="E359" s="992">
        <v>3939.66</v>
      </c>
      <c r="F359" s="997">
        <v>135261.66</v>
      </c>
      <c r="G359" s="997">
        <v>21641.865600000001</v>
      </c>
      <c r="H359" s="998">
        <v>156904</v>
      </c>
      <c r="J359" s="975"/>
    </row>
    <row r="360" spans="1:10" s="982" customFormat="1">
      <c r="A360" s="988" t="s">
        <v>1803</v>
      </c>
      <c r="B360" s="989" t="s">
        <v>1804</v>
      </c>
      <c r="C360" s="990" t="s">
        <v>80</v>
      </c>
      <c r="D360" s="996">
        <v>328848</v>
      </c>
      <c r="E360" s="992">
        <v>9865.44</v>
      </c>
      <c r="F360" s="997">
        <v>338713.44</v>
      </c>
      <c r="G360" s="997">
        <v>54194.150399999999</v>
      </c>
      <c r="H360" s="998">
        <v>392908</v>
      </c>
      <c r="J360" s="975"/>
    </row>
    <row r="361" spans="1:10" s="982" customFormat="1">
      <c r="A361" s="988" t="s">
        <v>1805</v>
      </c>
      <c r="B361" s="989" t="s">
        <v>1806</v>
      </c>
      <c r="C361" s="990" t="s">
        <v>80</v>
      </c>
      <c r="D361" s="996">
        <v>591493</v>
      </c>
      <c r="E361" s="992">
        <v>17744.79</v>
      </c>
      <c r="F361" s="997">
        <v>609237.79</v>
      </c>
      <c r="G361" s="997">
        <v>97478.046400000007</v>
      </c>
      <c r="H361" s="998">
        <v>706716</v>
      </c>
      <c r="J361" s="975"/>
    </row>
    <row r="362" spans="1:10" s="982" customFormat="1">
      <c r="A362" s="1004" t="s">
        <v>1807</v>
      </c>
      <c r="B362" s="1005" t="s">
        <v>1808</v>
      </c>
      <c r="C362" s="1006"/>
      <c r="D362" s="1007"/>
      <c r="E362" s="987"/>
      <c r="F362" s="987"/>
      <c r="G362" s="987"/>
      <c r="H362" s="987"/>
      <c r="J362" s="975"/>
    </row>
    <row r="363" spans="1:10" s="982" customFormat="1">
      <c r="A363" s="988" t="s">
        <v>1809</v>
      </c>
      <c r="B363" s="989" t="s">
        <v>1810</v>
      </c>
      <c r="C363" s="990" t="s">
        <v>80</v>
      </c>
      <c r="D363" s="996">
        <v>87436</v>
      </c>
      <c r="E363" s="992">
        <v>2623.08</v>
      </c>
      <c r="F363" s="997">
        <v>90059.08</v>
      </c>
      <c r="G363" s="997">
        <v>14409.452800000001</v>
      </c>
      <c r="H363" s="998">
        <v>104469</v>
      </c>
      <c r="J363" s="975"/>
    </row>
    <row r="364" spans="1:10" s="982" customFormat="1">
      <c r="A364" s="988" t="s">
        <v>1811</v>
      </c>
      <c r="B364" s="989" t="s">
        <v>1812</v>
      </c>
      <c r="C364" s="990" t="s">
        <v>80</v>
      </c>
      <c r="D364" s="996">
        <v>80709</v>
      </c>
      <c r="E364" s="992">
        <v>2421.27</v>
      </c>
      <c r="F364" s="997">
        <v>83130.27</v>
      </c>
      <c r="G364" s="997">
        <v>13300.843200000001</v>
      </c>
      <c r="H364" s="998">
        <v>96431</v>
      </c>
      <c r="J364" s="975"/>
    </row>
    <row r="365" spans="1:10" s="982" customFormat="1">
      <c r="A365" s="988" t="s">
        <v>1813</v>
      </c>
      <c r="B365" s="989" t="s">
        <v>1814</v>
      </c>
      <c r="C365" s="990" t="s">
        <v>80</v>
      </c>
      <c r="D365" s="996">
        <v>93919</v>
      </c>
      <c r="E365" s="992">
        <v>2817.5699999999997</v>
      </c>
      <c r="F365" s="997">
        <v>96736.57</v>
      </c>
      <c r="G365" s="997">
        <v>15477.851200000001</v>
      </c>
      <c r="H365" s="998">
        <v>112214</v>
      </c>
      <c r="J365" s="975"/>
    </row>
    <row r="366" spans="1:10" s="982" customFormat="1">
      <c r="A366" s="988" t="s">
        <v>1815</v>
      </c>
      <c r="B366" s="989" t="s">
        <v>1816</v>
      </c>
      <c r="C366" s="990" t="s">
        <v>80</v>
      </c>
      <c r="D366" s="996">
        <v>108962</v>
      </c>
      <c r="E366" s="992">
        <v>3268.8599999999997</v>
      </c>
      <c r="F366" s="997">
        <v>112230.86</v>
      </c>
      <c r="G366" s="997">
        <v>17956.937600000001</v>
      </c>
      <c r="H366" s="998">
        <v>130188</v>
      </c>
      <c r="J366" s="975"/>
    </row>
    <row r="367" spans="1:10" s="982" customFormat="1">
      <c r="A367" s="988" t="s">
        <v>1817</v>
      </c>
      <c r="B367" s="989" t="s">
        <v>1818</v>
      </c>
      <c r="C367" s="990" t="s">
        <v>80</v>
      </c>
      <c r="D367" s="996">
        <v>151600</v>
      </c>
      <c r="E367" s="992">
        <v>4548</v>
      </c>
      <c r="F367" s="997">
        <v>156148</v>
      </c>
      <c r="G367" s="997">
        <v>24983.68</v>
      </c>
      <c r="H367" s="998">
        <v>181132</v>
      </c>
      <c r="J367" s="975"/>
    </row>
    <row r="368" spans="1:10" s="982" customFormat="1">
      <c r="A368" s="988" t="s">
        <v>1819</v>
      </c>
      <c r="B368" s="989" t="s">
        <v>1820</v>
      </c>
      <c r="C368" s="990" t="s">
        <v>80</v>
      </c>
      <c r="D368" s="996">
        <v>134360</v>
      </c>
      <c r="E368" s="992">
        <v>4030.7999999999997</v>
      </c>
      <c r="F368" s="997">
        <v>138390.79999999999</v>
      </c>
      <c r="G368" s="997">
        <v>22142.527999999998</v>
      </c>
      <c r="H368" s="998">
        <v>160533</v>
      </c>
      <c r="J368" s="975"/>
    </row>
    <row r="369" spans="1:10" s="982" customFormat="1">
      <c r="A369" s="988" t="s">
        <v>1821</v>
      </c>
      <c r="B369" s="989" t="s">
        <v>1822</v>
      </c>
      <c r="C369" s="990" t="s">
        <v>80</v>
      </c>
      <c r="D369" s="996">
        <v>150627</v>
      </c>
      <c r="E369" s="992">
        <v>4518.8099999999995</v>
      </c>
      <c r="F369" s="997">
        <v>155145.81</v>
      </c>
      <c r="G369" s="997">
        <v>24823.329600000001</v>
      </c>
      <c r="H369" s="998">
        <v>179969</v>
      </c>
      <c r="J369" s="975"/>
    </row>
    <row r="370" spans="1:10" s="982" customFormat="1">
      <c r="A370" s="988" t="s">
        <v>1823</v>
      </c>
      <c r="B370" s="989" t="s">
        <v>1824</v>
      </c>
      <c r="C370" s="990" t="s">
        <v>80</v>
      </c>
      <c r="D370" s="996">
        <v>316685</v>
      </c>
      <c r="E370" s="992">
        <v>9500.5499999999993</v>
      </c>
      <c r="F370" s="997">
        <v>326185.55</v>
      </c>
      <c r="G370" s="997">
        <v>52189.688000000002</v>
      </c>
      <c r="H370" s="998">
        <v>378375</v>
      </c>
      <c r="J370" s="975"/>
    </row>
    <row r="371" spans="1:10" s="982" customFormat="1">
      <c r="A371" s="988" t="s">
        <v>1825</v>
      </c>
      <c r="B371" s="989" t="s">
        <v>1826</v>
      </c>
      <c r="C371" s="990" t="s">
        <v>80</v>
      </c>
      <c r="D371" s="996">
        <v>262645</v>
      </c>
      <c r="E371" s="992">
        <v>7879.3499999999995</v>
      </c>
      <c r="F371" s="997">
        <v>270524.34999999998</v>
      </c>
      <c r="G371" s="997">
        <v>43283.896000000001</v>
      </c>
      <c r="H371" s="998">
        <v>313808</v>
      </c>
      <c r="J371" s="975"/>
    </row>
    <row r="372" spans="1:10" s="982" customFormat="1">
      <c r="A372" s="988" t="s">
        <v>1827</v>
      </c>
      <c r="B372" s="989" t="s">
        <v>1828</v>
      </c>
      <c r="C372" s="990" t="s">
        <v>80</v>
      </c>
      <c r="D372" s="996">
        <v>525289</v>
      </c>
      <c r="E372" s="992">
        <v>15758.67</v>
      </c>
      <c r="F372" s="997">
        <v>541047.67000000004</v>
      </c>
      <c r="G372" s="997">
        <v>86567.627200000003</v>
      </c>
      <c r="H372" s="998">
        <v>627615</v>
      </c>
      <c r="J372" s="975"/>
    </row>
    <row r="373" spans="1:10" s="982" customFormat="1">
      <c r="A373" s="988" t="s">
        <v>1829</v>
      </c>
      <c r="B373" s="989" t="s">
        <v>1830</v>
      </c>
      <c r="C373" s="990" t="s">
        <v>80</v>
      </c>
      <c r="D373" s="996">
        <v>551337</v>
      </c>
      <c r="E373" s="992">
        <v>16540.11</v>
      </c>
      <c r="F373" s="997">
        <v>567877.11</v>
      </c>
      <c r="G373" s="997">
        <v>90860.337599999999</v>
      </c>
      <c r="H373" s="998">
        <v>658737</v>
      </c>
      <c r="J373" s="975"/>
    </row>
    <row r="374" spans="1:10" s="982" customFormat="1">
      <c r="A374" s="1004" t="s">
        <v>1831</v>
      </c>
      <c r="B374" s="1005" t="s">
        <v>1832</v>
      </c>
      <c r="C374" s="1006"/>
      <c r="D374" s="1007"/>
      <c r="E374" s="987"/>
      <c r="F374" s="987"/>
      <c r="G374" s="987"/>
      <c r="H374" s="987"/>
      <c r="J374" s="975"/>
    </row>
    <row r="375" spans="1:10" s="982" customFormat="1">
      <c r="A375" s="988" t="s">
        <v>1833</v>
      </c>
      <c r="B375" s="989" t="s">
        <v>1834</v>
      </c>
      <c r="C375" s="990" t="s">
        <v>80</v>
      </c>
      <c r="D375" s="996">
        <v>79774</v>
      </c>
      <c r="E375" s="992">
        <v>2393.2199999999998</v>
      </c>
      <c r="F375" s="997">
        <v>82167.22</v>
      </c>
      <c r="G375" s="997">
        <v>13146.7552</v>
      </c>
      <c r="H375" s="998">
        <v>95314</v>
      </c>
      <c r="J375" s="975"/>
    </row>
    <row r="376" spans="1:10" s="982" customFormat="1">
      <c r="A376" s="988" t="s">
        <v>1835</v>
      </c>
      <c r="B376" s="989" t="s">
        <v>1836</v>
      </c>
      <c r="C376" s="990" t="s">
        <v>80</v>
      </c>
      <c r="D376" s="996">
        <v>72158</v>
      </c>
      <c r="E376" s="992">
        <v>2164.7399999999998</v>
      </c>
      <c r="F376" s="997">
        <v>74322.740000000005</v>
      </c>
      <c r="G376" s="997">
        <v>11891.638400000002</v>
      </c>
      <c r="H376" s="998">
        <v>86214</v>
      </c>
      <c r="J376" s="975"/>
    </row>
    <row r="377" spans="1:10" s="982" customFormat="1">
      <c r="A377" s="988" t="s">
        <v>1837</v>
      </c>
      <c r="B377" s="989" t="s">
        <v>1838</v>
      </c>
      <c r="C377" s="990" t="s">
        <v>80</v>
      </c>
      <c r="D377" s="996">
        <v>66693</v>
      </c>
      <c r="E377" s="992">
        <v>2000.79</v>
      </c>
      <c r="F377" s="997">
        <v>68693.789999999994</v>
      </c>
      <c r="G377" s="997">
        <v>10991.006399999998</v>
      </c>
      <c r="H377" s="998">
        <v>79685</v>
      </c>
      <c r="J377" s="975"/>
    </row>
    <row r="378" spans="1:10" s="982" customFormat="1">
      <c r="A378" s="988" t="s">
        <v>1839</v>
      </c>
      <c r="B378" s="989" t="s">
        <v>1840</v>
      </c>
      <c r="C378" s="990" t="s">
        <v>80</v>
      </c>
      <c r="D378" s="996">
        <v>64733</v>
      </c>
      <c r="E378" s="992">
        <v>1941.99</v>
      </c>
      <c r="F378" s="997">
        <v>66674.990000000005</v>
      </c>
      <c r="G378" s="997">
        <v>10667.9984</v>
      </c>
      <c r="H378" s="998">
        <v>77343</v>
      </c>
      <c r="J378" s="975"/>
    </row>
    <row r="379" spans="1:10" s="982" customFormat="1">
      <c r="A379" s="988" t="s">
        <v>1841</v>
      </c>
      <c r="B379" s="989" t="s">
        <v>1842</v>
      </c>
      <c r="C379" s="990" t="s">
        <v>80</v>
      </c>
      <c r="D379" s="996">
        <v>72158</v>
      </c>
      <c r="E379" s="992">
        <v>2164.7399999999998</v>
      </c>
      <c r="F379" s="997">
        <v>74322.740000000005</v>
      </c>
      <c r="G379" s="997">
        <v>11891.638400000002</v>
      </c>
      <c r="H379" s="998">
        <v>86214</v>
      </c>
      <c r="J379" s="975"/>
    </row>
    <row r="380" spans="1:10" s="982" customFormat="1">
      <c r="A380" s="988" t="s">
        <v>1843</v>
      </c>
      <c r="B380" s="989" t="s">
        <v>1844</v>
      </c>
      <c r="C380" s="990" t="s">
        <v>80</v>
      </c>
      <c r="D380" s="996">
        <v>68169</v>
      </c>
      <c r="E380" s="992">
        <v>2045.07</v>
      </c>
      <c r="F380" s="997">
        <v>70214.070000000007</v>
      </c>
      <c r="G380" s="997">
        <v>11234.251200000001</v>
      </c>
      <c r="H380" s="998">
        <v>81448</v>
      </c>
      <c r="J380" s="975"/>
    </row>
    <row r="381" spans="1:10" s="982" customFormat="1">
      <c r="A381" s="988" t="s">
        <v>1845</v>
      </c>
      <c r="B381" s="989" t="s">
        <v>1846</v>
      </c>
      <c r="C381" s="990" t="s">
        <v>80</v>
      </c>
      <c r="D381" s="996">
        <v>63009</v>
      </c>
      <c r="E381" s="992">
        <v>1890.27</v>
      </c>
      <c r="F381" s="997">
        <v>64899.27</v>
      </c>
      <c r="G381" s="997">
        <v>10383.8832</v>
      </c>
      <c r="H381" s="998">
        <v>75283</v>
      </c>
      <c r="J381" s="975"/>
    </row>
    <row r="382" spans="1:10" s="982" customFormat="1">
      <c r="A382" s="988" t="s">
        <v>1847</v>
      </c>
      <c r="B382" s="989" t="s">
        <v>1848</v>
      </c>
      <c r="C382" s="990" t="s">
        <v>80</v>
      </c>
      <c r="D382" s="996">
        <v>60311</v>
      </c>
      <c r="E382" s="992">
        <v>1809.33</v>
      </c>
      <c r="F382" s="997">
        <v>62120.33</v>
      </c>
      <c r="G382" s="997">
        <v>9939.2528000000002</v>
      </c>
      <c r="H382" s="998">
        <v>72060</v>
      </c>
      <c r="J382" s="975"/>
    </row>
    <row r="383" spans="1:10" s="982" customFormat="1">
      <c r="A383" s="988" t="s">
        <v>1849</v>
      </c>
      <c r="B383" s="989" t="s">
        <v>1850</v>
      </c>
      <c r="C383" s="990" t="s">
        <v>80</v>
      </c>
      <c r="D383" s="996">
        <v>66996</v>
      </c>
      <c r="E383" s="992">
        <v>2009.8799999999999</v>
      </c>
      <c r="F383" s="997">
        <v>69005.88</v>
      </c>
      <c r="G383" s="997">
        <v>11040.9408</v>
      </c>
      <c r="H383" s="998">
        <v>80047</v>
      </c>
      <c r="J383" s="975"/>
    </row>
    <row r="384" spans="1:10" s="982" customFormat="1">
      <c r="A384" s="988" t="s">
        <v>1851</v>
      </c>
      <c r="B384" s="989" t="s">
        <v>1852</v>
      </c>
      <c r="C384" s="990" t="s">
        <v>80</v>
      </c>
      <c r="D384" s="996">
        <v>64733</v>
      </c>
      <c r="E384" s="992">
        <v>1941.99</v>
      </c>
      <c r="F384" s="997">
        <v>66674.990000000005</v>
      </c>
      <c r="G384" s="997">
        <v>10667.9984</v>
      </c>
      <c r="H384" s="998">
        <v>77343</v>
      </c>
      <c r="J384" s="975"/>
    </row>
    <row r="385" spans="1:10" s="982" customFormat="1">
      <c r="A385" s="988" t="s">
        <v>1853</v>
      </c>
      <c r="B385" s="989" t="s">
        <v>1854</v>
      </c>
      <c r="C385" s="990" t="s">
        <v>80</v>
      </c>
      <c r="D385" s="996">
        <v>60734</v>
      </c>
      <c r="E385" s="992">
        <v>1822.02</v>
      </c>
      <c r="F385" s="997">
        <v>62556.02</v>
      </c>
      <c r="G385" s="997">
        <v>10008.9632</v>
      </c>
      <c r="H385" s="998">
        <v>72565</v>
      </c>
      <c r="J385" s="975"/>
    </row>
    <row r="386" spans="1:10" s="982" customFormat="1">
      <c r="A386" s="988" t="s">
        <v>1855</v>
      </c>
      <c r="B386" s="989" t="s">
        <v>1856</v>
      </c>
      <c r="C386" s="990" t="s">
        <v>80</v>
      </c>
      <c r="D386" s="996">
        <v>46766</v>
      </c>
      <c r="E386" s="992">
        <v>1402.98</v>
      </c>
      <c r="F386" s="997">
        <v>48168.98</v>
      </c>
      <c r="G386" s="997">
        <v>7707.0368000000008</v>
      </c>
      <c r="H386" s="998">
        <v>55876</v>
      </c>
      <c r="J386" s="975"/>
    </row>
    <row r="387" spans="1:10" s="982" customFormat="1">
      <c r="A387" s="988" t="s">
        <v>1857</v>
      </c>
      <c r="B387" s="989" t="s">
        <v>1858</v>
      </c>
      <c r="C387" s="990" t="s">
        <v>80</v>
      </c>
      <c r="D387" s="996">
        <v>41986</v>
      </c>
      <c r="E387" s="992">
        <v>1259.58</v>
      </c>
      <c r="F387" s="997">
        <v>43245.58</v>
      </c>
      <c r="G387" s="997">
        <v>6919.2928000000002</v>
      </c>
      <c r="H387" s="998">
        <v>50165</v>
      </c>
      <c r="J387" s="975"/>
    </row>
    <row r="388" spans="1:10" s="982" customFormat="1">
      <c r="A388" s="988" t="s">
        <v>1859</v>
      </c>
      <c r="B388" s="989" t="s">
        <v>1860</v>
      </c>
      <c r="C388" s="990" t="s">
        <v>80</v>
      </c>
      <c r="D388" s="996">
        <v>39945</v>
      </c>
      <c r="E388" s="992">
        <v>1198.3499999999999</v>
      </c>
      <c r="F388" s="997">
        <v>41143.35</v>
      </c>
      <c r="G388" s="997">
        <v>6582.9359999999997</v>
      </c>
      <c r="H388" s="998">
        <v>47726</v>
      </c>
      <c r="J388" s="975"/>
    </row>
    <row r="389" spans="1:10" s="982" customFormat="1">
      <c r="A389" s="988" t="s">
        <v>1861</v>
      </c>
      <c r="B389" s="989" t="s">
        <v>1862</v>
      </c>
      <c r="C389" s="990" t="s">
        <v>80</v>
      </c>
      <c r="D389" s="996">
        <v>42176</v>
      </c>
      <c r="E389" s="992">
        <v>1265.28</v>
      </c>
      <c r="F389" s="997">
        <v>43441.279999999999</v>
      </c>
      <c r="G389" s="997">
        <v>6950.6048000000001</v>
      </c>
      <c r="H389" s="998">
        <v>50392</v>
      </c>
      <c r="J389" s="975"/>
    </row>
    <row r="390" spans="1:10" s="982" customFormat="1">
      <c r="A390" s="988" t="s">
        <v>1863</v>
      </c>
      <c r="B390" s="989" t="s">
        <v>1864</v>
      </c>
      <c r="C390" s="990" t="s">
        <v>80</v>
      </c>
      <c r="D390" s="996">
        <v>39675</v>
      </c>
      <c r="E390" s="992">
        <v>1190.25</v>
      </c>
      <c r="F390" s="997">
        <v>40865.25</v>
      </c>
      <c r="G390" s="997">
        <v>6538.4400000000005</v>
      </c>
      <c r="H390" s="998">
        <v>47404</v>
      </c>
      <c r="J390" s="975"/>
    </row>
    <row r="391" spans="1:10" s="982" customFormat="1">
      <c r="A391" s="988" t="s">
        <v>1865</v>
      </c>
      <c r="B391" s="989" t="s">
        <v>1866</v>
      </c>
      <c r="C391" s="990" t="s">
        <v>80</v>
      </c>
      <c r="D391" s="996">
        <v>39945</v>
      </c>
      <c r="E391" s="992">
        <v>1198.3499999999999</v>
      </c>
      <c r="F391" s="997">
        <v>41143.35</v>
      </c>
      <c r="G391" s="997">
        <v>6582.9359999999997</v>
      </c>
      <c r="H391" s="998">
        <v>47726</v>
      </c>
      <c r="J391" s="975"/>
    </row>
    <row r="392" spans="1:10" s="982" customFormat="1">
      <c r="A392" s="988" t="s">
        <v>1867</v>
      </c>
      <c r="B392" s="989" t="s">
        <v>1868</v>
      </c>
      <c r="C392" s="990" t="s">
        <v>80</v>
      </c>
      <c r="D392" s="996">
        <v>37457</v>
      </c>
      <c r="E392" s="992">
        <v>1123.71</v>
      </c>
      <c r="F392" s="997">
        <v>38580.71</v>
      </c>
      <c r="G392" s="997">
        <v>6172.9135999999999</v>
      </c>
      <c r="H392" s="998">
        <v>44754</v>
      </c>
      <c r="J392" s="975"/>
    </row>
    <row r="393" spans="1:10" s="982" customFormat="1">
      <c r="A393" s="988" t="s">
        <v>1869</v>
      </c>
      <c r="B393" s="989" t="s">
        <v>1870</v>
      </c>
      <c r="C393" s="990" t="s">
        <v>80</v>
      </c>
      <c r="D393" s="996">
        <v>35219</v>
      </c>
      <c r="E393" s="992">
        <v>1056.57</v>
      </c>
      <c r="F393" s="997">
        <v>36275.57</v>
      </c>
      <c r="G393" s="997">
        <v>5804.0911999999998</v>
      </c>
      <c r="H393" s="998">
        <v>42080</v>
      </c>
      <c r="J393" s="975"/>
    </row>
    <row r="394" spans="1:10" s="982" customFormat="1">
      <c r="A394" s="988" t="s">
        <v>1871</v>
      </c>
      <c r="B394" s="989" t="s">
        <v>1872</v>
      </c>
      <c r="C394" s="990" t="s">
        <v>80</v>
      </c>
      <c r="D394" s="996">
        <v>28307</v>
      </c>
      <c r="E394" s="992">
        <v>849.20999999999992</v>
      </c>
      <c r="F394" s="997">
        <v>29156.21</v>
      </c>
      <c r="G394" s="997">
        <v>4664.9935999999998</v>
      </c>
      <c r="H394" s="998">
        <v>33821</v>
      </c>
      <c r="J394" s="975"/>
    </row>
    <row r="395" spans="1:10" s="982" customFormat="1">
      <c r="A395" s="988" t="s">
        <v>1873</v>
      </c>
      <c r="B395" s="989" t="s">
        <v>1874</v>
      </c>
      <c r="C395" s="990" t="s">
        <v>80</v>
      </c>
      <c r="D395" s="996">
        <v>25661</v>
      </c>
      <c r="E395" s="992">
        <v>769.82999999999993</v>
      </c>
      <c r="F395" s="997">
        <v>26430.83</v>
      </c>
      <c r="G395" s="997">
        <v>4228.9328000000005</v>
      </c>
      <c r="H395" s="998">
        <v>30660</v>
      </c>
      <c r="J395" s="975"/>
    </row>
    <row r="396" spans="1:10" s="982" customFormat="1">
      <c r="A396" s="988" t="s">
        <v>1875</v>
      </c>
      <c r="B396" s="989" t="s">
        <v>1876</v>
      </c>
      <c r="C396" s="990" t="s">
        <v>80</v>
      </c>
      <c r="D396" s="996">
        <v>29745</v>
      </c>
      <c r="E396" s="992">
        <v>892.35</v>
      </c>
      <c r="F396" s="997">
        <v>30637.35</v>
      </c>
      <c r="G396" s="997">
        <v>4901.9759999999997</v>
      </c>
      <c r="H396" s="998">
        <v>35539</v>
      </c>
      <c r="J396" s="975"/>
    </row>
    <row r="397" spans="1:10" s="982" customFormat="1">
      <c r="A397" s="988" t="s">
        <v>1877</v>
      </c>
      <c r="B397" s="989" t="s">
        <v>1878</v>
      </c>
      <c r="C397" s="990" t="s">
        <v>80</v>
      </c>
      <c r="D397" s="996">
        <v>31188</v>
      </c>
      <c r="E397" s="992">
        <v>935.64</v>
      </c>
      <c r="F397" s="997">
        <v>32123.64</v>
      </c>
      <c r="G397" s="997">
        <v>5139.7824000000001</v>
      </c>
      <c r="H397" s="998">
        <v>37263</v>
      </c>
      <c r="J397" s="975"/>
    </row>
    <row r="398" spans="1:10" s="982" customFormat="1">
      <c r="A398" s="988" t="s">
        <v>1879</v>
      </c>
      <c r="B398" s="989" t="s">
        <v>1880</v>
      </c>
      <c r="C398" s="990" t="s">
        <v>80</v>
      </c>
      <c r="D398" s="996">
        <v>20827</v>
      </c>
      <c r="E398" s="992">
        <v>624.80999999999995</v>
      </c>
      <c r="F398" s="997">
        <v>21451.81</v>
      </c>
      <c r="G398" s="997">
        <v>3432.2896000000001</v>
      </c>
      <c r="H398" s="998">
        <v>24884</v>
      </c>
      <c r="J398" s="975"/>
    </row>
    <row r="399" spans="1:10" s="982" customFormat="1">
      <c r="A399" s="1004" t="s">
        <v>1881</v>
      </c>
      <c r="B399" s="1005" t="s">
        <v>1882</v>
      </c>
      <c r="C399" s="1006"/>
      <c r="D399" s="1007"/>
      <c r="E399" s="987"/>
      <c r="F399" s="987"/>
      <c r="G399" s="987"/>
      <c r="H399" s="987"/>
      <c r="J399" s="975"/>
    </row>
    <row r="400" spans="1:10" s="982" customFormat="1">
      <c r="A400" s="1004" t="s">
        <v>1883</v>
      </c>
      <c r="B400" s="1005" t="s">
        <v>1884</v>
      </c>
      <c r="C400" s="1006"/>
      <c r="D400" s="1007"/>
      <c r="E400" s="987"/>
      <c r="F400" s="987"/>
      <c r="G400" s="987"/>
      <c r="H400" s="987"/>
      <c r="J400" s="975"/>
    </row>
    <row r="401" spans="1:10" s="982" customFormat="1">
      <c r="A401" s="988" t="s">
        <v>1885</v>
      </c>
      <c r="B401" s="989" t="s">
        <v>1886</v>
      </c>
      <c r="C401" s="990" t="s">
        <v>80</v>
      </c>
      <c r="D401" s="996">
        <v>204</v>
      </c>
      <c r="E401" s="992">
        <v>6.12</v>
      </c>
      <c r="F401" s="997">
        <v>210.12</v>
      </c>
      <c r="G401" s="997">
        <v>33.619199999999999</v>
      </c>
      <c r="H401" s="998">
        <v>244</v>
      </c>
      <c r="J401" s="975"/>
    </row>
    <row r="402" spans="1:10" s="982" customFormat="1">
      <c r="A402" s="988" t="s">
        <v>1887</v>
      </c>
      <c r="B402" s="989" t="s">
        <v>1888</v>
      </c>
      <c r="C402" s="990" t="s">
        <v>80</v>
      </c>
      <c r="D402" s="996">
        <v>415</v>
      </c>
      <c r="E402" s="992">
        <v>12.45</v>
      </c>
      <c r="F402" s="997">
        <v>427.45</v>
      </c>
      <c r="G402" s="997">
        <v>68.391999999999996</v>
      </c>
      <c r="H402" s="998">
        <v>496</v>
      </c>
      <c r="J402" s="975"/>
    </row>
    <row r="403" spans="1:10" s="982" customFormat="1">
      <c r="A403" s="988" t="s">
        <v>1889</v>
      </c>
      <c r="B403" s="989" t="s">
        <v>1890</v>
      </c>
      <c r="C403" s="990" t="s">
        <v>80</v>
      </c>
      <c r="D403" s="996">
        <v>697</v>
      </c>
      <c r="E403" s="992">
        <v>20.91</v>
      </c>
      <c r="F403" s="997">
        <v>717.91</v>
      </c>
      <c r="G403" s="997">
        <v>114.8656</v>
      </c>
      <c r="H403" s="998">
        <v>833</v>
      </c>
      <c r="J403" s="975"/>
    </row>
    <row r="404" spans="1:10" s="982" customFormat="1">
      <c r="A404" s="988" t="s">
        <v>1891</v>
      </c>
      <c r="B404" s="989" t="s">
        <v>1892</v>
      </c>
      <c r="C404" s="990" t="s">
        <v>80</v>
      </c>
      <c r="D404" s="996">
        <v>1676</v>
      </c>
      <c r="E404" s="992">
        <v>50.28</v>
      </c>
      <c r="F404" s="997">
        <v>1726.28</v>
      </c>
      <c r="G404" s="997">
        <v>276.20479999999998</v>
      </c>
      <c r="H404" s="998">
        <v>2002</v>
      </c>
      <c r="J404" s="975"/>
    </row>
    <row r="405" spans="1:10" s="982" customFormat="1">
      <c r="A405" s="988" t="s">
        <v>1893</v>
      </c>
      <c r="B405" s="989" t="s">
        <v>1894</v>
      </c>
      <c r="C405" s="990" t="s">
        <v>80</v>
      </c>
      <c r="D405" s="996">
        <v>2182</v>
      </c>
      <c r="E405" s="992">
        <v>65.459999999999994</v>
      </c>
      <c r="F405" s="997">
        <v>2247.46</v>
      </c>
      <c r="G405" s="997">
        <v>359.59360000000004</v>
      </c>
      <c r="H405" s="998">
        <v>2607</v>
      </c>
      <c r="J405" s="975"/>
    </row>
    <row r="406" spans="1:10" s="982" customFormat="1">
      <c r="A406" s="988" t="s">
        <v>1895</v>
      </c>
      <c r="B406" s="989" t="s">
        <v>1896</v>
      </c>
      <c r="C406" s="990" t="s">
        <v>80</v>
      </c>
      <c r="D406" s="996">
        <v>3468</v>
      </c>
      <c r="E406" s="992">
        <v>104.03999999999999</v>
      </c>
      <c r="F406" s="997">
        <v>3572.04</v>
      </c>
      <c r="G406" s="997">
        <v>571.52639999999997</v>
      </c>
      <c r="H406" s="998">
        <v>4144</v>
      </c>
      <c r="J406" s="975"/>
    </row>
    <row r="407" spans="1:10" s="982" customFormat="1">
      <c r="A407" s="988" t="s">
        <v>1897</v>
      </c>
      <c r="B407" s="989" t="s">
        <v>1898</v>
      </c>
      <c r="C407" s="990" t="s">
        <v>80</v>
      </c>
      <c r="D407" s="996">
        <v>8160</v>
      </c>
      <c r="E407" s="992">
        <v>244.79999999999998</v>
      </c>
      <c r="F407" s="997">
        <v>8404.7999999999993</v>
      </c>
      <c r="G407" s="997">
        <v>1344.7679999999998</v>
      </c>
      <c r="H407" s="998">
        <v>9750</v>
      </c>
      <c r="J407" s="975"/>
    </row>
    <row r="408" spans="1:10" s="982" customFormat="1">
      <c r="A408" s="988" t="s">
        <v>1899</v>
      </c>
      <c r="B408" s="989" t="s">
        <v>1900</v>
      </c>
      <c r="C408" s="990" t="s">
        <v>80</v>
      </c>
      <c r="D408" s="996">
        <v>13264</v>
      </c>
      <c r="E408" s="992">
        <v>397.91999999999996</v>
      </c>
      <c r="F408" s="997">
        <v>13661.92</v>
      </c>
      <c r="G408" s="997">
        <v>2185.9072000000001</v>
      </c>
      <c r="H408" s="998">
        <v>15848</v>
      </c>
      <c r="J408" s="975"/>
    </row>
    <row r="409" spans="1:10" s="982" customFormat="1">
      <c r="A409" s="988" t="s">
        <v>1901</v>
      </c>
      <c r="B409" s="989" t="s">
        <v>1902</v>
      </c>
      <c r="C409" s="990" t="s">
        <v>80</v>
      </c>
      <c r="D409" s="996">
        <v>24103</v>
      </c>
      <c r="E409" s="992">
        <v>723.08999999999992</v>
      </c>
      <c r="F409" s="997">
        <v>24826.09</v>
      </c>
      <c r="G409" s="997">
        <v>3972.1744000000003</v>
      </c>
      <c r="H409" s="998">
        <v>28798</v>
      </c>
      <c r="J409" s="975"/>
    </row>
    <row r="410" spans="1:10" s="982" customFormat="1">
      <c r="A410" s="1004" t="s">
        <v>1903</v>
      </c>
      <c r="B410" s="1005" t="s">
        <v>1904</v>
      </c>
      <c r="C410" s="1006"/>
      <c r="D410" s="1007"/>
      <c r="E410" s="987"/>
      <c r="F410" s="987"/>
      <c r="G410" s="987"/>
      <c r="H410" s="987"/>
      <c r="J410" s="975"/>
    </row>
    <row r="411" spans="1:10" s="982" customFormat="1">
      <c r="A411" s="988" t="s">
        <v>1905</v>
      </c>
      <c r="B411" s="989" t="s">
        <v>1906</v>
      </c>
      <c r="C411" s="990" t="s">
        <v>80</v>
      </c>
      <c r="D411" s="996">
        <v>283</v>
      </c>
      <c r="E411" s="992">
        <v>8.49</v>
      </c>
      <c r="F411" s="997">
        <v>291.49</v>
      </c>
      <c r="G411" s="997">
        <v>46.638400000000004</v>
      </c>
      <c r="H411" s="998">
        <v>338</v>
      </c>
      <c r="J411" s="975"/>
    </row>
    <row r="412" spans="1:10" s="982" customFormat="1">
      <c r="A412" s="988" t="s">
        <v>1907</v>
      </c>
      <c r="B412" s="989" t="s">
        <v>1908</v>
      </c>
      <c r="C412" s="990" t="s">
        <v>80</v>
      </c>
      <c r="D412" s="996">
        <v>833</v>
      </c>
      <c r="E412" s="992">
        <v>24.99</v>
      </c>
      <c r="F412" s="997">
        <v>857.99</v>
      </c>
      <c r="G412" s="997">
        <v>137.2784</v>
      </c>
      <c r="H412" s="998">
        <v>995</v>
      </c>
      <c r="J412" s="975"/>
    </row>
    <row r="413" spans="1:10" s="982" customFormat="1">
      <c r="A413" s="988" t="s">
        <v>1909</v>
      </c>
      <c r="B413" s="989" t="s">
        <v>1910</v>
      </c>
      <c r="C413" s="990" t="s">
        <v>80</v>
      </c>
      <c r="D413" s="996">
        <v>1184</v>
      </c>
      <c r="E413" s="992">
        <v>35.519999999999996</v>
      </c>
      <c r="F413" s="997">
        <v>1219.52</v>
      </c>
      <c r="G413" s="997">
        <v>195.1232</v>
      </c>
      <c r="H413" s="998">
        <v>1415</v>
      </c>
      <c r="J413" s="975"/>
    </row>
    <row r="414" spans="1:10" s="982" customFormat="1">
      <c r="A414" s="988" t="s">
        <v>1911</v>
      </c>
      <c r="B414" s="989" t="s">
        <v>1912</v>
      </c>
      <c r="C414" s="990" t="s">
        <v>80</v>
      </c>
      <c r="D414" s="996">
        <v>2093</v>
      </c>
      <c r="E414" s="992">
        <v>62.79</v>
      </c>
      <c r="F414" s="997">
        <v>2155.79</v>
      </c>
      <c r="G414" s="997">
        <v>344.9264</v>
      </c>
      <c r="H414" s="998">
        <v>2501</v>
      </c>
      <c r="J414" s="975"/>
    </row>
    <row r="415" spans="1:10" s="982" customFormat="1">
      <c r="A415" s="988" t="s">
        <v>1913</v>
      </c>
      <c r="B415" s="989" t="s">
        <v>1914</v>
      </c>
      <c r="C415" s="990" t="s">
        <v>80</v>
      </c>
      <c r="D415" s="996">
        <v>2771</v>
      </c>
      <c r="E415" s="992">
        <v>83.13</v>
      </c>
      <c r="F415" s="997">
        <v>2854.13</v>
      </c>
      <c r="G415" s="997">
        <v>456.66080000000005</v>
      </c>
      <c r="H415" s="998">
        <v>3311</v>
      </c>
      <c r="J415" s="975"/>
    </row>
    <row r="416" spans="1:10" s="982" customFormat="1">
      <c r="A416" s="988" t="s">
        <v>1915</v>
      </c>
      <c r="B416" s="989" t="s">
        <v>1916</v>
      </c>
      <c r="C416" s="990" t="s">
        <v>80</v>
      </c>
      <c r="D416" s="996">
        <v>4530</v>
      </c>
      <c r="E416" s="992">
        <v>135.9</v>
      </c>
      <c r="F416" s="997">
        <v>4665.8999999999996</v>
      </c>
      <c r="G416" s="997">
        <v>746.54399999999998</v>
      </c>
      <c r="H416" s="998">
        <v>5412</v>
      </c>
      <c r="J416" s="975"/>
    </row>
    <row r="417" spans="1:10" s="982" customFormat="1">
      <c r="A417" s="988" t="s">
        <v>1917</v>
      </c>
      <c r="B417" s="989" t="s">
        <v>1918</v>
      </c>
      <c r="C417" s="990" t="s">
        <v>80</v>
      </c>
      <c r="D417" s="996">
        <v>10440</v>
      </c>
      <c r="E417" s="992">
        <v>313.2</v>
      </c>
      <c r="F417" s="997">
        <v>10753.2</v>
      </c>
      <c r="G417" s="997">
        <v>1720.5120000000002</v>
      </c>
      <c r="H417" s="998">
        <v>12474</v>
      </c>
      <c r="J417" s="975"/>
    </row>
    <row r="418" spans="1:10" s="982" customFormat="1">
      <c r="A418" s="988" t="s">
        <v>1919</v>
      </c>
      <c r="B418" s="989" t="s">
        <v>1920</v>
      </c>
      <c r="C418" s="990" t="s">
        <v>80</v>
      </c>
      <c r="D418" s="996">
        <v>16620</v>
      </c>
      <c r="E418" s="992">
        <v>498.59999999999997</v>
      </c>
      <c r="F418" s="997">
        <v>17118.599999999999</v>
      </c>
      <c r="G418" s="997">
        <v>2738.9759999999997</v>
      </c>
      <c r="H418" s="998">
        <v>19858</v>
      </c>
      <c r="J418" s="975"/>
    </row>
    <row r="419" spans="1:10" s="982" customFormat="1">
      <c r="A419" s="988" t="s">
        <v>1921</v>
      </c>
      <c r="B419" s="989" t="s">
        <v>1922</v>
      </c>
      <c r="C419" s="990" t="s">
        <v>80</v>
      </c>
      <c r="D419" s="996">
        <v>30686</v>
      </c>
      <c r="E419" s="992">
        <v>920.57999999999993</v>
      </c>
      <c r="F419" s="997">
        <v>31606.58</v>
      </c>
      <c r="G419" s="997">
        <v>5057.0528000000004</v>
      </c>
      <c r="H419" s="998">
        <v>36664</v>
      </c>
      <c r="J419" s="975"/>
    </row>
    <row r="420" spans="1:10" s="982" customFormat="1">
      <c r="A420" s="1004" t="s">
        <v>1923</v>
      </c>
      <c r="B420" s="1005" t="s">
        <v>1924</v>
      </c>
      <c r="C420" s="1006"/>
      <c r="D420" s="1007"/>
      <c r="E420" s="987"/>
      <c r="F420" s="987"/>
      <c r="G420" s="987"/>
      <c r="H420" s="987"/>
      <c r="J420" s="975"/>
    </row>
    <row r="421" spans="1:10" s="982" customFormat="1">
      <c r="A421" s="988" t="s">
        <v>1925</v>
      </c>
      <c r="B421" s="989" t="s">
        <v>1926</v>
      </c>
      <c r="C421" s="990" t="s">
        <v>80</v>
      </c>
      <c r="D421" s="996">
        <v>58607</v>
      </c>
      <c r="E421" s="992">
        <v>1758.21</v>
      </c>
      <c r="F421" s="997">
        <v>60365.21</v>
      </c>
      <c r="G421" s="997">
        <v>9658.4336000000003</v>
      </c>
      <c r="H421" s="998">
        <v>70024</v>
      </c>
      <c r="J421" s="975"/>
    </row>
    <row r="422" spans="1:10" s="982" customFormat="1">
      <c r="A422" s="988" t="s">
        <v>1927</v>
      </c>
      <c r="B422" s="989" t="s">
        <v>1928</v>
      </c>
      <c r="C422" s="990" t="s">
        <v>80</v>
      </c>
      <c r="D422" s="996">
        <v>67289</v>
      </c>
      <c r="E422" s="992">
        <v>2018.6699999999998</v>
      </c>
      <c r="F422" s="997">
        <v>69307.67</v>
      </c>
      <c r="G422" s="997">
        <v>11089.227199999999</v>
      </c>
      <c r="H422" s="998">
        <v>80397</v>
      </c>
      <c r="J422" s="975"/>
    </row>
    <row r="423" spans="1:10" s="982" customFormat="1">
      <c r="A423" s="988" t="s">
        <v>1929</v>
      </c>
      <c r="B423" s="989" t="s">
        <v>1930</v>
      </c>
      <c r="C423" s="990" t="s">
        <v>80</v>
      </c>
      <c r="D423" s="996">
        <v>188844</v>
      </c>
      <c r="E423" s="992">
        <v>5665.32</v>
      </c>
      <c r="F423" s="997">
        <v>194509.32</v>
      </c>
      <c r="G423" s="997">
        <v>31121.4912</v>
      </c>
      <c r="H423" s="998">
        <v>225631</v>
      </c>
      <c r="J423" s="975"/>
    </row>
    <row r="424" spans="1:10" s="982" customFormat="1">
      <c r="A424" s="988" t="s">
        <v>1931</v>
      </c>
      <c r="B424" s="989" t="s">
        <v>1932</v>
      </c>
      <c r="C424" s="990" t="s">
        <v>80</v>
      </c>
      <c r="D424" s="996">
        <v>210550</v>
      </c>
      <c r="E424" s="992">
        <v>6316.5</v>
      </c>
      <c r="F424" s="997">
        <v>216866.5</v>
      </c>
      <c r="G424" s="997">
        <v>34698.639999999999</v>
      </c>
      <c r="H424" s="998">
        <v>251565</v>
      </c>
      <c r="J424" s="975"/>
    </row>
    <row r="425" spans="1:10" s="982" customFormat="1">
      <c r="A425" s="1004" t="s">
        <v>1933</v>
      </c>
      <c r="B425" s="1005" t="s">
        <v>1934</v>
      </c>
      <c r="C425" s="1006"/>
      <c r="D425" s="1007"/>
      <c r="E425" s="987"/>
      <c r="F425" s="987"/>
      <c r="G425" s="987"/>
      <c r="H425" s="987"/>
      <c r="J425" s="975"/>
    </row>
    <row r="426" spans="1:10" s="982" customFormat="1">
      <c r="A426" s="988" t="s">
        <v>1935</v>
      </c>
      <c r="B426" s="989" t="s">
        <v>1936</v>
      </c>
      <c r="C426" s="990" t="s">
        <v>80</v>
      </c>
      <c r="D426" s="996">
        <v>39610</v>
      </c>
      <c r="E426" s="992">
        <v>1188.3</v>
      </c>
      <c r="F426" s="997">
        <v>40798.300000000003</v>
      </c>
      <c r="G426" s="997">
        <v>6527.728000000001</v>
      </c>
      <c r="H426" s="998">
        <v>47326</v>
      </c>
      <c r="J426" s="975"/>
    </row>
    <row r="427" spans="1:10" s="982" customFormat="1">
      <c r="A427" s="988" t="s">
        <v>1937</v>
      </c>
      <c r="B427" s="989" t="s">
        <v>1938</v>
      </c>
      <c r="C427" s="990" t="s">
        <v>80</v>
      </c>
      <c r="D427" s="996">
        <v>44791</v>
      </c>
      <c r="E427" s="992">
        <v>1343.73</v>
      </c>
      <c r="F427" s="997">
        <v>46134.73</v>
      </c>
      <c r="G427" s="997">
        <v>7381.5568000000003</v>
      </c>
      <c r="H427" s="998">
        <v>53516</v>
      </c>
      <c r="J427" s="975"/>
    </row>
    <row r="428" spans="1:10" s="982" customFormat="1">
      <c r="A428" s="988" t="s">
        <v>1939</v>
      </c>
      <c r="B428" s="989" t="s">
        <v>1940</v>
      </c>
      <c r="C428" s="990" t="s">
        <v>80</v>
      </c>
      <c r="D428" s="996">
        <v>45587</v>
      </c>
      <c r="E428" s="992">
        <v>1367.61</v>
      </c>
      <c r="F428" s="997">
        <v>46954.61</v>
      </c>
      <c r="G428" s="997">
        <v>7512.7376000000004</v>
      </c>
      <c r="H428" s="998">
        <v>54467</v>
      </c>
      <c r="J428" s="975"/>
    </row>
    <row r="429" spans="1:10" s="982" customFormat="1">
      <c r="A429" s="988" t="s">
        <v>1941</v>
      </c>
      <c r="B429" s="989" t="s">
        <v>1942</v>
      </c>
      <c r="C429" s="990" t="s">
        <v>80</v>
      </c>
      <c r="D429" s="996">
        <v>45030</v>
      </c>
      <c r="E429" s="992">
        <v>1350.8999999999999</v>
      </c>
      <c r="F429" s="997">
        <v>46380.9</v>
      </c>
      <c r="G429" s="997">
        <v>7420.9440000000004</v>
      </c>
      <c r="H429" s="998">
        <v>53802</v>
      </c>
      <c r="J429" s="975"/>
    </row>
    <row r="430" spans="1:10" s="982" customFormat="1">
      <c r="A430" s="988" t="s">
        <v>1943</v>
      </c>
      <c r="B430" s="989" t="s">
        <v>1944</v>
      </c>
      <c r="C430" s="990" t="s">
        <v>80</v>
      </c>
      <c r="D430" s="996">
        <v>62882</v>
      </c>
      <c r="E430" s="992">
        <v>1886.46</v>
      </c>
      <c r="F430" s="997">
        <v>64768.46</v>
      </c>
      <c r="G430" s="997">
        <v>10362.953600000001</v>
      </c>
      <c r="H430" s="998">
        <v>75131</v>
      </c>
      <c r="J430" s="975"/>
    </row>
    <row r="431" spans="1:10" s="982" customFormat="1">
      <c r="A431" s="988" t="s">
        <v>1945</v>
      </c>
      <c r="B431" s="989" t="s">
        <v>1946</v>
      </c>
      <c r="C431" s="990" t="s">
        <v>80</v>
      </c>
      <c r="D431" s="996">
        <v>75045</v>
      </c>
      <c r="E431" s="992">
        <v>2251.35</v>
      </c>
      <c r="F431" s="997">
        <v>77296.350000000006</v>
      </c>
      <c r="G431" s="997">
        <v>12367.416000000001</v>
      </c>
      <c r="H431" s="998">
        <v>89664</v>
      </c>
      <c r="J431" s="975"/>
    </row>
    <row r="432" spans="1:10" s="982" customFormat="1">
      <c r="A432" s="988" t="s">
        <v>1947</v>
      </c>
      <c r="B432" s="989" t="s">
        <v>1948</v>
      </c>
      <c r="C432" s="990" t="s">
        <v>80</v>
      </c>
      <c r="D432" s="996">
        <v>72716</v>
      </c>
      <c r="E432" s="992">
        <v>2181.48</v>
      </c>
      <c r="F432" s="997">
        <v>74897.48</v>
      </c>
      <c r="G432" s="997">
        <v>11983.596799999999</v>
      </c>
      <c r="H432" s="998">
        <v>86881</v>
      </c>
      <c r="J432" s="975"/>
    </row>
    <row r="433" spans="1:10" s="982" customFormat="1">
      <c r="A433" s="988" t="s">
        <v>1949</v>
      </c>
      <c r="B433" s="989" t="s">
        <v>1950</v>
      </c>
      <c r="C433" s="990" t="s">
        <v>80</v>
      </c>
      <c r="D433" s="996">
        <v>205298</v>
      </c>
      <c r="E433" s="992">
        <v>6158.94</v>
      </c>
      <c r="F433" s="997">
        <v>211456.94</v>
      </c>
      <c r="G433" s="997">
        <v>33833.110399999998</v>
      </c>
      <c r="H433" s="998">
        <v>245290</v>
      </c>
      <c r="J433" s="975"/>
    </row>
    <row r="434" spans="1:10" s="982" customFormat="1">
      <c r="A434" s="988" t="s">
        <v>1951</v>
      </c>
      <c r="B434" s="989" t="s">
        <v>1952</v>
      </c>
      <c r="C434" s="990" t="s">
        <v>80</v>
      </c>
      <c r="D434" s="996">
        <v>238768</v>
      </c>
      <c r="E434" s="992">
        <v>7163.04</v>
      </c>
      <c r="F434" s="997">
        <v>245931.04</v>
      </c>
      <c r="G434" s="997">
        <v>39348.966400000005</v>
      </c>
      <c r="H434" s="998">
        <v>285280</v>
      </c>
      <c r="J434" s="975"/>
    </row>
    <row r="435" spans="1:10" s="982" customFormat="1">
      <c r="A435" s="1004" t="s">
        <v>1953</v>
      </c>
      <c r="B435" s="1005" t="s">
        <v>1954</v>
      </c>
      <c r="C435" s="1006"/>
      <c r="D435" s="1007"/>
      <c r="E435" s="987"/>
      <c r="F435" s="987"/>
      <c r="G435" s="987"/>
      <c r="H435" s="987"/>
      <c r="J435" s="975"/>
    </row>
    <row r="436" spans="1:10" s="982" customFormat="1">
      <c r="A436" s="988" t="s">
        <v>1955</v>
      </c>
      <c r="B436" s="989" t="s">
        <v>1956</v>
      </c>
      <c r="C436" s="990" t="s">
        <v>80</v>
      </c>
      <c r="D436" s="996">
        <v>38865</v>
      </c>
      <c r="E436" s="992">
        <v>1165.95</v>
      </c>
      <c r="F436" s="997">
        <v>40030.949999999997</v>
      </c>
      <c r="G436" s="997">
        <v>6404.9519999999993</v>
      </c>
      <c r="H436" s="998">
        <v>46436</v>
      </c>
      <c r="J436" s="975"/>
    </row>
    <row r="437" spans="1:10" s="982" customFormat="1">
      <c r="A437" s="988" t="s">
        <v>1957</v>
      </c>
      <c r="B437" s="989" t="s">
        <v>1958</v>
      </c>
      <c r="C437" s="990" t="s">
        <v>80</v>
      </c>
      <c r="D437" s="996">
        <v>36561</v>
      </c>
      <c r="E437" s="992">
        <v>1096.83</v>
      </c>
      <c r="F437" s="997">
        <v>37657.83</v>
      </c>
      <c r="G437" s="997">
        <v>6025.2528000000002</v>
      </c>
      <c r="H437" s="998">
        <v>43683</v>
      </c>
      <c r="J437" s="975"/>
    </row>
    <row r="438" spans="1:10" s="982" customFormat="1">
      <c r="A438" s="988" t="s">
        <v>1959</v>
      </c>
      <c r="B438" s="989" t="s">
        <v>1960</v>
      </c>
      <c r="C438" s="990" t="s">
        <v>80</v>
      </c>
      <c r="D438" s="996">
        <v>38265</v>
      </c>
      <c r="E438" s="992">
        <v>1147.95</v>
      </c>
      <c r="F438" s="997">
        <v>39412.949999999997</v>
      </c>
      <c r="G438" s="997">
        <v>6306.0720000000001</v>
      </c>
      <c r="H438" s="998">
        <v>45719</v>
      </c>
      <c r="J438" s="975"/>
    </row>
    <row r="439" spans="1:10" s="982" customFormat="1">
      <c r="A439" s="988" t="s">
        <v>1961</v>
      </c>
      <c r="B439" s="989" t="s">
        <v>1962</v>
      </c>
      <c r="C439" s="990" t="s">
        <v>80</v>
      </c>
      <c r="D439" s="996">
        <v>23901</v>
      </c>
      <c r="E439" s="992">
        <v>717.03</v>
      </c>
      <c r="F439" s="997">
        <v>24618.03</v>
      </c>
      <c r="G439" s="997">
        <v>3938.8847999999998</v>
      </c>
      <c r="H439" s="998">
        <v>28557</v>
      </c>
      <c r="J439" s="975"/>
    </row>
    <row r="440" spans="1:10" s="982" customFormat="1">
      <c r="A440" s="988" t="s">
        <v>1963</v>
      </c>
      <c r="B440" s="989" t="s">
        <v>1964</v>
      </c>
      <c r="C440" s="990" t="s">
        <v>80</v>
      </c>
      <c r="D440" s="996">
        <v>22524</v>
      </c>
      <c r="E440" s="992">
        <v>675.72</v>
      </c>
      <c r="F440" s="997">
        <v>23199.72</v>
      </c>
      <c r="G440" s="997">
        <v>3711.9552000000003</v>
      </c>
      <c r="H440" s="998">
        <v>26912</v>
      </c>
      <c r="J440" s="975"/>
    </row>
    <row r="441" spans="1:10" s="982" customFormat="1">
      <c r="A441" s="988" t="s">
        <v>1965</v>
      </c>
      <c r="B441" s="989" t="s">
        <v>1966</v>
      </c>
      <c r="C441" s="990" t="s">
        <v>80</v>
      </c>
      <c r="D441" s="996">
        <v>18210</v>
      </c>
      <c r="E441" s="992">
        <v>546.29999999999995</v>
      </c>
      <c r="F441" s="997">
        <v>18756.3</v>
      </c>
      <c r="G441" s="997">
        <v>3001.0079999999998</v>
      </c>
      <c r="H441" s="998">
        <v>21757</v>
      </c>
      <c r="J441" s="975"/>
    </row>
    <row r="442" spans="1:10" s="982" customFormat="1">
      <c r="A442" s="1000" t="s">
        <v>1967</v>
      </c>
      <c r="B442" s="1012" t="s">
        <v>1968</v>
      </c>
      <c r="C442" s="1013"/>
      <c r="D442" s="1013"/>
      <c r="E442" s="987"/>
      <c r="F442" s="987"/>
      <c r="G442" s="987"/>
      <c r="H442" s="987"/>
      <c r="J442" s="975"/>
    </row>
    <row r="443" spans="1:10" s="982" customFormat="1">
      <c r="A443" s="1000" t="s">
        <v>178</v>
      </c>
      <c r="B443" s="1012" t="s">
        <v>1969</v>
      </c>
      <c r="C443" s="1013"/>
      <c r="D443" s="1013"/>
      <c r="E443" s="987"/>
      <c r="F443" s="987"/>
      <c r="G443" s="987"/>
      <c r="H443" s="987"/>
      <c r="J443" s="975"/>
    </row>
    <row r="444" spans="1:10" s="982" customFormat="1">
      <c r="A444" s="988" t="s">
        <v>1970</v>
      </c>
      <c r="B444" s="989" t="s">
        <v>1971</v>
      </c>
      <c r="C444" s="990" t="s">
        <v>77</v>
      </c>
      <c r="D444" s="996">
        <v>3177</v>
      </c>
      <c r="E444" s="992">
        <v>95.31</v>
      </c>
      <c r="F444" s="997">
        <v>3272.31</v>
      </c>
      <c r="G444" s="997">
        <v>523.56960000000004</v>
      </c>
      <c r="H444" s="998">
        <v>3796</v>
      </c>
      <c r="J444" s="975"/>
    </row>
    <row r="445" spans="1:10" s="982" customFormat="1">
      <c r="A445" s="988" t="s">
        <v>1972</v>
      </c>
      <c r="B445" s="989" t="s">
        <v>1973</v>
      </c>
      <c r="C445" s="990" t="s">
        <v>77</v>
      </c>
      <c r="D445" s="996">
        <v>5021</v>
      </c>
      <c r="E445" s="992">
        <v>150.63</v>
      </c>
      <c r="F445" s="992">
        <v>5171.63</v>
      </c>
      <c r="G445" s="992">
        <v>827.46080000000006</v>
      </c>
      <c r="H445" s="992">
        <v>5999</v>
      </c>
      <c r="J445" s="975"/>
    </row>
    <row r="446" spans="1:10" s="982" customFormat="1">
      <c r="A446" s="988" t="s">
        <v>1974</v>
      </c>
      <c r="B446" s="989" t="s">
        <v>1975</v>
      </c>
      <c r="C446" s="990" t="s">
        <v>77</v>
      </c>
      <c r="D446" s="996">
        <v>6968</v>
      </c>
      <c r="E446" s="992">
        <v>209.04</v>
      </c>
      <c r="F446" s="992">
        <v>7177.04</v>
      </c>
      <c r="G446" s="992">
        <v>1148.3263999999999</v>
      </c>
      <c r="H446" s="992">
        <v>8325</v>
      </c>
      <c r="J446" s="975"/>
    </row>
    <row r="447" spans="1:10" s="982" customFormat="1">
      <c r="A447" s="988" t="s">
        <v>1976</v>
      </c>
      <c r="B447" s="989" t="s">
        <v>1977</v>
      </c>
      <c r="C447" s="990" t="s">
        <v>77</v>
      </c>
      <c r="D447" s="996">
        <v>10042</v>
      </c>
      <c r="E447" s="992">
        <v>301.26</v>
      </c>
      <c r="F447" s="992">
        <v>10343.26</v>
      </c>
      <c r="G447" s="992">
        <v>1654.9216000000001</v>
      </c>
      <c r="H447" s="992">
        <v>11998</v>
      </c>
      <c r="J447" s="975"/>
    </row>
    <row r="448" spans="1:10" s="982" customFormat="1">
      <c r="A448" s="988" t="s">
        <v>1978</v>
      </c>
      <c r="B448" s="989" t="s">
        <v>1979</v>
      </c>
      <c r="C448" s="990" t="s">
        <v>77</v>
      </c>
      <c r="D448" s="996">
        <v>14756</v>
      </c>
      <c r="E448" s="992">
        <v>442.68</v>
      </c>
      <c r="F448" s="992">
        <v>15198.68</v>
      </c>
      <c r="G448" s="992">
        <v>2431.7888000000003</v>
      </c>
      <c r="H448" s="992">
        <v>17630</v>
      </c>
      <c r="J448" s="975"/>
    </row>
    <row r="449" spans="1:10" s="982" customFormat="1">
      <c r="A449" s="988" t="s">
        <v>1980</v>
      </c>
      <c r="B449" s="989" t="s">
        <v>1981</v>
      </c>
      <c r="C449" s="990" t="s">
        <v>77</v>
      </c>
      <c r="D449" s="996">
        <v>31663.166666666668</v>
      </c>
      <c r="E449" s="992">
        <v>949.89499999999998</v>
      </c>
      <c r="F449" s="992">
        <v>32613.061666666668</v>
      </c>
      <c r="G449" s="992">
        <v>5218.0898666666671</v>
      </c>
      <c r="H449" s="992">
        <v>37831</v>
      </c>
      <c r="J449" s="975"/>
    </row>
    <row r="450" spans="1:10" s="982" customFormat="1">
      <c r="A450" s="988" t="s">
        <v>1982</v>
      </c>
      <c r="B450" s="989" t="s">
        <v>1983</v>
      </c>
      <c r="C450" s="990" t="s">
        <v>77</v>
      </c>
      <c r="D450" s="996">
        <v>49185.666666666664</v>
      </c>
      <c r="E450" s="992">
        <v>1475.57</v>
      </c>
      <c r="F450" s="992">
        <v>50661.236666666664</v>
      </c>
      <c r="G450" s="992">
        <v>8105.7978666666668</v>
      </c>
      <c r="H450" s="992">
        <v>58767</v>
      </c>
      <c r="J450" s="975"/>
    </row>
    <row r="451" spans="1:10" s="982" customFormat="1">
      <c r="A451" s="988" t="s">
        <v>1984</v>
      </c>
      <c r="B451" s="989" t="s">
        <v>1985</v>
      </c>
      <c r="C451" s="990" t="s">
        <v>77</v>
      </c>
      <c r="D451" s="996">
        <v>78622.5</v>
      </c>
      <c r="E451" s="992">
        <v>2358.6749999999997</v>
      </c>
      <c r="F451" s="992">
        <v>80981.175000000003</v>
      </c>
      <c r="G451" s="992">
        <v>12956.988000000001</v>
      </c>
      <c r="H451" s="992">
        <v>93938</v>
      </c>
      <c r="J451" s="975"/>
    </row>
    <row r="452" spans="1:10" s="982" customFormat="1">
      <c r="A452" s="988" t="s">
        <v>1986</v>
      </c>
      <c r="B452" s="989" t="s">
        <v>1987</v>
      </c>
      <c r="C452" s="990" t="s">
        <v>77</v>
      </c>
      <c r="D452" s="996">
        <v>124809.33333333333</v>
      </c>
      <c r="E452" s="992">
        <v>3744.2799999999997</v>
      </c>
      <c r="F452" s="992">
        <v>128553.61333333333</v>
      </c>
      <c r="G452" s="992">
        <v>20568.578133333333</v>
      </c>
      <c r="H452" s="992">
        <v>149122</v>
      </c>
      <c r="J452" s="975"/>
    </row>
    <row r="453" spans="1:10" s="982" customFormat="1">
      <c r="A453" s="988" t="s">
        <v>1988</v>
      </c>
      <c r="B453" s="989" t="s">
        <v>1989</v>
      </c>
      <c r="C453" s="990" t="s">
        <v>77</v>
      </c>
      <c r="D453" s="996">
        <v>158084.83333333334</v>
      </c>
      <c r="E453" s="992">
        <v>4742.5450000000001</v>
      </c>
      <c r="F453" s="992">
        <v>162827.37833333336</v>
      </c>
      <c r="G453" s="992">
        <v>26052.380533333337</v>
      </c>
      <c r="H453" s="992">
        <v>188880</v>
      </c>
      <c r="J453" s="975"/>
    </row>
    <row r="454" spans="1:10" s="982" customFormat="1">
      <c r="A454" s="988" t="s">
        <v>1990</v>
      </c>
      <c r="B454" s="989" t="s">
        <v>1991</v>
      </c>
      <c r="C454" s="990" t="s">
        <v>77</v>
      </c>
      <c r="D454" s="996">
        <v>200387.66666666666</v>
      </c>
      <c r="E454" s="992">
        <v>6011.6299999999992</v>
      </c>
      <c r="F454" s="992">
        <v>206399.29666666666</v>
      </c>
      <c r="G454" s="992">
        <v>33023.887466666667</v>
      </c>
      <c r="H454" s="992">
        <v>239423</v>
      </c>
      <c r="J454" s="975"/>
    </row>
    <row r="455" spans="1:10" s="982" customFormat="1">
      <c r="A455" s="1000" t="s">
        <v>1992</v>
      </c>
      <c r="B455" s="1012" t="s">
        <v>1993</v>
      </c>
      <c r="C455" s="1013"/>
      <c r="D455" s="1013"/>
      <c r="E455" s="987"/>
      <c r="F455" s="987"/>
      <c r="G455" s="987"/>
      <c r="H455" s="987"/>
      <c r="J455" s="975"/>
    </row>
    <row r="456" spans="1:10" s="982" customFormat="1">
      <c r="A456" s="988" t="s">
        <v>1994</v>
      </c>
      <c r="B456" s="989" t="s">
        <v>1995</v>
      </c>
      <c r="C456" s="990" t="s">
        <v>77</v>
      </c>
      <c r="D456" s="996">
        <v>3791</v>
      </c>
      <c r="E456" s="992">
        <v>113.72999999999999</v>
      </c>
      <c r="F456" s="997">
        <v>3904.73</v>
      </c>
      <c r="G456" s="997">
        <v>624.7568</v>
      </c>
      <c r="H456" s="998">
        <v>4529</v>
      </c>
      <c r="J456" s="975"/>
    </row>
    <row r="457" spans="1:10" s="982" customFormat="1">
      <c r="A457" s="988" t="s">
        <v>1996</v>
      </c>
      <c r="B457" s="989" t="s">
        <v>1997</v>
      </c>
      <c r="C457" s="990" t="s">
        <v>77</v>
      </c>
      <c r="D457" s="996">
        <v>5943</v>
      </c>
      <c r="E457" s="992">
        <v>178.29</v>
      </c>
      <c r="F457" s="992">
        <v>6121.29</v>
      </c>
      <c r="G457" s="992">
        <v>979.40639999999996</v>
      </c>
      <c r="H457" s="992">
        <v>7101</v>
      </c>
      <c r="J457" s="975"/>
    </row>
    <row r="458" spans="1:10" s="982" customFormat="1">
      <c r="A458" s="988" t="s">
        <v>1998</v>
      </c>
      <c r="B458" s="989" t="s">
        <v>1999</v>
      </c>
      <c r="C458" s="990" t="s">
        <v>77</v>
      </c>
      <c r="D458" s="996">
        <v>8505</v>
      </c>
      <c r="E458" s="992">
        <v>255.14999999999998</v>
      </c>
      <c r="F458" s="992">
        <v>8760.15</v>
      </c>
      <c r="G458" s="992">
        <v>1401.624</v>
      </c>
      <c r="H458" s="992">
        <v>10162</v>
      </c>
      <c r="J458" s="975"/>
    </row>
    <row r="459" spans="1:10" s="982" customFormat="1">
      <c r="A459" s="988" t="s">
        <v>2000</v>
      </c>
      <c r="B459" s="989" t="s">
        <v>2001</v>
      </c>
      <c r="C459" s="990" t="s">
        <v>77</v>
      </c>
      <c r="D459" s="996">
        <v>12296</v>
      </c>
      <c r="E459" s="992">
        <v>368.88</v>
      </c>
      <c r="F459" s="992">
        <v>12664.88</v>
      </c>
      <c r="G459" s="992">
        <v>2026.3807999999999</v>
      </c>
      <c r="H459" s="992">
        <v>14691</v>
      </c>
      <c r="J459" s="975"/>
    </row>
    <row r="460" spans="1:10" s="982" customFormat="1">
      <c r="A460" s="988" t="s">
        <v>2002</v>
      </c>
      <c r="B460" s="989" t="s">
        <v>2003</v>
      </c>
      <c r="C460" s="990" t="s">
        <v>77</v>
      </c>
      <c r="D460" s="996">
        <v>18445</v>
      </c>
      <c r="E460" s="992">
        <v>553.35</v>
      </c>
      <c r="F460" s="992">
        <v>18998.349999999999</v>
      </c>
      <c r="G460" s="992">
        <v>3039.7359999999999</v>
      </c>
      <c r="H460" s="992">
        <v>22038</v>
      </c>
      <c r="J460" s="975"/>
    </row>
    <row r="461" spans="1:10" s="982" customFormat="1">
      <c r="A461" s="988" t="s">
        <v>2004</v>
      </c>
      <c r="B461" s="989" t="s">
        <v>2005</v>
      </c>
      <c r="C461" s="990" t="s">
        <v>77</v>
      </c>
      <c r="D461" s="996">
        <v>38938.666666666664</v>
      </c>
      <c r="E461" s="992">
        <v>1168.1599999999999</v>
      </c>
      <c r="F461" s="992">
        <v>40106.82666666666</v>
      </c>
      <c r="G461" s="992">
        <v>6417.0922666666656</v>
      </c>
      <c r="H461" s="992">
        <v>46524</v>
      </c>
      <c r="J461" s="975"/>
    </row>
    <row r="462" spans="1:10" s="982" customFormat="1">
      <c r="A462" s="988" t="s">
        <v>2006</v>
      </c>
      <c r="B462" s="989" t="s">
        <v>2007</v>
      </c>
      <c r="C462" s="990" t="s">
        <v>77</v>
      </c>
      <c r="D462" s="996">
        <v>60764.666666666664</v>
      </c>
      <c r="E462" s="992">
        <v>1822.9399999999998</v>
      </c>
      <c r="F462" s="992">
        <v>62587.606666666667</v>
      </c>
      <c r="G462" s="992">
        <v>10014.017066666667</v>
      </c>
      <c r="H462" s="992">
        <v>72602</v>
      </c>
      <c r="J462" s="975"/>
    </row>
    <row r="463" spans="1:10" s="982" customFormat="1">
      <c r="A463" s="988" t="s">
        <v>2008</v>
      </c>
      <c r="B463" s="989" t="s">
        <v>2009</v>
      </c>
      <c r="C463" s="990" t="s">
        <v>77</v>
      </c>
      <c r="D463" s="996">
        <v>96467.5</v>
      </c>
      <c r="E463" s="992">
        <v>2894.0250000000001</v>
      </c>
      <c r="F463" s="992">
        <v>99361.524999999994</v>
      </c>
      <c r="G463" s="992">
        <v>15897.843999999999</v>
      </c>
      <c r="H463" s="992">
        <v>115259</v>
      </c>
      <c r="J463" s="975"/>
    </row>
    <row r="464" spans="1:10" s="982" customFormat="1">
      <c r="A464" s="988" t="s">
        <v>2010</v>
      </c>
      <c r="B464" s="989" t="s">
        <v>2011</v>
      </c>
      <c r="C464" s="990" t="s">
        <v>77</v>
      </c>
      <c r="D464" s="996">
        <v>153256.16666666666</v>
      </c>
      <c r="E464" s="992">
        <v>4597.6849999999995</v>
      </c>
      <c r="F464" s="992">
        <v>157853.85166666665</v>
      </c>
      <c r="G464" s="992">
        <v>25256.616266666664</v>
      </c>
      <c r="H464" s="992">
        <v>183110</v>
      </c>
      <c r="J464" s="975"/>
    </row>
    <row r="465" spans="1:10" s="982" customFormat="1">
      <c r="A465" s="988" t="s">
        <v>2012</v>
      </c>
      <c r="B465" s="989" t="s">
        <v>2013</v>
      </c>
      <c r="C465" s="990" t="s">
        <v>77</v>
      </c>
      <c r="D465" s="996">
        <v>194614.33333333334</v>
      </c>
      <c r="E465" s="992">
        <v>5838.43</v>
      </c>
      <c r="F465" s="992">
        <v>200452.76333333334</v>
      </c>
      <c r="G465" s="992">
        <v>32072.442133333334</v>
      </c>
      <c r="H465" s="992">
        <v>232525</v>
      </c>
      <c r="J465" s="975"/>
    </row>
    <row r="466" spans="1:10" s="982" customFormat="1">
      <c r="A466" s="988" t="s">
        <v>2014</v>
      </c>
      <c r="B466" s="989" t="s">
        <v>2015</v>
      </c>
      <c r="C466" s="990" t="s">
        <v>77</v>
      </c>
      <c r="D466" s="996">
        <v>247729.16666666666</v>
      </c>
      <c r="E466" s="992">
        <v>7431.8749999999991</v>
      </c>
      <c r="F466" s="992">
        <v>255161.04166666666</v>
      </c>
      <c r="G466" s="992">
        <v>40825.766666666663</v>
      </c>
      <c r="H466" s="992">
        <v>295987</v>
      </c>
      <c r="J466" s="975"/>
    </row>
    <row r="467" spans="1:10" s="982" customFormat="1">
      <c r="A467" s="1000" t="s">
        <v>2016</v>
      </c>
      <c r="B467" s="1012" t="s">
        <v>2017</v>
      </c>
      <c r="C467" s="1013"/>
      <c r="D467" s="1013"/>
      <c r="E467" s="987"/>
      <c r="F467" s="987"/>
      <c r="G467" s="987"/>
      <c r="H467" s="987"/>
      <c r="J467" s="975"/>
    </row>
    <row r="468" spans="1:10" s="982" customFormat="1">
      <c r="A468" s="988" t="s">
        <v>2018</v>
      </c>
      <c r="B468" s="989" t="s">
        <v>2019</v>
      </c>
      <c r="C468" s="990" t="s">
        <v>77</v>
      </c>
      <c r="D468" s="996">
        <v>7675</v>
      </c>
      <c r="E468" s="992">
        <v>230.25</v>
      </c>
      <c r="F468" s="997">
        <v>7905.25</v>
      </c>
      <c r="G468" s="997">
        <v>1264.8399999999999</v>
      </c>
      <c r="H468" s="998">
        <v>9170</v>
      </c>
      <c r="J468" s="975"/>
    </row>
    <row r="469" spans="1:10" s="982" customFormat="1">
      <c r="A469" s="988" t="s">
        <v>2020</v>
      </c>
      <c r="B469" s="989" t="s">
        <v>2021</v>
      </c>
      <c r="C469" s="990" t="s">
        <v>77</v>
      </c>
      <c r="D469" s="996">
        <v>10554</v>
      </c>
      <c r="E469" s="992">
        <v>316.62</v>
      </c>
      <c r="F469" s="992">
        <v>10870.62</v>
      </c>
      <c r="G469" s="992">
        <v>1739.2992000000002</v>
      </c>
      <c r="H469" s="992">
        <v>12610</v>
      </c>
      <c r="J469" s="975"/>
    </row>
    <row r="470" spans="1:10" s="982" customFormat="1">
      <c r="A470" s="988" t="s">
        <v>2022</v>
      </c>
      <c r="B470" s="989" t="s">
        <v>2023</v>
      </c>
      <c r="C470" s="990" t="s">
        <v>77</v>
      </c>
      <c r="D470" s="996">
        <v>15319</v>
      </c>
      <c r="E470" s="992">
        <v>459.57</v>
      </c>
      <c r="F470" s="992">
        <v>15778.57</v>
      </c>
      <c r="G470" s="992">
        <v>2524.5711999999999</v>
      </c>
      <c r="H470" s="992">
        <v>18303</v>
      </c>
      <c r="J470" s="975"/>
    </row>
    <row r="471" spans="1:10" s="982" customFormat="1">
      <c r="A471" s="988" t="s">
        <v>2024</v>
      </c>
      <c r="B471" s="989" t="s">
        <v>2025</v>
      </c>
      <c r="C471" s="990" t="s">
        <v>77</v>
      </c>
      <c r="D471" s="996">
        <v>22328</v>
      </c>
      <c r="E471" s="992">
        <v>669.84</v>
      </c>
      <c r="F471" s="992">
        <v>22997.84</v>
      </c>
      <c r="G471" s="992">
        <v>3679.6543999999999</v>
      </c>
      <c r="H471" s="992">
        <v>26677</v>
      </c>
      <c r="J471" s="975"/>
    </row>
    <row r="472" spans="1:10" s="982" customFormat="1">
      <c r="A472" s="988" t="s">
        <v>2026</v>
      </c>
      <c r="B472" s="989" t="s">
        <v>2027</v>
      </c>
      <c r="C472" s="990" t="s">
        <v>77</v>
      </c>
      <c r="D472" s="996">
        <v>46808.333333333336</v>
      </c>
      <c r="E472" s="992">
        <v>1404.25</v>
      </c>
      <c r="F472" s="992">
        <v>48212.583333333336</v>
      </c>
      <c r="G472" s="992">
        <v>7714.0133333333342</v>
      </c>
      <c r="H472" s="992">
        <v>55927</v>
      </c>
      <c r="J472" s="975"/>
    </row>
    <row r="473" spans="1:10" s="982" customFormat="1">
      <c r="A473" s="988" t="s">
        <v>2028</v>
      </c>
      <c r="B473" s="989" t="s">
        <v>2029</v>
      </c>
      <c r="C473" s="990" t="s">
        <v>77</v>
      </c>
      <c r="D473" s="996">
        <v>73081.666666666672</v>
      </c>
      <c r="E473" s="992">
        <v>2192.4500000000003</v>
      </c>
      <c r="F473" s="992">
        <v>75274.116666666669</v>
      </c>
      <c r="G473" s="992">
        <v>12043.858666666667</v>
      </c>
      <c r="H473" s="992">
        <v>87318</v>
      </c>
      <c r="J473" s="975"/>
    </row>
    <row r="474" spans="1:10" s="982" customFormat="1">
      <c r="A474" s="988" t="s">
        <v>2030</v>
      </c>
      <c r="B474" s="989" t="s">
        <v>2031</v>
      </c>
      <c r="C474" s="990" t="s">
        <v>77</v>
      </c>
      <c r="D474" s="996">
        <v>117951.33333333333</v>
      </c>
      <c r="E474" s="992">
        <v>3538.5399999999995</v>
      </c>
      <c r="F474" s="992">
        <v>121489.87333333332</v>
      </c>
      <c r="G474" s="992">
        <v>19438.379733333331</v>
      </c>
      <c r="H474" s="992">
        <v>140928</v>
      </c>
      <c r="J474" s="975"/>
    </row>
    <row r="475" spans="1:10" s="982" customFormat="1">
      <c r="A475" s="988" t="s">
        <v>2032</v>
      </c>
      <c r="B475" s="989" t="s">
        <v>2033</v>
      </c>
      <c r="C475" s="990" t="s">
        <v>77</v>
      </c>
      <c r="D475" s="996">
        <v>188631.16666666666</v>
      </c>
      <c r="E475" s="992">
        <v>5658.9349999999995</v>
      </c>
      <c r="F475" s="992">
        <v>194290.10166666665</v>
      </c>
      <c r="G475" s="992">
        <v>31086.416266666667</v>
      </c>
      <c r="H475" s="992">
        <v>225377</v>
      </c>
      <c r="J475" s="975"/>
    </row>
    <row r="476" spans="1:10" s="982" customFormat="1">
      <c r="A476" s="988" t="s">
        <v>2034</v>
      </c>
      <c r="B476" s="989" t="s">
        <v>2035</v>
      </c>
      <c r="C476" s="990" t="s">
        <v>77</v>
      </c>
      <c r="D476" s="996">
        <v>239856.5</v>
      </c>
      <c r="E476" s="992">
        <v>7195.6949999999997</v>
      </c>
      <c r="F476" s="992">
        <v>247052.19500000001</v>
      </c>
      <c r="G476" s="992">
        <v>39528.351200000005</v>
      </c>
      <c r="H476" s="992">
        <v>286581</v>
      </c>
      <c r="J476" s="975"/>
    </row>
    <row r="477" spans="1:10" s="982" customFormat="1">
      <c r="A477" s="988" t="s">
        <v>2036</v>
      </c>
      <c r="B477" s="989" t="s">
        <v>2037</v>
      </c>
      <c r="C477" s="990" t="s">
        <v>77</v>
      </c>
      <c r="D477" s="996">
        <v>303678.16666666669</v>
      </c>
      <c r="E477" s="992">
        <v>9110.3449999999993</v>
      </c>
      <c r="F477" s="992">
        <v>312788.51166666666</v>
      </c>
      <c r="G477" s="992">
        <v>50046.161866666669</v>
      </c>
      <c r="H477" s="992">
        <v>362835</v>
      </c>
      <c r="J477" s="975"/>
    </row>
    <row r="478" spans="1:10" s="982" customFormat="1">
      <c r="A478" s="1000" t="s">
        <v>2038</v>
      </c>
      <c r="B478" s="1012" t="s">
        <v>2039</v>
      </c>
      <c r="C478" s="1013"/>
      <c r="D478" s="1013"/>
      <c r="E478" s="987"/>
      <c r="F478" s="987"/>
      <c r="G478" s="987"/>
      <c r="H478" s="987"/>
      <c r="J478" s="975"/>
    </row>
    <row r="479" spans="1:10" s="982" customFormat="1">
      <c r="A479" s="988" t="s">
        <v>2040</v>
      </c>
      <c r="B479" s="989" t="s">
        <v>2041</v>
      </c>
      <c r="C479" s="990" t="s">
        <v>77</v>
      </c>
      <c r="D479" s="996">
        <v>9120</v>
      </c>
      <c r="E479" s="992">
        <v>273.59999999999997</v>
      </c>
      <c r="F479" s="997">
        <v>9393.6</v>
      </c>
      <c r="G479" s="997">
        <v>1502.9760000000001</v>
      </c>
      <c r="H479" s="998">
        <v>10897</v>
      </c>
      <c r="J479" s="975"/>
    </row>
    <row r="480" spans="1:10" s="982" customFormat="1">
      <c r="A480" s="988" t="s">
        <v>2042</v>
      </c>
      <c r="B480" s="989" t="s">
        <v>2043</v>
      </c>
      <c r="C480" s="990" t="s">
        <v>77</v>
      </c>
      <c r="D480" s="996">
        <v>12399</v>
      </c>
      <c r="E480" s="992">
        <v>371.96999999999997</v>
      </c>
      <c r="F480" s="992">
        <v>12770.97</v>
      </c>
      <c r="G480" s="992">
        <v>2043.3552</v>
      </c>
      <c r="H480" s="992">
        <v>14814</v>
      </c>
      <c r="J480" s="975"/>
    </row>
    <row r="481" spans="1:10" s="982" customFormat="1">
      <c r="A481" s="988" t="s">
        <v>2044</v>
      </c>
      <c r="B481" s="989" t="s">
        <v>2045</v>
      </c>
      <c r="C481" s="990" t="s">
        <v>77</v>
      </c>
      <c r="D481" s="996">
        <v>18547</v>
      </c>
      <c r="E481" s="992">
        <v>556.41</v>
      </c>
      <c r="F481" s="992">
        <v>19103.41</v>
      </c>
      <c r="G481" s="992">
        <v>3056.5455999999999</v>
      </c>
      <c r="H481" s="992">
        <v>22160</v>
      </c>
      <c r="J481" s="975"/>
    </row>
    <row r="482" spans="1:10" s="982" customFormat="1">
      <c r="A482" s="988" t="s">
        <v>2046</v>
      </c>
      <c r="B482" s="989" t="s">
        <v>2047</v>
      </c>
      <c r="C482" s="990" t="s">
        <v>77</v>
      </c>
      <c r="D482" s="996">
        <v>27462</v>
      </c>
      <c r="E482" s="992">
        <v>823.86</v>
      </c>
      <c r="F482" s="992">
        <v>28285.86</v>
      </c>
      <c r="G482" s="992">
        <v>4525.7376000000004</v>
      </c>
      <c r="H482" s="992">
        <v>32812</v>
      </c>
      <c r="J482" s="975"/>
    </row>
    <row r="483" spans="1:10" s="982" customFormat="1">
      <c r="A483" s="988" t="s">
        <v>2048</v>
      </c>
      <c r="B483" s="989" t="s">
        <v>2049</v>
      </c>
      <c r="C483" s="990" t="s">
        <v>77</v>
      </c>
      <c r="D483" s="996">
        <v>58100.5</v>
      </c>
      <c r="E483" s="992">
        <v>1743.0149999999999</v>
      </c>
      <c r="F483" s="992">
        <v>59843.514999999999</v>
      </c>
      <c r="G483" s="992">
        <v>9574.9624000000003</v>
      </c>
      <c r="H483" s="992">
        <v>69418</v>
      </c>
      <c r="J483" s="975"/>
    </row>
    <row r="484" spans="1:10" s="982" customFormat="1">
      <c r="A484" s="988" t="s">
        <v>2050</v>
      </c>
      <c r="B484" s="989" t="s">
        <v>2051</v>
      </c>
      <c r="C484" s="990" t="s">
        <v>77</v>
      </c>
      <c r="D484" s="996">
        <v>90583.5</v>
      </c>
      <c r="E484" s="992">
        <v>2717.5050000000001</v>
      </c>
      <c r="F484" s="992">
        <v>93301.005000000005</v>
      </c>
      <c r="G484" s="992">
        <v>14928.160800000001</v>
      </c>
      <c r="H484" s="992">
        <v>108229</v>
      </c>
      <c r="J484" s="975"/>
    </row>
    <row r="485" spans="1:10" s="982" customFormat="1">
      <c r="A485" s="988" t="s">
        <v>2052</v>
      </c>
      <c r="B485" s="989" t="s">
        <v>2053</v>
      </c>
      <c r="C485" s="990" t="s">
        <v>77</v>
      </c>
      <c r="D485" s="996">
        <v>145068.5</v>
      </c>
      <c r="E485" s="992">
        <v>4352.0550000000003</v>
      </c>
      <c r="F485" s="992">
        <v>149420.55499999999</v>
      </c>
      <c r="G485" s="992">
        <v>23907.288799999998</v>
      </c>
      <c r="H485" s="992">
        <v>173328</v>
      </c>
      <c r="J485" s="975"/>
    </row>
    <row r="486" spans="1:10" s="982" customFormat="1">
      <c r="A486" s="988" t="s">
        <v>2054</v>
      </c>
      <c r="B486" s="989" t="s">
        <v>2055</v>
      </c>
      <c r="C486" s="990" t="s">
        <v>77</v>
      </c>
      <c r="D486" s="996">
        <v>230514.16666666666</v>
      </c>
      <c r="E486" s="992">
        <v>6915.4249999999993</v>
      </c>
      <c r="F486" s="992">
        <v>237429.59166666665</v>
      </c>
      <c r="G486" s="992">
        <v>37988.734666666664</v>
      </c>
      <c r="H486" s="992">
        <v>275418</v>
      </c>
      <c r="J486" s="975"/>
    </row>
    <row r="487" spans="1:10" s="982" customFormat="1">
      <c r="A487" s="988" t="s">
        <v>2056</v>
      </c>
      <c r="B487" s="989" t="s">
        <v>2057</v>
      </c>
      <c r="C487" s="990" t="s">
        <v>77</v>
      </c>
      <c r="D487" s="996">
        <v>292341.5</v>
      </c>
      <c r="E487" s="992">
        <v>8770.244999999999</v>
      </c>
      <c r="F487" s="992">
        <v>301111.745</v>
      </c>
      <c r="G487" s="992">
        <v>48177.879200000003</v>
      </c>
      <c r="H487" s="992">
        <v>349290</v>
      </c>
      <c r="J487" s="975"/>
    </row>
    <row r="488" spans="1:10" s="982" customFormat="1">
      <c r="A488" s="988" t="s">
        <v>2058</v>
      </c>
      <c r="B488" s="989" t="s">
        <v>2059</v>
      </c>
      <c r="C488" s="990" t="s">
        <v>77</v>
      </c>
      <c r="D488" s="996">
        <v>370964</v>
      </c>
      <c r="E488" s="992">
        <v>11128.92</v>
      </c>
      <c r="F488" s="992">
        <v>382092.92</v>
      </c>
      <c r="G488" s="992">
        <v>61134.867200000001</v>
      </c>
      <c r="H488" s="992">
        <v>443228</v>
      </c>
      <c r="J488" s="975"/>
    </row>
    <row r="489" spans="1:10" s="982" customFormat="1">
      <c r="A489" s="1004" t="s">
        <v>2060</v>
      </c>
      <c r="B489" s="1005" t="s">
        <v>2061</v>
      </c>
      <c r="C489" s="1006"/>
      <c r="D489" s="1007"/>
      <c r="E489" s="987"/>
      <c r="F489" s="987"/>
      <c r="G489" s="987"/>
      <c r="H489" s="987"/>
      <c r="J489" s="975"/>
    </row>
    <row r="490" spans="1:10" s="982" customFormat="1">
      <c r="A490" s="988" t="s">
        <v>2062</v>
      </c>
      <c r="B490" s="989" t="s">
        <v>2063</v>
      </c>
      <c r="C490" s="990" t="s">
        <v>77</v>
      </c>
      <c r="D490" s="996">
        <v>2869</v>
      </c>
      <c r="E490" s="992">
        <v>86.07</v>
      </c>
      <c r="F490" s="992">
        <v>2955.07</v>
      </c>
      <c r="G490" s="992">
        <v>472.81120000000004</v>
      </c>
      <c r="H490" s="992">
        <v>3428</v>
      </c>
      <c r="J490" s="975"/>
    </row>
    <row r="491" spans="1:10" s="982" customFormat="1">
      <c r="A491" s="988" t="s">
        <v>2064</v>
      </c>
      <c r="B491" s="989" t="s">
        <v>2065</v>
      </c>
      <c r="C491" s="990" t="s">
        <v>77</v>
      </c>
      <c r="D491" s="996">
        <v>4509</v>
      </c>
      <c r="E491" s="992">
        <v>135.26999999999998</v>
      </c>
      <c r="F491" s="992">
        <v>4644.2700000000004</v>
      </c>
      <c r="G491" s="992">
        <v>743.08320000000003</v>
      </c>
      <c r="H491" s="992">
        <v>5387</v>
      </c>
      <c r="J491" s="975"/>
    </row>
    <row r="492" spans="1:10" s="982" customFormat="1">
      <c r="A492" s="988" t="s">
        <v>2066</v>
      </c>
      <c r="B492" s="989" t="s">
        <v>2067</v>
      </c>
      <c r="C492" s="990" t="s">
        <v>77</v>
      </c>
      <c r="D492" s="996">
        <v>6968</v>
      </c>
      <c r="E492" s="992">
        <v>209.04</v>
      </c>
      <c r="F492" s="992">
        <v>7177.04</v>
      </c>
      <c r="G492" s="992">
        <v>1148.3263999999999</v>
      </c>
      <c r="H492" s="992">
        <v>8325</v>
      </c>
      <c r="J492" s="975"/>
    </row>
    <row r="493" spans="1:10" s="982" customFormat="1" ht="12" customHeight="1">
      <c r="A493" s="988" t="s">
        <v>2068</v>
      </c>
      <c r="B493" s="989" t="s">
        <v>2069</v>
      </c>
      <c r="C493" s="990" t="s">
        <v>77</v>
      </c>
      <c r="D493" s="996">
        <v>10975</v>
      </c>
      <c r="E493" s="992">
        <v>329.25</v>
      </c>
      <c r="F493" s="992">
        <v>11304.25</v>
      </c>
      <c r="G493" s="992">
        <v>1808.68</v>
      </c>
      <c r="H493" s="992">
        <v>13113</v>
      </c>
      <c r="J493" s="975"/>
    </row>
    <row r="494" spans="1:10" s="982" customFormat="1" ht="12" customHeight="1">
      <c r="A494" s="988" t="s">
        <v>2070</v>
      </c>
      <c r="B494" s="989" t="s">
        <v>2071</v>
      </c>
      <c r="C494" s="990" t="s">
        <v>77</v>
      </c>
      <c r="D494" s="996">
        <v>15473</v>
      </c>
      <c r="E494" s="992">
        <v>464.19</v>
      </c>
      <c r="F494" s="992">
        <v>15937.19</v>
      </c>
      <c r="G494" s="992">
        <v>2549.9504000000002</v>
      </c>
      <c r="H494" s="992">
        <v>18487</v>
      </c>
      <c r="J494" s="975"/>
    </row>
    <row r="495" spans="1:10" s="982" customFormat="1" ht="12" customHeight="1">
      <c r="A495" s="988" t="s">
        <v>2072</v>
      </c>
      <c r="B495" s="989" t="s">
        <v>2073</v>
      </c>
      <c r="C495" s="990" t="s">
        <v>77</v>
      </c>
      <c r="D495" s="996">
        <v>21519</v>
      </c>
      <c r="E495" s="992">
        <v>645.56999999999994</v>
      </c>
      <c r="F495" s="992">
        <v>22164.57</v>
      </c>
      <c r="G495" s="992">
        <v>3546.3312000000001</v>
      </c>
      <c r="H495" s="992">
        <v>25711</v>
      </c>
      <c r="J495" s="975"/>
    </row>
    <row r="496" spans="1:10" s="982" customFormat="1" ht="12" customHeight="1">
      <c r="A496" s="988" t="s">
        <v>2074</v>
      </c>
      <c r="B496" s="989" t="s">
        <v>2075</v>
      </c>
      <c r="C496" s="990" t="s">
        <v>77</v>
      </c>
      <c r="D496" s="996">
        <v>33190</v>
      </c>
      <c r="E496" s="992">
        <v>995.69999999999993</v>
      </c>
      <c r="F496" s="992">
        <v>34185.699999999997</v>
      </c>
      <c r="G496" s="992">
        <v>5469.7119999999995</v>
      </c>
      <c r="H496" s="992">
        <v>39655</v>
      </c>
      <c r="J496" s="975"/>
    </row>
    <row r="497" spans="1:10" s="982" customFormat="1" ht="12" customHeight="1">
      <c r="A497" s="988" t="s">
        <v>2076</v>
      </c>
      <c r="B497" s="989" t="s">
        <v>2077</v>
      </c>
      <c r="C497" s="990" t="s">
        <v>77</v>
      </c>
      <c r="D497" s="996">
        <v>70192</v>
      </c>
      <c r="E497" s="992">
        <v>2105.7599999999998</v>
      </c>
      <c r="F497" s="992">
        <v>72297.759999999995</v>
      </c>
      <c r="G497" s="992">
        <v>11567.641599999999</v>
      </c>
      <c r="H497" s="992">
        <v>83865</v>
      </c>
      <c r="J497" s="975"/>
    </row>
    <row r="498" spans="1:10" s="982" customFormat="1" ht="12" customHeight="1">
      <c r="A498" s="988" t="s">
        <v>2078</v>
      </c>
      <c r="B498" s="989" t="s">
        <v>2079</v>
      </c>
      <c r="C498" s="990" t="s">
        <v>77</v>
      </c>
      <c r="D498" s="996">
        <v>109950.33333333333</v>
      </c>
      <c r="E498" s="992">
        <v>3298.5099999999998</v>
      </c>
      <c r="F498" s="992">
        <v>113248.84333333332</v>
      </c>
      <c r="G498" s="992">
        <v>18119.814933333331</v>
      </c>
      <c r="H498" s="992">
        <v>131369</v>
      </c>
      <c r="J498" s="975"/>
    </row>
    <row r="499" spans="1:10" s="982" customFormat="1" ht="12" customHeight="1">
      <c r="A499" s="988" t="s">
        <v>2080</v>
      </c>
      <c r="B499" s="989" t="s">
        <v>2081</v>
      </c>
      <c r="C499" s="990" t="s">
        <v>77</v>
      </c>
      <c r="D499" s="996">
        <v>175719.83333333334</v>
      </c>
      <c r="E499" s="992">
        <v>5271.5950000000003</v>
      </c>
      <c r="F499" s="992">
        <v>180991.42833333334</v>
      </c>
      <c r="G499" s="992">
        <v>28958.628533333336</v>
      </c>
      <c r="H499" s="992">
        <v>209950</v>
      </c>
      <c r="J499" s="975"/>
    </row>
    <row r="500" spans="1:10" s="982" customFormat="1" ht="12" customHeight="1">
      <c r="A500" s="988" t="s">
        <v>2082</v>
      </c>
      <c r="B500" s="989" t="s">
        <v>2083</v>
      </c>
      <c r="C500" s="990" t="s">
        <v>77</v>
      </c>
      <c r="D500" s="996">
        <v>278905.33333333331</v>
      </c>
      <c r="E500" s="992">
        <v>8367.16</v>
      </c>
      <c r="F500" s="992">
        <v>287272.49333333329</v>
      </c>
      <c r="G500" s="992">
        <v>45963.598933333327</v>
      </c>
      <c r="H500" s="992">
        <v>333236</v>
      </c>
      <c r="J500" s="975"/>
    </row>
    <row r="501" spans="1:10" s="982" customFormat="1" ht="12" customHeight="1">
      <c r="A501" s="988" t="s">
        <v>2084</v>
      </c>
      <c r="B501" s="989" t="s">
        <v>2085</v>
      </c>
      <c r="C501" s="990" t="s">
        <v>77</v>
      </c>
      <c r="D501" s="996">
        <v>353958.83333333331</v>
      </c>
      <c r="E501" s="992">
        <v>10618.764999999999</v>
      </c>
      <c r="F501" s="992">
        <v>364577.59833333333</v>
      </c>
      <c r="G501" s="992">
        <v>58332.415733333335</v>
      </c>
      <c r="H501" s="992">
        <v>422910</v>
      </c>
      <c r="J501" s="975"/>
    </row>
    <row r="502" spans="1:10" s="982" customFormat="1" ht="12" customHeight="1">
      <c r="A502" s="988" t="s">
        <v>2086</v>
      </c>
      <c r="B502" s="989" t="s">
        <v>2087</v>
      </c>
      <c r="C502" s="990" t="s">
        <v>77</v>
      </c>
      <c r="D502" s="996">
        <v>449586.5</v>
      </c>
      <c r="E502" s="992">
        <v>13487.594999999999</v>
      </c>
      <c r="F502" s="992">
        <v>463074.09499999997</v>
      </c>
      <c r="G502" s="992">
        <v>74091.855199999991</v>
      </c>
      <c r="H502" s="992">
        <v>537166</v>
      </c>
      <c r="J502" s="975"/>
    </row>
    <row r="503" spans="1:10" s="982" customFormat="1" ht="12" customHeight="1">
      <c r="A503" s="1004" t="s">
        <v>2088</v>
      </c>
      <c r="B503" s="1005" t="s">
        <v>2089</v>
      </c>
      <c r="C503" s="1006"/>
      <c r="D503" s="1007"/>
      <c r="E503" s="987"/>
      <c r="F503" s="987"/>
      <c r="G503" s="987"/>
      <c r="H503" s="987"/>
      <c r="J503" s="975"/>
    </row>
    <row r="504" spans="1:10" s="982" customFormat="1" ht="12" customHeight="1">
      <c r="A504" s="988" t="s">
        <v>2090</v>
      </c>
      <c r="B504" s="989" t="s">
        <v>2091</v>
      </c>
      <c r="C504" s="990" t="s">
        <v>77</v>
      </c>
      <c r="D504" s="996">
        <v>1086</v>
      </c>
      <c r="E504" s="992">
        <v>32.58</v>
      </c>
      <c r="F504" s="992">
        <v>1118.58</v>
      </c>
      <c r="G504" s="992">
        <v>178.97279999999998</v>
      </c>
      <c r="H504" s="992">
        <v>1298</v>
      </c>
      <c r="J504" s="975"/>
    </row>
    <row r="505" spans="1:10" s="982" customFormat="1" ht="12" customHeight="1">
      <c r="A505" s="988" t="s">
        <v>2092</v>
      </c>
      <c r="B505" s="989" t="s">
        <v>2093</v>
      </c>
      <c r="C505" s="990" t="s">
        <v>77</v>
      </c>
      <c r="D505" s="996">
        <v>1578</v>
      </c>
      <c r="E505" s="992">
        <v>47.339999999999996</v>
      </c>
      <c r="F505" s="992">
        <v>1625.34</v>
      </c>
      <c r="G505" s="992">
        <v>260.05439999999999</v>
      </c>
      <c r="H505" s="992">
        <v>1885</v>
      </c>
      <c r="J505" s="975"/>
    </row>
    <row r="506" spans="1:10" s="982" customFormat="1" ht="12" customHeight="1">
      <c r="A506" s="988" t="s">
        <v>2094</v>
      </c>
      <c r="B506" s="989" t="s">
        <v>2095</v>
      </c>
      <c r="C506" s="990" t="s">
        <v>77</v>
      </c>
      <c r="D506" s="996">
        <v>2449</v>
      </c>
      <c r="E506" s="992">
        <v>73.47</v>
      </c>
      <c r="F506" s="992">
        <v>2522.4699999999998</v>
      </c>
      <c r="G506" s="992">
        <v>403.59519999999998</v>
      </c>
      <c r="H506" s="992">
        <v>2926</v>
      </c>
      <c r="J506" s="975"/>
    </row>
    <row r="507" spans="1:10" s="982" customFormat="1" ht="12" customHeight="1">
      <c r="A507" s="988" t="s">
        <v>2096</v>
      </c>
      <c r="B507" s="989" t="s">
        <v>2097</v>
      </c>
      <c r="C507" s="990" t="s">
        <v>77</v>
      </c>
      <c r="D507" s="996">
        <v>3914</v>
      </c>
      <c r="E507" s="992">
        <v>117.42</v>
      </c>
      <c r="F507" s="992">
        <v>4031.42</v>
      </c>
      <c r="G507" s="992">
        <v>645.02719999999999</v>
      </c>
      <c r="H507" s="992">
        <v>4676</v>
      </c>
      <c r="J507" s="975"/>
    </row>
    <row r="508" spans="1:10" s="982" customFormat="1" ht="12" customHeight="1">
      <c r="A508" s="988" t="s">
        <v>2098</v>
      </c>
      <c r="B508" s="989" t="s">
        <v>2099</v>
      </c>
      <c r="C508" s="990" t="s">
        <v>77</v>
      </c>
      <c r="D508" s="996">
        <v>6148</v>
      </c>
      <c r="E508" s="992">
        <v>184.44</v>
      </c>
      <c r="F508" s="992">
        <v>6332.44</v>
      </c>
      <c r="G508" s="992">
        <v>1013.1904</v>
      </c>
      <c r="H508" s="992">
        <v>7346</v>
      </c>
      <c r="J508" s="975"/>
    </row>
    <row r="509" spans="1:10" s="982" customFormat="1" ht="12" customHeight="1">
      <c r="A509" s="988" t="s">
        <v>2100</v>
      </c>
      <c r="B509" s="989" t="s">
        <v>2101</v>
      </c>
      <c r="C509" s="990" t="s">
        <v>77</v>
      </c>
      <c r="D509" s="996">
        <v>9632</v>
      </c>
      <c r="E509" s="992">
        <v>288.95999999999998</v>
      </c>
      <c r="F509" s="992">
        <v>9920.9599999999991</v>
      </c>
      <c r="G509" s="992">
        <v>1587.3535999999999</v>
      </c>
      <c r="H509" s="992">
        <v>11508</v>
      </c>
      <c r="J509" s="975"/>
    </row>
    <row r="510" spans="1:10" s="982" customFormat="1">
      <c r="A510" s="1004" t="s">
        <v>2102</v>
      </c>
      <c r="B510" s="1005" t="s">
        <v>2103</v>
      </c>
      <c r="C510" s="1006"/>
      <c r="D510" s="1007"/>
      <c r="E510" s="987"/>
      <c r="F510" s="987"/>
      <c r="G510" s="987"/>
      <c r="H510" s="987"/>
      <c r="J510" s="975"/>
    </row>
    <row r="511" spans="1:10" s="982" customFormat="1">
      <c r="A511" s="1004" t="s">
        <v>180</v>
      </c>
      <c r="B511" s="1005" t="s">
        <v>2104</v>
      </c>
      <c r="C511" s="1006"/>
      <c r="D511" s="1007"/>
      <c r="E511" s="987"/>
      <c r="F511" s="987"/>
      <c r="G511" s="987"/>
      <c r="H511" s="987"/>
      <c r="J511" s="975"/>
    </row>
    <row r="512" spans="1:10" s="982" customFormat="1">
      <c r="A512" s="1004" t="s">
        <v>2105</v>
      </c>
      <c r="B512" s="1005" t="s">
        <v>1340</v>
      </c>
      <c r="C512" s="1006"/>
      <c r="D512" s="1007"/>
      <c r="E512" s="987"/>
      <c r="F512" s="987"/>
      <c r="G512" s="987"/>
      <c r="H512" s="987"/>
      <c r="J512" s="975"/>
    </row>
    <row r="513" spans="1:10" s="982" customFormat="1">
      <c r="A513" s="1004" t="s">
        <v>2106</v>
      </c>
      <c r="B513" s="1005" t="s">
        <v>2107</v>
      </c>
      <c r="C513" s="1006"/>
      <c r="D513" s="1007"/>
      <c r="E513" s="987"/>
      <c r="F513" s="987"/>
      <c r="G513" s="987"/>
      <c r="H513" s="987"/>
      <c r="J513" s="975"/>
    </row>
    <row r="514" spans="1:10" s="982" customFormat="1">
      <c r="A514" s="988" t="s">
        <v>2108</v>
      </c>
      <c r="B514" s="989" t="s">
        <v>2109</v>
      </c>
      <c r="C514" s="990" t="s">
        <v>80</v>
      </c>
      <c r="D514" s="996">
        <v>25600</v>
      </c>
      <c r="E514" s="992">
        <v>768</v>
      </c>
      <c r="F514" s="992">
        <v>26368</v>
      </c>
      <c r="G514" s="992">
        <v>4218.88</v>
      </c>
      <c r="H514" s="992">
        <v>30587</v>
      </c>
      <c r="J514" s="975"/>
    </row>
    <row r="515" spans="1:10" s="982" customFormat="1">
      <c r="A515" s="988" t="s">
        <v>2110</v>
      </c>
      <c r="B515" s="989" t="s">
        <v>2111</v>
      </c>
      <c r="C515" s="990" t="s">
        <v>80</v>
      </c>
      <c r="D515" s="996">
        <v>26000</v>
      </c>
      <c r="E515" s="992">
        <v>780</v>
      </c>
      <c r="F515" s="997">
        <v>26780</v>
      </c>
      <c r="G515" s="997">
        <v>4284.8</v>
      </c>
      <c r="H515" s="998">
        <v>31065</v>
      </c>
      <c r="J515" s="975"/>
    </row>
    <row r="516" spans="1:10" s="982" customFormat="1">
      <c r="A516" s="988" t="s">
        <v>2112</v>
      </c>
      <c r="B516" s="989" t="s">
        <v>2113</v>
      </c>
      <c r="C516" s="990" t="s">
        <v>80</v>
      </c>
      <c r="D516" s="996">
        <v>36500</v>
      </c>
      <c r="E516" s="992">
        <v>1095</v>
      </c>
      <c r="F516" s="992">
        <v>37595</v>
      </c>
      <c r="G516" s="992">
        <v>6015.2</v>
      </c>
      <c r="H516" s="992">
        <v>43610</v>
      </c>
      <c r="J516" s="975"/>
    </row>
    <row r="517" spans="1:10" s="982" customFormat="1">
      <c r="A517" s="988" t="s">
        <v>2114</v>
      </c>
      <c r="B517" s="989" t="s">
        <v>2115</v>
      </c>
      <c r="C517" s="990" t="s">
        <v>80</v>
      </c>
      <c r="D517" s="996">
        <v>70000</v>
      </c>
      <c r="E517" s="992">
        <v>2100</v>
      </c>
      <c r="F517" s="992">
        <v>72100</v>
      </c>
      <c r="G517" s="992">
        <v>11536</v>
      </c>
      <c r="H517" s="992">
        <v>83636</v>
      </c>
      <c r="J517" s="975"/>
    </row>
    <row r="518" spans="1:10" s="982" customFormat="1">
      <c r="A518" s="988" t="s">
        <v>2116</v>
      </c>
      <c r="B518" s="989" t="s">
        <v>2117</v>
      </c>
      <c r="C518" s="990" t="s">
        <v>80</v>
      </c>
      <c r="D518" s="996">
        <v>131000</v>
      </c>
      <c r="E518" s="992">
        <v>3930</v>
      </c>
      <c r="F518" s="992">
        <v>134930</v>
      </c>
      <c r="G518" s="992">
        <v>21588.799999999999</v>
      </c>
      <c r="H518" s="992">
        <v>156519</v>
      </c>
      <c r="J518" s="975"/>
    </row>
    <row r="519" spans="1:10" s="982" customFormat="1">
      <c r="A519" s="988" t="s">
        <v>2118</v>
      </c>
      <c r="B519" s="989" t="s">
        <v>2119</v>
      </c>
      <c r="C519" s="990" t="s">
        <v>80</v>
      </c>
      <c r="D519" s="996">
        <v>221459</v>
      </c>
      <c r="E519" s="992">
        <v>6643.7699999999995</v>
      </c>
      <c r="F519" s="992">
        <v>228102.77</v>
      </c>
      <c r="G519" s="992">
        <v>36496.443200000002</v>
      </c>
      <c r="H519" s="992">
        <v>264599</v>
      </c>
      <c r="J519" s="975"/>
    </row>
    <row r="520" spans="1:10" s="982" customFormat="1">
      <c r="A520" s="988" t="s">
        <v>2120</v>
      </c>
      <c r="B520" s="989" t="s">
        <v>2121</v>
      </c>
      <c r="C520" s="990" t="s">
        <v>80</v>
      </c>
      <c r="D520" s="996">
        <v>578041</v>
      </c>
      <c r="E520" s="992">
        <v>17341.23</v>
      </c>
      <c r="F520" s="992">
        <v>595382.23</v>
      </c>
      <c r="G520" s="992">
        <v>95261.156799999997</v>
      </c>
      <c r="H520" s="992">
        <v>690643</v>
      </c>
      <c r="J520" s="975"/>
    </row>
    <row r="521" spans="1:10" s="982" customFormat="1">
      <c r="A521" s="988" t="s">
        <v>2122</v>
      </c>
      <c r="B521" s="989" t="s">
        <v>2123</v>
      </c>
      <c r="C521" s="990" t="s">
        <v>80</v>
      </c>
      <c r="D521" s="996">
        <v>1534586</v>
      </c>
      <c r="E521" s="992">
        <v>46037.58</v>
      </c>
      <c r="F521" s="992">
        <v>1580623.58</v>
      </c>
      <c r="G521" s="992">
        <v>252899.77280000001</v>
      </c>
      <c r="H521" s="992">
        <v>1833523</v>
      </c>
      <c r="J521" s="975"/>
    </row>
    <row r="522" spans="1:10" s="982" customFormat="1">
      <c r="A522" s="988" t="s">
        <v>2124</v>
      </c>
      <c r="B522" s="989" t="s">
        <v>2125</v>
      </c>
      <c r="C522" s="990" t="s">
        <v>80</v>
      </c>
      <c r="D522" s="996">
        <v>4109661</v>
      </c>
      <c r="E522" s="992">
        <v>123289.83</v>
      </c>
      <c r="F522" s="992">
        <v>4232950.83</v>
      </c>
      <c r="G522" s="992">
        <v>677272.13280000002</v>
      </c>
      <c r="H522" s="992">
        <v>4910223</v>
      </c>
      <c r="J522" s="975"/>
    </row>
    <row r="523" spans="1:10" s="982" customFormat="1">
      <c r="A523" s="988" t="s">
        <v>2126</v>
      </c>
      <c r="B523" s="989" t="s">
        <v>2127</v>
      </c>
      <c r="C523" s="990" t="s">
        <v>80</v>
      </c>
      <c r="D523" s="996">
        <v>5464481</v>
      </c>
      <c r="E523" s="992">
        <v>163934.43</v>
      </c>
      <c r="F523" s="992">
        <v>5628415.4299999997</v>
      </c>
      <c r="G523" s="992">
        <v>900546.46879999992</v>
      </c>
      <c r="H523" s="992">
        <v>6528962</v>
      </c>
      <c r="J523" s="975"/>
    </row>
    <row r="524" spans="1:10" s="982" customFormat="1">
      <c r="A524" s="1004" t="s">
        <v>2128</v>
      </c>
      <c r="B524" s="1005" t="s">
        <v>2129</v>
      </c>
      <c r="C524" s="1006"/>
      <c r="D524" s="1007"/>
      <c r="E524" s="987"/>
      <c r="F524" s="987"/>
      <c r="G524" s="987"/>
      <c r="H524" s="987"/>
      <c r="J524" s="975"/>
    </row>
    <row r="525" spans="1:10" s="982" customFormat="1">
      <c r="A525" s="988" t="s">
        <v>2130</v>
      </c>
      <c r="B525" s="989" t="s">
        <v>2131</v>
      </c>
      <c r="C525" s="990" t="s">
        <v>80</v>
      </c>
      <c r="D525" s="996">
        <v>41533</v>
      </c>
      <c r="E525" s="992">
        <v>1245.99</v>
      </c>
      <c r="F525" s="992">
        <v>42778.99</v>
      </c>
      <c r="G525" s="992">
        <v>6844.6383999999998</v>
      </c>
      <c r="H525" s="992">
        <v>49624</v>
      </c>
      <c r="J525" s="975"/>
    </row>
    <row r="526" spans="1:10" s="982" customFormat="1">
      <c r="A526" s="988" t="s">
        <v>2132</v>
      </c>
      <c r="B526" s="989" t="s">
        <v>2133</v>
      </c>
      <c r="C526" s="990" t="s">
        <v>80</v>
      </c>
      <c r="D526" s="996">
        <v>41533</v>
      </c>
      <c r="E526" s="992">
        <v>1245.99</v>
      </c>
      <c r="F526" s="992">
        <v>42778.99</v>
      </c>
      <c r="G526" s="992">
        <v>6844.6383999999998</v>
      </c>
      <c r="H526" s="992">
        <v>49624</v>
      </c>
      <c r="J526" s="975"/>
    </row>
    <row r="527" spans="1:10" s="982" customFormat="1">
      <c r="A527" s="988" t="s">
        <v>2134</v>
      </c>
      <c r="B527" s="989" t="s">
        <v>2135</v>
      </c>
      <c r="C527" s="990" t="s">
        <v>80</v>
      </c>
      <c r="D527" s="996">
        <v>40700</v>
      </c>
      <c r="E527" s="992">
        <v>1221</v>
      </c>
      <c r="F527" s="992">
        <v>41921</v>
      </c>
      <c r="G527" s="992">
        <v>6707.3600000000006</v>
      </c>
      <c r="H527" s="992">
        <v>48628</v>
      </c>
      <c r="J527" s="975"/>
    </row>
    <row r="528" spans="1:10" s="982" customFormat="1">
      <c r="A528" s="988" t="s">
        <v>2136</v>
      </c>
      <c r="B528" s="989" t="s">
        <v>2137</v>
      </c>
      <c r="C528" s="990" t="s">
        <v>80</v>
      </c>
      <c r="D528" s="996">
        <v>77900</v>
      </c>
      <c r="E528" s="992">
        <v>2337</v>
      </c>
      <c r="F528" s="992">
        <v>80237</v>
      </c>
      <c r="G528" s="992">
        <v>12837.92</v>
      </c>
      <c r="H528" s="992">
        <v>93075</v>
      </c>
      <c r="J528" s="975"/>
    </row>
    <row r="529" spans="1:10" s="982" customFormat="1">
      <c r="A529" s="988" t="s">
        <v>2138</v>
      </c>
      <c r="B529" s="989" t="s">
        <v>2139</v>
      </c>
      <c r="C529" s="990" t="s">
        <v>80</v>
      </c>
      <c r="D529" s="996">
        <v>145500</v>
      </c>
      <c r="E529" s="992">
        <v>4365</v>
      </c>
      <c r="F529" s="992">
        <v>149865</v>
      </c>
      <c r="G529" s="992">
        <v>23978.400000000001</v>
      </c>
      <c r="H529" s="992">
        <v>173843</v>
      </c>
      <c r="J529" s="975"/>
    </row>
    <row r="530" spans="1:10" s="982" customFormat="1">
      <c r="A530" s="988" t="s">
        <v>2140</v>
      </c>
      <c r="B530" s="989" t="s">
        <v>2141</v>
      </c>
      <c r="C530" s="990" t="s">
        <v>80</v>
      </c>
      <c r="D530" s="996">
        <v>217900</v>
      </c>
      <c r="E530" s="992">
        <v>6537</v>
      </c>
      <c r="F530" s="992">
        <v>224437</v>
      </c>
      <c r="G530" s="992">
        <v>35909.919999999998</v>
      </c>
      <c r="H530" s="992">
        <v>260347</v>
      </c>
      <c r="J530" s="975"/>
    </row>
    <row r="531" spans="1:10" s="982" customFormat="1">
      <c r="A531" s="988" t="s">
        <v>2142</v>
      </c>
      <c r="B531" s="989" t="s">
        <v>2143</v>
      </c>
      <c r="C531" s="990" t="s">
        <v>80</v>
      </c>
      <c r="D531" s="996">
        <v>503000</v>
      </c>
      <c r="E531" s="992">
        <v>15090</v>
      </c>
      <c r="F531" s="992">
        <v>518090</v>
      </c>
      <c r="G531" s="992">
        <v>82894.400000000009</v>
      </c>
      <c r="H531" s="992">
        <v>600984</v>
      </c>
      <c r="J531" s="975"/>
    </row>
    <row r="532" spans="1:10" s="982" customFormat="1">
      <c r="A532" s="988" t="s">
        <v>2144</v>
      </c>
      <c r="B532" s="989" t="s">
        <v>2145</v>
      </c>
      <c r="C532" s="990" t="s">
        <v>80</v>
      </c>
      <c r="D532" s="996">
        <v>950150</v>
      </c>
      <c r="E532" s="992">
        <v>28504.5</v>
      </c>
      <c r="F532" s="992">
        <v>978654.5</v>
      </c>
      <c r="G532" s="992">
        <v>156584.72</v>
      </c>
      <c r="H532" s="992">
        <v>1135239</v>
      </c>
      <c r="J532" s="975"/>
    </row>
    <row r="533" spans="1:10" s="982" customFormat="1">
      <c r="A533" s="988" t="s">
        <v>2146</v>
      </c>
      <c r="B533" s="989" t="s">
        <v>2147</v>
      </c>
      <c r="C533" s="990" t="s">
        <v>80</v>
      </c>
      <c r="D533" s="996">
        <v>5925096</v>
      </c>
      <c r="E533" s="992">
        <v>177752.88</v>
      </c>
      <c r="F533" s="992">
        <v>6102848.8799999999</v>
      </c>
      <c r="G533" s="992">
        <v>976455.82079999999</v>
      </c>
      <c r="H533" s="992">
        <v>7079305</v>
      </c>
      <c r="J533" s="975"/>
    </row>
    <row r="534" spans="1:10" s="982" customFormat="1">
      <c r="A534" s="988" t="s">
        <v>2148</v>
      </c>
      <c r="B534" s="989" t="s">
        <v>2149</v>
      </c>
      <c r="C534" s="990" t="s">
        <v>80</v>
      </c>
      <c r="D534" s="996">
        <v>7008952</v>
      </c>
      <c r="E534" s="992">
        <v>210268.56</v>
      </c>
      <c r="F534" s="992">
        <v>7219220.5599999996</v>
      </c>
      <c r="G534" s="992">
        <v>1155075.2896</v>
      </c>
      <c r="H534" s="992">
        <v>8374296</v>
      </c>
      <c r="J534" s="975"/>
    </row>
    <row r="535" spans="1:10" s="982" customFormat="1">
      <c r="A535" s="1004" t="s">
        <v>2150</v>
      </c>
      <c r="B535" s="1005" t="s">
        <v>1320</v>
      </c>
      <c r="C535" s="1006"/>
      <c r="D535" s="1007"/>
      <c r="E535" s="987"/>
      <c r="F535" s="987"/>
      <c r="G535" s="987"/>
      <c r="H535" s="987"/>
      <c r="J535" s="975"/>
    </row>
    <row r="536" spans="1:10" s="982" customFormat="1">
      <c r="A536" s="1004" t="s">
        <v>2151</v>
      </c>
      <c r="B536" s="1005" t="s">
        <v>2152</v>
      </c>
      <c r="C536" s="1006"/>
      <c r="D536" s="1007"/>
      <c r="E536" s="987"/>
      <c r="F536" s="987"/>
      <c r="G536" s="987"/>
      <c r="H536" s="987"/>
      <c r="J536" s="975"/>
    </row>
    <row r="537" spans="1:10" s="982" customFormat="1">
      <c r="A537" s="988" t="s">
        <v>2153</v>
      </c>
      <c r="B537" s="989" t="s">
        <v>2154</v>
      </c>
      <c r="C537" s="990" t="s">
        <v>80</v>
      </c>
      <c r="D537" s="996">
        <v>26000</v>
      </c>
      <c r="E537" s="992">
        <v>780</v>
      </c>
      <c r="F537" s="992">
        <v>26780</v>
      </c>
      <c r="G537" s="992">
        <v>4284.8</v>
      </c>
      <c r="H537" s="992">
        <v>31065</v>
      </c>
      <c r="J537" s="975"/>
    </row>
    <row r="538" spans="1:10" s="982" customFormat="1">
      <c r="A538" s="988" t="s">
        <v>2155</v>
      </c>
      <c r="B538" s="989" t="s">
        <v>2156</v>
      </c>
      <c r="C538" s="990" t="s">
        <v>80</v>
      </c>
      <c r="D538" s="996">
        <v>40657</v>
      </c>
      <c r="E538" s="992">
        <v>1219.71</v>
      </c>
      <c r="F538" s="992">
        <v>41876.71</v>
      </c>
      <c r="G538" s="992">
        <v>6700.2736000000004</v>
      </c>
      <c r="H538" s="992">
        <v>48577</v>
      </c>
      <c r="J538" s="975"/>
    </row>
    <row r="539" spans="1:10" s="982" customFormat="1">
      <c r="A539" s="988" t="s">
        <v>2157</v>
      </c>
      <c r="B539" s="989" t="s">
        <v>2158</v>
      </c>
      <c r="C539" s="990" t="s">
        <v>80</v>
      </c>
      <c r="D539" s="996">
        <v>40700</v>
      </c>
      <c r="E539" s="992">
        <v>1221</v>
      </c>
      <c r="F539" s="992">
        <v>41921</v>
      </c>
      <c r="G539" s="992">
        <v>6707.3600000000006</v>
      </c>
      <c r="H539" s="992">
        <v>48628</v>
      </c>
      <c r="J539" s="975"/>
    </row>
    <row r="540" spans="1:10" s="982" customFormat="1">
      <c r="A540" s="988" t="s">
        <v>2159</v>
      </c>
      <c r="B540" s="989" t="s">
        <v>2160</v>
      </c>
      <c r="C540" s="990" t="s">
        <v>80</v>
      </c>
      <c r="D540" s="996">
        <v>77800</v>
      </c>
      <c r="E540" s="992">
        <v>2334</v>
      </c>
      <c r="F540" s="992">
        <v>80134</v>
      </c>
      <c r="G540" s="992">
        <v>12821.44</v>
      </c>
      <c r="H540" s="992">
        <v>92955</v>
      </c>
      <c r="J540" s="975"/>
    </row>
    <row r="541" spans="1:10" s="982" customFormat="1">
      <c r="A541" s="988" t="s">
        <v>2161</v>
      </c>
      <c r="B541" s="989" t="s">
        <v>2162</v>
      </c>
      <c r="C541" s="990" t="s">
        <v>80</v>
      </c>
      <c r="D541" s="996">
        <v>145650</v>
      </c>
      <c r="E541" s="992">
        <v>4369.5</v>
      </c>
      <c r="F541" s="992">
        <v>150019.5</v>
      </c>
      <c r="G541" s="992">
        <v>24003.119999999999</v>
      </c>
      <c r="H541" s="992">
        <v>174023</v>
      </c>
      <c r="J541" s="975"/>
    </row>
    <row r="542" spans="1:10" s="982" customFormat="1">
      <c r="A542" s="988" t="s">
        <v>2163</v>
      </c>
      <c r="B542" s="989" t="s">
        <v>2164</v>
      </c>
      <c r="C542" s="990" t="s">
        <v>80</v>
      </c>
      <c r="D542" s="996">
        <v>217800</v>
      </c>
      <c r="E542" s="992">
        <v>6534</v>
      </c>
      <c r="F542" s="992">
        <v>224334</v>
      </c>
      <c r="G542" s="992">
        <v>35893.440000000002</v>
      </c>
      <c r="H542" s="992">
        <v>260227</v>
      </c>
      <c r="J542" s="975"/>
    </row>
    <row r="543" spans="1:10" s="982" customFormat="1">
      <c r="A543" s="988" t="s">
        <v>2165</v>
      </c>
      <c r="B543" s="989" t="s">
        <v>2166</v>
      </c>
      <c r="C543" s="990" t="s">
        <v>80</v>
      </c>
      <c r="D543" s="996">
        <v>503000</v>
      </c>
      <c r="E543" s="992">
        <v>15090</v>
      </c>
      <c r="F543" s="992">
        <v>518090</v>
      </c>
      <c r="G543" s="992">
        <v>82894.400000000009</v>
      </c>
      <c r="H543" s="992">
        <v>600984</v>
      </c>
      <c r="J543" s="975"/>
    </row>
    <row r="544" spans="1:10" s="982" customFormat="1">
      <c r="A544" s="988" t="s">
        <v>2167</v>
      </c>
      <c r="B544" s="989" t="s">
        <v>2168</v>
      </c>
      <c r="C544" s="990" t="s">
        <v>80</v>
      </c>
      <c r="D544" s="996">
        <v>950150</v>
      </c>
      <c r="E544" s="992">
        <v>28504.5</v>
      </c>
      <c r="F544" s="992">
        <v>978654.5</v>
      </c>
      <c r="G544" s="992">
        <v>156584.72</v>
      </c>
      <c r="H544" s="992">
        <v>1135239</v>
      </c>
      <c r="J544" s="975"/>
    </row>
    <row r="545" spans="1:10" s="982" customFormat="1">
      <c r="A545" s="988" t="s">
        <v>2169</v>
      </c>
      <c r="B545" s="989" t="s">
        <v>2170</v>
      </c>
      <c r="C545" s="990" t="s">
        <v>80</v>
      </c>
      <c r="D545" s="996">
        <v>6150860</v>
      </c>
      <c r="E545" s="992">
        <v>184525.8</v>
      </c>
      <c r="F545" s="992">
        <v>6335385.7999999998</v>
      </c>
      <c r="G545" s="992">
        <v>1013661.728</v>
      </c>
      <c r="H545" s="992">
        <v>7349048</v>
      </c>
      <c r="J545" s="975"/>
    </row>
    <row r="546" spans="1:10" s="982" customFormat="1">
      <c r="A546" s="988" t="s">
        <v>2171</v>
      </c>
      <c r="B546" s="989" t="s">
        <v>2172</v>
      </c>
      <c r="C546" s="990" t="s">
        <v>80</v>
      </c>
      <c r="D546" s="996">
        <v>7234716</v>
      </c>
      <c r="E546" s="992">
        <v>217041.47999999998</v>
      </c>
      <c r="F546" s="992">
        <v>7451757.4800000004</v>
      </c>
      <c r="G546" s="992">
        <v>1192281.1968</v>
      </c>
      <c r="H546" s="992">
        <v>8644039</v>
      </c>
      <c r="J546" s="975"/>
    </row>
    <row r="547" spans="1:10" s="982" customFormat="1">
      <c r="A547" s="1004" t="s">
        <v>2173</v>
      </c>
      <c r="B547" s="1005" t="s">
        <v>2174</v>
      </c>
      <c r="C547" s="1006"/>
      <c r="D547" s="1007"/>
      <c r="E547" s="987"/>
      <c r="F547" s="987"/>
      <c r="G547" s="987"/>
      <c r="H547" s="987"/>
      <c r="J547" s="975"/>
    </row>
    <row r="548" spans="1:10" s="982" customFormat="1">
      <c r="A548" s="988" t="s">
        <v>2175</v>
      </c>
      <c r="B548" s="989" t="s">
        <v>2176</v>
      </c>
      <c r="C548" s="990" t="s">
        <v>80</v>
      </c>
      <c r="D548" s="996">
        <v>29815</v>
      </c>
      <c r="E548" s="992">
        <v>894.44999999999993</v>
      </c>
      <c r="F548" s="992">
        <v>30709.45</v>
      </c>
      <c r="G548" s="992">
        <v>4913.5120000000006</v>
      </c>
      <c r="H548" s="992">
        <v>35623</v>
      </c>
      <c r="J548" s="975"/>
    </row>
    <row r="549" spans="1:10" s="982" customFormat="1">
      <c r="A549" s="988" t="s">
        <v>2177</v>
      </c>
      <c r="B549" s="989" t="s">
        <v>2178</v>
      </c>
      <c r="C549" s="990" t="s">
        <v>80</v>
      </c>
      <c r="D549" s="996">
        <v>36113</v>
      </c>
      <c r="E549" s="992">
        <v>1083.3899999999999</v>
      </c>
      <c r="F549" s="997">
        <v>37196.39</v>
      </c>
      <c r="G549" s="997">
        <v>5951.4224000000004</v>
      </c>
      <c r="H549" s="998">
        <v>43148</v>
      </c>
      <c r="J549" s="975"/>
    </row>
    <row r="550" spans="1:10" s="982" customFormat="1">
      <c r="A550" s="988" t="s">
        <v>2179</v>
      </c>
      <c r="B550" s="989" t="s">
        <v>2180</v>
      </c>
      <c r="C550" s="990" t="s">
        <v>80</v>
      </c>
      <c r="D550" s="996">
        <v>40657</v>
      </c>
      <c r="E550" s="992">
        <v>1219.71</v>
      </c>
      <c r="F550" s="992">
        <v>41876.71</v>
      </c>
      <c r="G550" s="992">
        <v>6700.2736000000004</v>
      </c>
      <c r="H550" s="992">
        <v>48577</v>
      </c>
      <c r="J550" s="975"/>
    </row>
    <row r="551" spans="1:10" s="982" customFormat="1">
      <c r="A551" s="988" t="s">
        <v>2181</v>
      </c>
      <c r="B551" s="989" t="s">
        <v>2182</v>
      </c>
      <c r="C551" s="990" t="s">
        <v>80</v>
      </c>
      <c r="D551" s="996">
        <v>70200</v>
      </c>
      <c r="E551" s="992">
        <v>2106</v>
      </c>
      <c r="F551" s="992">
        <v>72306</v>
      </c>
      <c r="G551" s="992">
        <v>11568.960000000001</v>
      </c>
      <c r="H551" s="992">
        <v>83875</v>
      </c>
      <c r="J551" s="975"/>
    </row>
    <row r="552" spans="1:10" s="982" customFormat="1">
      <c r="A552" s="988" t="s">
        <v>2183</v>
      </c>
      <c r="B552" s="989" t="s">
        <v>2184</v>
      </c>
      <c r="C552" s="990" t="s">
        <v>80</v>
      </c>
      <c r="D552" s="996">
        <v>144530</v>
      </c>
      <c r="E552" s="992">
        <v>4335.8999999999996</v>
      </c>
      <c r="F552" s="992">
        <v>148865.9</v>
      </c>
      <c r="G552" s="992">
        <v>23818.543999999998</v>
      </c>
      <c r="H552" s="992">
        <v>172684</v>
      </c>
      <c r="J552" s="975"/>
    </row>
    <row r="553" spans="1:10" s="982" customFormat="1">
      <c r="A553" s="988" t="s">
        <v>2185</v>
      </c>
      <c r="B553" s="989" t="s">
        <v>2186</v>
      </c>
      <c r="C553" s="990" t="s">
        <v>80</v>
      </c>
      <c r="D553" s="996">
        <v>225843</v>
      </c>
      <c r="E553" s="992">
        <v>6775.29</v>
      </c>
      <c r="F553" s="992">
        <v>232618.29</v>
      </c>
      <c r="G553" s="992">
        <v>37218.926400000004</v>
      </c>
      <c r="H553" s="992">
        <v>269837</v>
      </c>
      <c r="J553" s="975"/>
    </row>
    <row r="554" spans="1:10" s="982" customFormat="1">
      <c r="A554" s="988" t="s">
        <v>2187</v>
      </c>
      <c r="B554" s="989" t="s">
        <v>2188</v>
      </c>
      <c r="C554" s="990" t="s">
        <v>80</v>
      </c>
      <c r="D554" s="996">
        <v>657680</v>
      </c>
      <c r="E554" s="992">
        <v>19730.399999999998</v>
      </c>
      <c r="F554" s="992">
        <v>677410.4</v>
      </c>
      <c r="G554" s="992">
        <v>108385.664</v>
      </c>
      <c r="H554" s="992">
        <v>785796</v>
      </c>
      <c r="J554" s="975"/>
    </row>
    <row r="555" spans="1:10" s="982" customFormat="1">
      <c r="A555" s="988" t="s">
        <v>2189</v>
      </c>
      <c r="B555" s="989" t="s">
        <v>2190</v>
      </c>
      <c r="C555" s="990" t="s">
        <v>80</v>
      </c>
      <c r="D555" s="996">
        <v>1709967</v>
      </c>
      <c r="E555" s="992">
        <v>51299.009999999995</v>
      </c>
      <c r="F555" s="992">
        <v>1761266.01</v>
      </c>
      <c r="G555" s="992">
        <v>281802.56160000002</v>
      </c>
      <c r="H555" s="992">
        <v>2043069</v>
      </c>
      <c r="J555" s="975"/>
    </row>
    <row r="556" spans="1:10" s="982" customFormat="1">
      <c r="A556" s="988" t="s">
        <v>2191</v>
      </c>
      <c r="B556" s="989" t="s">
        <v>2192</v>
      </c>
      <c r="C556" s="990" t="s">
        <v>80</v>
      </c>
      <c r="D556" s="996">
        <v>4335425</v>
      </c>
      <c r="E556" s="992">
        <v>130062.75</v>
      </c>
      <c r="F556" s="992">
        <v>4465487.75</v>
      </c>
      <c r="G556" s="992">
        <v>714478.04</v>
      </c>
      <c r="H556" s="992">
        <v>5179966</v>
      </c>
      <c r="J556" s="975"/>
    </row>
    <row r="557" spans="1:10" s="982" customFormat="1">
      <c r="A557" s="988" t="s">
        <v>2193</v>
      </c>
      <c r="B557" s="989" t="s">
        <v>2194</v>
      </c>
      <c r="C557" s="990" t="s">
        <v>80</v>
      </c>
      <c r="D557" s="996">
        <v>5690245</v>
      </c>
      <c r="E557" s="992">
        <v>170707.35</v>
      </c>
      <c r="F557" s="992">
        <v>5860952.3499999996</v>
      </c>
      <c r="G557" s="992">
        <v>937752.37599999993</v>
      </c>
      <c r="H557" s="992">
        <v>6798705</v>
      </c>
      <c r="J557" s="975"/>
    </row>
    <row r="558" spans="1:10" s="982" customFormat="1">
      <c r="A558" s="1004" t="s">
        <v>181</v>
      </c>
      <c r="B558" s="1005" t="s">
        <v>2195</v>
      </c>
      <c r="C558" s="1006"/>
      <c r="D558" s="1007"/>
      <c r="E558" s="987"/>
      <c r="F558" s="987"/>
      <c r="G558" s="987"/>
      <c r="H558" s="987"/>
      <c r="J558" s="975"/>
    </row>
    <row r="559" spans="1:10" s="982" customFormat="1">
      <c r="A559" s="1004" t="s">
        <v>2196</v>
      </c>
      <c r="B559" s="1005" t="s">
        <v>2197</v>
      </c>
      <c r="C559" s="1006"/>
      <c r="D559" s="1007"/>
      <c r="E559" s="987"/>
      <c r="F559" s="987"/>
      <c r="G559" s="987"/>
      <c r="H559" s="987"/>
      <c r="J559" s="975"/>
    </row>
    <row r="560" spans="1:10" s="982" customFormat="1">
      <c r="A560" s="988" t="s">
        <v>2198</v>
      </c>
      <c r="B560" s="989" t="s">
        <v>2199</v>
      </c>
      <c r="C560" s="990" t="s">
        <v>80</v>
      </c>
      <c r="D560" s="996">
        <v>40000</v>
      </c>
      <c r="E560" s="992">
        <v>1200</v>
      </c>
      <c r="F560" s="992">
        <v>41200</v>
      </c>
      <c r="G560" s="992">
        <v>6592</v>
      </c>
      <c r="H560" s="992">
        <v>47792</v>
      </c>
      <c r="J560" s="975"/>
    </row>
    <row r="561" spans="1:10" s="982" customFormat="1">
      <c r="A561" s="988" t="s">
        <v>2200</v>
      </c>
      <c r="B561" s="989" t="s">
        <v>2201</v>
      </c>
      <c r="C561" s="990" t="s">
        <v>80</v>
      </c>
      <c r="D561" s="996">
        <v>40000</v>
      </c>
      <c r="E561" s="992">
        <v>1200</v>
      </c>
      <c r="F561" s="992">
        <v>41200</v>
      </c>
      <c r="G561" s="992">
        <v>6592</v>
      </c>
      <c r="H561" s="992">
        <v>47792</v>
      </c>
      <c r="J561" s="975"/>
    </row>
    <row r="562" spans="1:10" s="982" customFormat="1">
      <c r="A562" s="988" t="s">
        <v>2202</v>
      </c>
      <c r="B562" s="989" t="s">
        <v>2203</v>
      </c>
      <c r="C562" s="990" t="s">
        <v>80</v>
      </c>
      <c r="D562" s="996">
        <v>131850</v>
      </c>
      <c r="E562" s="992">
        <v>3955.5</v>
      </c>
      <c r="F562" s="992">
        <v>135805.5</v>
      </c>
      <c r="G562" s="992">
        <v>21728.880000000001</v>
      </c>
      <c r="H562" s="992">
        <v>157534</v>
      </c>
      <c r="J562" s="975"/>
    </row>
    <row r="563" spans="1:10" s="982" customFormat="1">
      <c r="A563" s="988" t="s">
        <v>2204</v>
      </c>
      <c r="B563" s="989" t="s">
        <v>2205</v>
      </c>
      <c r="C563" s="990" t="s">
        <v>80</v>
      </c>
      <c r="D563" s="996">
        <v>442599</v>
      </c>
      <c r="E563" s="992">
        <v>13277.97</v>
      </c>
      <c r="F563" s="992">
        <v>455876.97</v>
      </c>
      <c r="G563" s="992">
        <v>72940.315199999997</v>
      </c>
      <c r="H563" s="992">
        <v>528817</v>
      </c>
      <c r="J563" s="975"/>
    </row>
    <row r="564" spans="1:10" s="982" customFormat="1">
      <c r="A564" s="1004" t="s">
        <v>2206</v>
      </c>
      <c r="B564" s="1005" t="s">
        <v>2207</v>
      </c>
      <c r="C564" s="1006"/>
      <c r="D564" s="1007"/>
      <c r="E564" s="987"/>
      <c r="F564" s="987"/>
      <c r="G564" s="987"/>
      <c r="H564" s="987"/>
      <c r="J564" s="975"/>
    </row>
    <row r="565" spans="1:10" s="982" customFormat="1">
      <c r="A565" s="988" t="s">
        <v>2208</v>
      </c>
      <c r="B565" s="989" t="s">
        <v>2209</v>
      </c>
      <c r="C565" s="990" t="s">
        <v>80</v>
      </c>
      <c r="D565" s="996">
        <v>29600</v>
      </c>
      <c r="E565" s="992">
        <v>888</v>
      </c>
      <c r="F565" s="992">
        <v>30488</v>
      </c>
      <c r="G565" s="992">
        <v>4878.08</v>
      </c>
      <c r="H565" s="992">
        <v>35366</v>
      </c>
      <c r="J565" s="975"/>
    </row>
    <row r="566" spans="1:10" s="982" customFormat="1">
      <c r="A566" s="988" t="s">
        <v>2210</v>
      </c>
      <c r="B566" s="989" t="s">
        <v>2211</v>
      </c>
      <c r="C566" s="990" t="s">
        <v>80</v>
      </c>
      <c r="D566" s="996">
        <v>40100</v>
      </c>
      <c r="E566" s="992">
        <v>1203</v>
      </c>
      <c r="F566" s="992">
        <v>41303</v>
      </c>
      <c r="G566" s="992">
        <v>6608.4800000000005</v>
      </c>
      <c r="H566" s="992">
        <v>47911</v>
      </c>
      <c r="J566" s="975"/>
    </row>
    <row r="567" spans="1:10" s="982" customFormat="1">
      <c r="A567" s="988" t="s">
        <v>2212</v>
      </c>
      <c r="B567" s="989" t="s">
        <v>2213</v>
      </c>
      <c r="C567" s="990" t="s">
        <v>80</v>
      </c>
      <c r="D567" s="996">
        <v>42000</v>
      </c>
      <c r="E567" s="992">
        <v>1260</v>
      </c>
      <c r="F567" s="992">
        <v>43260</v>
      </c>
      <c r="G567" s="992">
        <v>6921.6</v>
      </c>
      <c r="H567" s="992">
        <v>50182</v>
      </c>
      <c r="J567" s="975"/>
    </row>
    <row r="568" spans="1:10" s="982" customFormat="1">
      <c r="A568" s="988" t="s">
        <v>2214</v>
      </c>
      <c r="B568" s="989" t="s">
        <v>2215</v>
      </c>
      <c r="C568" s="990" t="s">
        <v>80</v>
      </c>
      <c r="D568" s="996">
        <v>92500</v>
      </c>
      <c r="E568" s="992">
        <v>2775</v>
      </c>
      <c r="F568" s="992">
        <v>95275</v>
      </c>
      <c r="G568" s="992">
        <v>15244</v>
      </c>
      <c r="H568" s="992">
        <v>110519</v>
      </c>
      <c r="J568" s="975"/>
    </row>
    <row r="569" spans="1:10" s="982" customFormat="1">
      <c r="A569" s="988" t="s">
        <v>2216</v>
      </c>
      <c r="B569" s="989" t="s">
        <v>2217</v>
      </c>
      <c r="C569" s="990" t="s">
        <v>80</v>
      </c>
      <c r="D569" s="996">
        <v>135122</v>
      </c>
      <c r="E569" s="992">
        <v>4053.66</v>
      </c>
      <c r="F569" s="992">
        <v>139175.66</v>
      </c>
      <c r="G569" s="992">
        <v>22268.105600000003</v>
      </c>
      <c r="H569" s="992">
        <v>161444</v>
      </c>
      <c r="J569" s="975"/>
    </row>
    <row r="570" spans="1:10" s="982" customFormat="1">
      <c r="A570" s="988" t="s">
        <v>2218</v>
      </c>
      <c r="B570" s="989" t="s">
        <v>2219</v>
      </c>
      <c r="C570" s="990" t="s">
        <v>80</v>
      </c>
      <c r="D570" s="996">
        <v>153459</v>
      </c>
      <c r="E570" s="992">
        <v>4603.7699999999995</v>
      </c>
      <c r="F570" s="992">
        <v>158062.76999999999</v>
      </c>
      <c r="G570" s="992">
        <v>25290.0432</v>
      </c>
      <c r="H570" s="992">
        <v>183353</v>
      </c>
      <c r="J570" s="975"/>
    </row>
    <row r="571" spans="1:10" s="982" customFormat="1">
      <c r="A571" s="988" t="s">
        <v>2220</v>
      </c>
      <c r="B571" s="989" t="s">
        <v>2221</v>
      </c>
      <c r="C571" s="990" t="s">
        <v>80</v>
      </c>
      <c r="D571" s="996">
        <v>349248</v>
      </c>
      <c r="E571" s="992">
        <v>10477.44</v>
      </c>
      <c r="F571" s="992">
        <v>359725.44</v>
      </c>
      <c r="G571" s="992">
        <v>57556.070400000004</v>
      </c>
      <c r="H571" s="992">
        <v>417282</v>
      </c>
      <c r="J571" s="975"/>
    </row>
    <row r="572" spans="1:10" s="982" customFormat="1">
      <c r="A572" s="1004" t="s">
        <v>182</v>
      </c>
      <c r="B572" s="1005" t="s">
        <v>2222</v>
      </c>
      <c r="C572" s="1006"/>
      <c r="D572" s="1007"/>
      <c r="E572" s="987"/>
      <c r="F572" s="987"/>
      <c r="G572" s="987"/>
      <c r="H572" s="987"/>
      <c r="J572" s="975"/>
    </row>
    <row r="573" spans="1:10" s="982" customFormat="1">
      <c r="A573" s="1004" t="s">
        <v>2223</v>
      </c>
      <c r="B573" s="1005" t="s">
        <v>2224</v>
      </c>
      <c r="C573" s="1006"/>
      <c r="D573" s="1007"/>
      <c r="E573" s="987"/>
      <c r="F573" s="987"/>
      <c r="G573" s="987"/>
      <c r="H573" s="987"/>
      <c r="J573" s="975"/>
    </row>
    <row r="574" spans="1:10" s="982" customFormat="1">
      <c r="A574" s="988" t="s">
        <v>2225</v>
      </c>
      <c r="B574" s="989" t="s">
        <v>2226</v>
      </c>
      <c r="C574" s="990" t="s">
        <v>80</v>
      </c>
      <c r="D574" s="996">
        <v>63217</v>
      </c>
      <c r="E574" s="992">
        <v>1896.51</v>
      </c>
      <c r="F574" s="992">
        <v>65113.51</v>
      </c>
      <c r="G574" s="992">
        <v>10418.161600000001</v>
      </c>
      <c r="H574" s="992">
        <v>75532</v>
      </c>
      <c r="J574" s="975"/>
    </row>
    <row r="575" spans="1:10" s="982" customFormat="1">
      <c r="A575" s="988" t="s">
        <v>2227</v>
      </c>
      <c r="B575" s="989" t="s">
        <v>2228</v>
      </c>
      <c r="C575" s="990" t="s">
        <v>80</v>
      </c>
      <c r="D575" s="996">
        <v>85777</v>
      </c>
      <c r="E575" s="992">
        <v>2573.31</v>
      </c>
      <c r="F575" s="992">
        <v>88350.31</v>
      </c>
      <c r="G575" s="992">
        <v>14136.0496</v>
      </c>
      <c r="H575" s="992">
        <v>102486</v>
      </c>
      <c r="J575" s="975"/>
    </row>
    <row r="576" spans="1:10" s="982" customFormat="1">
      <c r="A576" s="988" t="s">
        <v>2229</v>
      </c>
      <c r="B576" s="989" t="s">
        <v>2230</v>
      </c>
      <c r="C576" s="990" t="s">
        <v>80</v>
      </c>
      <c r="D576" s="996">
        <v>469703</v>
      </c>
      <c r="E576" s="992">
        <v>14091.09</v>
      </c>
      <c r="F576" s="992">
        <v>483794.09</v>
      </c>
      <c r="G576" s="992">
        <v>77407.054400000008</v>
      </c>
      <c r="H576" s="992">
        <v>561201</v>
      </c>
      <c r="J576" s="975"/>
    </row>
    <row r="577" spans="1:10" s="982" customFormat="1">
      <c r="A577" s="1004" t="s">
        <v>2231</v>
      </c>
      <c r="B577" s="1005" t="s">
        <v>2232</v>
      </c>
      <c r="C577" s="1006"/>
      <c r="D577" s="1007"/>
      <c r="E577" s="987"/>
      <c r="F577" s="987"/>
      <c r="G577" s="987"/>
      <c r="H577" s="987"/>
      <c r="J577" s="975"/>
    </row>
    <row r="578" spans="1:10" s="982" customFormat="1">
      <c r="A578" s="988" t="s">
        <v>2233</v>
      </c>
      <c r="B578" s="989" t="s">
        <v>2234</v>
      </c>
      <c r="C578" s="990" t="s">
        <v>80</v>
      </c>
      <c r="D578" s="996">
        <v>36113</v>
      </c>
      <c r="E578" s="992">
        <v>1083.3899999999999</v>
      </c>
      <c r="F578" s="992">
        <v>37196.39</v>
      </c>
      <c r="G578" s="992">
        <v>5951.4224000000004</v>
      </c>
      <c r="H578" s="992">
        <v>43148</v>
      </c>
      <c r="J578" s="975"/>
    </row>
    <row r="579" spans="1:10" s="982" customFormat="1">
      <c r="A579" s="988" t="s">
        <v>2235</v>
      </c>
      <c r="B579" s="989" t="s">
        <v>2236</v>
      </c>
      <c r="C579" s="990" t="s">
        <v>80</v>
      </c>
      <c r="D579" s="996">
        <v>51977</v>
      </c>
      <c r="E579" s="992">
        <v>1559.31</v>
      </c>
      <c r="F579" s="997">
        <v>53536.31</v>
      </c>
      <c r="G579" s="997">
        <v>8565.8096000000005</v>
      </c>
      <c r="H579" s="998">
        <v>62102</v>
      </c>
      <c r="J579" s="975"/>
    </row>
    <row r="580" spans="1:10" s="982" customFormat="1">
      <c r="A580" s="988" t="s">
        <v>2237</v>
      </c>
      <c r="B580" s="989" t="s">
        <v>2238</v>
      </c>
      <c r="C580" s="990" t="s">
        <v>80</v>
      </c>
      <c r="D580" s="996">
        <v>76000</v>
      </c>
      <c r="E580" s="992">
        <v>2280</v>
      </c>
      <c r="F580" s="992">
        <v>78280</v>
      </c>
      <c r="G580" s="992">
        <v>12524.800000000001</v>
      </c>
      <c r="H580" s="992">
        <v>90805</v>
      </c>
      <c r="J580" s="975"/>
    </row>
    <row r="581" spans="1:10" s="982" customFormat="1">
      <c r="A581" s="988" t="s">
        <v>2239</v>
      </c>
      <c r="B581" s="989" t="s">
        <v>2240</v>
      </c>
      <c r="C581" s="990" t="s">
        <v>80</v>
      </c>
      <c r="D581" s="996">
        <v>214000</v>
      </c>
      <c r="E581" s="992">
        <v>6420</v>
      </c>
      <c r="F581" s="992">
        <v>220420</v>
      </c>
      <c r="G581" s="992">
        <v>35267.200000000004</v>
      </c>
      <c r="H581" s="992">
        <v>255687</v>
      </c>
      <c r="J581" s="975"/>
    </row>
    <row r="582" spans="1:10" s="982" customFormat="1">
      <c r="A582" s="988" t="s">
        <v>2241</v>
      </c>
      <c r="B582" s="989" t="s">
        <v>2242</v>
      </c>
      <c r="C582" s="990" t="s">
        <v>80</v>
      </c>
      <c r="D582" s="996">
        <v>402300</v>
      </c>
      <c r="E582" s="992">
        <v>12069</v>
      </c>
      <c r="F582" s="992">
        <v>414369</v>
      </c>
      <c r="G582" s="992">
        <v>66299.040000000008</v>
      </c>
      <c r="H582" s="992">
        <v>480668</v>
      </c>
      <c r="J582" s="975"/>
    </row>
    <row r="583" spans="1:10" s="982" customFormat="1">
      <c r="A583" s="988" t="s">
        <v>2243</v>
      </c>
      <c r="B583" s="989" t="s">
        <v>2244</v>
      </c>
      <c r="C583" s="990" t="s">
        <v>80</v>
      </c>
      <c r="D583" s="994">
        <v>124221</v>
      </c>
      <c r="E583" s="992">
        <v>3726.6299999999997</v>
      </c>
      <c r="F583" s="992">
        <v>127947.63</v>
      </c>
      <c r="G583" s="992">
        <v>20471.620800000001</v>
      </c>
      <c r="H583" s="992">
        <v>148419</v>
      </c>
      <c r="J583" s="975"/>
    </row>
    <row r="584" spans="1:10" s="982" customFormat="1">
      <c r="A584" s="988" t="s">
        <v>2245</v>
      </c>
      <c r="B584" s="989" t="s">
        <v>2246</v>
      </c>
      <c r="C584" s="990" t="s">
        <v>80</v>
      </c>
      <c r="D584" s="994">
        <v>360044</v>
      </c>
      <c r="E584" s="992">
        <v>10801.32</v>
      </c>
      <c r="F584" s="992">
        <v>370845.32</v>
      </c>
      <c r="G584" s="992">
        <v>59335.251199999999</v>
      </c>
      <c r="H584" s="992">
        <v>430181</v>
      </c>
      <c r="J584" s="975"/>
    </row>
    <row r="585" spans="1:10" s="982" customFormat="1">
      <c r="A585" s="988" t="s">
        <v>2247</v>
      </c>
      <c r="B585" s="989" t="s">
        <v>2248</v>
      </c>
      <c r="C585" s="990" t="s">
        <v>80</v>
      </c>
      <c r="D585" s="994">
        <v>606165</v>
      </c>
      <c r="E585" s="992">
        <v>18184.95</v>
      </c>
      <c r="F585" s="992">
        <v>624349.94999999995</v>
      </c>
      <c r="G585" s="992">
        <v>99895.991999999998</v>
      </c>
      <c r="H585" s="992">
        <v>724246</v>
      </c>
      <c r="J585" s="975"/>
    </row>
    <row r="586" spans="1:10" s="982" customFormat="1">
      <c r="A586" s="1004" t="s">
        <v>2249</v>
      </c>
      <c r="B586" s="1005" t="s">
        <v>2250</v>
      </c>
      <c r="C586" s="1006"/>
      <c r="D586" s="1007"/>
      <c r="E586" s="987"/>
      <c r="F586" s="987"/>
      <c r="G586" s="987"/>
      <c r="H586" s="987"/>
      <c r="J586" s="975"/>
    </row>
    <row r="587" spans="1:10" s="982" customFormat="1">
      <c r="A587" s="1004" t="s">
        <v>2251</v>
      </c>
      <c r="B587" s="1005" t="s">
        <v>2252</v>
      </c>
      <c r="C587" s="1006"/>
      <c r="D587" s="1007"/>
      <c r="E587" s="987"/>
      <c r="F587" s="987"/>
      <c r="G587" s="987"/>
      <c r="H587" s="987"/>
      <c r="J587" s="975"/>
    </row>
    <row r="588" spans="1:10" s="982" customFormat="1">
      <c r="A588" s="988" t="s">
        <v>2253</v>
      </c>
      <c r="B588" s="989" t="s">
        <v>2254</v>
      </c>
      <c r="C588" s="990" t="s">
        <v>80</v>
      </c>
      <c r="D588" s="996">
        <v>158700</v>
      </c>
      <c r="E588" s="992">
        <v>4761</v>
      </c>
      <c r="F588" s="992">
        <v>163461</v>
      </c>
      <c r="G588" s="992">
        <v>26153.760000000002</v>
      </c>
      <c r="H588" s="992">
        <v>189615</v>
      </c>
      <c r="J588" s="975"/>
    </row>
    <row r="589" spans="1:10" s="982" customFormat="1">
      <c r="A589" s="1004" t="s">
        <v>2255</v>
      </c>
      <c r="B589" s="1005" t="s">
        <v>2256</v>
      </c>
      <c r="C589" s="1006"/>
      <c r="D589" s="1007"/>
      <c r="E589" s="987"/>
      <c r="F589" s="987"/>
      <c r="G589" s="987"/>
      <c r="H589" s="987"/>
      <c r="J589" s="975"/>
    </row>
    <row r="590" spans="1:10" s="982" customFormat="1">
      <c r="A590" s="988" t="s">
        <v>2257</v>
      </c>
      <c r="B590" s="989" t="s">
        <v>2258</v>
      </c>
      <c r="C590" s="990" t="s">
        <v>80</v>
      </c>
      <c r="D590" s="996">
        <v>14509</v>
      </c>
      <c r="E590" s="992">
        <v>435.27</v>
      </c>
      <c r="F590" s="992">
        <v>14944.27</v>
      </c>
      <c r="G590" s="992">
        <v>2391.0832</v>
      </c>
      <c r="H590" s="992">
        <v>17335</v>
      </c>
      <c r="J590" s="975"/>
    </row>
    <row r="591" spans="1:10" s="982" customFormat="1">
      <c r="A591" s="988" t="s">
        <v>2259</v>
      </c>
      <c r="B591" s="989" t="s">
        <v>2260</v>
      </c>
      <c r="C591" s="990" t="s">
        <v>80</v>
      </c>
      <c r="D591" s="996">
        <v>23916</v>
      </c>
      <c r="E591" s="992">
        <v>717.48</v>
      </c>
      <c r="F591" s="992">
        <v>24633.48</v>
      </c>
      <c r="G591" s="992">
        <v>3941.3568</v>
      </c>
      <c r="H591" s="992">
        <v>28575</v>
      </c>
      <c r="J591" s="975"/>
    </row>
    <row r="592" spans="1:10" s="982" customFormat="1">
      <c r="A592" s="988" t="s">
        <v>2261</v>
      </c>
      <c r="B592" s="989" t="s">
        <v>2262</v>
      </c>
      <c r="C592" s="990" t="s">
        <v>80</v>
      </c>
      <c r="D592" s="996">
        <v>30300</v>
      </c>
      <c r="E592" s="992">
        <v>909</v>
      </c>
      <c r="F592" s="992">
        <v>31209</v>
      </c>
      <c r="G592" s="992">
        <v>4993.4400000000005</v>
      </c>
      <c r="H592" s="992">
        <v>36202</v>
      </c>
      <c r="J592" s="975"/>
    </row>
    <row r="593" spans="1:10" s="982" customFormat="1">
      <c r="A593" s="988" t="s">
        <v>2263</v>
      </c>
      <c r="B593" s="989" t="s">
        <v>2264</v>
      </c>
      <c r="C593" s="990" t="s">
        <v>80</v>
      </c>
      <c r="D593" s="996">
        <v>54500</v>
      </c>
      <c r="E593" s="992">
        <v>1635</v>
      </c>
      <c r="F593" s="992">
        <v>56135</v>
      </c>
      <c r="G593" s="992">
        <v>8981.6</v>
      </c>
      <c r="H593" s="992">
        <v>65117</v>
      </c>
      <c r="J593" s="975"/>
    </row>
    <row r="594" spans="1:10" s="982" customFormat="1">
      <c r="A594" s="988" t="s">
        <v>2265</v>
      </c>
      <c r="B594" s="989" t="s">
        <v>2266</v>
      </c>
      <c r="C594" s="990" t="s">
        <v>80</v>
      </c>
      <c r="D594" s="996">
        <v>95700</v>
      </c>
      <c r="E594" s="992">
        <v>2871</v>
      </c>
      <c r="F594" s="992">
        <v>98571</v>
      </c>
      <c r="G594" s="992">
        <v>15771.36</v>
      </c>
      <c r="H594" s="992">
        <v>114342</v>
      </c>
      <c r="J594" s="975"/>
    </row>
    <row r="595" spans="1:10" s="982" customFormat="1">
      <c r="A595" s="988" t="s">
        <v>2267</v>
      </c>
      <c r="B595" s="989" t="s">
        <v>2268</v>
      </c>
      <c r="C595" s="990" t="s">
        <v>80</v>
      </c>
      <c r="D595" s="996">
        <v>284995</v>
      </c>
      <c r="E595" s="992">
        <v>8549.85</v>
      </c>
      <c r="F595" s="992">
        <v>293544.84999999998</v>
      </c>
      <c r="G595" s="992">
        <v>46967.175999999999</v>
      </c>
      <c r="H595" s="992">
        <v>340512</v>
      </c>
      <c r="J595" s="975"/>
    </row>
    <row r="596" spans="1:10" s="982" customFormat="1">
      <c r="A596" s="1004" t="s">
        <v>2269</v>
      </c>
      <c r="B596" s="1005" t="s">
        <v>2270</v>
      </c>
      <c r="C596" s="1006"/>
      <c r="D596" s="1007"/>
      <c r="E596" s="987"/>
      <c r="F596" s="987"/>
      <c r="G596" s="987"/>
      <c r="H596" s="987"/>
      <c r="J596" s="975"/>
    </row>
    <row r="597" spans="1:10" s="982" customFormat="1">
      <c r="A597" s="1004" t="s">
        <v>2271</v>
      </c>
      <c r="B597" s="1005" t="s">
        <v>2272</v>
      </c>
      <c r="C597" s="1006"/>
      <c r="D597" s="1007"/>
      <c r="E597" s="987"/>
      <c r="F597" s="987"/>
      <c r="G597" s="987"/>
      <c r="H597" s="987"/>
      <c r="J597" s="975"/>
    </row>
    <row r="598" spans="1:10" s="982" customFormat="1">
      <c r="A598" s="988" t="s">
        <v>2273</v>
      </c>
      <c r="B598" s="989" t="s">
        <v>2274</v>
      </c>
      <c r="C598" s="990" t="s">
        <v>80</v>
      </c>
      <c r="D598" s="996">
        <v>21500</v>
      </c>
      <c r="E598" s="992">
        <v>645</v>
      </c>
      <c r="F598" s="992">
        <v>22145</v>
      </c>
      <c r="G598" s="992">
        <v>3543.2000000000003</v>
      </c>
      <c r="H598" s="992">
        <v>25688</v>
      </c>
      <c r="J598" s="975"/>
    </row>
    <row r="599" spans="1:10" s="982" customFormat="1">
      <c r="A599" s="988" t="s">
        <v>2275</v>
      </c>
      <c r="B599" s="989" t="s">
        <v>2276</v>
      </c>
      <c r="C599" s="990" t="s">
        <v>80</v>
      </c>
      <c r="D599" s="996">
        <v>40800</v>
      </c>
      <c r="E599" s="992">
        <v>1224</v>
      </c>
      <c r="F599" s="992">
        <v>42024</v>
      </c>
      <c r="G599" s="992">
        <v>6723.84</v>
      </c>
      <c r="H599" s="992">
        <v>48748</v>
      </c>
      <c r="J599" s="975"/>
    </row>
    <row r="600" spans="1:10" s="982" customFormat="1">
      <c r="A600" s="988" t="s">
        <v>2277</v>
      </c>
      <c r="B600" s="989" t="s">
        <v>2278</v>
      </c>
      <c r="C600" s="990" t="s">
        <v>80</v>
      </c>
      <c r="D600" s="996">
        <v>49000</v>
      </c>
      <c r="E600" s="992">
        <v>1470</v>
      </c>
      <c r="F600" s="992">
        <v>50470</v>
      </c>
      <c r="G600" s="992">
        <v>8075.2</v>
      </c>
      <c r="H600" s="992">
        <v>58545</v>
      </c>
      <c r="J600" s="975"/>
    </row>
    <row r="601" spans="1:10" s="982" customFormat="1">
      <c r="A601" s="988" t="s">
        <v>2279</v>
      </c>
      <c r="B601" s="989" t="s">
        <v>2280</v>
      </c>
      <c r="C601" s="990" t="s">
        <v>80</v>
      </c>
      <c r="D601" s="996">
        <v>95200</v>
      </c>
      <c r="E601" s="992">
        <v>2856</v>
      </c>
      <c r="F601" s="992">
        <v>98056</v>
      </c>
      <c r="G601" s="992">
        <v>15688.960000000001</v>
      </c>
      <c r="H601" s="992">
        <v>113745</v>
      </c>
      <c r="J601" s="975"/>
    </row>
    <row r="602" spans="1:10" s="982" customFormat="1">
      <c r="A602" s="988" t="s">
        <v>2281</v>
      </c>
      <c r="B602" s="989" t="s">
        <v>2282</v>
      </c>
      <c r="C602" s="990" t="s">
        <v>80</v>
      </c>
      <c r="D602" s="996">
        <v>161500</v>
      </c>
      <c r="E602" s="992">
        <v>4845</v>
      </c>
      <c r="F602" s="992">
        <v>166345</v>
      </c>
      <c r="G602" s="992">
        <v>26615.200000000001</v>
      </c>
      <c r="H602" s="992">
        <v>192960</v>
      </c>
      <c r="J602" s="975"/>
    </row>
    <row r="603" spans="1:10" s="982" customFormat="1">
      <c r="A603" s="1004">
        <v>3.9</v>
      </c>
      <c r="B603" s="1005" t="s">
        <v>2283</v>
      </c>
      <c r="C603" s="1006"/>
      <c r="D603" s="1007"/>
      <c r="E603" s="987"/>
      <c r="F603" s="987"/>
      <c r="G603" s="987"/>
      <c r="H603" s="987"/>
      <c r="J603" s="975"/>
    </row>
    <row r="604" spans="1:10" s="982" customFormat="1">
      <c r="A604" s="988" t="s">
        <v>183</v>
      </c>
      <c r="B604" s="989" t="s">
        <v>2284</v>
      </c>
      <c r="C604" s="990" t="s">
        <v>77</v>
      </c>
      <c r="D604" s="994">
        <v>8796</v>
      </c>
      <c r="E604" s="992">
        <v>263.88</v>
      </c>
      <c r="F604" s="992">
        <v>9059.8799999999992</v>
      </c>
      <c r="G604" s="992">
        <v>1449.5808</v>
      </c>
      <c r="H604" s="992">
        <v>10509</v>
      </c>
      <c r="J604" s="975"/>
    </row>
    <row r="605" spans="1:10" s="982" customFormat="1">
      <c r="A605" s="988" t="s">
        <v>187</v>
      </c>
      <c r="B605" s="989" t="s">
        <v>2285</v>
      </c>
      <c r="C605" s="990" t="s">
        <v>77</v>
      </c>
      <c r="D605" s="994">
        <v>7808</v>
      </c>
      <c r="E605" s="992">
        <v>234.23999999999998</v>
      </c>
      <c r="F605" s="992">
        <v>8042.24</v>
      </c>
      <c r="G605" s="992">
        <v>1286.7583999999999</v>
      </c>
      <c r="H605" s="992">
        <v>9329</v>
      </c>
      <c r="J605" s="975"/>
    </row>
    <row r="606" spans="1:10" s="982" customFormat="1">
      <c r="A606" s="988" t="s">
        <v>189</v>
      </c>
      <c r="B606" s="989" t="s">
        <v>2286</v>
      </c>
      <c r="C606" s="990" t="s">
        <v>77</v>
      </c>
      <c r="D606" s="994">
        <v>10081</v>
      </c>
      <c r="E606" s="992">
        <v>302.43</v>
      </c>
      <c r="F606" s="992">
        <v>10383.43</v>
      </c>
      <c r="G606" s="992">
        <v>1661.3488</v>
      </c>
      <c r="H606" s="992">
        <v>12045</v>
      </c>
      <c r="J606" s="975"/>
    </row>
    <row r="607" spans="1:10" s="982" customFormat="1">
      <c r="A607" s="988" t="s">
        <v>2287</v>
      </c>
      <c r="B607" s="989" t="s">
        <v>2288</v>
      </c>
      <c r="C607" s="990" t="s">
        <v>77</v>
      </c>
      <c r="D607" s="994">
        <v>15848</v>
      </c>
      <c r="E607" s="992">
        <v>475.44</v>
      </c>
      <c r="F607" s="992">
        <v>16323.44</v>
      </c>
      <c r="G607" s="992">
        <v>2611.7504000000004</v>
      </c>
      <c r="H607" s="992">
        <v>18935</v>
      </c>
      <c r="J607" s="975"/>
    </row>
    <row r="608" spans="1:10" s="982" customFormat="1">
      <c r="A608" s="988" t="s">
        <v>2289</v>
      </c>
      <c r="B608" s="989" t="s">
        <v>2290</v>
      </c>
      <c r="C608" s="990" t="s">
        <v>77</v>
      </c>
      <c r="D608" s="994">
        <v>20507</v>
      </c>
      <c r="E608" s="992">
        <v>615.20999999999992</v>
      </c>
      <c r="F608" s="992">
        <v>21122.21</v>
      </c>
      <c r="G608" s="992">
        <v>3379.5535999999997</v>
      </c>
      <c r="H608" s="992">
        <v>24502</v>
      </c>
      <c r="J608" s="975"/>
    </row>
    <row r="609" spans="1:10" s="982" customFormat="1">
      <c r="A609" s="988" t="s">
        <v>2291</v>
      </c>
      <c r="B609" s="989" t="s">
        <v>2292</v>
      </c>
      <c r="C609" s="990" t="s">
        <v>77</v>
      </c>
      <c r="D609" s="994">
        <v>25167</v>
      </c>
      <c r="E609" s="992">
        <v>755.01</v>
      </c>
      <c r="F609" s="992">
        <v>25922.01</v>
      </c>
      <c r="G609" s="992">
        <v>4147.5216</v>
      </c>
      <c r="H609" s="992">
        <v>30070</v>
      </c>
      <c r="J609" s="975"/>
    </row>
    <row r="610" spans="1:10" s="982" customFormat="1">
      <c r="A610" s="988" t="s">
        <v>2293</v>
      </c>
      <c r="B610" s="989" t="s">
        <v>2294</v>
      </c>
      <c r="C610" s="990" t="s">
        <v>77</v>
      </c>
      <c r="D610" s="994">
        <v>34950</v>
      </c>
      <c r="E610" s="992">
        <v>1048.5</v>
      </c>
      <c r="F610" s="992">
        <v>35998.5</v>
      </c>
      <c r="G610" s="992">
        <v>5759.76</v>
      </c>
      <c r="H610" s="992">
        <v>41758</v>
      </c>
      <c r="J610" s="975"/>
    </row>
    <row r="611" spans="1:10" s="982" customFormat="1">
      <c r="A611" s="988" t="s">
        <v>2295</v>
      </c>
      <c r="B611" s="989" t="s">
        <v>730</v>
      </c>
      <c r="C611" s="990" t="s">
        <v>77</v>
      </c>
      <c r="D611" s="994">
        <v>46829</v>
      </c>
      <c r="E611" s="992">
        <v>1404.87</v>
      </c>
      <c r="F611" s="992">
        <v>48233.87</v>
      </c>
      <c r="G611" s="992">
        <v>7717.4192000000003</v>
      </c>
      <c r="H611" s="992">
        <v>55951</v>
      </c>
      <c r="J611" s="975"/>
    </row>
    <row r="612" spans="1:10" s="982" customFormat="1">
      <c r="A612" s="988" t="s">
        <v>2296</v>
      </c>
      <c r="B612" s="989" t="s">
        <v>2297</v>
      </c>
      <c r="C612" s="990" t="s">
        <v>77</v>
      </c>
      <c r="D612" s="994">
        <v>57776</v>
      </c>
      <c r="E612" s="992">
        <v>1733.28</v>
      </c>
      <c r="F612" s="992">
        <v>59509.279999999999</v>
      </c>
      <c r="G612" s="992">
        <v>9521.4848000000002</v>
      </c>
      <c r="H612" s="992">
        <v>69031</v>
      </c>
      <c r="J612" s="975"/>
    </row>
    <row r="613" spans="1:10" s="982" customFormat="1">
      <c r="A613" s="988" t="s">
        <v>2298</v>
      </c>
      <c r="B613" s="989" t="s">
        <v>2299</v>
      </c>
      <c r="C613" s="990" t="s">
        <v>77</v>
      </c>
      <c r="D613" s="994">
        <v>82465</v>
      </c>
      <c r="E613" s="992">
        <v>2473.9499999999998</v>
      </c>
      <c r="F613" s="992">
        <v>84938.95</v>
      </c>
      <c r="G613" s="992">
        <v>13590.232</v>
      </c>
      <c r="H613" s="992">
        <v>98529</v>
      </c>
      <c r="J613" s="975"/>
    </row>
    <row r="614" spans="1:10" s="982" customFormat="1">
      <c r="A614" s="1004">
        <v>3.11</v>
      </c>
      <c r="B614" s="1005" t="s">
        <v>2300</v>
      </c>
      <c r="C614" s="1006"/>
      <c r="D614" s="1007"/>
      <c r="E614" s="987"/>
      <c r="F614" s="987"/>
      <c r="G614" s="987"/>
      <c r="H614" s="987"/>
      <c r="J614" s="975"/>
    </row>
    <row r="615" spans="1:10" s="982" customFormat="1">
      <c r="A615" s="1004" t="s">
        <v>185</v>
      </c>
      <c r="B615" s="1005" t="s">
        <v>2301</v>
      </c>
      <c r="C615" s="1006"/>
      <c r="D615" s="1007"/>
      <c r="E615" s="987"/>
      <c r="F615" s="987"/>
      <c r="G615" s="987"/>
      <c r="H615" s="987"/>
      <c r="J615" s="975"/>
    </row>
    <row r="616" spans="1:10" s="982" customFormat="1">
      <c r="A616" s="988" t="s">
        <v>2302</v>
      </c>
      <c r="B616" s="989" t="s">
        <v>2303</v>
      </c>
      <c r="C616" s="990" t="s">
        <v>80</v>
      </c>
      <c r="D616" s="994">
        <v>912</v>
      </c>
      <c r="E616" s="992">
        <v>27.36</v>
      </c>
      <c r="F616" s="992">
        <v>939.36</v>
      </c>
      <c r="G616" s="992">
        <v>150.29760000000002</v>
      </c>
      <c r="H616" s="992">
        <v>1090</v>
      </c>
      <c r="J616" s="975"/>
    </row>
    <row r="617" spans="1:10" s="982" customFormat="1">
      <c r="A617" s="988" t="s">
        <v>2304</v>
      </c>
      <c r="B617" s="989" t="s">
        <v>2305</v>
      </c>
      <c r="C617" s="990" t="s">
        <v>80</v>
      </c>
      <c r="D617" s="994">
        <v>767</v>
      </c>
      <c r="E617" s="992">
        <v>23.009999999999998</v>
      </c>
      <c r="F617" s="992">
        <v>790.01</v>
      </c>
      <c r="G617" s="992">
        <v>126.4016</v>
      </c>
      <c r="H617" s="992">
        <v>916</v>
      </c>
      <c r="J617" s="975"/>
    </row>
    <row r="618" spans="1:10" s="982" customFormat="1">
      <c r="A618" s="988" t="s">
        <v>2306</v>
      </c>
      <c r="B618" s="989" t="s">
        <v>2307</v>
      </c>
      <c r="C618" s="990" t="s">
        <v>80</v>
      </c>
      <c r="D618" s="994">
        <v>1097</v>
      </c>
      <c r="E618" s="992">
        <v>32.909999999999997</v>
      </c>
      <c r="F618" s="992">
        <v>1129.9100000000001</v>
      </c>
      <c r="G618" s="992">
        <v>180.78560000000002</v>
      </c>
      <c r="H618" s="992">
        <v>1311</v>
      </c>
      <c r="J618" s="975"/>
    </row>
    <row r="619" spans="1:10" s="982" customFormat="1">
      <c r="A619" s="988" t="s">
        <v>2308</v>
      </c>
      <c r="B619" s="989" t="s">
        <v>2309</v>
      </c>
      <c r="C619" s="990" t="s">
        <v>80</v>
      </c>
      <c r="D619" s="994">
        <v>1821</v>
      </c>
      <c r="E619" s="992">
        <v>54.629999999999995</v>
      </c>
      <c r="F619" s="992">
        <v>1875.63</v>
      </c>
      <c r="G619" s="992">
        <v>300.10080000000005</v>
      </c>
      <c r="H619" s="992">
        <v>2176</v>
      </c>
      <c r="J619" s="975"/>
    </row>
    <row r="620" spans="1:10" s="982" customFormat="1">
      <c r="A620" s="988" t="s">
        <v>2310</v>
      </c>
      <c r="B620" s="989" t="s">
        <v>2311</v>
      </c>
      <c r="C620" s="990" t="s">
        <v>80</v>
      </c>
      <c r="D620" s="994">
        <v>3286</v>
      </c>
      <c r="E620" s="992">
        <v>98.58</v>
      </c>
      <c r="F620" s="992">
        <v>3384.58</v>
      </c>
      <c r="G620" s="992">
        <v>541.53279999999995</v>
      </c>
      <c r="H620" s="992">
        <v>3926</v>
      </c>
      <c r="J620" s="975"/>
    </row>
    <row r="621" spans="1:10" s="982" customFormat="1">
      <c r="A621" s="988" t="s">
        <v>2312</v>
      </c>
      <c r="B621" s="989" t="s">
        <v>2313</v>
      </c>
      <c r="C621" s="990" t="s">
        <v>80</v>
      </c>
      <c r="D621" s="994">
        <v>4193</v>
      </c>
      <c r="E621" s="992">
        <v>125.78999999999999</v>
      </c>
      <c r="F621" s="992">
        <v>4318.79</v>
      </c>
      <c r="G621" s="992">
        <v>691.00639999999999</v>
      </c>
      <c r="H621" s="992">
        <v>5010</v>
      </c>
      <c r="J621" s="975"/>
    </row>
    <row r="622" spans="1:10" s="982" customFormat="1">
      <c r="A622" s="988" t="s">
        <v>2314</v>
      </c>
      <c r="B622" s="989" t="s">
        <v>2315</v>
      </c>
      <c r="C622" s="990" t="s">
        <v>80</v>
      </c>
      <c r="D622" s="994">
        <v>6259</v>
      </c>
      <c r="E622" s="992">
        <v>187.76999999999998</v>
      </c>
      <c r="F622" s="992">
        <v>6446.77</v>
      </c>
      <c r="G622" s="992">
        <v>1031.4832000000001</v>
      </c>
      <c r="H622" s="992">
        <v>7478</v>
      </c>
      <c r="J622" s="975"/>
    </row>
    <row r="623" spans="1:10" s="982" customFormat="1">
      <c r="A623" s="988" t="s">
        <v>2316</v>
      </c>
      <c r="B623" s="989" t="s">
        <v>2317</v>
      </c>
      <c r="C623" s="990" t="s">
        <v>80</v>
      </c>
      <c r="D623" s="994">
        <v>11685</v>
      </c>
      <c r="E623" s="992">
        <v>350.55</v>
      </c>
      <c r="F623" s="992">
        <v>12035.55</v>
      </c>
      <c r="G623" s="992">
        <v>1925.6879999999999</v>
      </c>
      <c r="H623" s="992">
        <v>13961</v>
      </c>
      <c r="J623" s="975"/>
    </row>
    <row r="624" spans="1:10" s="982" customFormat="1">
      <c r="A624" s="988" t="s">
        <v>2318</v>
      </c>
      <c r="B624" s="989" t="s">
        <v>2319</v>
      </c>
      <c r="C624" s="990" t="s">
        <v>80</v>
      </c>
      <c r="D624" s="994">
        <v>17869</v>
      </c>
      <c r="E624" s="992">
        <v>536.06999999999994</v>
      </c>
      <c r="F624" s="992">
        <v>18405.07</v>
      </c>
      <c r="G624" s="992">
        <v>2944.8112000000001</v>
      </c>
      <c r="H624" s="992">
        <v>21350</v>
      </c>
      <c r="J624" s="975"/>
    </row>
    <row r="625" spans="1:10" s="982" customFormat="1">
      <c r="A625" s="988" t="s">
        <v>2320</v>
      </c>
      <c r="B625" s="989" t="s">
        <v>2321</v>
      </c>
      <c r="C625" s="990" t="s">
        <v>80</v>
      </c>
      <c r="D625" s="994">
        <v>30613</v>
      </c>
      <c r="E625" s="992">
        <v>918.39</v>
      </c>
      <c r="F625" s="992">
        <v>31531.39</v>
      </c>
      <c r="G625" s="992">
        <v>5045.0223999999998</v>
      </c>
      <c r="H625" s="992">
        <v>36576</v>
      </c>
      <c r="J625" s="975"/>
    </row>
    <row r="626" spans="1:10" s="982" customFormat="1">
      <c r="A626" s="1004" t="s">
        <v>2322</v>
      </c>
      <c r="B626" s="1005" t="s">
        <v>2323</v>
      </c>
      <c r="C626" s="1006"/>
      <c r="D626" s="1007"/>
      <c r="E626" s="987"/>
      <c r="F626" s="987"/>
      <c r="G626" s="987"/>
      <c r="H626" s="987"/>
      <c r="J626" s="975"/>
    </row>
    <row r="627" spans="1:10" s="982" customFormat="1">
      <c r="A627" s="988" t="s">
        <v>2324</v>
      </c>
      <c r="B627" s="989" t="s">
        <v>2325</v>
      </c>
      <c r="C627" s="990" t="s">
        <v>80</v>
      </c>
      <c r="D627" s="994">
        <v>5393</v>
      </c>
      <c r="E627" s="992">
        <v>161.79</v>
      </c>
      <c r="F627" s="992">
        <v>5554.79</v>
      </c>
      <c r="G627" s="992">
        <v>888.76639999999998</v>
      </c>
      <c r="H627" s="992">
        <v>6444</v>
      </c>
      <c r="J627" s="975"/>
    </row>
    <row r="628" spans="1:10" s="982" customFormat="1">
      <c r="A628" s="988" t="s">
        <v>2326</v>
      </c>
      <c r="B628" s="989" t="s">
        <v>2327</v>
      </c>
      <c r="C628" s="990" t="s">
        <v>80</v>
      </c>
      <c r="D628" s="994">
        <v>5395</v>
      </c>
      <c r="E628" s="992">
        <v>161.85</v>
      </c>
      <c r="F628" s="992">
        <v>5556.85</v>
      </c>
      <c r="G628" s="992">
        <v>889.09600000000012</v>
      </c>
      <c r="H628" s="992">
        <v>6446</v>
      </c>
      <c r="J628" s="975"/>
    </row>
    <row r="629" spans="1:10" s="982" customFormat="1">
      <c r="A629" s="988" t="s">
        <v>2328</v>
      </c>
      <c r="B629" s="989" t="s">
        <v>2329</v>
      </c>
      <c r="C629" s="990" t="s">
        <v>80</v>
      </c>
      <c r="D629" s="994">
        <v>6884</v>
      </c>
      <c r="E629" s="992">
        <v>206.51999999999998</v>
      </c>
      <c r="F629" s="992">
        <v>7090.52</v>
      </c>
      <c r="G629" s="992">
        <v>1134.4832000000001</v>
      </c>
      <c r="H629" s="992">
        <v>8225</v>
      </c>
      <c r="J629" s="975"/>
    </row>
    <row r="630" spans="1:10" s="982" customFormat="1">
      <c r="A630" s="988" t="s">
        <v>2330</v>
      </c>
      <c r="B630" s="989" t="s">
        <v>2331</v>
      </c>
      <c r="C630" s="990" t="s">
        <v>80</v>
      </c>
      <c r="D630" s="994">
        <v>8105</v>
      </c>
      <c r="E630" s="992">
        <v>243.14999999999998</v>
      </c>
      <c r="F630" s="992">
        <v>8348.15</v>
      </c>
      <c r="G630" s="992">
        <v>1335.704</v>
      </c>
      <c r="H630" s="992">
        <v>9684</v>
      </c>
      <c r="J630" s="975"/>
    </row>
    <row r="631" spans="1:10" s="982" customFormat="1">
      <c r="A631" s="988" t="s">
        <v>2332</v>
      </c>
      <c r="B631" s="989" t="s">
        <v>2333</v>
      </c>
      <c r="C631" s="990" t="s">
        <v>80</v>
      </c>
      <c r="D631" s="994">
        <v>11172</v>
      </c>
      <c r="E631" s="992">
        <v>335.15999999999997</v>
      </c>
      <c r="F631" s="992">
        <v>11507.16</v>
      </c>
      <c r="G631" s="992">
        <v>1841.1456000000001</v>
      </c>
      <c r="H631" s="992">
        <v>13348</v>
      </c>
      <c r="J631" s="975"/>
    </row>
    <row r="632" spans="1:10" s="982" customFormat="1">
      <c r="A632" s="988" t="s">
        <v>2334</v>
      </c>
      <c r="B632" s="989" t="s">
        <v>2335</v>
      </c>
      <c r="C632" s="990" t="s">
        <v>80</v>
      </c>
      <c r="D632" s="994">
        <v>14808</v>
      </c>
      <c r="E632" s="992">
        <v>444.24</v>
      </c>
      <c r="F632" s="992">
        <v>15252.24</v>
      </c>
      <c r="G632" s="992">
        <v>2440.3584000000001</v>
      </c>
      <c r="H632" s="992">
        <v>17693</v>
      </c>
      <c r="J632" s="975"/>
    </row>
    <row r="633" spans="1:10" s="982" customFormat="1">
      <c r="A633" s="988" t="s">
        <v>2336</v>
      </c>
      <c r="B633" s="989" t="s">
        <v>2337</v>
      </c>
      <c r="C633" s="990" t="s">
        <v>80</v>
      </c>
      <c r="D633" s="994">
        <v>26919</v>
      </c>
      <c r="E633" s="992">
        <v>807.56999999999994</v>
      </c>
      <c r="F633" s="992">
        <v>27726.57</v>
      </c>
      <c r="G633" s="992">
        <v>4436.2511999999997</v>
      </c>
      <c r="H633" s="992">
        <v>32163</v>
      </c>
      <c r="J633" s="975"/>
    </row>
    <row r="634" spans="1:10" s="982" customFormat="1">
      <c r="A634" s="988" t="s">
        <v>2338</v>
      </c>
      <c r="B634" s="989" t="s">
        <v>2339</v>
      </c>
      <c r="C634" s="990" t="s">
        <v>80</v>
      </c>
      <c r="D634" s="994">
        <v>47106</v>
      </c>
      <c r="E634" s="992">
        <v>1413.1799999999998</v>
      </c>
      <c r="F634" s="992">
        <v>48519.18</v>
      </c>
      <c r="G634" s="992">
        <v>7763.0688</v>
      </c>
      <c r="H634" s="992">
        <v>56282</v>
      </c>
      <c r="J634" s="975"/>
    </row>
    <row r="635" spans="1:10" s="982" customFormat="1">
      <c r="A635" s="988" t="s">
        <v>2340</v>
      </c>
      <c r="B635" s="989" t="s">
        <v>2341</v>
      </c>
      <c r="C635" s="990" t="s">
        <v>80</v>
      </c>
      <c r="D635" s="994">
        <v>78063</v>
      </c>
      <c r="E635" s="992">
        <v>2341.89</v>
      </c>
      <c r="F635" s="992">
        <v>80404.89</v>
      </c>
      <c r="G635" s="992">
        <v>12864.7824</v>
      </c>
      <c r="H635" s="992">
        <v>93270</v>
      </c>
      <c r="J635" s="975"/>
    </row>
    <row r="636" spans="1:10" s="982" customFormat="1">
      <c r="A636" s="988" t="s">
        <v>2342</v>
      </c>
      <c r="B636" s="989" t="s">
        <v>2343</v>
      </c>
      <c r="C636" s="990" t="s">
        <v>80</v>
      </c>
      <c r="D636" s="994">
        <v>149583</v>
      </c>
      <c r="E636" s="992">
        <v>4487.49</v>
      </c>
      <c r="F636" s="992">
        <v>154070.49</v>
      </c>
      <c r="G636" s="992">
        <v>24651.278399999999</v>
      </c>
      <c r="H636" s="992">
        <v>178722</v>
      </c>
      <c r="J636" s="975"/>
    </row>
    <row r="637" spans="1:10" s="982" customFormat="1">
      <c r="A637" s="1004" t="s">
        <v>2344</v>
      </c>
      <c r="B637" s="1005" t="s">
        <v>2345</v>
      </c>
      <c r="C637" s="1006"/>
      <c r="D637" s="1007"/>
      <c r="E637" s="987"/>
      <c r="F637" s="987"/>
      <c r="G637" s="987"/>
      <c r="H637" s="987"/>
      <c r="J637" s="975"/>
    </row>
    <row r="638" spans="1:10" s="982" customFormat="1">
      <c r="A638" s="1004" t="s">
        <v>2346</v>
      </c>
      <c r="B638" s="1005" t="s">
        <v>2347</v>
      </c>
      <c r="C638" s="1006"/>
      <c r="D638" s="1007"/>
      <c r="E638" s="987"/>
      <c r="F638" s="987"/>
      <c r="G638" s="987"/>
      <c r="H638" s="987"/>
      <c r="J638" s="975"/>
    </row>
    <row r="639" spans="1:10" s="982" customFormat="1">
      <c r="A639" s="988" t="s">
        <v>2348</v>
      </c>
      <c r="B639" s="989" t="s">
        <v>2349</v>
      </c>
      <c r="C639" s="990" t="s">
        <v>80</v>
      </c>
      <c r="D639" s="994">
        <v>1325</v>
      </c>
      <c r="E639" s="992">
        <v>39.75</v>
      </c>
      <c r="F639" s="992">
        <v>1364.75</v>
      </c>
      <c r="G639" s="992">
        <v>218.36</v>
      </c>
      <c r="H639" s="992">
        <v>1583</v>
      </c>
      <c r="J639" s="975"/>
    </row>
    <row r="640" spans="1:10" s="982" customFormat="1">
      <c r="A640" s="988" t="s">
        <v>2350</v>
      </c>
      <c r="B640" s="989" t="s">
        <v>2351</v>
      </c>
      <c r="C640" s="990" t="s">
        <v>80</v>
      </c>
      <c r="D640" s="994">
        <v>1083</v>
      </c>
      <c r="E640" s="992">
        <v>32.49</v>
      </c>
      <c r="F640" s="992">
        <v>1115.49</v>
      </c>
      <c r="G640" s="992">
        <v>178.47839999999999</v>
      </c>
      <c r="H640" s="992">
        <v>1294</v>
      </c>
      <c r="J640" s="975"/>
    </row>
    <row r="641" spans="1:10" s="982" customFormat="1">
      <c r="A641" s="988" t="s">
        <v>2352</v>
      </c>
      <c r="B641" s="989" t="s">
        <v>2353</v>
      </c>
      <c r="C641" s="990" t="s">
        <v>80</v>
      </c>
      <c r="D641" s="994">
        <v>1622</v>
      </c>
      <c r="E641" s="992">
        <v>48.66</v>
      </c>
      <c r="F641" s="992">
        <v>1670.66</v>
      </c>
      <c r="G641" s="992">
        <v>267.30560000000003</v>
      </c>
      <c r="H641" s="992">
        <v>1938</v>
      </c>
      <c r="J641" s="975"/>
    </row>
    <row r="642" spans="1:10" s="982" customFormat="1">
      <c r="A642" s="988" t="s">
        <v>2354</v>
      </c>
      <c r="B642" s="989" t="s">
        <v>2355</v>
      </c>
      <c r="C642" s="990" t="s">
        <v>80</v>
      </c>
      <c r="D642" s="994">
        <v>2441</v>
      </c>
      <c r="E642" s="992">
        <v>73.23</v>
      </c>
      <c r="F642" s="992">
        <v>2514.23</v>
      </c>
      <c r="G642" s="992">
        <v>402.27680000000004</v>
      </c>
      <c r="H642" s="992">
        <v>2917</v>
      </c>
      <c r="J642" s="975"/>
    </row>
    <row r="643" spans="1:10" s="982" customFormat="1">
      <c r="A643" s="988" t="s">
        <v>2356</v>
      </c>
      <c r="B643" s="989" t="s">
        <v>2357</v>
      </c>
      <c r="C643" s="990" t="s">
        <v>80</v>
      </c>
      <c r="D643" s="994">
        <v>4067.9999999999995</v>
      </c>
      <c r="E643" s="992">
        <v>122.03999999999998</v>
      </c>
      <c r="F643" s="992">
        <v>4190.04</v>
      </c>
      <c r="G643" s="992">
        <v>670.40639999999996</v>
      </c>
      <c r="H643" s="992">
        <v>4860</v>
      </c>
      <c r="J643" s="975"/>
    </row>
    <row r="644" spans="1:10" s="982" customFormat="1">
      <c r="A644" s="988" t="s">
        <v>2358</v>
      </c>
      <c r="B644" s="989" t="s">
        <v>2359</v>
      </c>
      <c r="C644" s="990" t="s">
        <v>80</v>
      </c>
      <c r="D644" s="994">
        <v>5042</v>
      </c>
      <c r="E644" s="992">
        <v>151.26</v>
      </c>
      <c r="F644" s="992">
        <v>5193.26</v>
      </c>
      <c r="G644" s="992">
        <v>830.92160000000001</v>
      </c>
      <c r="H644" s="992">
        <v>6024</v>
      </c>
      <c r="J644" s="975"/>
    </row>
    <row r="645" spans="1:10" s="982" customFormat="1">
      <c r="A645" s="988" t="s">
        <v>2360</v>
      </c>
      <c r="B645" s="989" t="s">
        <v>2361</v>
      </c>
      <c r="C645" s="990" t="s">
        <v>80</v>
      </c>
      <c r="D645" s="994">
        <v>9000</v>
      </c>
      <c r="E645" s="992">
        <v>270</v>
      </c>
      <c r="F645" s="992">
        <v>9270</v>
      </c>
      <c r="G645" s="992">
        <v>1483.2</v>
      </c>
      <c r="H645" s="992">
        <v>10753</v>
      </c>
      <c r="J645" s="975"/>
    </row>
    <row r="646" spans="1:10" s="982" customFormat="1">
      <c r="A646" s="988" t="s">
        <v>2362</v>
      </c>
      <c r="B646" s="989" t="s">
        <v>2363</v>
      </c>
      <c r="C646" s="990" t="s">
        <v>80</v>
      </c>
      <c r="D646" s="994">
        <v>19334</v>
      </c>
      <c r="E646" s="992">
        <v>580.02</v>
      </c>
      <c r="F646" s="992">
        <v>19914.02</v>
      </c>
      <c r="G646" s="992">
        <v>3186.2432000000003</v>
      </c>
      <c r="H646" s="992">
        <v>23100</v>
      </c>
      <c r="J646" s="975"/>
    </row>
    <row r="647" spans="1:10" s="982" customFormat="1">
      <c r="A647" s="988" t="s">
        <v>2364</v>
      </c>
      <c r="B647" s="989" t="s">
        <v>2365</v>
      </c>
      <c r="C647" s="990" t="s">
        <v>80</v>
      </c>
      <c r="D647" s="994">
        <v>29752</v>
      </c>
      <c r="E647" s="992">
        <v>892.56</v>
      </c>
      <c r="F647" s="992">
        <v>30644.560000000001</v>
      </c>
      <c r="G647" s="992">
        <v>4903.1296000000002</v>
      </c>
      <c r="H647" s="992">
        <v>35548</v>
      </c>
      <c r="J647" s="975"/>
    </row>
    <row r="648" spans="1:10" s="982" customFormat="1">
      <c r="A648" s="988" t="s">
        <v>2366</v>
      </c>
      <c r="B648" s="989" t="s">
        <v>2367</v>
      </c>
      <c r="C648" s="990" t="s">
        <v>80</v>
      </c>
      <c r="D648" s="994">
        <v>50287</v>
      </c>
      <c r="E648" s="992">
        <v>1508.61</v>
      </c>
      <c r="F648" s="992">
        <v>51795.61</v>
      </c>
      <c r="G648" s="992">
        <v>8287.2975999999999</v>
      </c>
      <c r="H648" s="992">
        <v>60083</v>
      </c>
      <c r="J648" s="975"/>
    </row>
    <row r="649" spans="1:10" s="982" customFormat="1">
      <c r="A649" s="1004" t="s">
        <v>2368</v>
      </c>
      <c r="B649" s="1005" t="s">
        <v>2369</v>
      </c>
      <c r="C649" s="1006"/>
      <c r="D649" s="1007"/>
      <c r="E649" s="987"/>
      <c r="F649" s="987"/>
      <c r="G649" s="987"/>
      <c r="H649" s="987"/>
      <c r="J649" s="975"/>
    </row>
    <row r="650" spans="1:10" s="982" customFormat="1">
      <c r="A650" s="988" t="s">
        <v>2370</v>
      </c>
      <c r="B650" s="989" t="s">
        <v>2371</v>
      </c>
      <c r="C650" s="990" t="s">
        <v>80</v>
      </c>
      <c r="D650" s="994">
        <v>1164</v>
      </c>
      <c r="E650" s="992">
        <v>34.92</v>
      </c>
      <c r="F650" s="992">
        <v>1198.92</v>
      </c>
      <c r="G650" s="992">
        <v>191.8272</v>
      </c>
      <c r="H650" s="992">
        <v>1391</v>
      </c>
      <c r="J650" s="975"/>
    </row>
    <row r="651" spans="1:10" s="982" customFormat="1">
      <c r="A651" s="988" t="s">
        <v>2372</v>
      </c>
      <c r="B651" s="989" t="s">
        <v>2373</v>
      </c>
      <c r="C651" s="990" t="s">
        <v>80</v>
      </c>
      <c r="D651" s="994">
        <v>1010</v>
      </c>
      <c r="E651" s="992">
        <v>30.299999999999997</v>
      </c>
      <c r="F651" s="992">
        <v>1040.3</v>
      </c>
      <c r="G651" s="992">
        <v>166.44800000000001</v>
      </c>
      <c r="H651" s="992">
        <v>1207</v>
      </c>
      <c r="J651" s="975"/>
    </row>
    <row r="652" spans="1:10" s="982" customFormat="1">
      <c r="A652" s="988" t="s">
        <v>2374</v>
      </c>
      <c r="B652" s="989" t="s">
        <v>2375</v>
      </c>
      <c r="C652" s="990" t="s">
        <v>80</v>
      </c>
      <c r="D652" s="994">
        <v>1549</v>
      </c>
      <c r="E652" s="992">
        <v>46.47</v>
      </c>
      <c r="F652" s="992">
        <v>1595.47</v>
      </c>
      <c r="G652" s="992">
        <v>255.27520000000001</v>
      </c>
      <c r="H652" s="992">
        <v>1851</v>
      </c>
      <c r="J652" s="975"/>
    </row>
    <row r="653" spans="1:10" s="982" customFormat="1">
      <c r="A653" s="988" t="s">
        <v>2376</v>
      </c>
      <c r="B653" s="989" t="s">
        <v>2377</v>
      </c>
      <c r="C653" s="990" t="s">
        <v>80</v>
      </c>
      <c r="D653" s="994">
        <v>2459</v>
      </c>
      <c r="E653" s="992">
        <v>73.77</v>
      </c>
      <c r="F653" s="992">
        <v>2532.77</v>
      </c>
      <c r="G653" s="992">
        <v>405.2432</v>
      </c>
      <c r="H653" s="992">
        <v>2938</v>
      </c>
      <c r="J653" s="975"/>
    </row>
    <row r="654" spans="1:10" s="982" customFormat="1">
      <c r="A654" s="988" t="s">
        <v>2378</v>
      </c>
      <c r="B654" s="989" t="s">
        <v>2379</v>
      </c>
      <c r="C654" s="990" t="s">
        <v>80</v>
      </c>
      <c r="D654" s="994">
        <v>3763</v>
      </c>
      <c r="E654" s="992">
        <v>112.89</v>
      </c>
      <c r="F654" s="992">
        <v>3875.89</v>
      </c>
      <c r="G654" s="992">
        <v>620.14239999999995</v>
      </c>
      <c r="H654" s="992">
        <v>4496</v>
      </c>
      <c r="J654" s="975"/>
    </row>
    <row r="655" spans="1:10" s="982" customFormat="1">
      <c r="A655" s="988" t="s">
        <v>2380</v>
      </c>
      <c r="B655" s="989" t="s">
        <v>2381</v>
      </c>
      <c r="C655" s="990" t="s">
        <v>80</v>
      </c>
      <c r="D655" s="994">
        <v>5106</v>
      </c>
      <c r="E655" s="992">
        <v>153.18</v>
      </c>
      <c r="F655" s="992">
        <v>5259.18</v>
      </c>
      <c r="G655" s="992">
        <v>841.4688000000001</v>
      </c>
      <c r="H655" s="992">
        <v>6101</v>
      </c>
      <c r="J655" s="975"/>
    </row>
    <row r="656" spans="1:10" s="982" customFormat="1">
      <c r="A656" s="988" t="s">
        <v>2382</v>
      </c>
      <c r="B656" s="989" t="s">
        <v>2383</v>
      </c>
      <c r="C656" s="990" t="s">
        <v>80</v>
      </c>
      <c r="D656" s="994">
        <v>9118</v>
      </c>
      <c r="E656" s="992">
        <v>273.53999999999996</v>
      </c>
      <c r="F656" s="992">
        <v>9391.5400000000009</v>
      </c>
      <c r="G656" s="992">
        <v>1502.6464000000001</v>
      </c>
      <c r="H656" s="992">
        <v>10894</v>
      </c>
      <c r="J656" s="975"/>
    </row>
    <row r="657" spans="1:10" s="982" customFormat="1">
      <c r="A657" s="988" t="s">
        <v>2384</v>
      </c>
      <c r="B657" s="989" t="s">
        <v>2385</v>
      </c>
      <c r="C657" s="990" t="s">
        <v>80</v>
      </c>
      <c r="D657" s="994">
        <v>17014</v>
      </c>
      <c r="E657" s="992">
        <v>510.41999999999996</v>
      </c>
      <c r="F657" s="992">
        <v>17524.419999999998</v>
      </c>
      <c r="G657" s="992">
        <v>2803.9071999999996</v>
      </c>
      <c r="H657" s="992">
        <v>20328</v>
      </c>
      <c r="J657" s="975"/>
    </row>
    <row r="658" spans="1:10" s="982" customFormat="1">
      <c r="A658" s="988" t="s">
        <v>2386</v>
      </c>
      <c r="B658" s="989" t="s">
        <v>2387</v>
      </c>
      <c r="C658" s="990" t="s">
        <v>80</v>
      </c>
      <c r="D658" s="994">
        <v>25459</v>
      </c>
      <c r="E658" s="992">
        <v>763.77</v>
      </c>
      <c r="F658" s="992">
        <v>26222.77</v>
      </c>
      <c r="G658" s="992">
        <v>4195.6432000000004</v>
      </c>
      <c r="H658" s="992">
        <v>30418</v>
      </c>
      <c r="J658" s="975"/>
    </row>
    <row r="659" spans="1:10" s="982" customFormat="1">
      <c r="A659" s="988" t="s">
        <v>2388</v>
      </c>
      <c r="B659" s="989" t="s">
        <v>2389</v>
      </c>
      <c r="C659" s="990" t="s">
        <v>80</v>
      </c>
      <c r="D659" s="994">
        <v>45404</v>
      </c>
      <c r="E659" s="992">
        <v>1362.12</v>
      </c>
      <c r="F659" s="992">
        <v>46766.12</v>
      </c>
      <c r="G659" s="992">
        <v>7482.5792000000001</v>
      </c>
      <c r="H659" s="992">
        <v>54249</v>
      </c>
      <c r="J659" s="975"/>
    </row>
    <row r="660" spans="1:10" s="982" customFormat="1">
      <c r="A660" s="1004" t="s">
        <v>2390</v>
      </c>
      <c r="B660" s="1005" t="s">
        <v>2391</v>
      </c>
      <c r="C660" s="1006"/>
      <c r="D660" s="1007"/>
      <c r="E660" s="987"/>
      <c r="F660" s="987"/>
      <c r="G660" s="987"/>
      <c r="H660" s="987"/>
      <c r="J660" s="975"/>
    </row>
    <row r="661" spans="1:10" s="982" customFormat="1">
      <c r="A661" s="988" t="s">
        <v>2392</v>
      </c>
      <c r="B661" s="989" t="s">
        <v>2393</v>
      </c>
      <c r="C661" s="990" t="s">
        <v>80</v>
      </c>
      <c r="D661" s="994">
        <v>1020.9999999999999</v>
      </c>
      <c r="E661" s="992">
        <v>30.629999999999995</v>
      </c>
      <c r="F661" s="992">
        <v>1051.6299999999999</v>
      </c>
      <c r="G661" s="992">
        <v>168.26079999999999</v>
      </c>
      <c r="H661" s="992">
        <v>1220</v>
      </c>
      <c r="J661" s="975"/>
    </row>
    <row r="662" spans="1:10" s="982" customFormat="1">
      <c r="A662" s="988" t="s">
        <v>2394</v>
      </c>
      <c r="B662" s="989" t="s">
        <v>2395</v>
      </c>
      <c r="C662" s="990" t="s">
        <v>80</v>
      </c>
      <c r="D662" s="994">
        <v>604</v>
      </c>
      <c r="E662" s="992">
        <v>18.12</v>
      </c>
      <c r="F662" s="992">
        <v>622.12</v>
      </c>
      <c r="G662" s="992">
        <v>99.539200000000008</v>
      </c>
      <c r="H662" s="992">
        <v>722</v>
      </c>
      <c r="J662" s="975"/>
    </row>
    <row r="663" spans="1:10" s="982" customFormat="1">
      <c r="A663" s="988" t="s">
        <v>2396</v>
      </c>
      <c r="B663" s="989" t="s">
        <v>2397</v>
      </c>
      <c r="C663" s="990" t="s">
        <v>80</v>
      </c>
      <c r="D663" s="994">
        <v>1333</v>
      </c>
      <c r="E663" s="992">
        <v>39.99</v>
      </c>
      <c r="F663" s="992">
        <v>1372.99</v>
      </c>
      <c r="G663" s="992">
        <v>219.67840000000001</v>
      </c>
      <c r="H663" s="992">
        <v>1593</v>
      </c>
      <c r="J663" s="975"/>
    </row>
    <row r="664" spans="1:10" s="982" customFormat="1">
      <c r="A664" s="988" t="s">
        <v>2398</v>
      </c>
      <c r="B664" s="989" t="s">
        <v>2399</v>
      </c>
      <c r="C664" s="990" t="s">
        <v>80</v>
      </c>
      <c r="D664" s="994">
        <v>2159</v>
      </c>
      <c r="E664" s="992">
        <v>64.77</v>
      </c>
      <c r="F664" s="992">
        <v>2223.77</v>
      </c>
      <c r="G664" s="992">
        <v>355.8032</v>
      </c>
      <c r="H664" s="992">
        <v>2580</v>
      </c>
      <c r="J664" s="975"/>
    </row>
    <row r="665" spans="1:10" s="982" customFormat="1">
      <c r="A665" s="988" t="s">
        <v>2400</v>
      </c>
      <c r="B665" s="989" t="s">
        <v>2401</v>
      </c>
      <c r="C665" s="990" t="s">
        <v>80</v>
      </c>
      <c r="D665" s="994">
        <v>3293</v>
      </c>
      <c r="E665" s="992">
        <v>98.789999999999992</v>
      </c>
      <c r="F665" s="992">
        <v>3391.79</v>
      </c>
      <c r="G665" s="992">
        <v>542.68640000000005</v>
      </c>
      <c r="H665" s="992">
        <v>3934</v>
      </c>
      <c r="J665" s="975"/>
    </row>
    <row r="666" spans="1:10" s="982" customFormat="1">
      <c r="A666" s="988" t="s">
        <v>2402</v>
      </c>
      <c r="B666" s="989" t="s">
        <v>2403</v>
      </c>
      <c r="C666" s="990" t="s">
        <v>80</v>
      </c>
      <c r="D666" s="994">
        <v>4219</v>
      </c>
      <c r="E666" s="992">
        <v>126.57</v>
      </c>
      <c r="F666" s="992">
        <v>4345.57</v>
      </c>
      <c r="G666" s="992">
        <v>695.2912</v>
      </c>
      <c r="H666" s="992">
        <v>5041</v>
      </c>
      <c r="J666" s="975"/>
    </row>
    <row r="667" spans="1:10" s="982" customFormat="1">
      <c r="A667" s="988" t="s">
        <v>2404</v>
      </c>
      <c r="B667" s="989" t="s">
        <v>2405</v>
      </c>
      <c r="C667" s="990" t="s">
        <v>80</v>
      </c>
      <c r="D667" s="994">
        <v>7136</v>
      </c>
      <c r="E667" s="992">
        <v>214.07999999999998</v>
      </c>
      <c r="F667" s="992">
        <v>7350.08</v>
      </c>
      <c r="G667" s="992">
        <v>1176.0128</v>
      </c>
      <c r="H667" s="992">
        <v>8526</v>
      </c>
      <c r="J667" s="975"/>
    </row>
    <row r="668" spans="1:10" s="982" customFormat="1">
      <c r="A668" s="988" t="s">
        <v>2406</v>
      </c>
      <c r="B668" s="989" t="s">
        <v>2407</v>
      </c>
      <c r="C668" s="990" t="s">
        <v>80</v>
      </c>
      <c r="D668" s="994">
        <v>15620</v>
      </c>
      <c r="E668" s="992">
        <v>468.59999999999997</v>
      </c>
      <c r="F668" s="992">
        <v>16088.6</v>
      </c>
      <c r="G668" s="992">
        <v>2574.1759999999999</v>
      </c>
      <c r="H668" s="992">
        <v>18663</v>
      </c>
      <c r="J668" s="975"/>
    </row>
    <row r="669" spans="1:10" s="982" customFormat="1">
      <c r="A669" s="988" t="s">
        <v>2408</v>
      </c>
      <c r="B669" s="989" t="s">
        <v>2409</v>
      </c>
      <c r="C669" s="990" t="s">
        <v>80</v>
      </c>
      <c r="D669" s="994">
        <v>20220</v>
      </c>
      <c r="E669" s="992">
        <v>606.6</v>
      </c>
      <c r="F669" s="992">
        <v>20826.599999999999</v>
      </c>
      <c r="G669" s="992">
        <v>3332.2559999999999</v>
      </c>
      <c r="H669" s="992">
        <v>24159</v>
      </c>
      <c r="J669" s="975"/>
    </row>
    <row r="670" spans="1:10" s="982" customFormat="1">
      <c r="A670" s="988" t="s">
        <v>2410</v>
      </c>
      <c r="B670" s="989" t="s">
        <v>2411</v>
      </c>
      <c r="C670" s="990" t="s">
        <v>80</v>
      </c>
      <c r="D670" s="994">
        <v>36220</v>
      </c>
      <c r="E670" s="992">
        <v>1086.5999999999999</v>
      </c>
      <c r="F670" s="992">
        <v>37306.6</v>
      </c>
      <c r="G670" s="992">
        <v>5969.0559999999996</v>
      </c>
      <c r="H670" s="992">
        <v>43276</v>
      </c>
      <c r="J670" s="975"/>
    </row>
    <row r="671" spans="1:10" s="982" customFormat="1">
      <c r="A671" s="1004" t="s">
        <v>2412</v>
      </c>
      <c r="B671" s="1005" t="s">
        <v>2413</v>
      </c>
      <c r="C671" s="1006"/>
      <c r="D671" s="1007"/>
      <c r="E671" s="987"/>
      <c r="F671" s="987"/>
      <c r="G671" s="987"/>
      <c r="H671" s="987"/>
      <c r="J671" s="975"/>
    </row>
    <row r="672" spans="1:10" s="982" customFormat="1">
      <c r="A672" s="988" t="s">
        <v>2414</v>
      </c>
      <c r="B672" s="989" t="s">
        <v>2415</v>
      </c>
      <c r="C672" s="990" t="s">
        <v>80</v>
      </c>
      <c r="D672" s="994">
        <v>2314</v>
      </c>
      <c r="E672" s="992">
        <v>69.42</v>
      </c>
      <c r="F672" s="992">
        <v>2383.42</v>
      </c>
      <c r="G672" s="992">
        <v>381.34720000000004</v>
      </c>
      <c r="H672" s="992">
        <v>2765</v>
      </c>
      <c r="J672" s="975"/>
    </row>
    <row r="673" spans="1:22" s="982" customFormat="1">
      <c r="A673" s="988" t="s">
        <v>2416</v>
      </c>
      <c r="B673" s="989" t="s">
        <v>2417</v>
      </c>
      <c r="C673" s="990" t="s">
        <v>80</v>
      </c>
      <c r="D673" s="994">
        <v>2722</v>
      </c>
      <c r="E673" s="992">
        <v>81.66</v>
      </c>
      <c r="F673" s="992">
        <v>2803.66</v>
      </c>
      <c r="G673" s="992">
        <v>448.5856</v>
      </c>
      <c r="H673" s="992">
        <v>3252</v>
      </c>
    </row>
    <row r="674" spans="1:22" s="982" customFormat="1">
      <c r="A674" s="988" t="s">
        <v>2418</v>
      </c>
      <c r="B674" s="989" t="s">
        <v>2419</v>
      </c>
      <c r="C674" s="990" t="s">
        <v>80</v>
      </c>
      <c r="D674" s="994">
        <v>4223</v>
      </c>
      <c r="E674" s="992">
        <v>126.69</v>
      </c>
      <c r="F674" s="992">
        <v>4349.6899999999996</v>
      </c>
      <c r="G674" s="992">
        <v>695.95039999999995</v>
      </c>
      <c r="H674" s="992">
        <v>5046</v>
      </c>
    </row>
    <row r="675" spans="1:22" s="982" customFormat="1">
      <c r="A675" s="1000" t="s">
        <v>2420</v>
      </c>
      <c r="B675" s="1012" t="s">
        <v>2421</v>
      </c>
      <c r="C675" s="1013"/>
      <c r="D675" s="1013"/>
      <c r="E675" s="987"/>
      <c r="F675" s="987"/>
      <c r="G675" s="987"/>
      <c r="H675" s="987"/>
    </row>
    <row r="676" spans="1:22" s="982" customFormat="1">
      <c r="A676" s="988" t="s">
        <v>190</v>
      </c>
      <c r="B676" s="989" t="s">
        <v>5203</v>
      </c>
      <c r="C676" s="990" t="s">
        <v>77</v>
      </c>
      <c r="D676" s="994">
        <v>130693.99999999999</v>
      </c>
      <c r="E676" s="992">
        <v>3920.8199999999993</v>
      </c>
      <c r="F676" s="992">
        <v>134614.81999999998</v>
      </c>
      <c r="G676" s="992">
        <v>21538.371199999998</v>
      </c>
      <c r="H676" s="992">
        <v>156153</v>
      </c>
      <c r="J676" s="975"/>
    </row>
    <row r="677" spans="1:22" s="982" customFormat="1">
      <c r="A677" s="988" t="s">
        <v>2422</v>
      </c>
      <c r="B677" s="989" t="s">
        <v>5204</v>
      </c>
      <c r="C677" s="990" t="s">
        <v>77</v>
      </c>
      <c r="D677" s="994">
        <v>249739</v>
      </c>
      <c r="E677" s="992">
        <v>7492.17</v>
      </c>
      <c r="F677" s="992">
        <v>257231.17</v>
      </c>
      <c r="G677" s="992">
        <v>41156.987200000003</v>
      </c>
      <c r="H677" s="992">
        <v>298388</v>
      </c>
      <c r="J677" s="2089" t="s">
        <v>2423</v>
      </c>
      <c r="K677" s="2089"/>
      <c r="L677" s="2089"/>
      <c r="M677" s="2089"/>
      <c r="N677" s="2089"/>
      <c r="O677" s="982" t="s">
        <v>2424</v>
      </c>
      <c r="P677" s="2089" t="s">
        <v>2425</v>
      </c>
      <c r="Q677" s="2089"/>
      <c r="R677" s="2089"/>
      <c r="S677" s="2089"/>
      <c r="T677" s="2089"/>
    </row>
    <row r="678" spans="1:22" s="982" customFormat="1">
      <c r="A678" s="988" t="s">
        <v>2426</v>
      </c>
      <c r="B678" s="989" t="s">
        <v>5205</v>
      </c>
      <c r="C678" s="990" t="s">
        <v>77</v>
      </c>
      <c r="D678" s="994">
        <v>265459</v>
      </c>
      <c r="E678" s="992">
        <v>7963.7699999999995</v>
      </c>
      <c r="F678" s="992">
        <v>273422.77</v>
      </c>
      <c r="G678" s="992">
        <v>43747.643200000006</v>
      </c>
      <c r="H678" s="992">
        <v>317170</v>
      </c>
      <c r="J678" s="1014" t="s">
        <v>2427</v>
      </c>
      <c r="K678" s="1015" t="s">
        <v>2428</v>
      </c>
      <c r="L678" s="1015" t="s">
        <v>2429</v>
      </c>
      <c r="M678" s="1015" t="s">
        <v>2430</v>
      </c>
      <c r="N678" s="1015" t="s">
        <v>2431</v>
      </c>
      <c r="O678" s="982">
        <v>1911.33</v>
      </c>
      <c r="P678" s="1014" t="s">
        <v>2427</v>
      </c>
      <c r="Q678" s="1015" t="s">
        <v>2428</v>
      </c>
      <c r="R678" s="1015" t="s">
        <v>2429</v>
      </c>
      <c r="S678" s="1015" t="s">
        <v>2430</v>
      </c>
      <c r="T678" s="1015" t="s">
        <v>2431</v>
      </c>
    </row>
    <row r="679" spans="1:22" s="982" customFormat="1">
      <c r="A679" s="988" t="s">
        <v>2432</v>
      </c>
      <c r="B679" s="989" t="s">
        <v>5206</v>
      </c>
      <c r="C679" s="990" t="s">
        <v>77</v>
      </c>
      <c r="D679" s="994">
        <v>210208.07339999999</v>
      </c>
      <c r="E679" s="992">
        <v>6306.2422019999995</v>
      </c>
      <c r="F679" s="992">
        <v>216514.31560199999</v>
      </c>
      <c r="G679" s="992">
        <v>34642.290496319998</v>
      </c>
      <c r="H679" s="992">
        <v>251157</v>
      </c>
      <c r="J679" s="1016">
        <v>157111.326</v>
      </c>
      <c r="K679" s="1016">
        <v>185188.76369999998</v>
      </c>
      <c r="L679" s="1016">
        <v>0</v>
      </c>
      <c r="M679" s="1017">
        <v>0</v>
      </c>
      <c r="N679" s="1085">
        <v>161698.51799999998</v>
      </c>
      <c r="O679" s="1018" t="s">
        <v>2433</v>
      </c>
      <c r="P679" s="1018">
        <v>82.2</v>
      </c>
      <c r="Q679" s="1018">
        <v>96.89</v>
      </c>
      <c r="R679" s="1018"/>
      <c r="S679" s="1018"/>
      <c r="T679" s="1018">
        <v>84.6</v>
      </c>
    </row>
    <row r="680" spans="1:22" s="982" customFormat="1">
      <c r="A680" s="988" t="s">
        <v>2434</v>
      </c>
      <c r="B680" s="989" t="s">
        <v>5207</v>
      </c>
      <c r="C680" s="990" t="s">
        <v>77</v>
      </c>
      <c r="D680" s="994">
        <v>253939.30380000002</v>
      </c>
      <c r="E680" s="992">
        <v>7618.1791140000005</v>
      </c>
      <c r="F680" s="992">
        <v>261557.48291400002</v>
      </c>
      <c r="G680" s="992">
        <v>41849.197266240008</v>
      </c>
      <c r="H680" s="992">
        <v>303407</v>
      </c>
      <c r="J680" s="1016">
        <v>183487.68</v>
      </c>
      <c r="K680" s="1016">
        <v>231060.68369999999</v>
      </c>
      <c r="L680" s="1016">
        <v>0</v>
      </c>
      <c r="M680" s="1017">
        <v>192088.66499999998</v>
      </c>
      <c r="N680" s="1085">
        <v>195337.92600000001</v>
      </c>
      <c r="O680" s="1018" t="s">
        <v>2435</v>
      </c>
      <c r="P680" s="1018">
        <v>96</v>
      </c>
      <c r="Q680" s="1018">
        <v>120.89</v>
      </c>
      <c r="R680" s="1018"/>
      <c r="S680" s="1018">
        <v>100.5</v>
      </c>
      <c r="T680" s="1018">
        <v>102.2</v>
      </c>
      <c r="V680" s="1086">
        <v>229507.53694199995</v>
      </c>
    </row>
    <row r="681" spans="1:22" s="982" customFormat="1">
      <c r="A681" s="988" t="s">
        <v>2436</v>
      </c>
      <c r="B681" s="989" t="s">
        <v>5208</v>
      </c>
      <c r="C681" s="990" t="s">
        <v>77</v>
      </c>
      <c r="D681" s="994">
        <v>347365.11420000001</v>
      </c>
      <c r="E681" s="992">
        <v>10420.953426</v>
      </c>
      <c r="F681" s="992">
        <v>357786.06762600003</v>
      </c>
      <c r="G681" s="992">
        <v>57245.770820160003</v>
      </c>
      <c r="H681" s="992">
        <v>415032</v>
      </c>
      <c r="J681" s="1016">
        <v>219611.81700000001</v>
      </c>
      <c r="K681" s="1016">
        <v>276359.2047</v>
      </c>
      <c r="L681" s="1016">
        <v>0</v>
      </c>
      <c r="M681" s="1017">
        <v>225919.20600000001</v>
      </c>
      <c r="N681" s="1085">
        <v>267203.93400000001</v>
      </c>
      <c r="O681" s="1018" t="s">
        <v>2437</v>
      </c>
      <c r="P681" s="1018">
        <v>114.9</v>
      </c>
      <c r="Q681" s="1018">
        <v>144.59</v>
      </c>
      <c r="R681" s="1018"/>
      <c r="S681" s="1018">
        <v>118.2</v>
      </c>
      <c r="T681" s="1018">
        <v>139.80000000000001</v>
      </c>
      <c r="V681" s="1086">
        <v>269928.26732879999</v>
      </c>
    </row>
    <row r="682" spans="1:22" s="982" customFormat="1">
      <c r="A682" s="988" t="s">
        <v>2438</v>
      </c>
      <c r="B682" s="989" t="s">
        <v>5209</v>
      </c>
      <c r="C682" s="990" t="s">
        <v>77</v>
      </c>
      <c r="D682" s="994">
        <v>430106.58990000002</v>
      </c>
      <c r="E682" s="992">
        <v>12903.197697</v>
      </c>
      <c r="F682" s="992">
        <v>443009.78759700002</v>
      </c>
      <c r="G682" s="992">
        <v>70881.566015520002</v>
      </c>
      <c r="H682" s="992">
        <v>513891</v>
      </c>
      <c r="J682" s="1016">
        <v>262043.34299999999</v>
      </c>
      <c r="K682" s="1016">
        <v>329685.31170000002</v>
      </c>
      <c r="L682" s="1016">
        <v>0</v>
      </c>
      <c r="M682" s="1017">
        <v>270644.32799999998</v>
      </c>
      <c r="N682" s="1085">
        <v>330851.223</v>
      </c>
      <c r="O682" s="1018" t="s">
        <v>2439</v>
      </c>
      <c r="P682" s="1018">
        <v>137.1</v>
      </c>
      <c r="Q682" s="1018">
        <v>172.49</v>
      </c>
      <c r="R682" s="1018"/>
      <c r="S682" s="1018">
        <v>141.6</v>
      </c>
      <c r="T682" s="1018">
        <v>173.1</v>
      </c>
      <c r="V682" s="1086">
        <v>323365.84309439996</v>
      </c>
    </row>
    <row r="683" spans="1:22" s="982" customFormat="1">
      <c r="A683" s="988" t="s">
        <v>2440</v>
      </c>
      <c r="B683" s="989" t="s">
        <v>5210</v>
      </c>
      <c r="C683" s="990" t="s">
        <v>77</v>
      </c>
      <c r="D683" s="994">
        <v>513593.48429999995</v>
      </c>
      <c r="E683" s="992">
        <v>15407.804528999997</v>
      </c>
      <c r="F683" s="992">
        <v>529001.28882899997</v>
      </c>
      <c r="G683" s="992">
        <v>84640.206212639998</v>
      </c>
      <c r="H683" s="992">
        <v>613641</v>
      </c>
      <c r="J683" s="1016">
        <v>304474.86900000001</v>
      </c>
      <c r="K683" s="1016">
        <v>383603.93099999998</v>
      </c>
      <c r="L683" s="1016">
        <v>0</v>
      </c>
      <c r="M683" s="1017">
        <v>323970.435</v>
      </c>
      <c r="N683" s="1085">
        <v>395071.91099999996</v>
      </c>
      <c r="O683" s="1018" t="s">
        <v>2441</v>
      </c>
      <c r="P683" s="1018">
        <v>159.30000000000001</v>
      </c>
      <c r="Q683" s="1018">
        <v>200.7</v>
      </c>
      <c r="R683" s="1018"/>
      <c r="S683" s="1018">
        <v>169.5</v>
      </c>
      <c r="T683" s="1018">
        <v>206.7</v>
      </c>
      <c r="V683" s="1086">
        <v>387079.87573800003</v>
      </c>
    </row>
    <row r="684" spans="1:22" s="982" customFormat="1">
      <c r="A684" s="988" t="s">
        <v>2442</v>
      </c>
      <c r="B684" s="989" t="s">
        <v>5211</v>
      </c>
      <c r="C684" s="990" t="s">
        <v>77</v>
      </c>
      <c r="D684" s="994">
        <v>718583.62679999997</v>
      </c>
      <c r="E684" s="992">
        <v>21557.508803999997</v>
      </c>
      <c r="F684" s="992">
        <v>740141.13560399995</v>
      </c>
      <c r="G684" s="992">
        <v>118422.58169664</v>
      </c>
      <c r="H684" s="992">
        <v>858564</v>
      </c>
      <c r="J684" s="1019">
        <v>401952.69900000002</v>
      </c>
      <c r="K684" s="1019">
        <v>505737.91800000001</v>
      </c>
      <c r="L684" s="1019">
        <v>0</v>
      </c>
      <c r="M684" s="1017">
        <v>449544.81599999993</v>
      </c>
      <c r="N684" s="1019">
        <v>552756.63599999994</v>
      </c>
      <c r="O684" s="1020" t="s">
        <v>2443</v>
      </c>
      <c r="P684" s="1020">
        <v>210.3</v>
      </c>
      <c r="Q684" s="1020">
        <v>264.60000000000002</v>
      </c>
      <c r="R684" s="1020"/>
      <c r="S684" s="1020">
        <v>235.2</v>
      </c>
      <c r="T684" s="1020">
        <v>289.2</v>
      </c>
      <c r="V684" s="1086">
        <v>537116.14615679986</v>
      </c>
    </row>
    <row r="685" spans="1:22" s="982" customFormat="1">
      <c r="A685" s="988" t="s">
        <v>2444</v>
      </c>
      <c r="B685" s="989" t="s">
        <v>5212</v>
      </c>
      <c r="C685" s="990" t="s">
        <v>77</v>
      </c>
      <c r="D685" s="994">
        <v>96300</v>
      </c>
      <c r="E685" s="992">
        <v>2889</v>
      </c>
      <c r="F685" s="997">
        <v>99189</v>
      </c>
      <c r="G685" s="997">
        <v>15870.24</v>
      </c>
      <c r="H685" s="998">
        <v>115059</v>
      </c>
      <c r="J685" s="1021">
        <v>512618.70599999995</v>
      </c>
      <c r="K685" s="1021">
        <v>643907.96369999996</v>
      </c>
      <c r="L685" s="1021">
        <v>534407.86800000002</v>
      </c>
      <c r="M685" s="1021">
        <v>594614.76300000004</v>
      </c>
      <c r="N685" s="1021">
        <v>731083.72499999998</v>
      </c>
      <c r="O685" s="1022" t="s">
        <v>2445</v>
      </c>
      <c r="P685" s="1022">
        <v>268.2</v>
      </c>
      <c r="Q685" s="1022">
        <v>336.89</v>
      </c>
      <c r="R685" s="1022">
        <v>279.60000000000002</v>
      </c>
      <c r="S685" s="1022">
        <v>311.10000000000002</v>
      </c>
      <c r="T685" s="1022">
        <v>382.5</v>
      </c>
    </row>
    <row r="686" spans="1:22" s="982" customFormat="1">
      <c r="A686" s="988" t="s">
        <v>2446</v>
      </c>
      <c r="B686" s="989" t="s">
        <v>5213</v>
      </c>
      <c r="C686" s="990" t="s">
        <v>77</v>
      </c>
      <c r="D686" s="994">
        <v>105930</v>
      </c>
      <c r="E686" s="992">
        <v>3177.9</v>
      </c>
      <c r="F686" s="997">
        <v>109107.9</v>
      </c>
      <c r="G686" s="997">
        <v>17457.263999999999</v>
      </c>
      <c r="H686" s="998">
        <v>126565</v>
      </c>
      <c r="J686" s="1021">
        <v>636472.89</v>
      </c>
      <c r="K686" s="1021">
        <v>799299.09269999992</v>
      </c>
      <c r="L686" s="1021">
        <v>668009.83499999996</v>
      </c>
      <c r="M686" s="1021">
        <v>761473.87199999997</v>
      </c>
      <c r="N686" s="1021">
        <v>942094.55699999991</v>
      </c>
      <c r="O686" s="1022" t="s">
        <v>2447</v>
      </c>
      <c r="P686" s="1022">
        <v>333</v>
      </c>
      <c r="Q686" s="1022">
        <v>418.19</v>
      </c>
      <c r="R686" s="1022">
        <v>349.5</v>
      </c>
      <c r="S686" s="1022">
        <v>398.4</v>
      </c>
      <c r="T686" s="1022">
        <v>492.9</v>
      </c>
    </row>
    <row r="687" spans="1:22" s="982" customFormat="1">
      <c r="A687" s="1004" t="s">
        <v>2448</v>
      </c>
      <c r="B687" s="1005" t="s">
        <v>2449</v>
      </c>
      <c r="C687" s="1006"/>
      <c r="D687" s="1007"/>
      <c r="E687" s="987"/>
      <c r="F687" s="987"/>
      <c r="G687" s="987"/>
      <c r="H687" s="987"/>
      <c r="J687" s="1021">
        <v>772941.85199999996</v>
      </c>
      <c r="K687" s="1021">
        <v>969598.59569999995</v>
      </c>
      <c r="L687" s="1021">
        <v>829134.95400000003</v>
      </c>
      <c r="M687" s="1021">
        <v>948975.34499999997</v>
      </c>
      <c r="N687" s="1021">
        <v>1172600.9549999998</v>
      </c>
      <c r="O687" s="1022" t="s">
        <v>2450</v>
      </c>
      <c r="P687" s="1022">
        <v>404.4</v>
      </c>
      <c r="Q687" s="1022">
        <v>507.29</v>
      </c>
      <c r="R687" s="1022">
        <v>433.8</v>
      </c>
      <c r="S687" s="1022">
        <v>496.5</v>
      </c>
      <c r="T687" s="1022">
        <v>613.5</v>
      </c>
    </row>
    <row r="688" spans="1:22" s="982" customFormat="1">
      <c r="A688" s="1004" t="s">
        <v>2451</v>
      </c>
      <c r="B688" s="1005" t="s">
        <v>2452</v>
      </c>
      <c r="C688" s="1006"/>
      <c r="D688" s="1007"/>
      <c r="E688" s="987"/>
      <c r="F688" s="987"/>
      <c r="G688" s="987"/>
      <c r="H688" s="987"/>
      <c r="J688" s="1021">
        <v>922598.99099999992</v>
      </c>
      <c r="K688" s="1021">
        <v>1156545.7830000001</v>
      </c>
      <c r="L688" s="1021">
        <v>1008608.841</v>
      </c>
      <c r="M688" s="1021">
        <v>1149091.5960000001</v>
      </c>
      <c r="N688" s="1021">
        <v>1435791.0960000001</v>
      </c>
      <c r="O688" s="1022" t="s">
        <v>2453</v>
      </c>
      <c r="P688" s="1022">
        <v>482.7</v>
      </c>
      <c r="Q688" s="1022">
        <v>605.1</v>
      </c>
      <c r="R688" s="1022">
        <v>527.70000000000005</v>
      </c>
      <c r="S688" s="1022">
        <v>601.20000000000005</v>
      </c>
      <c r="T688" s="1022">
        <v>751.2</v>
      </c>
    </row>
    <row r="689" spans="1:10" s="982" customFormat="1">
      <c r="A689" s="1004" t="s">
        <v>2454</v>
      </c>
      <c r="B689" s="1005" t="s">
        <v>2455</v>
      </c>
      <c r="C689" s="1006"/>
      <c r="D689" s="1007"/>
      <c r="E689" s="987"/>
      <c r="F689" s="987"/>
      <c r="G689" s="987"/>
      <c r="H689" s="987"/>
      <c r="J689" s="975"/>
    </row>
    <row r="690" spans="1:10" s="982" customFormat="1">
      <c r="A690" s="988" t="s">
        <v>2456</v>
      </c>
      <c r="B690" s="989" t="s">
        <v>2457</v>
      </c>
      <c r="C690" s="990" t="s">
        <v>80</v>
      </c>
      <c r="D690" s="994">
        <v>57110</v>
      </c>
      <c r="E690" s="992">
        <v>1713.3</v>
      </c>
      <c r="F690" s="992">
        <v>58823.3</v>
      </c>
      <c r="G690" s="992">
        <v>9411.728000000001</v>
      </c>
      <c r="H690" s="992">
        <v>68235</v>
      </c>
      <c r="J690" s="975"/>
    </row>
    <row r="691" spans="1:10" s="982" customFormat="1">
      <c r="A691" s="988" t="s">
        <v>2458</v>
      </c>
      <c r="B691" s="989" t="s">
        <v>2459</v>
      </c>
      <c r="C691" s="990" t="s">
        <v>80</v>
      </c>
      <c r="D691" s="994">
        <v>78196</v>
      </c>
      <c r="E691" s="992">
        <v>2345.88</v>
      </c>
      <c r="F691" s="992">
        <v>80541.88</v>
      </c>
      <c r="G691" s="992">
        <v>12886.700800000001</v>
      </c>
      <c r="H691" s="992">
        <v>93429</v>
      </c>
      <c r="J691" s="975"/>
    </row>
    <row r="692" spans="1:10" s="982" customFormat="1">
      <c r="A692" s="988" t="s">
        <v>2460</v>
      </c>
      <c r="B692" s="989" t="s">
        <v>2461</v>
      </c>
      <c r="C692" s="990" t="s">
        <v>80</v>
      </c>
      <c r="D692" s="994">
        <v>103908</v>
      </c>
      <c r="E692" s="992">
        <v>3117.24</v>
      </c>
      <c r="F692" s="992">
        <v>107025.24</v>
      </c>
      <c r="G692" s="992">
        <v>17124.038400000001</v>
      </c>
      <c r="H692" s="992">
        <v>124149</v>
      </c>
      <c r="J692" s="975"/>
    </row>
    <row r="693" spans="1:10" s="982" customFormat="1">
      <c r="A693" s="988" t="s">
        <v>2462</v>
      </c>
      <c r="B693" s="989" t="s">
        <v>2463</v>
      </c>
      <c r="C693" s="990" t="s">
        <v>80</v>
      </c>
      <c r="D693" s="994">
        <v>123701</v>
      </c>
      <c r="E693" s="992">
        <v>3711.0299999999997</v>
      </c>
      <c r="F693" s="992">
        <v>127412.03</v>
      </c>
      <c r="G693" s="992">
        <v>20385.924800000001</v>
      </c>
      <c r="H693" s="992">
        <v>147798</v>
      </c>
      <c r="J693" s="975"/>
    </row>
    <row r="694" spans="1:10" s="982" customFormat="1">
      <c r="A694" s="988" t="s">
        <v>2464</v>
      </c>
      <c r="B694" s="989" t="s">
        <v>2465</v>
      </c>
      <c r="C694" s="990" t="s">
        <v>80</v>
      </c>
      <c r="D694" s="994">
        <v>135537</v>
      </c>
      <c r="E694" s="992">
        <v>4066.1099999999997</v>
      </c>
      <c r="F694" s="992">
        <v>139603.10999999999</v>
      </c>
      <c r="G694" s="992">
        <v>22336.497599999999</v>
      </c>
      <c r="H694" s="992">
        <v>161940</v>
      </c>
      <c r="J694" s="975"/>
    </row>
    <row r="695" spans="1:10" s="982" customFormat="1">
      <c r="A695" s="988" t="s">
        <v>2466</v>
      </c>
      <c r="B695" s="989" t="s">
        <v>2467</v>
      </c>
      <c r="C695" s="990" t="s">
        <v>80</v>
      </c>
      <c r="D695" s="994">
        <v>142777</v>
      </c>
      <c r="E695" s="992">
        <v>4283.3099999999995</v>
      </c>
      <c r="F695" s="992">
        <v>147060.31</v>
      </c>
      <c r="G695" s="992">
        <v>23529.649600000001</v>
      </c>
      <c r="H695" s="992">
        <v>170590</v>
      </c>
      <c r="J695" s="975"/>
    </row>
    <row r="696" spans="1:10" s="982" customFormat="1">
      <c r="A696" s="988" t="s">
        <v>2468</v>
      </c>
      <c r="B696" s="989" t="s">
        <v>2469</v>
      </c>
      <c r="C696" s="990" t="s">
        <v>80</v>
      </c>
      <c r="D696" s="994">
        <v>211453</v>
      </c>
      <c r="E696" s="992">
        <v>6343.59</v>
      </c>
      <c r="F696" s="992">
        <v>217796.59</v>
      </c>
      <c r="G696" s="992">
        <v>34847.454400000002</v>
      </c>
      <c r="H696" s="992">
        <v>252644</v>
      </c>
      <c r="J696" s="975"/>
    </row>
    <row r="697" spans="1:10" s="982" customFormat="1">
      <c r="A697" s="988" t="s">
        <v>2470</v>
      </c>
      <c r="B697" s="989" t="s">
        <v>2471</v>
      </c>
      <c r="C697" s="990" t="s">
        <v>80</v>
      </c>
      <c r="D697" s="994">
        <v>230234</v>
      </c>
      <c r="E697" s="992">
        <v>6907.0199999999995</v>
      </c>
      <c r="F697" s="992">
        <v>237141.02</v>
      </c>
      <c r="G697" s="992">
        <v>37942.563199999997</v>
      </c>
      <c r="H697" s="992">
        <v>275084</v>
      </c>
      <c r="J697" s="975"/>
    </row>
    <row r="698" spans="1:10" s="982" customFormat="1">
      <c r="A698" s="988" t="s">
        <v>2472</v>
      </c>
      <c r="B698" s="989" t="s">
        <v>2473</v>
      </c>
      <c r="C698" s="990" t="s">
        <v>80</v>
      </c>
      <c r="D698" s="994">
        <v>271114</v>
      </c>
      <c r="E698" s="992">
        <v>8133.42</v>
      </c>
      <c r="F698" s="992">
        <v>279247.42</v>
      </c>
      <c r="G698" s="992">
        <v>44679.587200000002</v>
      </c>
      <c r="H698" s="992">
        <v>323927</v>
      </c>
      <c r="J698" s="975"/>
    </row>
    <row r="699" spans="1:10" s="982" customFormat="1">
      <c r="A699" s="988" t="s">
        <v>2474</v>
      </c>
      <c r="B699" s="989" t="s">
        <v>2475</v>
      </c>
      <c r="C699" s="990" t="s">
        <v>80</v>
      </c>
      <c r="D699" s="994">
        <v>323348</v>
      </c>
      <c r="E699" s="992">
        <v>9700.44</v>
      </c>
      <c r="F699" s="992">
        <v>333048.44</v>
      </c>
      <c r="G699" s="992">
        <v>53287.750400000004</v>
      </c>
      <c r="H699" s="992">
        <v>386336</v>
      </c>
      <c r="J699" s="975"/>
    </row>
    <row r="700" spans="1:10" s="982" customFormat="1">
      <c r="A700" s="988" t="s">
        <v>2476</v>
      </c>
      <c r="B700" s="989" t="s">
        <v>2477</v>
      </c>
      <c r="C700" s="990" t="s">
        <v>80</v>
      </c>
      <c r="D700" s="994">
        <v>393533</v>
      </c>
      <c r="E700" s="992">
        <v>11805.99</v>
      </c>
      <c r="F700" s="992">
        <v>405338.99</v>
      </c>
      <c r="G700" s="992">
        <v>64854.238400000002</v>
      </c>
      <c r="H700" s="992">
        <v>470193</v>
      </c>
      <c r="J700" s="975"/>
    </row>
    <row r="701" spans="1:10" s="982" customFormat="1">
      <c r="A701" s="988" t="s">
        <v>2478</v>
      </c>
      <c r="B701" s="989" t="s">
        <v>2479</v>
      </c>
      <c r="C701" s="990" t="s">
        <v>80</v>
      </c>
      <c r="D701" s="994">
        <v>450565</v>
      </c>
      <c r="E701" s="992">
        <v>13516.949999999999</v>
      </c>
      <c r="F701" s="992">
        <v>464081.95</v>
      </c>
      <c r="G701" s="992">
        <v>74253.112000000008</v>
      </c>
      <c r="H701" s="992">
        <v>538335</v>
      </c>
      <c r="J701" s="975"/>
    </row>
    <row r="702" spans="1:10" s="982" customFormat="1">
      <c r="A702" s="988" t="s">
        <v>2480</v>
      </c>
      <c r="B702" s="989" t="s">
        <v>2481</v>
      </c>
      <c r="C702" s="990" t="s">
        <v>80</v>
      </c>
      <c r="D702" s="994">
        <v>514688.99999999994</v>
      </c>
      <c r="E702" s="992">
        <v>15440.669999999998</v>
      </c>
      <c r="F702" s="992">
        <v>530129.66999999993</v>
      </c>
      <c r="G702" s="992">
        <v>84820.747199999983</v>
      </c>
      <c r="H702" s="992">
        <v>614950</v>
      </c>
      <c r="J702" s="975"/>
    </row>
    <row r="703" spans="1:10" s="982" customFormat="1">
      <c r="A703" s="988" t="s">
        <v>2482</v>
      </c>
      <c r="B703" s="989" t="s">
        <v>2483</v>
      </c>
      <c r="C703" s="990" t="s">
        <v>80</v>
      </c>
      <c r="D703" s="994">
        <v>541064</v>
      </c>
      <c r="E703" s="992">
        <v>16231.92</v>
      </c>
      <c r="F703" s="992">
        <v>557295.92000000004</v>
      </c>
      <c r="G703" s="992">
        <v>89167.347200000004</v>
      </c>
      <c r="H703" s="992">
        <v>646463</v>
      </c>
      <c r="J703" s="975"/>
    </row>
    <row r="704" spans="1:10" s="982" customFormat="1">
      <c r="A704" s="988" t="s">
        <v>2484</v>
      </c>
      <c r="B704" s="989" t="s">
        <v>2485</v>
      </c>
      <c r="C704" s="990" t="s">
        <v>80</v>
      </c>
      <c r="D704" s="994">
        <v>580995</v>
      </c>
      <c r="E704" s="992">
        <v>17429.849999999999</v>
      </c>
      <c r="F704" s="992">
        <v>598424.85</v>
      </c>
      <c r="G704" s="992">
        <v>95747.975999999995</v>
      </c>
      <c r="H704" s="992">
        <v>694173</v>
      </c>
      <c r="J704" s="975"/>
    </row>
    <row r="705" spans="1:10" s="982" customFormat="1">
      <c r="A705" s="988" t="s">
        <v>2486</v>
      </c>
      <c r="B705" s="989" t="s">
        <v>2487</v>
      </c>
      <c r="C705" s="990" t="s">
        <v>80</v>
      </c>
      <c r="D705" s="994">
        <v>585734</v>
      </c>
      <c r="E705" s="992">
        <v>17572.02</v>
      </c>
      <c r="F705" s="992">
        <v>603306.02</v>
      </c>
      <c r="G705" s="992">
        <v>96528.963199999998</v>
      </c>
      <c r="H705" s="992">
        <v>699835</v>
      </c>
      <c r="J705" s="975"/>
    </row>
    <row r="706" spans="1:10" s="982" customFormat="1">
      <c r="A706" s="988" t="s">
        <v>2488</v>
      </c>
      <c r="B706" s="989" t="s">
        <v>2489</v>
      </c>
      <c r="C706" s="990" t="s">
        <v>80</v>
      </c>
      <c r="D706" s="994">
        <v>708212</v>
      </c>
      <c r="E706" s="992">
        <v>21246.36</v>
      </c>
      <c r="F706" s="992">
        <v>729458.36</v>
      </c>
      <c r="G706" s="992">
        <v>116713.3376</v>
      </c>
      <c r="H706" s="992">
        <v>846172</v>
      </c>
      <c r="J706" s="975"/>
    </row>
    <row r="707" spans="1:10" s="982" customFormat="1">
      <c r="A707" s="988" t="s">
        <v>2490</v>
      </c>
      <c r="B707" s="989" t="s">
        <v>2491</v>
      </c>
      <c r="C707" s="990" t="s">
        <v>80</v>
      </c>
      <c r="D707" s="994">
        <v>733791</v>
      </c>
      <c r="E707" s="992">
        <v>22013.73</v>
      </c>
      <c r="F707" s="992">
        <v>755804.73</v>
      </c>
      <c r="G707" s="992">
        <v>120928.7568</v>
      </c>
      <c r="H707" s="992">
        <v>876733</v>
      </c>
      <c r="J707" s="975"/>
    </row>
    <row r="708" spans="1:10" s="982" customFormat="1">
      <c r="A708" s="988" t="s">
        <v>2492</v>
      </c>
      <c r="B708" s="989" t="s">
        <v>2493</v>
      </c>
      <c r="C708" s="990" t="s">
        <v>80</v>
      </c>
      <c r="D708" s="994">
        <v>773044</v>
      </c>
      <c r="E708" s="992">
        <v>23191.32</v>
      </c>
      <c r="F708" s="992">
        <v>796235.32</v>
      </c>
      <c r="G708" s="992">
        <v>127397.65119999999</v>
      </c>
      <c r="H708" s="992">
        <v>923633</v>
      </c>
      <c r="J708" s="975"/>
    </row>
    <row r="709" spans="1:10" s="982" customFormat="1">
      <c r="A709" s="988" t="s">
        <v>2494</v>
      </c>
      <c r="B709" s="989" t="s">
        <v>2495</v>
      </c>
      <c r="C709" s="990" t="s">
        <v>80</v>
      </c>
      <c r="D709" s="994">
        <v>902354</v>
      </c>
      <c r="E709" s="992">
        <v>27070.62</v>
      </c>
      <c r="F709" s="992">
        <v>929424.62</v>
      </c>
      <c r="G709" s="992">
        <v>148707.93919999999</v>
      </c>
      <c r="H709" s="992">
        <v>1078133</v>
      </c>
      <c r="J709" s="975"/>
    </row>
    <row r="710" spans="1:10" s="982" customFormat="1">
      <c r="A710" s="988" t="s">
        <v>2496</v>
      </c>
      <c r="B710" s="989" t="s">
        <v>2497</v>
      </c>
      <c r="C710" s="990" t="s">
        <v>80</v>
      </c>
      <c r="D710" s="994">
        <v>998013</v>
      </c>
      <c r="E710" s="992">
        <v>29940.39</v>
      </c>
      <c r="F710" s="992">
        <v>1027953.39</v>
      </c>
      <c r="G710" s="992">
        <v>164472.54240000001</v>
      </c>
      <c r="H710" s="992">
        <v>1192426</v>
      </c>
      <c r="J710" s="975"/>
    </row>
    <row r="711" spans="1:10" s="982" customFormat="1">
      <c r="A711" s="988" t="s">
        <v>2498</v>
      </c>
      <c r="B711" s="989" t="s">
        <v>2499</v>
      </c>
      <c r="C711" s="990" t="s">
        <v>80</v>
      </c>
      <c r="D711" s="994">
        <v>1029245.9999999999</v>
      </c>
      <c r="E711" s="992">
        <v>30877.379999999994</v>
      </c>
      <c r="F711" s="992">
        <v>1060123.3799999999</v>
      </c>
      <c r="G711" s="992">
        <v>169619.7408</v>
      </c>
      <c r="H711" s="992">
        <v>1229743</v>
      </c>
      <c r="J711" s="975"/>
    </row>
    <row r="712" spans="1:10" s="982" customFormat="1">
      <c r="A712" s="988" t="s">
        <v>2500</v>
      </c>
      <c r="B712" s="989" t="s">
        <v>2501</v>
      </c>
      <c r="C712" s="990" t="s">
        <v>80</v>
      </c>
      <c r="D712" s="994">
        <v>1054958</v>
      </c>
      <c r="E712" s="992">
        <v>31648.739999999998</v>
      </c>
      <c r="F712" s="992">
        <v>1086606.74</v>
      </c>
      <c r="G712" s="992">
        <v>173857.0784</v>
      </c>
      <c r="H712" s="992">
        <v>1260464</v>
      </c>
      <c r="J712" s="975"/>
    </row>
    <row r="713" spans="1:10" s="982" customFormat="1">
      <c r="A713" s="988" t="s">
        <v>2502</v>
      </c>
      <c r="B713" s="989" t="s">
        <v>2503</v>
      </c>
      <c r="C713" s="990" t="s">
        <v>80</v>
      </c>
      <c r="D713" s="994">
        <v>1286642</v>
      </c>
      <c r="E713" s="992">
        <v>38599.26</v>
      </c>
      <c r="F713" s="992">
        <v>1325241.26</v>
      </c>
      <c r="G713" s="992">
        <v>212038.60159999999</v>
      </c>
      <c r="H713" s="992">
        <v>1537280</v>
      </c>
      <c r="J713" s="975"/>
    </row>
    <row r="714" spans="1:10" s="982" customFormat="1">
      <c r="A714" s="988" t="s">
        <v>2504</v>
      </c>
      <c r="B714" s="989" t="s">
        <v>2505</v>
      </c>
      <c r="C714" s="990" t="s">
        <v>80</v>
      </c>
      <c r="D714" s="994">
        <v>1415024</v>
      </c>
      <c r="E714" s="992">
        <v>42450.720000000001</v>
      </c>
      <c r="F714" s="992">
        <v>1457474.72</v>
      </c>
      <c r="G714" s="992">
        <v>233195.9552</v>
      </c>
      <c r="H714" s="992">
        <v>1690671</v>
      </c>
      <c r="J714" s="975"/>
    </row>
    <row r="715" spans="1:10" s="982" customFormat="1">
      <c r="A715" s="988" t="s">
        <v>2506</v>
      </c>
      <c r="B715" s="989" t="s">
        <v>2507</v>
      </c>
      <c r="C715" s="990" t="s">
        <v>80</v>
      </c>
      <c r="D715" s="994">
        <v>1673732</v>
      </c>
      <c r="E715" s="992">
        <v>50211.96</v>
      </c>
      <c r="F715" s="992">
        <v>1723943.96</v>
      </c>
      <c r="G715" s="992">
        <v>275831.03360000002</v>
      </c>
      <c r="H715" s="992">
        <v>1999775</v>
      </c>
      <c r="J715" s="975"/>
    </row>
    <row r="716" spans="1:10" s="982" customFormat="1">
      <c r="A716" s="988" t="s">
        <v>2508</v>
      </c>
      <c r="B716" s="989" t="s">
        <v>2509</v>
      </c>
      <c r="C716" s="990" t="s">
        <v>80</v>
      </c>
      <c r="D716" s="994">
        <v>1930597</v>
      </c>
      <c r="E716" s="992">
        <v>57917.909999999996</v>
      </c>
      <c r="F716" s="992">
        <v>1988514.91</v>
      </c>
      <c r="G716" s="992">
        <v>318162.38559999998</v>
      </c>
      <c r="H716" s="992">
        <v>2306677</v>
      </c>
      <c r="J716" s="975"/>
    </row>
    <row r="717" spans="1:10" s="982" customFormat="1">
      <c r="A717" s="988" t="s">
        <v>2510</v>
      </c>
      <c r="B717" s="989" t="s">
        <v>2511</v>
      </c>
      <c r="C717" s="990" t="s">
        <v>80</v>
      </c>
      <c r="D717" s="994">
        <v>1421173</v>
      </c>
      <c r="E717" s="992">
        <v>42635.189999999995</v>
      </c>
      <c r="F717" s="992">
        <v>1463808.19</v>
      </c>
      <c r="G717" s="992">
        <v>234209.31039999999</v>
      </c>
      <c r="H717" s="992">
        <v>1698018</v>
      </c>
      <c r="J717" s="975"/>
    </row>
    <row r="718" spans="1:10" s="982" customFormat="1">
      <c r="A718" s="988" t="s">
        <v>2512</v>
      </c>
      <c r="B718" s="989" t="s">
        <v>2513</v>
      </c>
      <c r="C718" s="990" t="s">
        <v>80</v>
      </c>
      <c r="D718" s="994">
        <v>1478160</v>
      </c>
      <c r="E718" s="992">
        <v>44344.799999999996</v>
      </c>
      <c r="F718" s="992">
        <v>1522504.8</v>
      </c>
      <c r="G718" s="992">
        <v>243600.76800000001</v>
      </c>
      <c r="H718" s="992">
        <v>1766106</v>
      </c>
      <c r="J718" s="975"/>
    </row>
    <row r="719" spans="1:10" s="982" customFormat="1">
      <c r="A719" s="988" t="s">
        <v>2514</v>
      </c>
      <c r="B719" s="989" t="s">
        <v>2515</v>
      </c>
      <c r="C719" s="990" t="s">
        <v>80</v>
      </c>
      <c r="D719" s="994">
        <v>1627691</v>
      </c>
      <c r="E719" s="992">
        <v>48830.729999999996</v>
      </c>
      <c r="F719" s="992">
        <v>1676521.73</v>
      </c>
      <c r="G719" s="992">
        <v>268243.4768</v>
      </c>
      <c r="H719" s="992">
        <v>1944765</v>
      </c>
      <c r="J719" s="975"/>
    </row>
    <row r="720" spans="1:10" s="982" customFormat="1">
      <c r="A720" s="988" t="s">
        <v>2516</v>
      </c>
      <c r="B720" s="989" t="s">
        <v>2517</v>
      </c>
      <c r="C720" s="990" t="s">
        <v>80</v>
      </c>
      <c r="D720" s="994">
        <v>1687588</v>
      </c>
      <c r="E720" s="992">
        <v>50627.64</v>
      </c>
      <c r="F720" s="992">
        <v>1738215.64</v>
      </c>
      <c r="G720" s="992">
        <v>278114.5024</v>
      </c>
      <c r="H720" s="992">
        <v>2016330</v>
      </c>
      <c r="J720" s="975"/>
    </row>
    <row r="721" spans="1:10" s="982" customFormat="1">
      <c r="A721" s="988" t="s">
        <v>2518</v>
      </c>
      <c r="B721" s="989" t="s">
        <v>2519</v>
      </c>
      <c r="C721" s="990" t="s">
        <v>80</v>
      </c>
      <c r="D721" s="994">
        <v>1738224</v>
      </c>
      <c r="E721" s="992">
        <v>52146.720000000001</v>
      </c>
      <c r="F721" s="992">
        <v>1790370.72</v>
      </c>
      <c r="G721" s="992">
        <v>286459.31520000001</v>
      </c>
      <c r="H721" s="992">
        <v>2076830</v>
      </c>
      <c r="J721" s="975"/>
    </row>
    <row r="722" spans="1:10" s="982" customFormat="1">
      <c r="A722" s="988" t="s">
        <v>2520</v>
      </c>
      <c r="B722" s="989" t="s">
        <v>2521</v>
      </c>
      <c r="C722" s="990" t="s">
        <v>80</v>
      </c>
      <c r="D722" s="994">
        <v>1803646</v>
      </c>
      <c r="E722" s="992">
        <v>54109.38</v>
      </c>
      <c r="F722" s="992">
        <v>1857755.38</v>
      </c>
      <c r="G722" s="992">
        <v>297240.86079999997</v>
      </c>
      <c r="H722" s="992">
        <v>2154996</v>
      </c>
      <c r="J722" s="975"/>
    </row>
    <row r="723" spans="1:10" s="982" customFormat="1">
      <c r="A723" s="988" t="s">
        <v>2522</v>
      </c>
      <c r="B723" s="989" t="s">
        <v>2523</v>
      </c>
      <c r="C723" s="990" t="s">
        <v>80</v>
      </c>
      <c r="D723" s="994">
        <v>2164021</v>
      </c>
      <c r="E723" s="992">
        <v>64920.63</v>
      </c>
      <c r="F723" s="992">
        <v>2228941.63</v>
      </c>
      <c r="G723" s="992">
        <v>356630.66080000001</v>
      </c>
      <c r="H723" s="992">
        <v>2585572</v>
      </c>
      <c r="J723" s="975"/>
    </row>
    <row r="724" spans="1:10" s="982" customFormat="1">
      <c r="A724" s="988" t="s">
        <v>2524</v>
      </c>
      <c r="B724" s="989" t="s">
        <v>2525</v>
      </c>
      <c r="C724" s="990" t="s">
        <v>80</v>
      </c>
      <c r="D724" s="994">
        <v>1985542</v>
      </c>
      <c r="E724" s="992">
        <v>59566.259999999995</v>
      </c>
      <c r="F724" s="992">
        <v>2045108.26</v>
      </c>
      <c r="G724" s="992">
        <v>327217.32160000002</v>
      </c>
      <c r="H724" s="992">
        <v>2372326</v>
      </c>
      <c r="J724" s="975"/>
    </row>
    <row r="725" spans="1:10" s="982" customFormat="1">
      <c r="A725" s="988" t="s">
        <v>2526</v>
      </c>
      <c r="B725" s="989" t="s">
        <v>2527</v>
      </c>
      <c r="C725" s="990" t="s">
        <v>80</v>
      </c>
      <c r="D725" s="994">
        <v>2133047</v>
      </c>
      <c r="E725" s="992">
        <v>63991.409999999996</v>
      </c>
      <c r="F725" s="992">
        <v>2197038.41</v>
      </c>
      <c r="G725" s="992">
        <v>351526.14560000005</v>
      </c>
      <c r="H725" s="992">
        <v>2548565</v>
      </c>
      <c r="J725" s="975"/>
    </row>
    <row r="726" spans="1:10" s="982" customFormat="1">
      <c r="A726" s="988" t="s">
        <v>2528</v>
      </c>
      <c r="B726" s="989" t="s">
        <v>2529</v>
      </c>
      <c r="C726" s="990" t="s">
        <v>80</v>
      </c>
      <c r="D726" s="994">
        <v>2260224</v>
      </c>
      <c r="E726" s="992">
        <v>67806.720000000001</v>
      </c>
      <c r="F726" s="992">
        <v>2328030.7200000002</v>
      </c>
      <c r="G726" s="992">
        <v>372484.91520000005</v>
      </c>
      <c r="H726" s="992">
        <v>2700516</v>
      </c>
      <c r="J726" s="975"/>
    </row>
    <row r="727" spans="1:10" s="982" customFormat="1">
      <c r="A727" s="988" t="s">
        <v>2530</v>
      </c>
      <c r="B727" s="989" t="s">
        <v>2531</v>
      </c>
      <c r="C727" s="990" t="s">
        <v>80</v>
      </c>
      <c r="D727" s="994">
        <v>2325960</v>
      </c>
      <c r="E727" s="992">
        <v>69778.8</v>
      </c>
      <c r="F727" s="992">
        <v>2395738.7999999998</v>
      </c>
      <c r="G727" s="992">
        <v>383318.20799999998</v>
      </c>
      <c r="H727" s="992">
        <v>2779057</v>
      </c>
      <c r="J727" s="975"/>
    </row>
    <row r="728" spans="1:10" s="982" customFormat="1">
      <c r="A728" s="988" t="s">
        <v>2532</v>
      </c>
      <c r="B728" s="989" t="s">
        <v>2533</v>
      </c>
      <c r="C728" s="990" t="s">
        <v>80</v>
      </c>
      <c r="D728" s="994">
        <v>2569137</v>
      </c>
      <c r="E728" s="992">
        <v>77074.11</v>
      </c>
      <c r="F728" s="992">
        <v>2646211.11</v>
      </c>
      <c r="G728" s="992">
        <v>423393.77759999997</v>
      </c>
      <c r="H728" s="992">
        <v>3069605</v>
      </c>
      <c r="J728" s="975"/>
    </row>
    <row r="729" spans="1:10" s="982" customFormat="1">
      <c r="A729" s="988" t="s">
        <v>2534</v>
      </c>
      <c r="B729" s="989" t="s">
        <v>2535</v>
      </c>
      <c r="C729" s="990" t="s">
        <v>80</v>
      </c>
      <c r="D729" s="994">
        <v>2812166</v>
      </c>
      <c r="E729" s="992">
        <v>84364.98</v>
      </c>
      <c r="F729" s="992">
        <v>2896530.98</v>
      </c>
      <c r="G729" s="992">
        <v>463444.95679999999</v>
      </c>
      <c r="H729" s="992">
        <v>3359976</v>
      </c>
      <c r="J729" s="975"/>
    </row>
    <row r="730" spans="1:10" s="982" customFormat="1">
      <c r="A730" s="988" t="s">
        <v>2536</v>
      </c>
      <c r="B730" s="989" t="s">
        <v>2537</v>
      </c>
      <c r="C730" s="990" t="s">
        <v>80</v>
      </c>
      <c r="D730" s="994">
        <v>3014102</v>
      </c>
      <c r="E730" s="992">
        <v>90423.06</v>
      </c>
      <c r="F730" s="992">
        <v>3104525.06</v>
      </c>
      <c r="G730" s="992">
        <v>496724.00959999999</v>
      </c>
      <c r="H730" s="992">
        <v>3601249</v>
      </c>
      <c r="J730" s="975"/>
    </row>
    <row r="731" spans="1:10" s="982" customFormat="1">
      <c r="A731" s="988" t="s">
        <v>2538</v>
      </c>
      <c r="B731" s="989" t="s">
        <v>2539</v>
      </c>
      <c r="C731" s="990" t="s">
        <v>80</v>
      </c>
      <c r="D731" s="994">
        <v>4360010</v>
      </c>
      <c r="E731" s="992">
        <v>130800.29999999999</v>
      </c>
      <c r="F731" s="992">
        <v>4490810.3</v>
      </c>
      <c r="G731" s="992">
        <v>718529.64799999993</v>
      </c>
      <c r="H731" s="992">
        <v>5209340</v>
      </c>
      <c r="J731" s="975"/>
    </row>
    <row r="732" spans="1:10" s="982" customFormat="1">
      <c r="A732" s="988" t="s">
        <v>2540</v>
      </c>
      <c r="B732" s="989" t="s">
        <v>2541</v>
      </c>
      <c r="C732" s="990" t="s">
        <v>80</v>
      </c>
      <c r="D732" s="994">
        <v>4539387</v>
      </c>
      <c r="E732" s="992">
        <v>136181.60999999999</v>
      </c>
      <c r="F732" s="992">
        <v>4675568.6100000003</v>
      </c>
      <c r="G732" s="992">
        <v>748090.9776000001</v>
      </c>
      <c r="H732" s="992">
        <v>5423660</v>
      </c>
      <c r="J732" s="975"/>
    </row>
    <row r="733" spans="1:10" s="982" customFormat="1">
      <c r="A733" s="988" t="s">
        <v>2542</v>
      </c>
      <c r="B733" s="989" t="s">
        <v>2543</v>
      </c>
      <c r="C733" s="990" t="s">
        <v>80</v>
      </c>
      <c r="D733" s="994">
        <v>4688130</v>
      </c>
      <c r="E733" s="992">
        <v>140643.9</v>
      </c>
      <c r="F733" s="992">
        <v>4828773.9000000004</v>
      </c>
      <c r="G733" s="992">
        <v>772603.82400000002</v>
      </c>
      <c r="H733" s="992">
        <v>5601378</v>
      </c>
      <c r="J733" s="975"/>
    </row>
    <row r="734" spans="1:10" s="982" customFormat="1">
      <c r="A734" s="988" t="s">
        <v>2544</v>
      </c>
      <c r="B734" s="989" t="s">
        <v>2545</v>
      </c>
      <c r="C734" s="990" t="s">
        <v>80</v>
      </c>
      <c r="D734" s="994">
        <v>4854029</v>
      </c>
      <c r="E734" s="992">
        <v>145620.87</v>
      </c>
      <c r="F734" s="992">
        <v>4999649.87</v>
      </c>
      <c r="G734" s="992">
        <v>799943.97920000006</v>
      </c>
      <c r="H734" s="992">
        <v>5799594</v>
      </c>
      <c r="J734" s="975"/>
    </row>
    <row r="735" spans="1:10" s="982" customFormat="1">
      <c r="A735" s="988" t="s">
        <v>2546</v>
      </c>
      <c r="B735" s="989" t="s">
        <v>2547</v>
      </c>
      <c r="C735" s="990" t="s">
        <v>80</v>
      </c>
      <c r="D735" s="994">
        <v>5057933</v>
      </c>
      <c r="E735" s="992">
        <v>151737.99</v>
      </c>
      <c r="F735" s="992">
        <v>5209670.99</v>
      </c>
      <c r="G735" s="992">
        <v>833547.35840000003</v>
      </c>
      <c r="H735" s="992">
        <v>6043218</v>
      </c>
      <c r="J735" s="975"/>
    </row>
    <row r="736" spans="1:10" s="982" customFormat="1">
      <c r="A736" s="988" t="s">
        <v>2548</v>
      </c>
      <c r="B736" s="989" t="s">
        <v>2549</v>
      </c>
      <c r="C736" s="990" t="s">
        <v>80</v>
      </c>
      <c r="D736" s="994">
        <v>5482089</v>
      </c>
      <c r="E736" s="992">
        <v>164462.66999999998</v>
      </c>
      <c r="F736" s="992">
        <v>5646551.6699999999</v>
      </c>
      <c r="G736" s="992">
        <v>903448.2672</v>
      </c>
      <c r="H736" s="992">
        <v>6550000</v>
      </c>
      <c r="J736" s="975"/>
    </row>
    <row r="737" spans="1:10" s="982" customFormat="1">
      <c r="A737" s="988" t="s">
        <v>2550</v>
      </c>
      <c r="B737" s="989" t="s">
        <v>2551</v>
      </c>
      <c r="C737" s="990" t="s">
        <v>80</v>
      </c>
      <c r="D737" s="994">
        <v>5832870</v>
      </c>
      <c r="E737" s="992">
        <v>174986.1</v>
      </c>
      <c r="F737" s="992">
        <v>6007856.0999999996</v>
      </c>
      <c r="G737" s="992">
        <v>961256.97599999991</v>
      </c>
      <c r="H737" s="992">
        <v>6969113</v>
      </c>
      <c r="J737" s="975"/>
    </row>
    <row r="738" spans="1:10" s="982" customFormat="1">
      <c r="A738" s="988" t="s">
        <v>2552</v>
      </c>
      <c r="B738" s="989" t="s">
        <v>2553</v>
      </c>
      <c r="C738" s="990" t="s">
        <v>80</v>
      </c>
      <c r="D738" s="994">
        <v>4721123</v>
      </c>
      <c r="E738" s="992">
        <v>141633.69</v>
      </c>
      <c r="F738" s="992">
        <v>4862756.6900000004</v>
      </c>
      <c r="G738" s="992">
        <v>778041.07040000008</v>
      </c>
      <c r="H738" s="992">
        <v>5640798</v>
      </c>
      <c r="J738" s="975"/>
    </row>
    <row r="739" spans="1:10" s="982" customFormat="1">
      <c r="A739" s="988" t="s">
        <v>2554</v>
      </c>
      <c r="B739" s="989" t="s">
        <v>2555</v>
      </c>
      <c r="C739" s="990" t="s">
        <v>80</v>
      </c>
      <c r="D739" s="994">
        <v>4785422</v>
      </c>
      <c r="E739" s="992">
        <v>143562.66</v>
      </c>
      <c r="F739" s="992">
        <v>4928984.66</v>
      </c>
      <c r="G739" s="992">
        <v>788637.54560000007</v>
      </c>
      <c r="H739" s="992">
        <v>5717622</v>
      </c>
      <c r="J739" s="975"/>
    </row>
    <row r="740" spans="1:10" s="982" customFormat="1">
      <c r="A740" s="988" t="s">
        <v>2556</v>
      </c>
      <c r="B740" s="989" t="s">
        <v>2557</v>
      </c>
      <c r="C740" s="990" t="s">
        <v>80</v>
      </c>
      <c r="D740" s="994">
        <v>5350362</v>
      </c>
      <c r="E740" s="992">
        <v>160510.85999999999</v>
      </c>
      <c r="F740" s="992">
        <v>5510872.8600000003</v>
      </c>
      <c r="G740" s="992">
        <v>881739.65760000004</v>
      </c>
      <c r="H740" s="992">
        <v>6392613</v>
      </c>
      <c r="J740" s="975"/>
    </row>
    <row r="741" spans="1:10" s="982" customFormat="1">
      <c r="A741" s="988" t="s">
        <v>2558</v>
      </c>
      <c r="B741" s="989" t="s">
        <v>2559</v>
      </c>
      <c r="C741" s="990" t="s">
        <v>80</v>
      </c>
      <c r="D741" s="994">
        <v>5628691</v>
      </c>
      <c r="E741" s="992">
        <v>168860.72999999998</v>
      </c>
      <c r="F741" s="992">
        <v>5797551.7300000004</v>
      </c>
      <c r="G741" s="992">
        <v>927608.27680000011</v>
      </c>
      <c r="H741" s="992">
        <v>6725160</v>
      </c>
      <c r="J741" s="975"/>
    </row>
    <row r="742" spans="1:10" s="982" customFormat="1">
      <c r="A742" s="988" t="s">
        <v>2560</v>
      </c>
      <c r="B742" s="989" t="s">
        <v>2561</v>
      </c>
      <c r="C742" s="990" t="s">
        <v>80</v>
      </c>
      <c r="D742" s="994">
        <v>6282527</v>
      </c>
      <c r="E742" s="992">
        <v>188475.81</v>
      </c>
      <c r="F742" s="992">
        <v>6471002.8099999996</v>
      </c>
      <c r="G742" s="992">
        <v>1035360.4495999999</v>
      </c>
      <c r="H742" s="992">
        <v>7506363</v>
      </c>
      <c r="J742" s="975"/>
    </row>
    <row r="743" spans="1:10" s="982" customFormat="1">
      <c r="A743" s="988" t="s">
        <v>2562</v>
      </c>
      <c r="B743" s="989" t="s">
        <v>2563</v>
      </c>
      <c r="C743" s="990" t="s">
        <v>80</v>
      </c>
      <c r="D743" s="994">
        <v>6596669</v>
      </c>
      <c r="E743" s="992">
        <v>197900.07</v>
      </c>
      <c r="F743" s="992">
        <v>6794569.0700000003</v>
      </c>
      <c r="G743" s="992">
        <v>1087131.0512000001</v>
      </c>
      <c r="H743" s="992">
        <v>7881700</v>
      </c>
      <c r="J743" s="975"/>
    </row>
    <row r="744" spans="1:10" s="982" customFormat="1">
      <c r="A744" s="988" t="s">
        <v>2564</v>
      </c>
      <c r="B744" s="989" t="s">
        <v>2565</v>
      </c>
      <c r="C744" s="990" t="s">
        <v>80</v>
      </c>
      <c r="D744" s="994">
        <v>7106390</v>
      </c>
      <c r="E744" s="992">
        <v>213191.69999999998</v>
      </c>
      <c r="F744" s="992">
        <v>7319581.7000000002</v>
      </c>
      <c r="G744" s="992">
        <v>1171133.0720000002</v>
      </c>
      <c r="H744" s="992">
        <v>8490715</v>
      </c>
      <c r="J744" s="975"/>
    </row>
    <row r="745" spans="1:10" s="982" customFormat="1">
      <c r="A745" s="988" t="s">
        <v>2566</v>
      </c>
      <c r="B745" s="989" t="s">
        <v>2567</v>
      </c>
      <c r="C745" s="990" t="s">
        <v>80</v>
      </c>
      <c r="D745" s="994">
        <v>5476693</v>
      </c>
      <c r="E745" s="992">
        <v>164300.79</v>
      </c>
      <c r="F745" s="992">
        <v>5640993.79</v>
      </c>
      <c r="G745" s="992">
        <v>902559.00640000007</v>
      </c>
      <c r="H745" s="992">
        <v>6543553</v>
      </c>
      <c r="J745" s="975"/>
    </row>
    <row r="746" spans="1:10" s="982" customFormat="1">
      <c r="A746" s="988" t="s">
        <v>2568</v>
      </c>
      <c r="B746" s="989" t="s">
        <v>2569</v>
      </c>
      <c r="C746" s="990" t="s">
        <v>80</v>
      </c>
      <c r="D746" s="994">
        <v>5996892</v>
      </c>
      <c r="E746" s="992">
        <v>179906.75999999998</v>
      </c>
      <c r="F746" s="992">
        <v>6176798.7599999998</v>
      </c>
      <c r="G746" s="992">
        <v>988287.80160000001</v>
      </c>
      <c r="H746" s="992">
        <v>7165087</v>
      </c>
      <c r="J746" s="975"/>
    </row>
    <row r="747" spans="1:10" s="982" customFormat="1">
      <c r="A747" s="988" t="s">
        <v>2570</v>
      </c>
      <c r="B747" s="989" t="s">
        <v>2571</v>
      </c>
      <c r="C747" s="990" t="s">
        <v>80</v>
      </c>
      <c r="D747" s="994">
        <v>6142334</v>
      </c>
      <c r="E747" s="992">
        <v>184270.02</v>
      </c>
      <c r="F747" s="992">
        <v>6326604.0199999996</v>
      </c>
      <c r="G747" s="992">
        <v>1012256.6431999999</v>
      </c>
      <c r="H747" s="992">
        <v>7338861</v>
      </c>
      <c r="J747" s="975"/>
    </row>
    <row r="748" spans="1:10" s="982" customFormat="1">
      <c r="A748" s="988" t="s">
        <v>2572</v>
      </c>
      <c r="B748" s="989" t="s">
        <v>2573</v>
      </c>
      <c r="C748" s="990" t="s">
        <v>80</v>
      </c>
      <c r="D748" s="994">
        <v>6398790</v>
      </c>
      <c r="E748" s="992">
        <v>191963.69999999998</v>
      </c>
      <c r="F748" s="992">
        <v>6590753.7000000002</v>
      </c>
      <c r="G748" s="992">
        <v>1054520.5919999999</v>
      </c>
      <c r="H748" s="992">
        <v>7645274</v>
      </c>
      <c r="J748" s="975"/>
    </row>
    <row r="749" spans="1:10" s="982" customFormat="1">
      <c r="A749" s="988" t="s">
        <v>2574</v>
      </c>
      <c r="B749" s="989" t="s">
        <v>2575</v>
      </c>
      <c r="C749" s="990" t="s">
        <v>80</v>
      </c>
      <c r="D749" s="994">
        <v>7295066</v>
      </c>
      <c r="E749" s="992">
        <v>218851.97999999998</v>
      </c>
      <c r="F749" s="992">
        <v>7513917.9800000004</v>
      </c>
      <c r="G749" s="992">
        <v>1202226.8768000002</v>
      </c>
      <c r="H749" s="992">
        <v>8716145</v>
      </c>
      <c r="J749" s="975"/>
    </row>
    <row r="750" spans="1:10" s="982" customFormat="1">
      <c r="A750" s="988" t="s">
        <v>2576</v>
      </c>
      <c r="B750" s="989" t="s">
        <v>2577</v>
      </c>
      <c r="C750" s="990" t="s">
        <v>80</v>
      </c>
      <c r="D750" s="994">
        <v>8178185.0000000009</v>
      </c>
      <c r="E750" s="992">
        <v>245345.55000000002</v>
      </c>
      <c r="F750" s="992">
        <v>8423530.5500000007</v>
      </c>
      <c r="G750" s="992">
        <v>1347764.888</v>
      </c>
      <c r="H750" s="992">
        <v>9771295</v>
      </c>
      <c r="J750" s="975"/>
    </row>
    <row r="751" spans="1:10" s="982" customFormat="1">
      <c r="A751" s="988" t="s">
        <v>2578</v>
      </c>
      <c r="B751" s="989" t="s">
        <v>2579</v>
      </c>
      <c r="C751" s="990" t="s">
        <v>80</v>
      </c>
      <c r="D751" s="994">
        <v>9129590</v>
      </c>
      <c r="E751" s="992">
        <v>273887.7</v>
      </c>
      <c r="F751" s="992">
        <v>9403477.6999999993</v>
      </c>
      <c r="G751" s="992">
        <v>1504556.4319999998</v>
      </c>
      <c r="H751" s="992">
        <v>10908034</v>
      </c>
      <c r="J751" s="975"/>
    </row>
    <row r="752" spans="1:10" s="982" customFormat="1">
      <c r="A752" s="988" t="s">
        <v>2580</v>
      </c>
      <c r="B752" s="989" t="s">
        <v>2581</v>
      </c>
      <c r="C752" s="990" t="s">
        <v>80</v>
      </c>
      <c r="D752" s="994">
        <v>10010792</v>
      </c>
      <c r="E752" s="992">
        <v>300323.76</v>
      </c>
      <c r="F752" s="992">
        <v>10311115.76</v>
      </c>
      <c r="G752" s="992">
        <v>1649778.5216000001</v>
      </c>
      <c r="H752" s="992">
        <v>11960894</v>
      </c>
      <c r="J752" s="975"/>
    </row>
    <row r="753" spans="1:10" s="982" customFormat="1">
      <c r="A753" s="1002" t="s">
        <v>2582</v>
      </c>
      <c r="B753" s="1012" t="s">
        <v>2583</v>
      </c>
      <c r="C753" s="1013"/>
      <c r="D753" s="1023"/>
      <c r="E753" s="987"/>
      <c r="F753" s="987"/>
      <c r="G753" s="987"/>
      <c r="H753" s="987"/>
      <c r="J753" s="975"/>
    </row>
    <row r="754" spans="1:10" s="982" customFormat="1">
      <c r="A754" s="988" t="s">
        <v>2584</v>
      </c>
      <c r="B754" s="989" t="s">
        <v>2585</v>
      </c>
      <c r="C754" s="990" t="s">
        <v>80</v>
      </c>
      <c r="D754" s="994">
        <v>54000</v>
      </c>
      <c r="E754" s="992">
        <v>1620</v>
      </c>
      <c r="F754" s="997">
        <v>55620</v>
      </c>
      <c r="G754" s="997">
        <v>8899.2000000000007</v>
      </c>
      <c r="H754" s="998">
        <v>64519</v>
      </c>
      <c r="J754" s="975"/>
    </row>
    <row r="755" spans="1:10" s="982" customFormat="1">
      <c r="A755" s="988" t="s">
        <v>2586</v>
      </c>
      <c r="B755" s="989" t="s">
        <v>2587</v>
      </c>
      <c r="C755" s="990" t="s">
        <v>80</v>
      </c>
      <c r="D755" s="994">
        <v>68000</v>
      </c>
      <c r="E755" s="992">
        <v>2040</v>
      </c>
      <c r="F755" s="997">
        <v>70040</v>
      </c>
      <c r="G755" s="997">
        <v>11206.4</v>
      </c>
      <c r="H755" s="998">
        <v>81246</v>
      </c>
      <c r="J755" s="975"/>
    </row>
    <row r="756" spans="1:10" s="982" customFormat="1">
      <c r="A756" s="988" t="s">
        <v>2588</v>
      </c>
      <c r="B756" s="989" t="s">
        <v>2589</v>
      </c>
      <c r="C756" s="990" t="s">
        <v>80</v>
      </c>
      <c r="D756" s="994">
        <v>101000</v>
      </c>
      <c r="E756" s="992">
        <v>3030</v>
      </c>
      <c r="F756" s="997">
        <v>104030</v>
      </c>
      <c r="G756" s="997">
        <v>16644.8</v>
      </c>
      <c r="H756" s="998">
        <v>120675</v>
      </c>
      <c r="J756" s="975"/>
    </row>
    <row r="757" spans="1:10" s="982" customFormat="1">
      <c r="A757" s="988" t="s">
        <v>2590</v>
      </c>
      <c r="B757" s="989" t="s">
        <v>2591</v>
      </c>
      <c r="C757" s="990" t="s">
        <v>80</v>
      </c>
      <c r="D757" s="994">
        <v>95000</v>
      </c>
      <c r="E757" s="992">
        <v>2850</v>
      </c>
      <c r="F757" s="997">
        <v>97850</v>
      </c>
      <c r="G757" s="997">
        <v>15656</v>
      </c>
      <c r="H757" s="998">
        <v>113506</v>
      </c>
      <c r="J757" s="975"/>
    </row>
    <row r="758" spans="1:10" s="982" customFormat="1">
      <c r="A758" s="988" t="s">
        <v>2592</v>
      </c>
      <c r="B758" s="989" t="s">
        <v>2593</v>
      </c>
      <c r="C758" s="990" t="s">
        <v>80</v>
      </c>
      <c r="D758" s="994">
        <v>107000</v>
      </c>
      <c r="E758" s="992">
        <v>3210</v>
      </c>
      <c r="F758" s="997">
        <v>110210</v>
      </c>
      <c r="G758" s="997">
        <v>17633.600000000002</v>
      </c>
      <c r="H758" s="998">
        <v>127844</v>
      </c>
      <c r="J758" s="975"/>
    </row>
    <row r="759" spans="1:10" s="982" customFormat="1">
      <c r="A759" s="988" t="s">
        <v>2594</v>
      </c>
      <c r="B759" s="989" t="s">
        <v>2595</v>
      </c>
      <c r="C759" s="990" t="s">
        <v>80</v>
      </c>
      <c r="D759" s="994">
        <v>133000</v>
      </c>
      <c r="E759" s="992">
        <v>3990</v>
      </c>
      <c r="F759" s="997">
        <v>136990</v>
      </c>
      <c r="G759" s="997">
        <v>21918.400000000001</v>
      </c>
      <c r="H759" s="998">
        <v>158908</v>
      </c>
      <c r="J759" s="975"/>
    </row>
    <row r="760" spans="1:10" s="982" customFormat="1">
      <c r="A760" s="988" t="s">
        <v>2596</v>
      </c>
      <c r="B760" s="989" t="s">
        <v>2597</v>
      </c>
      <c r="C760" s="990" t="s">
        <v>80</v>
      </c>
      <c r="D760" s="994">
        <v>220733</v>
      </c>
      <c r="E760" s="992">
        <v>6621.99</v>
      </c>
      <c r="F760" s="992">
        <v>227354.99</v>
      </c>
      <c r="G760" s="992">
        <v>36376.7984</v>
      </c>
      <c r="H760" s="992">
        <v>263732</v>
      </c>
      <c r="J760" s="975"/>
    </row>
    <row r="761" spans="1:10" s="982" customFormat="1">
      <c r="A761" s="988" t="s">
        <v>2598</v>
      </c>
      <c r="B761" s="989" t="s">
        <v>2599</v>
      </c>
      <c r="C761" s="990" t="s">
        <v>80</v>
      </c>
      <c r="D761" s="994">
        <v>241834</v>
      </c>
      <c r="E761" s="992">
        <v>7255.0199999999995</v>
      </c>
      <c r="F761" s="992">
        <v>249089.02</v>
      </c>
      <c r="G761" s="992">
        <v>39854.243199999997</v>
      </c>
      <c r="H761" s="992">
        <v>288943</v>
      </c>
      <c r="J761" s="975"/>
    </row>
    <row r="762" spans="1:10" s="982" customFormat="1">
      <c r="A762" s="988" t="s">
        <v>2600</v>
      </c>
      <c r="B762" s="989" t="s">
        <v>2601</v>
      </c>
      <c r="C762" s="990" t="s">
        <v>80</v>
      </c>
      <c r="D762" s="994">
        <v>283874</v>
      </c>
      <c r="E762" s="992">
        <v>8516.2199999999993</v>
      </c>
      <c r="F762" s="992">
        <v>292390.21999999997</v>
      </c>
      <c r="G762" s="992">
        <v>46782.4352</v>
      </c>
      <c r="H762" s="992">
        <v>339173</v>
      </c>
      <c r="J762" s="975"/>
    </row>
    <row r="763" spans="1:10" s="982" customFormat="1">
      <c r="A763" s="988" t="s">
        <v>2602</v>
      </c>
      <c r="B763" s="989" t="s">
        <v>2603</v>
      </c>
      <c r="C763" s="990" t="s">
        <v>80</v>
      </c>
      <c r="D763" s="994">
        <v>355828</v>
      </c>
      <c r="E763" s="992">
        <v>10674.84</v>
      </c>
      <c r="F763" s="992">
        <v>366502.84</v>
      </c>
      <c r="G763" s="992">
        <v>58640.454400000002</v>
      </c>
      <c r="H763" s="992">
        <v>425143</v>
      </c>
      <c r="J763" s="975"/>
    </row>
    <row r="764" spans="1:10" s="982" customFormat="1">
      <c r="A764" s="988" t="s">
        <v>2604</v>
      </c>
      <c r="B764" s="989" t="s">
        <v>2605</v>
      </c>
      <c r="C764" s="990" t="s">
        <v>80</v>
      </c>
      <c r="D764" s="994">
        <v>432973</v>
      </c>
      <c r="E764" s="992">
        <v>12989.189999999999</v>
      </c>
      <c r="F764" s="992">
        <v>445962.19</v>
      </c>
      <c r="G764" s="992">
        <v>71353.950400000002</v>
      </c>
      <c r="H764" s="992">
        <v>517316</v>
      </c>
      <c r="J764" s="975"/>
    </row>
    <row r="765" spans="1:10" s="982" customFormat="1">
      <c r="A765" s="988" t="s">
        <v>2606</v>
      </c>
      <c r="B765" s="989" t="s">
        <v>2607</v>
      </c>
      <c r="C765" s="990" t="s">
        <v>80</v>
      </c>
      <c r="D765" s="994">
        <v>495805</v>
      </c>
      <c r="E765" s="992">
        <v>14874.15</v>
      </c>
      <c r="F765" s="992">
        <v>510679.15</v>
      </c>
      <c r="G765" s="992">
        <v>81708.664000000004</v>
      </c>
      <c r="H765" s="992">
        <v>592388</v>
      </c>
      <c r="J765" s="975"/>
    </row>
    <row r="766" spans="1:10" s="982" customFormat="1">
      <c r="A766" s="988" t="s">
        <v>2608</v>
      </c>
      <c r="B766" s="989" t="s">
        <v>2609</v>
      </c>
      <c r="C766" s="990" t="s">
        <v>80</v>
      </c>
      <c r="D766" s="994">
        <v>565729</v>
      </c>
      <c r="E766" s="992">
        <v>16971.87</v>
      </c>
      <c r="F766" s="992">
        <v>582700.87</v>
      </c>
      <c r="G766" s="992">
        <v>93232.139200000005</v>
      </c>
      <c r="H766" s="992">
        <v>675933</v>
      </c>
      <c r="J766" s="975"/>
    </row>
    <row r="767" spans="1:10" s="982" customFormat="1">
      <c r="A767" s="988" t="s">
        <v>2610</v>
      </c>
      <c r="B767" s="989" t="s">
        <v>2611</v>
      </c>
      <c r="C767" s="990" t="s">
        <v>80</v>
      </c>
      <c r="D767" s="994">
        <v>594424</v>
      </c>
      <c r="E767" s="992">
        <v>17832.719999999998</v>
      </c>
      <c r="F767" s="992">
        <v>612256.72</v>
      </c>
      <c r="G767" s="992">
        <v>97961.075199999992</v>
      </c>
      <c r="H767" s="992">
        <v>710218</v>
      </c>
      <c r="J767" s="975"/>
    </row>
    <row r="768" spans="1:10" s="982" customFormat="1">
      <c r="A768" s="988" t="s">
        <v>2612</v>
      </c>
      <c r="B768" s="989" t="s">
        <v>2613</v>
      </c>
      <c r="C768" s="990" t="s">
        <v>80</v>
      </c>
      <c r="D768" s="994">
        <v>638995</v>
      </c>
      <c r="E768" s="992">
        <v>19169.849999999999</v>
      </c>
      <c r="F768" s="992">
        <v>658164.85</v>
      </c>
      <c r="G768" s="992">
        <v>105306.376</v>
      </c>
      <c r="H768" s="992">
        <v>763471</v>
      </c>
      <c r="J768" s="975"/>
    </row>
    <row r="769" spans="1:10" s="982" customFormat="1">
      <c r="A769" s="988" t="s">
        <v>2614</v>
      </c>
      <c r="B769" s="989" t="s">
        <v>2615</v>
      </c>
      <c r="C769" s="990" t="s">
        <v>80</v>
      </c>
      <c r="D769" s="994">
        <v>646054</v>
      </c>
      <c r="E769" s="992">
        <v>19381.62</v>
      </c>
      <c r="F769" s="992">
        <v>665435.62</v>
      </c>
      <c r="G769" s="992">
        <v>106469.6992</v>
      </c>
      <c r="H769" s="992">
        <v>771905</v>
      </c>
      <c r="J769" s="975"/>
    </row>
    <row r="770" spans="1:10" s="982" customFormat="1">
      <c r="A770" s="988" t="s">
        <v>2616</v>
      </c>
      <c r="B770" s="989" t="s">
        <v>2617</v>
      </c>
      <c r="C770" s="990" t="s">
        <v>80</v>
      </c>
      <c r="D770" s="994">
        <v>802172</v>
      </c>
      <c r="E770" s="992">
        <v>24065.16</v>
      </c>
      <c r="F770" s="992">
        <v>826237.16</v>
      </c>
      <c r="G770" s="992">
        <v>132197.94560000001</v>
      </c>
      <c r="H770" s="992">
        <v>958435</v>
      </c>
      <c r="J770" s="975"/>
    </row>
    <row r="771" spans="1:10" s="982" customFormat="1">
      <c r="A771" s="988" t="s">
        <v>2618</v>
      </c>
      <c r="B771" s="989" t="s">
        <v>2619</v>
      </c>
      <c r="C771" s="990" t="s">
        <v>80</v>
      </c>
      <c r="D771" s="994">
        <v>806871</v>
      </c>
      <c r="E771" s="992">
        <v>24206.129999999997</v>
      </c>
      <c r="F771" s="992">
        <v>831077.13</v>
      </c>
      <c r="G771" s="992">
        <v>132972.34080000001</v>
      </c>
      <c r="H771" s="992">
        <v>964049</v>
      </c>
      <c r="J771" s="975"/>
    </row>
    <row r="772" spans="1:10" s="982" customFormat="1">
      <c r="A772" s="988" t="s">
        <v>2620</v>
      </c>
      <c r="B772" s="989" t="s">
        <v>2621</v>
      </c>
      <c r="C772" s="990" t="s">
        <v>80</v>
      </c>
      <c r="D772" s="994">
        <v>849604</v>
      </c>
      <c r="E772" s="992">
        <v>25488.12</v>
      </c>
      <c r="F772" s="992">
        <v>875092.12</v>
      </c>
      <c r="G772" s="992">
        <v>140014.73920000001</v>
      </c>
      <c r="H772" s="992">
        <v>1015107</v>
      </c>
      <c r="J772" s="975"/>
    </row>
    <row r="773" spans="1:10" s="982" customFormat="1">
      <c r="A773" s="988" t="s">
        <v>2622</v>
      </c>
      <c r="B773" s="989" t="s">
        <v>2623</v>
      </c>
      <c r="C773" s="990" t="s">
        <v>80</v>
      </c>
      <c r="D773" s="994">
        <v>991674</v>
      </c>
      <c r="E773" s="992">
        <v>29750.219999999998</v>
      </c>
      <c r="F773" s="992">
        <v>1021424.22</v>
      </c>
      <c r="G773" s="992">
        <v>163427.87520000001</v>
      </c>
      <c r="H773" s="992">
        <v>1184852</v>
      </c>
      <c r="J773" s="975"/>
    </row>
    <row r="774" spans="1:10" s="982" customFormat="1">
      <c r="A774" s="988" t="s">
        <v>2624</v>
      </c>
      <c r="B774" s="989" t="s">
        <v>2625</v>
      </c>
      <c r="C774" s="990" t="s">
        <v>80</v>
      </c>
      <c r="D774" s="994">
        <v>1257853</v>
      </c>
      <c r="E774" s="992">
        <v>37735.589999999997</v>
      </c>
      <c r="F774" s="992">
        <v>1295588.5900000001</v>
      </c>
      <c r="G774" s="992">
        <v>207294.17440000002</v>
      </c>
      <c r="H774" s="992">
        <v>1502883</v>
      </c>
      <c r="J774" s="975"/>
    </row>
    <row r="775" spans="1:10" s="982" customFormat="1">
      <c r="A775" s="988" t="s">
        <v>2626</v>
      </c>
      <c r="B775" s="989" t="s">
        <v>2627</v>
      </c>
      <c r="C775" s="990" t="s">
        <v>80</v>
      </c>
      <c r="D775" s="994">
        <v>1131326</v>
      </c>
      <c r="E775" s="992">
        <v>33939.78</v>
      </c>
      <c r="F775" s="992">
        <v>1165265.78</v>
      </c>
      <c r="G775" s="992">
        <v>186442.52480000001</v>
      </c>
      <c r="H775" s="992">
        <v>1351708</v>
      </c>
      <c r="J775" s="975"/>
    </row>
    <row r="776" spans="1:10" s="982" customFormat="1">
      <c r="A776" s="988" t="s">
        <v>2628</v>
      </c>
      <c r="B776" s="989" t="s">
        <v>2629</v>
      </c>
      <c r="C776" s="990" t="s">
        <v>80</v>
      </c>
      <c r="D776" s="994">
        <v>1159358</v>
      </c>
      <c r="E776" s="992">
        <v>34780.74</v>
      </c>
      <c r="F776" s="992">
        <v>1194138.74</v>
      </c>
      <c r="G776" s="992">
        <v>191062.19839999999</v>
      </c>
      <c r="H776" s="992">
        <v>1385201</v>
      </c>
      <c r="J776" s="975"/>
    </row>
    <row r="777" spans="1:10" s="982" customFormat="1">
      <c r="A777" s="988" t="s">
        <v>2630</v>
      </c>
      <c r="B777" s="989" t="s">
        <v>2631</v>
      </c>
      <c r="C777" s="990" t="s">
        <v>80</v>
      </c>
      <c r="D777" s="994">
        <v>1414242</v>
      </c>
      <c r="E777" s="992">
        <v>42427.26</v>
      </c>
      <c r="F777" s="992">
        <v>1456669.26</v>
      </c>
      <c r="G777" s="992">
        <v>233067.0816</v>
      </c>
      <c r="H777" s="992">
        <v>1689736</v>
      </c>
      <c r="J777" s="975"/>
    </row>
    <row r="778" spans="1:10" s="982" customFormat="1">
      <c r="A778" s="988" t="s">
        <v>2632</v>
      </c>
      <c r="B778" s="989" t="s">
        <v>2633</v>
      </c>
      <c r="C778" s="990" t="s">
        <v>80</v>
      </c>
      <c r="D778" s="994">
        <v>1555384</v>
      </c>
      <c r="E778" s="992">
        <v>46661.52</v>
      </c>
      <c r="F778" s="992">
        <v>1602045.52</v>
      </c>
      <c r="G778" s="992">
        <v>256327.28320000001</v>
      </c>
      <c r="H778" s="992">
        <v>1858373</v>
      </c>
      <c r="J778" s="975"/>
    </row>
    <row r="779" spans="1:10" s="982" customFormat="1">
      <c r="A779" s="988" t="s">
        <v>2634</v>
      </c>
      <c r="B779" s="989" t="s">
        <v>2635</v>
      </c>
      <c r="C779" s="990" t="s">
        <v>80</v>
      </c>
      <c r="D779" s="994">
        <v>1839612</v>
      </c>
      <c r="E779" s="992">
        <v>55188.36</v>
      </c>
      <c r="F779" s="992">
        <v>1894800.36</v>
      </c>
      <c r="G779" s="992">
        <v>303168.0576</v>
      </c>
      <c r="H779" s="992">
        <v>2197968</v>
      </c>
      <c r="J779" s="975"/>
    </row>
    <row r="780" spans="1:10" s="982" customFormat="1">
      <c r="A780" s="988" t="s">
        <v>2636</v>
      </c>
      <c r="B780" s="989" t="s">
        <v>2637</v>
      </c>
      <c r="C780" s="990" t="s">
        <v>80</v>
      </c>
      <c r="D780" s="994">
        <v>2121997</v>
      </c>
      <c r="E780" s="992">
        <v>63659.909999999996</v>
      </c>
      <c r="F780" s="992">
        <v>2185656.91</v>
      </c>
      <c r="G780" s="992">
        <v>349705.10560000001</v>
      </c>
      <c r="H780" s="992">
        <v>2535362</v>
      </c>
      <c r="J780" s="975"/>
    </row>
    <row r="781" spans="1:10" s="982" customFormat="1">
      <c r="A781" s="988" t="s">
        <v>2638</v>
      </c>
      <c r="B781" s="989" t="s">
        <v>2639</v>
      </c>
      <c r="C781" s="990" t="s">
        <v>80</v>
      </c>
      <c r="D781" s="994">
        <v>1447853</v>
      </c>
      <c r="E781" s="992">
        <v>43435.59</v>
      </c>
      <c r="F781" s="992">
        <v>1491288.59</v>
      </c>
      <c r="G781" s="992">
        <v>238606.17440000002</v>
      </c>
      <c r="H781" s="992">
        <v>1729895</v>
      </c>
      <c r="J781" s="975"/>
    </row>
    <row r="782" spans="1:10" s="982" customFormat="1">
      <c r="A782" s="988" t="s">
        <v>2640</v>
      </c>
      <c r="B782" s="989" t="s">
        <v>2641</v>
      </c>
      <c r="C782" s="990" t="s">
        <v>80</v>
      </c>
      <c r="D782" s="994">
        <v>1477000</v>
      </c>
      <c r="E782" s="992">
        <v>44310</v>
      </c>
      <c r="F782" s="992">
        <v>1521310</v>
      </c>
      <c r="G782" s="992">
        <v>243409.6</v>
      </c>
      <c r="H782" s="992">
        <v>1764720</v>
      </c>
      <c r="J782" s="975"/>
    </row>
    <row r="783" spans="1:10" s="982" customFormat="1">
      <c r="A783" s="988" t="s">
        <v>2642</v>
      </c>
      <c r="B783" s="989" t="s">
        <v>2643</v>
      </c>
      <c r="C783" s="990" t="s">
        <v>80</v>
      </c>
      <c r="D783" s="994">
        <v>1549971</v>
      </c>
      <c r="E783" s="992">
        <v>46499.13</v>
      </c>
      <c r="F783" s="992">
        <v>1596470.13</v>
      </c>
      <c r="G783" s="992">
        <v>255435.22079999998</v>
      </c>
      <c r="H783" s="992">
        <v>1851905</v>
      </c>
      <c r="J783" s="975"/>
    </row>
    <row r="784" spans="1:10" s="982" customFormat="1">
      <c r="A784" s="988" t="s">
        <v>2644</v>
      </c>
      <c r="B784" s="989" t="s">
        <v>2645</v>
      </c>
      <c r="C784" s="990" t="s">
        <v>80</v>
      </c>
      <c r="D784" s="994">
        <v>1606388</v>
      </c>
      <c r="E784" s="992">
        <v>48191.64</v>
      </c>
      <c r="F784" s="992">
        <v>1654579.64</v>
      </c>
      <c r="G784" s="992">
        <v>264732.74239999999</v>
      </c>
      <c r="H784" s="992">
        <v>1919312</v>
      </c>
      <c r="J784" s="975"/>
    </row>
    <row r="785" spans="1:10" s="982" customFormat="1">
      <c r="A785" s="988" t="s">
        <v>2646</v>
      </c>
      <c r="B785" s="989" t="s">
        <v>2647</v>
      </c>
      <c r="C785" s="990" t="s">
        <v>80</v>
      </c>
      <c r="D785" s="994">
        <v>1665144</v>
      </c>
      <c r="E785" s="992">
        <v>49954.32</v>
      </c>
      <c r="F785" s="992">
        <v>1715098.32</v>
      </c>
      <c r="G785" s="992">
        <v>274415.73120000004</v>
      </c>
      <c r="H785" s="992">
        <v>1989514</v>
      </c>
      <c r="J785" s="975"/>
    </row>
    <row r="786" spans="1:10" s="982" customFormat="1">
      <c r="A786" s="988" t="s">
        <v>2648</v>
      </c>
      <c r="B786" s="989" t="s">
        <v>2649</v>
      </c>
      <c r="C786" s="990" t="s">
        <v>80</v>
      </c>
      <c r="D786" s="994">
        <v>1728246</v>
      </c>
      <c r="E786" s="992">
        <v>51847.38</v>
      </c>
      <c r="F786" s="992">
        <v>1780093.38</v>
      </c>
      <c r="G786" s="992">
        <v>284814.94079999998</v>
      </c>
      <c r="H786" s="992">
        <v>2064908</v>
      </c>
      <c r="J786" s="975"/>
    </row>
    <row r="787" spans="1:10" s="982" customFormat="1">
      <c r="A787" s="988" t="s">
        <v>2650</v>
      </c>
      <c r="B787" s="989" t="s">
        <v>2651</v>
      </c>
      <c r="C787" s="990" t="s">
        <v>80</v>
      </c>
      <c r="D787" s="994">
        <v>1914621</v>
      </c>
      <c r="E787" s="992">
        <v>57438.63</v>
      </c>
      <c r="F787" s="992">
        <v>1972059.63</v>
      </c>
      <c r="G787" s="992">
        <v>315529.54080000002</v>
      </c>
      <c r="H787" s="992">
        <v>2287589</v>
      </c>
      <c r="J787" s="975"/>
    </row>
    <row r="788" spans="1:10" s="982" customFormat="1">
      <c r="A788" s="988" t="s">
        <v>2652</v>
      </c>
      <c r="B788" s="989" t="s">
        <v>2653</v>
      </c>
      <c r="C788" s="990" t="s">
        <v>80</v>
      </c>
      <c r="D788" s="994">
        <v>1984382</v>
      </c>
      <c r="E788" s="992">
        <v>59531.46</v>
      </c>
      <c r="F788" s="992">
        <v>2043913.46</v>
      </c>
      <c r="G788" s="992">
        <v>327026.15360000002</v>
      </c>
      <c r="H788" s="992">
        <v>2370940</v>
      </c>
      <c r="J788" s="975"/>
    </row>
    <row r="789" spans="1:10" s="982" customFormat="1">
      <c r="A789" s="988" t="s">
        <v>2654</v>
      </c>
      <c r="B789" s="989" t="s">
        <v>2655</v>
      </c>
      <c r="C789" s="990" t="s">
        <v>80</v>
      </c>
      <c r="D789" s="994">
        <v>2131887</v>
      </c>
      <c r="E789" s="992">
        <v>63956.61</v>
      </c>
      <c r="F789" s="992">
        <v>2195843.61</v>
      </c>
      <c r="G789" s="992">
        <v>351334.97759999998</v>
      </c>
      <c r="H789" s="992">
        <v>2547179</v>
      </c>
      <c r="J789" s="975"/>
    </row>
    <row r="790" spans="1:10" s="982" customFormat="1">
      <c r="A790" s="988" t="s">
        <v>2656</v>
      </c>
      <c r="B790" s="989" t="s">
        <v>2657</v>
      </c>
      <c r="C790" s="990" t="s">
        <v>80</v>
      </c>
      <c r="D790" s="994">
        <v>2260224</v>
      </c>
      <c r="E790" s="992">
        <v>67806.720000000001</v>
      </c>
      <c r="F790" s="992">
        <v>2328030.7200000002</v>
      </c>
      <c r="G790" s="992">
        <v>372484.91520000005</v>
      </c>
      <c r="H790" s="992">
        <v>2700516</v>
      </c>
      <c r="J790" s="975"/>
    </row>
    <row r="791" spans="1:10" s="982" customFormat="1">
      <c r="A791" s="988" t="s">
        <v>2658</v>
      </c>
      <c r="B791" s="989" t="s">
        <v>2659</v>
      </c>
      <c r="C791" s="990" t="s">
        <v>80</v>
      </c>
      <c r="D791" s="994">
        <v>2324800</v>
      </c>
      <c r="E791" s="992">
        <v>69744</v>
      </c>
      <c r="F791" s="992">
        <v>2394544</v>
      </c>
      <c r="G791" s="992">
        <v>383127.03999999998</v>
      </c>
      <c r="H791" s="992">
        <v>2777671</v>
      </c>
      <c r="J791" s="975"/>
    </row>
    <row r="792" spans="1:10" s="982" customFormat="1">
      <c r="A792" s="988" t="s">
        <v>2660</v>
      </c>
      <c r="B792" s="989" t="s">
        <v>2661</v>
      </c>
      <c r="C792" s="990" t="s">
        <v>80</v>
      </c>
      <c r="D792" s="994">
        <v>2569137</v>
      </c>
      <c r="E792" s="992">
        <v>77074.11</v>
      </c>
      <c r="F792" s="992">
        <v>2646211.11</v>
      </c>
      <c r="G792" s="992">
        <v>423393.77759999997</v>
      </c>
      <c r="H792" s="992">
        <v>3069605</v>
      </c>
      <c r="J792" s="975"/>
    </row>
    <row r="793" spans="1:10" s="982" customFormat="1">
      <c r="A793" s="988" t="s">
        <v>2662</v>
      </c>
      <c r="B793" s="989" t="s">
        <v>2663</v>
      </c>
      <c r="C793" s="990" t="s">
        <v>80</v>
      </c>
      <c r="D793" s="994">
        <v>2812166</v>
      </c>
      <c r="E793" s="992">
        <v>84364.98</v>
      </c>
      <c r="F793" s="992">
        <v>2896530.98</v>
      </c>
      <c r="G793" s="992">
        <v>463444.95679999999</v>
      </c>
      <c r="H793" s="992">
        <v>3359976</v>
      </c>
      <c r="J793" s="975"/>
    </row>
    <row r="794" spans="1:10" s="982" customFormat="1">
      <c r="A794" s="988" t="s">
        <v>2664</v>
      </c>
      <c r="B794" s="989" t="s">
        <v>2665</v>
      </c>
      <c r="C794" s="990" t="s">
        <v>80</v>
      </c>
      <c r="D794" s="994">
        <v>3016422</v>
      </c>
      <c r="E794" s="992">
        <v>90492.66</v>
      </c>
      <c r="F794" s="992">
        <v>3106914.66</v>
      </c>
      <c r="G794" s="992">
        <v>497106.34560000006</v>
      </c>
      <c r="H794" s="992">
        <v>3604021</v>
      </c>
      <c r="J794" s="975"/>
    </row>
    <row r="795" spans="1:10" s="982" customFormat="1">
      <c r="A795" s="988" t="s">
        <v>2666</v>
      </c>
      <c r="B795" s="989" t="s">
        <v>2667</v>
      </c>
      <c r="C795" s="990" t="s">
        <v>80</v>
      </c>
      <c r="D795" s="994">
        <v>4360010</v>
      </c>
      <c r="E795" s="992">
        <v>130800.29999999999</v>
      </c>
      <c r="F795" s="992">
        <v>4490810.3</v>
      </c>
      <c r="G795" s="992">
        <v>718529.64799999993</v>
      </c>
      <c r="H795" s="992">
        <v>5209340</v>
      </c>
      <c r="J795" s="975"/>
    </row>
    <row r="796" spans="1:10" s="982" customFormat="1">
      <c r="A796" s="988" t="s">
        <v>2668</v>
      </c>
      <c r="B796" s="989" t="s">
        <v>2669</v>
      </c>
      <c r="C796" s="990" t="s">
        <v>80</v>
      </c>
      <c r="D796" s="994">
        <v>4539387</v>
      </c>
      <c r="E796" s="992">
        <v>136181.60999999999</v>
      </c>
      <c r="F796" s="992">
        <v>4675568.6100000003</v>
      </c>
      <c r="G796" s="992">
        <v>748090.9776000001</v>
      </c>
      <c r="H796" s="992">
        <v>5423660</v>
      </c>
      <c r="J796" s="975"/>
    </row>
    <row r="797" spans="1:10" s="982" customFormat="1">
      <c r="A797" s="988" t="s">
        <v>2670</v>
      </c>
      <c r="B797" s="989" t="s">
        <v>2671</v>
      </c>
      <c r="C797" s="990" t="s">
        <v>80</v>
      </c>
      <c r="D797" s="994">
        <v>4688130</v>
      </c>
      <c r="E797" s="992">
        <v>140643.9</v>
      </c>
      <c r="F797" s="992">
        <v>4828773.9000000004</v>
      </c>
      <c r="G797" s="992">
        <v>772603.82400000002</v>
      </c>
      <c r="H797" s="992">
        <v>5601378</v>
      </c>
      <c r="J797" s="975"/>
    </row>
    <row r="798" spans="1:10" s="982" customFormat="1">
      <c r="A798" s="988" t="s">
        <v>2672</v>
      </c>
      <c r="B798" s="989" t="s">
        <v>2673</v>
      </c>
      <c r="C798" s="990" t="s">
        <v>80</v>
      </c>
      <c r="D798" s="994">
        <v>4854029</v>
      </c>
      <c r="E798" s="992">
        <v>145620.87</v>
      </c>
      <c r="F798" s="992">
        <v>4999649.87</v>
      </c>
      <c r="G798" s="992">
        <v>799943.97920000006</v>
      </c>
      <c r="H798" s="992">
        <v>5799594</v>
      </c>
      <c r="J798" s="975"/>
    </row>
    <row r="799" spans="1:10" s="982" customFormat="1">
      <c r="A799" s="988" t="s">
        <v>2674</v>
      </c>
      <c r="B799" s="989" t="s">
        <v>2675</v>
      </c>
      <c r="C799" s="990" t="s">
        <v>80</v>
      </c>
      <c r="D799" s="994">
        <v>5057933</v>
      </c>
      <c r="E799" s="992">
        <v>151737.99</v>
      </c>
      <c r="F799" s="992">
        <v>5209670.99</v>
      </c>
      <c r="G799" s="992">
        <v>833547.35840000003</v>
      </c>
      <c r="H799" s="992">
        <v>6043218</v>
      </c>
      <c r="J799" s="975"/>
    </row>
    <row r="800" spans="1:10" s="982" customFormat="1">
      <c r="A800" s="988" t="s">
        <v>2676</v>
      </c>
      <c r="B800" s="989" t="s">
        <v>2677</v>
      </c>
      <c r="C800" s="990" t="s">
        <v>80</v>
      </c>
      <c r="D800" s="994">
        <v>5482089</v>
      </c>
      <c r="E800" s="992">
        <v>164462.66999999998</v>
      </c>
      <c r="F800" s="992">
        <v>5646551.6699999999</v>
      </c>
      <c r="G800" s="992">
        <v>903448.2672</v>
      </c>
      <c r="H800" s="992">
        <v>6550000</v>
      </c>
      <c r="J800" s="975"/>
    </row>
    <row r="801" spans="1:10" s="982" customFormat="1">
      <c r="A801" s="988" t="s">
        <v>2678</v>
      </c>
      <c r="B801" s="989" t="s">
        <v>2679</v>
      </c>
      <c r="C801" s="990" t="s">
        <v>80</v>
      </c>
      <c r="D801" s="994">
        <v>5832870</v>
      </c>
      <c r="E801" s="992">
        <v>174986.1</v>
      </c>
      <c r="F801" s="992">
        <v>6007856.0999999996</v>
      </c>
      <c r="G801" s="992">
        <v>961256.97599999991</v>
      </c>
      <c r="H801" s="992">
        <v>6969113</v>
      </c>
      <c r="J801" s="975"/>
    </row>
    <row r="802" spans="1:10" s="982" customFormat="1">
      <c r="A802" s="988" t="s">
        <v>2680</v>
      </c>
      <c r="B802" s="989" t="s">
        <v>2681</v>
      </c>
      <c r="C802" s="990" t="s">
        <v>80</v>
      </c>
      <c r="D802" s="994">
        <v>4721123</v>
      </c>
      <c r="E802" s="992">
        <v>141633.69</v>
      </c>
      <c r="F802" s="992">
        <v>4862756.6900000004</v>
      </c>
      <c r="G802" s="992">
        <v>778041.07040000008</v>
      </c>
      <c r="H802" s="992">
        <v>5640798</v>
      </c>
      <c r="J802" s="975"/>
    </row>
    <row r="803" spans="1:10" s="982" customFormat="1">
      <c r="A803" s="988" t="s">
        <v>2682</v>
      </c>
      <c r="B803" s="989" t="s">
        <v>2683</v>
      </c>
      <c r="C803" s="990" t="s">
        <v>80</v>
      </c>
      <c r="D803" s="994">
        <v>4785422</v>
      </c>
      <c r="E803" s="992">
        <v>143562.66</v>
      </c>
      <c r="F803" s="992">
        <v>4928984.66</v>
      </c>
      <c r="G803" s="992">
        <v>788637.54560000007</v>
      </c>
      <c r="H803" s="992">
        <v>5717622</v>
      </c>
      <c r="J803" s="975"/>
    </row>
    <row r="804" spans="1:10" s="982" customFormat="1">
      <c r="A804" s="988" t="s">
        <v>2684</v>
      </c>
      <c r="B804" s="989" t="s">
        <v>2685</v>
      </c>
      <c r="C804" s="990" t="s">
        <v>80</v>
      </c>
      <c r="D804" s="994">
        <v>5350362</v>
      </c>
      <c r="E804" s="992">
        <v>160510.85999999999</v>
      </c>
      <c r="F804" s="992">
        <v>5510872.8600000003</v>
      </c>
      <c r="G804" s="992">
        <v>881739.65760000004</v>
      </c>
      <c r="H804" s="992">
        <v>6392613</v>
      </c>
      <c r="J804" s="975"/>
    </row>
    <row r="805" spans="1:10" s="982" customFormat="1">
      <c r="A805" s="988" t="s">
        <v>2686</v>
      </c>
      <c r="B805" s="989" t="s">
        <v>2687</v>
      </c>
      <c r="C805" s="990" t="s">
        <v>80</v>
      </c>
      <c r="D805" s="994">
        <v>5628691</v>
      </c>
      <c r="E805" s="992">
        <v>168860.72999999998</v>
      </c>
      <c r="F805" s="992">
        <v>5797551.7300000004</v>
      </c>
      <c r="G805" s="992">
        <v>927608.27680000011</v>
      </c>
      <c r="H805" s="992">
        <v>6725160</v>
      </c>
      <c r="J805" s="975"/>
    </row>
    <row r="806" spans="1:10" s="982" customFormat="1">
      <c r="A806" s="988" t="s">
        <v>2688</v>
      </c>
      <c r="B806" s="989" t="s">
        <v>2689</v>
      </c>
      <c r="C806" s="990" t="s">
        <v>80</v>
      </c>
      <c r="D806" s="994">
        <v>6282527</v>
      </c>
      <c r="E806" s="992">
        <v>188475.81</v>
      </c>
      <c r="F806" s="992">
        <v>6471002.8099999996</v>
      </c>
      <c r="G806" s="992">
        <v>1035360.4495999999</v>
      </c>
      <c r="H806" s="992">
        <v>7506363</v>
      </c>
      <c r="J806" s="975"/>
    </row>
    <row r="807" spans="1:10" s="982" customFormat="1">
      <c r="A807" s="988" t="s">
        <v>2690</v>
      </c>
      <c r="B807" s="989" t="s">
        <v>2691</v>
      </c>
      <c r="C807" s="990" t="s">
        <v>80</v>
      </c>
      <c r="D807" s="994">
        <v>6596669</v>
      </c>
      <c r="E807" s="992">
        <v>197900.07</v>
      </c>
      <c r="F807" s="992">
        <v>6794569.0700000003</v>
      </c>
      <c r="G807" s="992">
        <v>1087131.0512000001</v>
      </c>
      <c r="H807" s="992">
        <v>7881700</v>
      </c>
      <c r="J807" s="975"/>
    </row>
    <row r="808" spans="1:10" s="982" customFormat="1">
      <c r="A808" s="988" t="s">
        <v>2692</v>
      </c>
      <c r="B808" s="989" t="s">
        <v>2693</v>
      </c>
      <c r="C808" s="990" t="s">
        <v>80</v>
      </c>
      <c r="D808" s="994">
        <v>7106390</v>
      </c>
      <c r="E808" s="992">
        <v>213191.69999999998</v>
      </c>
      <c r="F808" s="992">
        <v>7319581.7000000002</v>
      </c>
      <c r="G808" s="992">
        <v>1171133.0720000002</v>
      </c>
      <c r="H808" s="992">
        <v>8490715</v>
      </c>
      <c r="J808" s="975"/>
    </row>
    <row r="809" spans="1:10" s="982" customFormat="1">
      <c r="A809" s="988" t="s">
        <v>2694</v>
      </c>
      <c r="B809" s="989" t="s">
        <v>2695</v>
      </c>
      <c r="C809" s="990" t="s">
        <v>80</v>
      </c>
      <c r="D809" s="994">
        <v>5476693</v>
      </c>
      <c r="E809" s="992">
        <v>164300.79</v>
      </c>
      <c r="F809" s="992">
        <v>5640993.79</v>
      </c>
      <c r="G809" s="992">
        <v>902559.00640000007</v>
      </c>
      <c r="H809" s="992">
        <v>6543553</v>
      </c>
      <c r="J809" s="975"/>
    </row>
    <row r="810" spans="1:10" s="982" customFormat="1">
      <c r="A810" s="988" t="s">
        <v>2696</v>
      </c>
      <c r="B810" s="989" t="s">
        <v>2697</v>
      </c>
      <c r="C810" s="990" t="s">
        <v>80</v>
      </c>
      <c r="D810" s="994">
        <v>5996892</v>
      </c>
      <c r="E810" s="992">
        <v>179906.75999999998</v>
      </c>
      <c r="F810" s="992">
        <v>6176798.7599999998</v>
      </c>
      <c r="G810" s="992">
        <v>988287.80160000001</v>
      </c>
      <c r="H810" s="992">
        <v>7165087</v>
      </c>
      <c r="J810" s="975"/>
    </row>
    <row r="811" spans="1:10" s="982" customFormat="1">
      <c r="A811" s="988" t="s">
        <v>2698</v>
      </c>
      <c r="B811" s="989" t="s">
        <v>2699</v>
      </c>
      <c r="C811" s="990" t="s">
        <v>80</v>
      </c>
      <c r="D811" s="994">
        <v>6142334</v>
      </c>
      <c r="E811" s="992">
        <v>184270.02</v>
      </c>
      <c r="F811" s="992">
        <v>6326604.0199999996</v>
      </c>
      <c r="G811" s="992">
        <v>1012256.6431999999</v>
      </c>
      <c r="H811" s="992">
        <v>7338861</v>
      </c>
      <c r="J811" s="975"/>
    </row>
    <row r="812" spans="1:10" s="982" customFormat="1">
      <c r="A812" s="988" t="s">
        <v>2700</v>
      </c>
      <c r="B812" s="989" t="s">
        <v>2701</v>
      </c>
      <c r="C812" s="990" t="s">
        <v>80</v>
      </c>
      <c r="D812" s="994">
        <v>6398790</v>
      </c>
      <c r="E812" s="992">
        <v>191963.69999999998</v>
      </c>
      <c r="F812" s="992">
        <v>6590753.7000000002</v>
      </c>
      <c r="G812" s="992">
        <v>1054520.5919999999</v>
      </c>
      <c r="H812" s="992">
        <v>7645274</v>
      </c>
      <c r="J812" s="975"/>
    </row>
    <row r="813" spans="1:10" s="982" customFormat="1">
      <c r="A813" s="988" t="s">
        <v>2702</v>
      </c>
      <c r="B813" s="989" t="s">
        <v>2703</v>
      </c>
      <c r="C813" s="990" t="s">
        <v>80</v>
      </c>
      <c r="D813" s="994">
        <v>7295066</v>
      </c>
      <c r="E813" s="992">
        <v>218851.97999999998</v>
      </c>
      <c r="F813" s="992">
        <v>7513917.9800000004</v>
      </c>
      <c r="G813" s="992">
        <v>1202226.8768000002</v>
      </c>
      <c r="H813" s="992">
        <v>8716145</v>
      </c>
      <c r="J813" s="975"/>
    </row>
    <row r="814" spans="1:10" s="982" customFormat="1">
      <c r="A814" s="988" t="s">
        <v>2704</v>
      </c>
      <c r="B814" s="989" t="s">
        <v>2705</v>
      </c>
      <c r="C814" s="990" t="s">
        <v>80</v>
      </c>
      <c r="D814" s="994">
        <v>8178185.0000000009</v>
      </c>
      <c r="E814" s="992">
        <v>245345.55000000002</v>
      </c>
      <c r="F814" s="992">
        <v>8423530.5500000007</v>
      </c>
      <c r="G814" s="992">
        <v>1347764.888</v>
      </c>
      <c r="H814" s="992">
        <v>9771295</v>
      </c>
      <c r="J814" s="975"/>
    </row>
    <row r="815" spans="1:10" s="982" customFormat="1">
      <c r="A815" s="988" t="s">
        <v>2706</v>
      </c>
      <c r="B815" s="989" t="s">
        <v>2707</v>
      </c>
      <c r="C815" s="990" t="s">
        <v>80</v>
      </c>
      <c r="D815" s="994">
        <v>9129590</v>
      </c>
      <c r="E815" s="992">
        <v>273887.7</v>
      </c>
      <c r="F815" s="992">
        <v>9403477.6999999993</v>
      </c>
      <c r="G815" s="992">
        <v>1504556.4319999998</v>
      </c>
      <c r="H815" s="992">
        <v>10908034</v>
      </c>
      <c r="J815" s="975"/>
    </row>
    <row r="816" spans="1:10" s="982" customFormat="1">
      <c r="A816" s="988" t="s">
        <v>2708</v>
      </c>
      <c r="B816" s="989" t="s">
        <v>2709</v>
      </c>
      <c r="C816" s="990" t="s">
        <v>80</v>
      </c>
      <c r="D816" s="994">
        <v>10010792</v>
      </c>
      <c r="E816" s="992">
        <v>300323.76</v>
      </c>
      <c r="F816" s="992">
        <v>10311115.76</v>
      </c>
      <c r="G816" s="992">
        <v>1649778.5216000001</v>
      </c>
      <c r="H816" s="992">
        <v>11960894</v>
      </c>
      <c r="J816" s="975"/>
    </row>
    <row r="817" spans="1:10" s="982" customFormat="1">
      <c r="A817" s="1002" t="s">
        <v>2710</v>
      </c>
      <c r="B817" s="1012" t="s">
        <v>2711</v>
      </c>
      <c r="C817" s="1013"/>
      <c r="D817" s="1023"/>
      <c r="E817" s="987"/>
      <c r="F817" s="987"/>
      <c r="G817" s="987"/>
      <c r="H817" s="987"/>
      <c r="J817" s="975"/>
    </row>
    <row r="818" spans="1:10" s="982" customFormat="1">
      <c r="A818" s="988" t="s">
        <v>2712</v>
      </c>
      <c r="B818" s="989" t="s">
        <v>2713</v>
      </c>
      <c r="C818" s="990" t="s">
        <v>80</v>
      </c>
      <c r="D818" s="994">
        <v>116000</v>
      </c>
      <c r="E818" s="992">
        <v>3480</v>
      </c>
      <c r="F818" s="997">
        <v>119480</v>
      </c>
      <c r="G818" s="997">
        <v>19116.8</v>
      </c>
      <c r="H818" s="998">
        <v>138597</v>
      </c>
      <c r="J818" s="975"/>
    </row>
    <row r="819" spans="1:10" s="982" customFormat="1">
      <c r="A819" s="988" t="s">
        <v>2714</v>
      </c>
      <c r="B819" s="989" t="s">
        <v>2715</v>
      </c>
      <c r="C819" s="990" t="s">
        <v>80</v>
      </c>
      <c r="D819" s="994">
        <v>144000</v>
      </c>
      <c r="E819" s="992">
        <v>4320</v>
      </c>
      <c r="F819" s="997">
        <v>148320</v>
      </c>
      <c r="G819" s="997">
        <v>23731.200000000001</v>
      </c>
      <c r="H819" s="998">
        <v>172051</v>
      </c>
      <c r="J819" s="975"/>
    </row>
    <row r="820" spans="1:10" s="982" customFormat="1">
      <c r="A820" s="988" t="s">
        <v>2716</v>
      </c>
      <c r="B820" s="989" t="s">
        <v>2717</v>
      </c>
      <c r="C820" s="990" t="s">
        <v>80</v>
      </c>
      <c r="D820" s="994">
        <v>169295</v>
      </c>
      <c r="E820" s="992">
        <v>5078.8499999999995</v>
      </c>
      <c r="F820" s="992">
        <v>174373.85</v>
      </c>
      <c r="G820" s="992">
        <v>27899.816000000003</v>
      </c>
      <c r="H820" s="992">
        <v>202274</v>
      </c>
      <c r="J820" s="975"/>
    </row>
    <row r="821" spans="1:10" s="982" customFormat="1">
      <c r="A821" s="988" t="s">
        <v>2718</v>
      </c>
      <c r="B821" s="989" t="s">
        <v>2719</v>
      </c>
      <c r="C821" s="990" t="s">
        <v>80</v>
      </c>
      <c r="D821" s="994">
        <v>238000</v>
      </c>
      <c r="E821" s="992">
        <v>7140</v>
      </c>
      <c r="F821" s="997">
        <v>245140</v>
      </c>
      <c r="G821" s="997">
        <v>39222.400000000001</v>
      </c>
      <c r="H821" s="998">
        <v>284362</v>
      </c>
      <c r="J821" s="975"/>
    </row>
    <row r="822" spans="1:10" s="982" customFormat="1">
      <c r="A822" s="988" t="s">
        <v>2720</v>
      </c>
      <c r="B822" s="989" t="s">
        <v>2721</v>
      </c>
      <c r="C822" s="990" t="s">
        <v>80</v>
      </c>
      <c r="D822" s="994">
        <v>297190</v>
      </c>
      <c r="E822" s="992">
        <v>8915.6999999999989</v>
      </c>
      <c r="F822" s="992">
        <v>306105.7</v>
      </c>
      <c r="G822" s="992">
        <v>48976.912000000004</v>
      </c>
      <c r="H822" s="992">
        <v>355083</v>
      </c>
      <c r="J822" s="975"/>
    </row>
    <row r="823" spans="1:10" s="982" customFormat="1">
      <c r="A823" s="988" t="s">
        <v>2722</v>
      </c>
      <c r="B823" s="989" t="s">
        <v>2723</v>
      </c>
      <c r="C823" s="990" t="s">
        <v>80</v>
      </c>
      <c r="D823" s="994">
        <v>344000</v>
      </c>
      <c r="E823" s="992">
        <v>10320</v>
      </c>
      <c r="F823" s="997">
        <v>354320</v>
      </c>
      <c r="G823" s="997">
        <v>56691.200000000004</v>
      </c>
      <c r="H823" s="998">
        <v>411011</v>
      </c>
      <c r="J823" s="975"/>
    </row>
    <row r="824" spans="1:10" s="982" customFormat="1">
      <c r="A824" s="988" t="s">
        <v>2724</v>
      </c>
      <c r="B824" s="989" t="s">
        <v>2725</v>
      </c>
      <c r="C824" s="990" t="s">
        <v>80</v>
      </c>
      <c r="D824" s="994">
        <v>391000</v>
      </c>
      <c r="E824" s="992">
        <v>11730</v>
      </c>
      <c r="F824" s="997">
        <v>402730</v>
      </c>
      <c r="G824" s="997">
        <v>64436.800000000003</v>
      </c>
      <c r="H824" s="998">
        <v>467167</v>
      </c>
      <c r="J824" s="975"/>
    </row>
    <row r="825" spans="1:10" s="982" customFormat="1">
      <c r="A825" s="988" t="s">
        <v>2726</v>
      </c>
      <c r="B825" s="989" t="s">
        <v>2727</v>
      </c>
      <c r="C825" s="990" t="s">
        <v>80</v>
      </c>
      <c r="D825" s="994">
        <v>427675</v>
      </c>
      <c r="E825" s="992">
        <v>12830.25</v>
      </c>
      <c r="F825" s="992">
        <v>440505.25</v>
      </c>
      <c r="G825" s="992">
        <v>70480.84</v>
      </c>
      <c r="H825" s="992">
        <v>510986</v>
      </c>
      <c r="J825" s="975"/>
    </row>
    <row r="826" spans="1:10" s="982" customFormat="1">
      <c r="A826" s="988" t="s">
        <v>2728</v>
      </c>
      <c r="B826" s="989" t="s">
        <v>2729</v>
      </c>
      <c r="C826" s="990" t="s">
        <v>80</v>
      </c>
      <c r="D826" s="994">
        <v>477849</v>
      </c>
      <c r="E826" s="992">
        <v>14335.47</v>
      </c>
      <c r="F826" s="992">
        <v>492184.47</v>
      </c>
      <c r="G826" s="992">
        <v>78749.515199999994</v>
      </c>
      <c r="H826" s="992">
        <v>570934</v>
      </c>
      <c r="J826" s="975"/>
    </row>
    <row r="827" spans="1:10" s="982" customFormat="1">
      <c r="A827" s="988" t="s">
        <v>2730</v>
      </c>
      <c r="B827" s="989" t="s">
        <v>2731</v>
      </c>
      <c r="C827" s="990" t="s">
        <v>80</v>
      </c>
      <c r="D827" s="994">
        <v>587479</v>
      </c>
      <c r="E827" s="992">
        <v>17624.37</v>
      </c>
      <c r="F827" s="992">
        <v>605103.37</v>
      </c>
      <c r="G827" s="992">
        <v>96816.539199999999</v>
      </c>
      <c r="H827" s="992">
        <v>701920</v>
      </c>
      <c r="J827" s="975"/>
    </row>
    <row r="828" spans="1:10" s="982" customFormat="1">
      <c r="A828" s="988" t="s">
        <v>2732</v>
      </c>
      <c r="B828" s="989" t="s">
        <v>2733</v>
      </c>
      <c r="C828" s="990" t="s">
        <v>80</v>
      </c>
      <c r="D828" s="994">
        <v>698637</v>
      </c>
      <c r="E828" s="992">
        <v>20959.11</v>
      </c>
      <c r="F828" s="992">
        <v>719596.11</v>
      </c>
      <c r="G828" s="992">
        <v>115135.37760000001</v>
      </c>
      <c r="H828" s="992">
        <v>834731</v>
      </c>
      <c r="J828" s="975"/>
    </row>
    <row r="829" spans="1:10" s="982" customFormat="1">
      <c r="A829" s="988" t="s">
        <v>2734</v>
      </c>
      <c r="B829" s="989" t="s">
        <v>2735</v>
      </c>
      <c r="C829" s="990" t="s">
        <v>80</v>
      </c>
      <c r="D829" s="994">
        <v>708212</v>
      </c>
      <c r="E829" s="992">
        <v>21246.36</v>
      </c>
      <c r="F829" s="992">
        <v>729458.36</v>
      </c>
      <c r="G829" s="992">
        <v>116713.3376</v>
      </c>
      <c r="H829" s="992">
        <v>846172</v>
      </c>
      <c r="J829" s="975"/>
    </row>
    <row r="830" spans="1:10" s="982" customFormat="1">
      <c r="A830" s="988" t="s">
        <v>2736</v>
      </c>
      <c r="B830" s="989" t="s">
        <v>2737</v>
      </c>
      <c r="C830" s="990" t="s">
        <v>80</v>
      </c>
      <c r="D830" s="994">
        <v>810439</v>
      </c>
      <c r="E830" s="992">
        <v>24313.17</v>
      </c>
      <c r="F830" s="992">
        <v>834752.17</v>
      </c>
      <c r="G830" s="992">
        <v>133560.34720000002</v>
      </c>
      <c r="H830" s="992">
        <v>968313</v>
      </c>
      <c r="J830" s="975"/>
    </row>
    <row r="831" spans="1:10" s="982" customFormat="1">
      <c r="A831" s="988" t="s">
        <v>2738</v>
      </c>
      <c r="B831" s="989" t="s">
        <v>2739</v>
      </c>
      <c r="C831" s="990" t="s">
        <v>80</v>
      </c>
      <c r="D831" s="994">
        <v>861700</v>
      </c>
      <c r="E831" s="992">
        <v>25851</v>
      </c>
      <c r="F831" s="992">
        <v>887551</v>
      </c>
      <c r="G831" s="992">
        <v>142008.16</v>
      </c>
      <c r="H831" s="992">
        <v>1029559</v>
      </c>
      <c r="J831" s="975"/>
    </row>
    <row r="832" spans="1:10" s="982" customFormat="1">
      <c r="A832" s="988" t="s">
        <v>2740</v>
      </c>
      <c r="B832" s="989" t="s">
        <v>2741</v>
      </c>
      <c r="C832" s="990" t="s">
        <v>80</v>
      </c>
      <c r="D832" s="994">
        <v>946105</v>
      </c>
      <c r="E832" s="992">
        <v>28383.149999999998</v>
      </c>
      <c r="F832" s="992">
        <v>974488.15</v>
      </c>
      <c r="G832" s="992">
        <v>155918.10400000002</v>
      </c>
      <c r="H832" s="992">
        <v>1130406</v>
      </c>
      <c r="J832" s="975"/>
    </row>
    <row r="833" spans="1:10" s="982" customFormat="1">
      <c r="A833" s="988" t="s">
        <v>2742</v>
      </c>
      <c r="B833" s="989" t="s">
        <v>2743</v>
      </c>
      <c r="C833" s="990" t="s">
        <v>80</v>
      </c>
      <c r="D833" s="994">
        <v>980905</v>
      </c>
      <c r="E833" s="992">
        <v>29427.149999999998</v>
      </c>
      <c r="F833" s="992">
        <v>1010332.15</v>
      </c>
      <c r="G833" s="992">
        <v>161653.144</v>
      </c>
      <c r="H833" s="992">
        <v>1171985</v>
      </c>
      <c r="J833" s="975"/>
    </row>
    <row r="834" spans="1:10" s="982" customFormat="1">
      <c r="A834" s="988" t="s">
        <v>2744</v>
      </c>
      <c r="B834" s="989" t="s">
        <v>2745</v>
      </c>
      <c r="C834" s="990" t="s">
        <v>80</v>
      </c>
      <c r="D834" s="994">
        <v>1054722</v>
      </c>
      <c r="E834" s="992">
        <v>31641.66</v>
      </c>
      <c r="F834" s="992">
        <v>1086363.6599999999</v>
      </c>
      <c r="G834" s="992">
        <v>173818.1856</v>
      </c>
      <c r="H834" s="992">
        <v>1260182</v>
      </c>
      <c r="J834" s="975"/>
    </row>
    <row r="835" spans="1:10" s="982" customFormat="1">
      <c r="A835" s="988" t="s">
        <v>2746</v>
      </c>
      <c r="B835" s="989" t="s">
        <v>2747</v>
      </c>
      <c r="C835" s="990" t="s">
        <v>80</v>
      </c>
      <c r="D835" s="994">
        <v>1180425</v>
      </c>
      <c r="E835" s="992">
        <v>35412.75</v>
      </c>
      <c r="F835" s="992">
        <v>1215837.75</v>
      </c>
      <c r="G835" s="992">
        <v>194534.04</v>
      </c>
      <c r="H835" s="992">
        <v>1410372</v>
      </c>
      <c r="J835" s="975"/>
    </row>
    <row r="836" spans="1:10" s="982" customFormat="1">
      <c r="A836" s="988" t="s">
        <v>2748</v>
      </c>
      <c r="B836" s="989" t="s">
        <v>2749</v>
      </c>
      <c r="C836" s="990" t="s">
        <v>80</v>
      </c>
      <c r="D836" s="994">
        <v>1228299</v>
      </c>
      <c r="E836" s="992">
        <v>36848.97</v>
      </c>
      <c r="F836" s="992">
        <v>1265147.97</v>
      </c>
      <c r="G836" s="992">
        <v>202423.6752</v>
      </c>
      <c r="H836" s="992">
        <v>1467572</v>
      </c>
      <c r="J836" s="975"/>
    </row>
    <row r="837" spans="1:10" s="982" customFormat="1">
      <c r="A837" s="988" t="s">
        <v>2750</v>
      </c>
      <c r="B837" s="989" t="s">
        <v>2751</v>
      </c>
      <c r="C837" s="990" t="s">
        <v>80</v>
      </c>
      <c r="D837" s="994">
        <v>1311268</v>
      </c>
      <c r="E837" s="992">
        <v>39338.04</v>
      </c>
      <c r="F837" s="992">
        <v>1350606.04</v>
      </c>
      <c r="G837" s="992">
        <v>216096.9664</v>
      </c>
      <c r="H837" s="992">
        <v>1566703</v>
      </c>
      <c r="J837" s="975"/>
    </row>
    <row r="838" spans="1:10" s="982" customFormat="1">
      <c r="A838" s="988" t="s">
        <v>2752</v>
      </c>
      <c r="B838" s="989" t="s">
        <v>2753</v>
      </c>
      <c r="C838" s="990" t="s">
        <v>80</v>
      </c>
      <c r="D838" s="994">
        <v>1683942</v>
      </c>
      <c r="E838" s="992">
        <v>50518.259999999995</v>
      </c>
      <c r="F838" s="992">
        <v>1734460.26</v>
      </c>
      <c r="G838" s="992">
        <v>277513.64160000003</v>
      </c>
      <c r="H838" s="992">
        <v>2011974</v>
      </c>
      <c r="J838" s="975"/>
    </row>
    <row r="839" spans="1:10" s="982" customFormat="1">
      <c r="A839" s="988" t="s">
        <v>2754</v>
      </c>
      <c r="B839" s="989" t="s">
        <v>2755</v>
      </c>
      <c r="C839" s="990" t="s">
        <v>80</v>
      </c>
      <c r="D839" s="994">
        <v>1693702</v>
      </c>
      <c r="E839" s="992">
        <v>50811.06</v>
      </c>
      <c r="F839" s="992">
        <v>1744513.06</v>
      </c>
      <c r="G839" s="992">
        <v>279122.08960000001</v>
      </c>
      <c r="H839" s="992">
        <v>2023635</v>
      </c>
      <c r="J839" s="975"/>
    </row>
    <row r="840" spans="1:10" s="982" customFormat="1">
      <c r="A840" s="988" t="s">
        <v>2756</v>
      </c>
      <c r="B840" s="989" t="s">
        <v>2757</v>
      </c>
      <c r="C840" s="990" t="s">
        <v>80</v>
      </c>
      <c r="D840" s="994">
        <v>1773319</v>
      </c>
      <c r="E840" s="992">
        <v>53199.57</v>
      </c>
      <c r="F840" s="992">
        <v>1826518.57</v>
      </c>
      <c r="G840" s="992">
        <v>292242.97120000003</v>
      </c>
      <c r="H840" s="992">
        <v>2118762</v>
      </c>
      <c r="J840" s="975"/>
    </row>
    <row r="841" spans="1:10" s="982" customFormat="1">
      <c r="A841" s="988" t="s">
        <v>2758</v>
      </c>
      <c r="B841" s="989" t="s">
        <v>2759</v>
      </c>
      <c r="C841" s="990" t="s">
        <v>80</v>
      </c>
      <c r="D841" s="994">
        <v>1846713</v>
      </c>
      <c r="E841" s="992">
        <v>55401.39</v>
      </c>
      <c r="F841" s="992">
        <v>1902114.39</v>
      </c>
      <c r="G841" s="992">
        <v>304338.30239999999</v>
      </c>
      <c r="H841" s="992">
        <v>2206453</v>
      </c>
      <c r="J841" s="975"/>
    </row>
    <row r="842" spans="1:10" s="982" customFormat="1">
      <c r="A842" s="988" t="s">
        <v>2760</v>
      </c>
      <c r="B842" s="989" t="s">
        <v>2761</v>
      </c>
      <c r="C842" s="990" t="s">
        <v>80</v>
      </c>
      <c r="D842" s="994">
        <v>1908655</v>
      </c>
      <c r="E842" s="992">
        <v>57259.65</v>
      </c>
      <c r="F842" s="992">
        <v>1965914.65</v>
      </c>
      <c r="G842" s="992">
        <v>314546.34399999998</v>
      </c>
      <c r="H842" s="992">
        <v>2280461</v>
      </c>
      <c r="J842" s="975"/>
    </row>
    <row r="843" spans="1:10" s="982" customFormat="1">
      <c r="A843" s="988" t="s">
        <v>2762</v>
      </c>
      <c r="B843" s="989" t="s">
        <v>2763</v>
      </c>
      <c r="C843" s="990" t="s">
        <v>80</v>
      </c>
      <c r="D843" s="994">
        <v>2071388.0000000002</v>
      </c>
      <c r="E843" s="992">
        <v>62141.640000000007</v>
      </c>
      <c r="F843" s="992">
        <v>2133529.64</v>
      </c>
      <c r="G843" s="992">
        <v>341364.74240000005</v>
      </c>
      <c r="H843" s="992">
        <v>2474894</v>
      </c>
      <c r="J843" s="975"/>
    </row>
    <row r="844" spans="1:10" s="982" customFormat="1">
      <c r="A844" s="988" t="s">
        <v>2764</v>
      </c>
      <c r="B844" s="989" t="s">
        <v>2765</v>
      </c>
      <c r="C844" s="990" t="s">
        <v>80</v>
      </c>
      <c r="D844" s="994">
        <v>2250361</v>
      </c>
      <c r="E844" s="992">
        <v>67510.83</v>
      </c>
      <c r="F844" s="992">
        <v>2317871.83</v>
      </c>
      <c r="G844" s="992">
        <v>370859.49280000001</v>
      </c>
      <c r="H844" s="992">
        <v>2688731</v>
      </c>
      <c r="J844" s="975"/>
    </row>
    <row r="845" spans="1:10" s="982" customFormat="1">
      <c r="A845" s="988" t="s">
        <v>2766</v>
      </c>
      <c r="B845" s="989" t="s">
        <v>2767</v>
      </c>
      <c r="C845" s="990" t="s">
        <v>80</v>
      </c>
      <c r="D845" s="994">
        <v>1793334</v>
      </c>
      <c r="E845" s="992">
        <v>53800.02</v>
      </c>
      <c r="F845" s="992">
        <v>1847134.02</v>
      </c>
      <c r="G845" s="992">
        <v>295541.44320000004</v>
      </c>
      <c r="H845" s="992">
        <v>2142675</v>
      </c>
      <c r="J845" s="975"/>
    </row>
    <row r="846" spans="1:10" s="982" customFormat="1">
      <c r="A846" s="988" t="s">
        <v>2768</v>
      </c>
      <c r="B846" s="989" t="s">
        <v>2769</v>
      </c>
      <c r="C846" s="990" t="s">
        <v>80</v>
      </c>
      <c r="D846" s="994">
        <v>1894401</v>
      </c>
      <c r="E846" s="992">
        <v>56832.03</v>
      </c>
      <c r="F846" s="992">
        <v>1951233.03</v>
      </c>
      <c r="G846" s="992">
        <v>312197.28480000002</v>
      </c>
      <c r="H846" s="992">
        <v>2263430</v>
      </c>
      <c r="J846" s="975"/>
    </row>
    <row r="847" spans="1:10" s="982" customFormat="1">
      <c r="A847" s="988" t="s">
        <v>2770</v>
      </c>
      <c r="B847" s="989" t="s">
        <v>2771</v>
      </c>
      <c r="C847" s="990" t="s">
        <v>80</v>
      </c>
      <c r="D847" s="994">
        <v>1949107</v>
      </c>
      <c r="E847" s="992">
        <v>58473.21</v>
      </c>
      <c r="F847" s="992">
        <v>2007580.21</v>
      </c>
      <c r="G847" s="992">
        <v>321212.83360000001</v>
      </c>
      <c r="H847" s="992">
        <v>2328793</v>
      </c>
      <c r="J847" s="975"/>
    </row>
    <row r="848" spans="1:10" s="982" customFormat="1">
      <c r="A848" s="988" t="s">
        <v>2772</v>
      </c>
      <c r="B848" s="989" t="s">
        <v>2773</v>
      </c>
      <c r="C848" s="990" t="s">
        <v>80</v>
      </c>
      <c r="D848" s="994">
        <v>2112097</v>
      </c>
      <c r="E848" s="992">
        <v>63362.909999999996</v>
      </c>
      <c r="F848" s="992">
        <v>2175459.91</v>
      </c>
      <c r="G848" s="992">
        <v>348073.58560000005</v>
      </c>
      <c r="H848" s="992">
        <v>2523533</v>
      </c>
      <c r="J848" s="975"/>
    </row>
    <row r="849" spans="1:10" s="982" customFormat="1">
      <c r="A849" s="988" t="s">
        <v>2774</v>
      </c>
      <c r="B849" s="989" t="s">
        <v>2775</v>
      </c>
      <c r="C849" s="990" t="s">
        <v>80</v>
      </c>
      <c r="D849" s="994">
        <v>2180133</v>
      </c>
      <c r="E849" s="992">
        <v>65403.99</v>
      </c>
      <c r="F849" s="992">
        <v>2245536.9900000002</v>
      </c>
      <c r="G849" s="992">
        <v>359285.91840000002</v>
      </c>
      <c r="H849" s="992">
        <v>2604823</v>
      </c>
      <c r="J849" s="975"/>
    </row>
    <row r="850" spans="1:10" s="982" customFormat="1">
      <c r="A850" s="988" t="s">
        <v>2776</v>
      </c>
      <c r="B850" s="989" t="s">
        <v>2777</v>
      </c>
      <c r="C850" s="990" t="s">
        <v>80</v>
      </c>
      <c r="D850" s="994">
        <v>2255257</v>
      </c>
      <c r="E850" s="992">
        <v>67657.709999999992</v>
      </c>
      <c r="F850" s="992">
        <v>2322914.71</v>
      </c>
      <c r="G850" s="992">
        <v>371666.35359999997</v>
      </c>
      <c r="H850" s="992">
        <v>2694581</v>
      </c>
      <c r="J850" s="975"/>
    </row>
    <row r="851" spans="1:10" s="982" customFormat="1">
      <c r="A851" s="988" t="s">
        <v>2778</v>
      </c>
      <c r="B851" s="989" t="s">
        <v>2779</v>
      </c>
      <c r="C851" s="990" t="s">
        <v>80</v>
      </c>
      <c r="D851" s="994">
        <v>2358997</v>
      </c>
      <c r="E851" s="992">
        <v>70769.91</v>
      </c>
      <c r="F851" s="992">
        <v>2429766.91</v>
      </c>
      <c r="G851" s="992">
        <v>388762.70560000004</v>
      </c>
      <c r="H851" s="992">
        <v>2818530</v>
      </c>
      <c r="J851" s="975"/>
    </row>
    <row r="852" spans="1:10" s="982" customFormat="1">
      <c r="A852" s="988" t="s">
        <v>2780</v>
      </c>
      <c r="B852" s="989" t="s">
        <v>2781</v>
      </c>
      <c r="C852" s="990" t="s">
        <v>80</v>
      </c>
      <c r="D852" s="994">
        <v>2792023</v>
      </c>
      <c r="E852" s="992">
        <v>83760.69</v>
      </c>
      <c r="F852" s="992">
        <v>2875783.69</v>
      </c>
      <c r="G852" s="992">
        <v>460125.39039999997</v>
      </c>
      <c r="H852" s="992">
        <v>3335909</v>
      </c>
      <c r="J852" s="975"/>
    </row>
    <row r="853" spans="1:10" s="982" customFormat="1">
      <c r="A853" s="988" t="s">
        <v>2782</v>
      </c>
      <c r="B853" s="989" t="s">
        <v>2783</v>
      </c>
      <c r="C853" s="990" t="s">
        <v>80</v>
      </c>
      <c r="D853" s="994">
        <v>2877184</v>
      </c>
      <c r="E853" s="992">
        <v>86315.520000000004</v>
      </c>
      <c r="F853" s="992">
        <v>2963499.52</v>
      </c>
      <c r="G853" s="992">
        <v>474159.92320000002</v>
      </c>
      <c r="H853" s="992">
        <v>3437659</v>
      </c>
      <c r="J853" s="975"/>
    </row>
    <row r="854" spans="1:10" s="982" customFormat="1">
      <c r="A854" s="988" t="s">
        <v>2784</v>
      </c>
      <c r="B854" s="989" t="s">
        <v>2785</v>
      </c>
      <c r="C854" s="990" t="s">
        <v>80</v>
      </c>
      <c r="D854" s="994">
        <v>2946214</v>
      </c>
      <c r="E854" s="992">
        <v>88386.42</v>
      </c>
      <c r="F854" s="992">
        <v>3034600.42</v>
      </c>
      <c r="G854" s="992">
        <v>485536.06719999999</v>
      </c>
      <c r="H854" s="992">
        <v>3520136</v>
      </c>
      <c r="J854" s="975"/>
    </row>
    <row r="855" spans="1:10" s="982" customFormat="1">
      <c r="A855" s="988" t="s">
        <v>2786</v>
      </c>
      <c r="B855" s="989" t="s">
        <v>2787</v>
      </c>
      <c r="C855" s="990" t="s">
        <v>80</v>
      </c>
      <c r="D855" s="994">
        <v>3043269</v>
      </c>
      <c r="E855" s="992">
        <v>91298.069999999992</v>
      </c>
      <c r="F855" s="992">
        <v>3134567.07</v>
      </c>
      <c r="G855" s="992">
        <v>501530.73119999998</v>
      </c>
      <c r="H855" s="992">
        <v>3636098</v>
      </c>
      <c r="J855" s="975"/>
    </row>
    <row r="856" spans="1:10" s="982" customFormat="1">
      <c r="A856" s="988" t="s">
        <v>2788</v>
      </c>
      <c r="B856" s="989" t="s">
        <v>2789</v>
      </c>
      <c r="C856" s="990" t="s">
        <v>80</v>
      </c>
      <c r="D856" s="994">
        <v>3153193</v>
      </c>
      <c r="E856" s="992">
        <v>94595.79</v>
      </c>
      <c r="F856" s="992">
        <v>3247788.79</v>
      </c>
      <c r="G856" s="992">
        <v>519646.20640000002</v>
      </c>
      <c r="H856" s="992">
        <v>3767435</v>
      </c>
      <c r="J856" s="975"/>
    </row>
    <row r="857" spans="1:10" s="982" customFormat="1">
      <c r="A857" s="988" t="s">
        <v>2790</v>
      </c>
      <c r="B857" s="989" t="s">
        <v>2791</v>
      </c>
      <c r="C857" s="990" t="s">
        <v>80</v>
      </c>
      <c r="D857" s="994">
        <v>3241353</v>
      </c>
      <c r="E857" s="992">
        <v>97240.59</v>
      </c>
      <c r="F857" s="992">
        <v>3338593.59</v>
      </c>
      <c r="G857" s="992">
        <v>534174.97439999995</v>
      </c>
      <c r="H857" s="992">
        <v>3872769</v>
      </c>
      <c r="J857" s="975"/>
    </row>
    <row r="858" spans="1:10" s="982" customFormat="1">
      <c r="A858" s="988" t="s">
        <v>2792</v>
      </c>
      <c r="B858" s="989" t="s">
        <v>2793</v>
      </c>
      <c r="C858" s="990" t="s">
        <v>80</v>
      </c>
      <c r="D858" s="994">
        <v>3414879</v>
      </c>
      <c r="E858" s="992">
        <v>102446.37</v>
      </c>
      <c r="F858" s="992">
        <v>3517325.37</v>
      </c>
      <c r="G858" s="992">
        <v>562772.05920000002</v>
      </c>
      <c r="H858" s="992">
        <v>4080097</v>
      </c>
      <c r="J858" s="975"/>
    </row>
    <row r="859" spans="1:10" s="982" customFormat="1">
      <c r="A859" s="988" t="s">
        <v>2794</v>
      </c>
      <c r="B859" s="989" t="s">
        <v>2795</v>
      </c>
      <c r="C859" s="990" t="s">
        <v>80</v>
      </c>
      <c r="D859" s="994">
        <v>4011869</v>
      </c>
      <c r="E859" s="992">
        <v>120356.06999999999</v>
      </c>
      <c r="F859" s="992">
        <v>4132225.07</v>
      </c>
      <c r="G859" s="992">
        <v>661156.01119999995</v>
      </c>
      <c r="H859" s="992">
        <v>4793381</v>
      </c>
      <c r="J859" s="975"/>
    </row>
    <row r="860" spans="1:10" s="982" customFormat="1">
      <c r="A860" s="988" t="s">
        <v>2796</v>
      </c>
      <c r="B860" s="989" t="s">
        <v>2797</v>
      </c>
      <c r="C860" s="990" t="s">
        <v>80</v>
      </c>
      <c r="D860" s="994">
        <v>4198059</v>
      </c>
      <c r="E860" s="992">
        <v>125941.76999999999</v>
      </c>
      <c r="F860" s="992">
        <v>4324000.7699999996</v>
      </c>
      <c r="G860" s="992">
        <v>691840.12319999991</v>
      </c>
      <c r="H860" s="992">
        <v>5015841</v>
      </c>
      <c r="J860" s="975"/>
    </row>
    <row r="861" spans="1:10" s="982" customFormat="1">
      <c r="A861" s="988" t="s">
        <v>2798</v>
      </c>
      <c r="B861" s="989" t="s">
        <v>2799</v>
      </c>
      <c r="C861" s="990" t="s">
        <v>80</v>
      </c>
      <c r="D861" s="994">
        <v>4440851</v>
      </c>
      <c r="E861" s="992">
        <v>133225.53</v>
      </c>
      <c r="F861" s="992">
        <v>4574076.53</v>
      </c>
      <c r="G861" s="992">
        <v>731852.2448000001</v>
      </c>
      <c r="H861" s="992">
        <v>5305929</v>
      </c>
      <c r="J861" s="975"/>
    </row>
    <row r="862" spans="1:10" s="982" customFormat="1">
      <c r="A862" s="988" t="s">
        <v>2800</v>
      </c>
      <c r="B862" s="989" t="s">
        <v>2801</v>
      </c>
      <c r="C862" s="990" t="s">
        <v>80</v>
      </c>
      <c r="D862" s="994">
        <v>4596310</v>
      </c>
      <c r="E862" s="992">
        <v>137889.29999999999</v>
      </c>
      <c r="F862" s="992">
        <v>4734199.3</v>
      </c>
      <c r="G862" s="992">
        <v>757471.88800000004</v>
      </c>
      <c r="H862" s="992">
        <v>5491671</v>
      </c>
      <c r="J862" s="975"/>
    </row>
    <row r="863" spans="1:10" s="982" customFormat="1">
      <c r="A863" s="988" t="s">
        <v>2802</v>
      </c>
      <c r="B863" s="989" t="s">
        <v>2803</v>
      </c>
      <c r="C863" s="990" t="s">
        <v>80</v>
      </c>
      <c r="D863" s="994">
        <v>4662046</v>
      </c>
      <c r="E863" s="992">
        <v>139861.38</v>
      </c>
      <c r="F863" s="992">
        <v>4801907.38</v>
      </c>
      <c r="G863" s="992">
        <v>768305.18079999997</v>
      </c>
      <c r="H863" s="992">
        <v>5570213</v>
      </c>
      <c r="J863" s="975"/>
    </row>
    <row r="864" spans="1:10" s="982" customFormat="1">
      <c r="A864" s="988" t="s">
        <v>2804</v>
      </c>
      <c r="B864" s="989" t="s">
        <v>2805</v>
      </c>
      <c r="C864" s="990" t="s">
        <v>80</v>
      </c>
      <c r="D864" s="994">
        <v>5207028</v>
      </c>
      <c r="E864" s="992">
        <v>156210.84</v>
      </c>
      <c r="F864" s="992">
        <v>5363238.84</v>
      </c>
      <c r="G864" s="992">
        <v>858118.21439999994</v>
      </c>
      <c r="H864" s="992">
        <v>6221357</v>
      </c>
      <c r="J864" s="975"/>
    </row>
    <row r="865" spans="1:10" s="982" customFormat="1">
      <c r="A865" s="988" t="s">
        <v>2806</v>
      </c>
      <c r="B865" s="989" t="s">
        <v>2807</v>
      </c>
      <c r="C865" s="990" t="s">
        <v>80</v>
      </c>
      <c r="D865" s="994">
        <v>5485742</v>
      </c>
      <c r="E865" s="992">
        <v>164572.25999999998</v>
      </c>
      <c r="F865" s="992">
        <v>5650314.2599999998</v>
      </c>
      <c r="G865" s="992">
        <v>904050.28159999999</v>
      </c>
      <c r="H865" s="992">
        <v>6554365</v>
      </c>
      <c r="J865" s="975"/>
    </row>
    <row r="866" spans="1:10" s="982" customFormat="1">
      <c r="A866" s="988" t="s">
        <v>2808</v>
      </c>
      <c r="B866" s="989" t="s">
        <v>2809</v>
      </c>
      <c r="C866" s="990" t="s">
        <v>80</v>
      </c>
      <c r="D866" s="994">
        <v>4874012</v>
      </c>
      <c r="E866" s="992">
        <v>146220.35999999999</v>
      </c>
      <c r="F866" s="992">
        <v>5020232.3600000003</v>
      </c>
      <c r="G866" s="992">
        <v>803237.17760000005</v>
      </c>
      <c r="H866" s="992">
        <v>5823470</v>
      </c>
      <c r="J866" s="975"/>
    </row>
    <row r="867" spans="1:10" s="982" customFormat="1">
      <c r="A867" s="988" t="s">
        <v>2810</v>
      </c>
      <c r="B867" s="989" t="s">
        <v>2811</v>
      </c>
      <c r="C867" s="990" t="s">
        <v>80</v>
      </c>
      <c r="D867" s="994">
        <v>5126231</v>
      </c>
      <c r="E867" s="992">
        <v>153786.93</v>
      </c>
      <c r="F867" s="992">
        <v>5280017.93</v>
      </c>
      <c r="G867" s="992">
        <v>844802.86879999994</v>
      </c>
      <c r="H867" s="992">
        <v>6124821</v>
      </c>
      <c r="J867" s="975"/>
    </row>
    <row r="868" spans="1:10" s="982" customFormat="1">
      <c r="A868" s="988" t="s">
        <v>2812</v>
      </c>
      <c r="B868" s="989" t="s">
        <v>2813</v>
      </c>
      <c r="C868" s="990" t="s">
        <v>80</v>
      </c>
      <c r="D868" s="994">
        <v>5549356</v>
      </c>
      <c r="E868" s="992">
        <v>166480.68</v>
      </c>
      <c r="F868" s="992">
        <v>5715836.6799999997</v>
      </c>
      <c r="G868" s="992">
        <v>914533.86879999994</v>
      </c>
      <c r="H868" s="992">
        <v>6630371</v>
      </c>
      <c r="J868" s="975"/>
    </row>
    <row r="869" spans="1:10" s="982" customFormat="1">
      <c r="A869" s="988" t="s">
        <v>2814</v>
      </c>
      <c r="B869" s="989" t="s">
        <v>2815</v>
      </c>
      <c r="C869" s="990" t="s">
        <v>80</v>
      </c>
      <c r="D869" s="994">
        <v>5879924</v>
      </c>
      <c r="E869" s="992">
        <v>176397.72</v>
      </c>
      <c r="F869" s="992">
        <v>6056321.7199999997</v>
      </c>
      <c r="G869" s="992">
        <v>969011.47519999999</v>
      </c>
      <c r="H869" s="992">
        <v>7025333</v>
      </c>
      <c r="J869" s="975"/>
    </row>
    <row r="870" spans="1:10" s="982" customFormat="1">
      <c r="A870" s="988" t="s">
        <v>2816</v>
      </c>
      <c r="B870" s="989" t="s">
        <v>2817</v>
      </c>
      <c r="C870" s="990" t="s">
        <v>80</v>
      </c>
      <c r="D870" s="994">
        <v>6469204</v>
      </c>
      <c r="E870" s="992">
        <v>194076.12</v>
      </c>
      <c r="F870" s="992">
        <v>6663280.1200000001</v>
      </c>
      <c r="G870" s="992">
        <v>1066124.8192</v>
      </c>
      <c r="H870" s="992">
        <v>7729405</v>
      </c>
      <c r="J870" s="975"/>
    </row>
    <row r="871" spans="1:10" s="982" customFormat="1">
      <c r="A871" s="988" t="s">
        <v>2818</v>
      </c>
      <c r="B871" s="989" t="s">
        <v>2819</v>
      </c>
      <c r="C871" s="990" t="s">
        <v>80</v>
      </c>
      <c r="D871" s="994">
        <v>6604026</v>
      </c>
      <c r="E871" s="992">
        <v>198120.78</v>
      </c>
      <c r="F871" s="992">
        <v>6802146.7800000003</v>
      </c>
      <c r="G871" s="992">
        <v>1088343.4848</v>
      </c>
      <c r="H871" s="992">
        <v>7890490</v>
      </c>
      <c r="J871" s="975"/>
    </row>
    <row r="872" spans="1:10" s="982" customFormat="1">
      <c r="A872" s="988" t="s">
        <v>2820</v>
      </c>
      <c r="B872" s="989" t="s">
        <v>2821</v>
      </c>
      <c r="C872" s="990" t="s">
        <v>80</v>
      </c>
      <c r="D872" s="994">
        <v>7099084</v>
      </c>
      <c r="E872" s="992">
        <v>212972.52</v>
      </c>
      <c r="F872" s="992">
        <v>7312056.5199999996</v>
      </c>
      <c r="G872" s="992">
        <v>1169929.0432</v>
      </c>
      <c r="H872" s="992">
        <v>8481986</v>
      </c>
      <c r="J872" s="975"/>
    </row>
    <row r="873" spans="1:10" s="982" customFormat="1">
      <c r="A873" s="988" t="s">
        <v>2822</v>
      </c>
      <c r="B873" s="989" t="s">
        <v>2823</v>
      </c>
      <c r="C873" s="990" t="s">
        <v>80</v>
      </c>
      <c r="D873" s="994">
        <v>6300106</v>
      </c>
      <c r="E873" s="992">
        <v>189003.18</v>
      </c>
      <c r="F873" s="992">
        <v>6489109.1799999997</v>
      </c>
      <c r="G873" s="992">
        <v>1038257.4688</v>
      </c>
      <c r="H873" s="992">
        <v>7527367</v>
      </c>
      <c r="J873" s="975"/>
    </row>
    <row r="874" spans="1:10" s="982" customFormat="1">
      <c r="A874" s="988" t="s">
        <v>2824</v>
      </c>
      <c r="B874" s="989" t="s">
        <v>2825</v>
      </c>
      <c r="C874" s="990" t="s">
        <v>80</v>
      </c>
      <c r="D874" s="994">
        <v>6360516</v>
      </c>
      <c r="E874" s="992">
        <v>190815.47999999998</v>
      </c>
      <c r="F874" s="992">
        <v>6551331.4800000004</v>
      </c>
      <c r="G874" s="992">
        <v>1048213.0368000001</v>
      </c>
      <c r="H874" s="992">
        <v>7599545</v>
      </c>
      <c r="J874" s="975"/>
    </row>
    <row r="875" spans="1:10" s="982" customFormat="1">
      <c r="A875" s="988" t="s">
        <v>2826</v>
      </c>
      <c r="B875" s="989" t="s">
        <v>2827</v>
      </c>
      <c r="C875" s="990" t="s">
        <v>80</v>
      </c>
      <c r="D875" s="994">
        <v>6457277</v>
      </c>
      <c r="E875" s="992">
        <v>193718.31</v>
      </c>
      <c r="F875" s="992">
        <v>6650995.3099999996</v>
      </c>
      <c r="G875" s="992">
        <v>1064159.2496</v>
      </c>
      <c r="H875" s="992">
        <v>7715155</v>
      </c>
      <c r="J875" s="975"/>
    </row>
    <row r="876" spans="1:10" s="982" customFormat="1">
      <c r="A876" s="988" t="s">
        <v>2828</v>
      </c>
      <c r="B876" s="989" t="s">
        <v>2829</v>
      </c>
      <c r="C876" s="990" t="s">
        <v>80</v>
      </c>
      <c r="D876" s="994">
        <v>6509316</v>
      </c>
      <c r="E876" s="992">
        <v>195279.47999999998</v>
      </c>
      <c r="F876" s="992">
        <v>6704595.4800000004</v>
      </c>
      <c r="G876" s="992">
        <v>1072735.2768000001</v>
      </c>
      <c r="H876" s="992">
        <v>7777331</v>
      </c>
      <c r="J876" s="975"/>
    </row>
    <row r="877" spans="1:10" s="982" customFormat="1">
      <c r="A877" s="988" t="s">
        <v>2830</v>
      </c>
      <c r="B877" s="989" t="s">
        <v>2831</v>
      </c>
      <c r="C877" s="990" t="s">
        <v>80</v>
      </c>
      <c r="D877" s="994">
        <v>8009196</v>
      </c>
      <c r="E877" s="992">
        <v>240275.88</v>
      </c>
      <c r="F877" s="992">
        <v>8249471.8799999999</v>
      </c>
      <c r="G877" s="992">
        <v>1319915.5008</v>
      </c>
      <c r="H877" s="992">
        <v>9569387</v>
      </c>
      <c r="J877" s="975"/>
    </row>
    <row r="878" spans="1:10" s="982" customFormat="1">
      <c r="A878" s="988" t="s">
        <v>2832</v>
      </c>
      <c r="B878" s="989" t="s">
        <v>2833</v>
      </c>
      <c r="C878" s="990" t="s">
        <v>80</v>
      </c>
      <c r="D878" s="994">
        <v>9287400</v>
      </c>
      <c r="E878" s="992">
        <v>278622</v>
      </c>
      <c r="F878" s="992">
        <v>9566022</v>
      </c>
      <c r="G878" s="992">
        <v>1530563.52</v>
      </c>
      <c r="H878" s="992">
        <v>11096586</v>
      </c>
      <c r="J878" s="975"/>
    </row>
    <row r="879" spans="1:10" s="982" customFormat="1">
      <c r="A879" s="988" t="s">
        <v>2834</v>
      </c>
      <c r="B879" s="989" t="s">
        <v>2835</v>
      </c>
      <c r="C879" s="990" t="s">
        <v>80</v>
      </c>
      <c r="D879" s="994">
        <v>10040560</v>
      </c>
      <c r="E879" s="992">
        <v>301216.8</v>
      </c>
      <c r="F879" s="992">
        <v>10341776.800000001</v>
      </c>
      <c r="G879" s="992">
        <v>1654684.2880000002</v>
      </c>
      <c r="H879" s="992">
        <v>11996461</v>
      </c>
      <c r="J879" s="975"/>
    </row>
    <row r="880" spans="1:10" s="982" customFormat="1">
      <c r="A880" s="988" t="s">
        <v>2836</v>
      </c>
      <c r="B880" s="989" t="s">
        <v>2837</v>
      </c>
      <c r="C880" s="990" t="s">
        <v>80</v>
      </c>
      <c r="D880" s="994">
        <v>11170547</v>
      </c>
      <c r="E880" s="992">
        <v>335116.40999999997</v>
      </c>
      <c r="F880" s="992">
        <v>11505663.41</v>
      </c>
      <c r="G880" s="992">
        <v>1840906.1456000002</v>
      </c>
      <c r="H880" s="992">
        <v>13346570</v>
      </c>
      <c r="J880" s="975"/>
    </row>
    <row r="881" spans="1:10" s="982" customFormat="1">
      <c r="A881" s="1004" t="s">
        <v>2838</v>
      </c>
      <c r="B881" s="1005" t="s">
        <v>2839</v>
      </c>
      <c r="C881" s="1006"/>
      <c r="D881" s="1007"/>
      <c r="E881" s="987"/>
      <c r="F881" s="987"/>
      <c r="G881" s="987"/>
      <c r="H881" s="987"/>
      <c r="J881" s="975"/>
    </row>
    <row r="882" spans="1:10" s="982" customFormat="1">
      <c r="A882" s="1004" t="s">
        <v>2840</v>
      </c>
      <c r="B882" s="1005" t="s">
        <v>2841</v>
      </c>
      <c r="C882" s="1006"/>
      <c r="D882" s="1007"/>
      <c r="E882" s="987"/>
      <c r="F882" s="987"/>
      <c r="G882" s="987"/>
      <c r="H882" s="987"/>
      <c r="J882" s="975"/>
    </row>
    <row r="883" spans="1:10" s="982" customFormat="1">
      <c r="A883" s="988" t="s">
        <v>2842</v>
      </c>
      <c r="B883" s="989" t="s">
        <v>2843</v>
      </c>
      <c r="C883" s="990" t="s">
        <v>80</v>
      </c>
      <c r="D883" s="994">
        <v>47491</v>
      </c>
      <c r="E883" s="992">
        <v>1424.73</v>
      </c>
      <c r="F883" s="992">
        <v>48915.73</v>
      </c>
      <c r="G883" s="992">
        <v>7826.5168000000003</v>
      </c>
      <c r="H883" s="992">
        <v>56742</v>
      </c>
      <c r="J883" s="975"/>
    </row>
    <row r="884" spans="1:10" s="982" customFormat="1">
      <c r="A884" s="988" t="s">
        <v>2844</v>
      </c>
      <c r="B884" s="989" t="s">
        <v>2845</v>
      </c>
      <c r="C884" s="990" t="s">
        <v>80</v>
      </c>
      <c r="D884" s="994">
        <v>57036</v>
      </c>
      <c r="E884" s="992">
        <v>1711.08</v>
      </c>
      <c r="F884" s="992">
        <v>58747.08</v>
      </c>
      <c r="G884" s="992">
        <v>9399.5328000000009</v>
      </c>
      <c r="H884" s="992">
        <v>68147</v>
      </c>
      <c r="J884" s="975"/>
    </row>
    <row r="885" spans="1:10" s="982" customFormat="1">
      <c r="A885" s="988" t="s">
        <v>2846</v>
      </c>
      <c r="B885" s="989" t="s">
        <v>2847</v>
      </c>
      <c r="C885" s="990" t="s">
        <v>80</v>
      </c>
      <c r="D885" s="994">
        <v>79135</v>
      </c>
      <c r="E885" s="992">
        <v>2374.0499999999997</v>
      </c>
      <c r="F885" s="992">
        <v>81509.05</v>
      </c>
      <c r="G885" s="992">
        <v>13041.448</v>
      </c>
      <c r="H885" s="992">
        <v>94550</v>
      </c>
      <c r="J885" s="975"/>
    </row>
    <row r="886" spans="1:10" s="982" customFormat="1">
      <c r="A886" s="988" t="s">
        <v>2848</v>
      </c>
      <c r="B886" s="989" t="s">
        <v>2849</v>
      </c>
      <c r="C886" s="990" t="s">
        <v>80</v>
      </c>
      <c r="D886" s="994">
        <v>98594</v>
      </c>
      <c r="E886" s="992">
        <v>2957.8199999999997</v>
      </c>
      <c r="F886" s="992">
        <v>101551.82</v>
      </c>
      <c r="G886" s="992">
        <v>16248.291200000001</v>
      </c>
      <c r="H886" s="992">
        <v>117800</v>
      </c>
      <c r="J886" s="975"/>
    </row>
    <row r="887" spans="1:10" s="982" customFormat="1">
      <c r="A887" s="988" t="s">
        <v>2850</v>
      </c>
      <c r="B887" s="989" t="s">
        <v>2851</v>
      </c>
      <c r="C887" s="990" t="s">
        <v>80</v>
      </c>
      <c r="D887" s="994">
        <v>117287</v>
      </c>
      <c r="E887" s="992">
        <v>3518.6099999999997</v>
      </c>
      <c r="F887" s="992">
        <v>120805.61</v>
      </c>
      <c r="G887" s="992">
        <v>19328.8976</v>
      </c>
      <c r="H887" s="992">
        <v>140135</v>
      </c>
      <c r="J887" s="975"/>
    </row>
    <row r="888" spans="1:10" s="982" customFormat="1">
      <c r="A888" s="988" t="s">
        <v>2852</v>
      </c>
      <c r="B888" s="989" t="s">
        <v>2853</v>
      </c>
      <c r="C888" s="990" t="s">
        <v>80</v>
      </c>
      <c r="D888" s="994">
        <v>149855</v>
      </c>
      <c r="E888" s="992">
        <v>4495.6499999999996</v>
      </c>
      <c r="F888" s="992">
        <v>154350.65</v>
      </c>
      <c r="G888" s="992">
        <v>24696.103999999999</v>
      </c>
      <c r="H888" s="992">
        <v>179047</v>
      </c>
      <c r="J888" s="975"/>
    </row>
    <row r="889" spans="1:10" s="982" customFormat="1">
      <c r="A889" s="988" t="s">
        <v>2854</v>
      </c>
      <c r="B889" s="989" t="s">
        <v>2855</v>
      </c>
      <c r="C889" s="990" t="s">
        <v>80</v>
      </c>
      <c r="D889" s="994">
        <v>156815</v>
      </c>
      <c r="E889" s="992">
        <v>4704.45</v>
      </c>
      <c r="F889" s="992">
        <v>161519.45000000001</v>
      </c>
      <c r="G889" s="992">
        <v>25843.112000000001</v>
      </c>
      <c r="H889" s="992">
        <v>187363</v>
      </c>
      <c r="J889" s="975"/>
    </row>
    <row r="890" spans="1:10" s="982" customFormat="1">
      <c r="A890" s="988" t="s">
        <v>2856</v>
      </c>
      <c r="B890" s="989" t="s">
        <v>2857</v>
      </c>
      <c r="C890" s="990" t="s">
        <v>80</v>
      </c>
      <c r="D890" s="994">
        <v>191561</v>
      </c>
      <c r="E890" s="992">
        <v>5746.83</v>
      </c>
      <c r="F890" s="992">
        <v>197307.83</v>
      </c>
      <c r="G890" s="992">
        <v>31569.252799999998</v>
      </c>
      <c r="H890" s="992">
        <v>228877</v>
      </c>
      <c r="J890" s="975"/>
    </row>
    <row r="891" spans="1:10" s="982" customFormat="1">
      <c r="A891" s="988" t="s">
        <v>2858</v>
      </c>
      <c r="B891" s="989" t="s">
        <v>2859</v>
      </c>
      <c r="C891" s="990" t="s">
        <v>80</v>
      </c>
      <c r="D891" s="994">
        <v>233586</v>
      </c>
      <c r="E891" s="992">
        <v>7007.58</v>
      </c>
      <c r="F891" s="992">
        <v>240593.58</v>
      </c>
      <c r="G891" s="992">
        <v>38494.972799999996</v>
      </c>
      <c r="H891" s="992">
        <v>279089</v>
      </c>
      <c r="J891" s="975"/>
    </row>
    <row r="892" spans="1:10" s="982" customFormat="1">
      <c r="A892" s="988" t="s">
        <v>2860</v>
      </c>
      <c r="B892" s="989" t="s">
        <v>2861</v>
      </c>
      <c r="C892" s="990" t="s">
        <v>80</v>
      </c>
      <c r="D892" s="994">
        <v>259370.99999999997</v>
      </c>
      <c r="E892" s="992">
        <v>7781.1299999999992</v>
      </c>
      <c r="F892" s="992">
        <v>267152.12999999995</v>
      </c>
      <c r="G892" s="992">
        <v>42744.340799999991</v>
      </c>
      <c r="H892" s="992">
        <v>309896</v>
      </c>
      <c r="J892" s="975"/>
    </row>
    <row r="893" spans="1:10" s="982" customFormat="1">
      <c r="A893" s="988" t="s">
        <v>2862</v>
      </c>
      <c r="B893" s="989" t="s">
        <v>2863</v>
      </c>
      <c r="C893" s="990" t="s">
        <v>80</v>
      </c>
      <c r="D893" s="994">
        <v>361132</v>
      </c>
      <c r="E893" s="992">
        <v>10833.96</v>
      </c>
      <c r="F893" s="992">
        <v>371965.96</v>
      </c>
      <c r="G893" s="992">
        <v>59514.553600000007</v>
      </c>
      <c r="H893" s="992">
        <v>431481</v>
      </c>
      <c r="J893" s="975"/>
    </row>
    <row r="894" spans="1:10" s="982" customFormat="1">
      <c r="A894" s="988" t="s">
        <v>2864</v>
      </c>
      <c r="B894" s="989" t="s">
        <v>2865</v>
      </c>
      <c r="C894" s="990" t="s">
        <v>80</v>
      </c>
      <c r="D894" s="994">
        <v>388401</v>
      </c>
      <c r="E894" s="992">
        <v>11652.029999999999</v>
      </c>
      <c r="F894" s="992">
        <v>400053.03</v>
      </c>
      <c r="G894" s="992">
        <v>64008.484800000006</v>
      </c>
      <c r="H894" s="992">
        <v>464062</v>
      </c>
      <c r="J894" s="975"/>
    </row>
    <row r="895" spans="1:10" s="982" customFormat="1">
      <c r="A895" s="988" t="s">
        <v>2866</v>
      </c>
      <c r="B895" s="989" t="s">
        <v>2867</v>
      </c>
      <c r="C895" s="990" t="s">
        <v>80</v>
      </c>
      <c r="D895" s="994">
        <v>415248</v>
      </c>
      <c r="E895" s="992">
        <v>12457.439999999999</v>
      </c>
      <c r="F895" s="992">
        <v>427705.44</v>
      </c>
      <c r="G895" s="992">
        <v>68432.8704</v>
      </c>
      <c r="H895" s="992">
        <v>496138</v>
      </c>
      <c r="J895" s="975"/>
    </row>
    <row r="896" spans="1:10" s="982" customFormat="1">
      <c r="A896" s="988" t="s">
        <v>2868</v>
      </c>
      <c r="B896" s="989" t="s">
        <v>2869</v>
      </c>
      <c r="C896" s="990" t="s">
        <v>80</v>
      </c>
      <c r="D896" s="994">
        <v>492692</v>
      </c>
      <c r="E896" s="992">
        <v>14780.76</v>
      </c>
      <c r="F896" s="992">
        <v>507472.76</v>
      </c>
      <c r="G896" s="992">
        <v>81195.641600000003</v>
      </c>
      <c r="H896" s="992">
        <v>588668</v>
      </c>
      <c r="J896" s="975"/>
    </row>
    <row r="897" spans="1:10" s="982" customFormat="1">
      <c r="A897" s="988" t="s">
        <v>2870</v>
      </c>
      <c r="B897" s="989" t="s">
        <v>2871</v>
      </c>
      <c r="C897" s="990" t="s">
        <v>80</v>
      </c>
      <c r="D897" s="994">
        <v>658149</v>
      </c>
      <c r="E897" s="992">
        <v>19744.469999999998</v>
      </c>
      <c r="F897" s="992">
        <v>677893.47</v>
      </c>
      <c r="G897" s="992">
        <v>108462.9552</v>
      </c>
      <c r="H897" s="992">
        <v>786356</v>
      </c>
      <c r="J897" s="975"/>
    </row>
    <row r="898" spans="1:10" s="982" customFormat="1">
      <c r="A898" s="988" t="s">
        <v>2872</v>
      </c>
      <c r="B898" s="989" t="s">
        <v>2873</v>
      </c>
      <c r="C898" s="990" t="s">
        <v>80</v>
      </c>
      <c r="D898" s="994">
        <v>685124</v>
      </c>
      <c r="E898" s="992">
        <v>20553.719999999998</v>
      </c>
      <c r="F898" s="992">
        <v>705677.72</v>
      </c>
      <c r="G898" s="992">
        <v>112908.43519999999</v>
      </c>
      <c r="H898" s="992">
        <v>818586</v>
      </c>
      <c r="J898" s="975"/>
    </row>
    <row r="899" spans="1:10" s="982" customFormat="1">
      <c r="A899" s="988" t="s">
        <v>2874</v>
      </c>
      <c r="B899" s="989" t="s">
        <v>2875</v>
      </c>
      <c r="C899" s="990" t="s">
        <v>80</v>
      </c>
      <c r="D899" s="994">
        <v>711234</v>
      </c>
      <c r="E899" s="992">
        <v>21337.02</v>
      </c>
      <c r="F899" s="992">
        <v>732571.02</v>
      </c>
      <c r="G899" s="992">
        <v>117211.36320000001</v>
      </c>
      <c r="H899" s="992">
        <v>849782</v>
      </c>
      <c r="J899" s="975"/>
    </row>
    <row r="900" spans="1:10" s="982" customFormat="1">
      <c r="A900" s="988" t="s">
        <v>2876</v>
      </c>
      <c r="B900" s="989" t="s">
        <v>2877</v>
      </c>
      <c r="C900" s="990" t="s">
        <v>80</v>
      </c>
      <c r="D900" s="994">
        <v>903076</v>
      </c>
      <c r="E900" s="992">
        <v>27092.28</v>
      </c>
      <c r="F900" s="992">
        <v>930168.28</v>
      </c>
      <c r="G900" s="992">
        <v>148826.92480000001</v>
      </c>
      <c r="H900" s="992">
        <v>1078995</v>
      </c>
      <c r="J900" s="975"/>
    </row>
    <row r="901" spans="1:10" s="982" customFormat="1">
      <c r="A901" s="988" t="s">
        <v>2878</v>
      </c>
      <c r="B901" s="989" t="s">
        <v>2879</v>
      </c>
      <c r="C901" s="990" t="s">
        <v>80</v>
      </c>
      <c r="D901" s="994">
        <v>968939</v>
      </c>
      <c r="E901" s="992">
        <v>29068.17</v>
      </c>
      <c r="F901" s="992">
        <v>998007.17</v>
      </c>
      <c r="G901" s="992">
        <v>159681.14720000001</v>
      </c>
      <c r="H901" s="992">
        <v>1157688</v>
      </c>
      <c r="J901" s="975"/>
    </row>
    <row r="902" spans="1:10" s="982" customFormat="1">
      <c r="A902" s="988" t="s">
        <v>2880</v>
      </c>
      <c r="B902" s="989" t="s">
        <v>2881</v>
      </c>
      <c r="C902" s="990" t="s">
        <v>80</v>
      </c>
      <c r="D902" s="994">
        <v>1131080</v>
      </c>
      <c r="E902" s="992">
        <v>33932.400000000001</v>
      </c>
      <c r="F902" s="992">
        <v>1165012.3999999999</v>
      </c>
      <c r="G902" s="992">
        <v>186401.984</v>
      </c>
      <c r="H902" s="992">
        <v>1351414</v>
      </c>
      <c r="J902" s="975"/>
    </row>
    <row r="903" spans="1:10" s="982" customFormat="1">
      <c r="A903" s="988" t="s">
        <v>2882</v>
      </c>
      <c r="B903" s="989" t="s">
        <v>2883</v>
      </c>
      <c r="C903" s="990" t="s">
        <v>80</v>
      </c>
      <c r="D903" s="994">
        <v>1137101</v>
      </c>
      <c r="E903" s="992">
        <v>34113.03</v>
      </c>
      <c r="F903" s="992">
        <v>1171214.03</v>
      </c>
      <c r="G903" s="992">
        <v>187394.24480000001</v>
      </c>
      <c r="H903" s="992">
        <v>1358608</v>
      </c>
      <c r="J903" s="975"/>
    </row>
    <row r="904" spans="1:10" s="982" customFormat="1">
      <c r="A904" s="988" t="s">
        <v>2884</v>
      </c>
      <c r="B904" s="989" t="s">
        <v>2885</v>
      </c>
      <c r="C904" s="990" t="s">
        <v>80</v>
      </c>
      <c r="D904" s="994">
        <v>1149143</v>
      </c>
      <c r="E904" s="992">
        <v>34474.29</v>
      </c>
      <c r="F904" s="992">
        <v>1183617.29</v>
      </c>
      <c r="G904" s="992">
        <v>189378.76640000002</v>
      </c>
      <c r="H904" s="992">
        <v>1372996</v>
      </c>
      <c r="J904" s="975"/>
    </row>
    <row r="905" spans="1:10" s="982" customFormat="1">
      <c r="A905" s="988" t="s">
        <v>2886</v>
      </c>
      <c r="B905" s="989" t="s">
        <v>2887</v>
      </c>
      <c r="C905" s="990" t="s">
        <v>80</v>
      </c>
      <c r="D905" s="994">
        <v>1335038</v>
      </c>
      <c r="E905" s="992">
        <v>40051.14</v>
      </c>
      <c r="F905" s="992">
        <v>1375089.14</v>
      </c>
      <c r="G905" s="992">
        <v>220014.26239999998</v>
      </c>
      <c r="H905" s="992">
        <v>1595103</v>
      </c>
      <c r="J905" s="975"/>
    </row>
    <row r="906" spans="1:10" s="982" customFormat="1">
      <c r="A906" s="988" t="s">
        <v>2888</v>
      </c>
      <c r="B906" s="989" t="s">
        <v>2889</v>
      </c>
      <c r="C906" s="990" t="s">
        <v>80</v>
      </c>
      <c r="D906" s="994">
        <v>1378695</v>
      </c>
      <c r="E906" s="992">
        <v>41360.85</v>
      </c>
      <c r="F906" s="992">
        <v>1420055.85</v>
      </c>
      <c r="G906" s="992">
        <v>227208.93600000002</v>
      </c>
      <c r="H906" s="992">
        <v>1647265</v>
      </c>
      <c r="J906" s="975"/>
    </row>
    <row r="907" spans="1:10" s="982" customFormat="1">
      <c r="A907" s="988" t="s">
        <v>2890</v>
      </c>
      <c r="B907" s="989" t="s">
        <v>2891</v>
      </c>
      <c r="C907" s="990" t="s">
        <v>80</v>
      </c>
      <c r="D907" s="994">
        <v>1530232</v>
      </c>
      <c r="E907" s="992">
        <v>45906.96</v>
      </c>
      <c r="F907" s="992">
        <v>1576138.96</v>
      </c>
      <c r="G907" s="992">
        <v>252182.23360000001</v>
      </c>
      <c r="H907" s="992">
        <v>1828321</v>
      </c>
      <c r="J907" s="975"/>
    </row>
    <row r="908" spans="1:10" s="982" customFormat="1">
      <c r="A908" s="988" t="s">
        <v>2892</v>
      </c>
      <c r="B908" s="989" t="s">
        <v>2893</v>
      </c>
      <c r="C908" s="990" t="s">
        <v>80</v>
      </c>
      <c r="D908" s="994">
        <v>1643342</v>
      </c>
      <c r="E908" s="992">
        <v>49300.259999999995</v>
      </c>
      <c r="F908" s="992">
        <v>1692642.26</v>
      </c>
      <c r="G908" s="992">
        <v>270822.76160000003</v>
      </c>
      <c r="H908" s="992">
        <v>1963465</v>
      </c>
      <c r="J908" s="975"/>
    </row>
    <row r="909" spans="1:10" s="982" customFormat="1">
      <c r="A909" s="988" t="s">
        <v>2894</v>
      </c>
      <c r="B909" s="989" t="s">
        <v>2895</v>
      </c>
      <c r="C909" s="990" t="s">
        <v>80</v>
      </c>
      <c r="D909" s="994">
        <v>1783868</v>
      </c>
      <c r="E909" s="992">
        <v>53516.04</v>
      </c>
      <c r="F909" s="992">
        <v>1837384.04</v>
      </c>
      <c r="G909" s="992">
        <v>293981.44640000002</v>
      </c>
      <c r="H909" s="992">
        <v>2131365</v>
      </c>
      <c r="J909" s="975"/>
    </row>
    <row r="910" spans="1:10" s="982" customFormat="1">
      <c r="A910" s="988" t="s">
        <v>2896</v>
      </c>
      <c r="B910" s="989" t="s">
        <v>2897</v>
      </c>
      <c r="C910" s="990" t="s">
        <v>80</v>
      </c>
      <c r="D910" s="994">
        <v>1925315</v>
      </c>
      <c r="E910" s="992">
        <v>57759.45</v>
      </c>
      <c r="F910" s="992">
        <v>1983074.45</v>
      </c>
      <c r="G910" s="992">
        <v>317291.91200000001</v>
      </c>
      <c r="H910" s="992">
        <v>2300366</v>
      </c>
      <c r="J910" s="975"/>
    </row>
    <row r="911" spans="1:10" s="982" customFormat="1">
      <c r="A911" s="988" t="s">
        <v>2898</v>
      </c>
      <c r="B911" s="989" t="s">
        <v>2899</v>
      </c>
      <c r="C911" s="990" t="s">
        <v>80</v>
      </c>
      <c r="D911" s="994">
        <v>1897494</v>
      </c>
      <c r="E911" s="992">
        <v>56924.82</v>
      </c>
      <c r="F911" s="992">
        <v>1954418.82</v>
      </c>
      <c r="G911" s="992">
        <v>312707.01120000001</v>
      </c>
      <c r="H911" s="992">
        <v>2267126</v>
      </c>
      <c r="J911" s="975"/>
    </row>
    <row r="912" spans="1:10" s="982" customFormat="1">
      <c r="A912" s="988" t="s">
        <v>2900</v>
      </c>
      <c r="B912" s="989" t="s">
        <v>2901</v>
      </c>
      <c r="C912" s="990" t="s">
        <v>80</v>
      </c>
      <c r="D912" s="994">
        <v>2295428</v>
      </c>
      <c r="E912" s="992">
        <v>68862.84</v>
      </c>
      <c r="F912" s="992">
        <v>2364290.84</v>
      </c>
      <c r="G912" s="992">
        <v>378286.5344</v>
      </c>
      <c r="H912" s="992">
        <v>2742577</v>
      </c>
      <c r="J912" s="975"/>
    </row>
    <row r="913" spans="1:10" s="982" customFormat="1">
      <c r="A913" s="988" t="s">
        <v>2902</v>
      </c>
      <c r="B913" s="989" t="s">
        <v>2903</v>
      </c>
      <c r="C913" s="990" t="s">
        <v>80</v>
      </c>
      <c r="D913" s="994">
        <v>2413473</v>
      </c>
      <c r="E913" s="992">
        <v>72404.19</v>
      </c>
      <c r="F913" s="992">
        <v>2485877.19</v>
      </c>
      <c r="G913" s="992">
        <v>397740.3504</v>
      </c>
      <c r="H913" s="992">
        <v>2883618</v>
      </c>
      <c r="J913" s="975"/>
    </row>
    <row r="914" spans="1:10" s="982" customFormat="1">
      <c r="A914" s="988" t="s">
        <v>2904</v>
      </c>
      <c r="B914" s="989" t="s">
        <v>2905</v>
      </c>
      <c r="C914" s="990" t="s">
        <v>80</v>
      </c>
      <c r="D914" s="994">
        <v>2520949</v>
      </c>
      <c r="E914" s="992">
        <v>75628.47</v>
      </c>
      <c r="F914" s="992">
        <v>2596577.4700000002</v>
      </c>
      <c r="G914" s="992">
        <v>415452.39520000003</v>
      </c>
      <c r="H914" s="992">
        <v>3012030</v>
      </c>
      <c r="J914" s="975"/>
    </row>
    <row r="915" spans="1:10" s="982" customFormat="1">
      <c r="A915" s="988" t="s">
        <v>2906</v>
      </c>
      <c r="B915" s="989" t="s">
        <v>2907</v>
      </c>
      <c r="C915" s="990" t="s">
        <v>80</v>
      </c>
      <c r="D915" s="994">
        <v>2744774</v>
      </c>
      <c r="E915" s="992">
        <v>82343.22</v>
      </c>
      <c r="F915" s="992">
        <v>2827117.22</v>
      </c>
      <c r="G915" s="992">
        <v>452338.75520000001</v>
      </c>
      <c r="H915" s="992">
        <v>3279456</v>
      </c>
      <c r="J915" s="975"/>
    </row>
    <row r="916" spans="1:10" s="982" customFormat="1">
      <c r="A916" s="988" t="s">
        <v>2908</v>
      </c>
      <c r="B916" s="989" t="s">
        <v>2909</v>
      </c>
      <c r="C916" s="990" t="s">
        <v>80</v>
      </c>
      <c r="D916" s="994">
        <v>2148095</v>
      </c>
      <c r="E916" s="992">
        <v>64442.85</v>
      </c>
      <c r="F916" s="992">
        <v>2212537.85</v>
      </c>
      <c r="G916" s="992">
        <v>354006.05600000004</v>
      </c>
      <c r="H916" s="992">
        <v>2566544</v>
      </c>
      <c r="J916" s="975"/>
    </row>
    <row r="917" spans="1:10" s="982" customFormat="1">
      <c r="A917" s="988" t="s">
        <v>2910</v>
      </c>
      <c r="B917" s="989" t="s">
        <v>2911</v>
      </c>
      <c r="C917" s="990" t="s">
        <v>80</v>
      </c>
      <c r="D917" s="994">
        <v>2454354</v>
      </c>
      <c r="E917" s="992">
        <v>73630.62</v>
      </c>
      <c r="F917" s="992">
        <v>2527984.62</v>
      </c>
      <c r="G917" s="992">
        <v>404477.5392</v>
      </c>
      <c r="H917" s="992">
        <v>2932462</v>
      </c>
      <c r="J917" s="975"/>
    </row>
    <row r="918" spans="1:10" s="982" customFormat="1">
      <c r="A918" s="988" t="s">
        <v>2912</v>
      </c>
      <c r="B918" s="989" t="s">
        <v>2913</v>
      </c>
      <c r="C918" s="990" t="s">
        <v>80</v>
      </c>
      <c r="D918" s="994">
        <v>2590683</v>
      </c>
      <c r="E918" s="992">
        <v>77720.489999999991</v>
      </c>
      <c r="F918" s="992">
        <v>2668403.4900000002</v>
      </c>
      <c r="G918" s="992">
        <v>426944.55840000004</v>
      </c>
      <c r="H918" s="992">
        <v>3095348</v>
      </c>
      <c r="J918" s="975"/>
    </row>
    <row r="919" spans="1:10" s="982" customFormat="1">
      <c r="A919" s="988" t="s">
        <v>2914</v>
      </c>
      <c r="B919" s="989" t="s">
        <v>2915</v>
      </c>
      <c r="C919" s="990" t="s">
        <v>80</v>
      </c>
      <c r="D919" s="994">
        <v>2942772</v>
      </c>
      <c r="E919" s="992">
        <v>88283.16</v>
      </c>
      <c r="F919" s="992">
        <v>3031055.16</v>
      </c>
      <c r="G919" s="992">
        <v>484968.82560000004</v>
      </c>
      <c r="H919" s="992">
        <v>3516024</v>
      </c>
      <c r="J919" s="975"/>
    </row>
    <row r="920" spans="1:10" s="982" customFormat="1">
      <c r="A920" s="988" t="s">
        <v>2916</v>
      </c>
      <c r="B920" s="989" t="s">
        <v>2917</v>
      </c>
      <c r="C920" s="990" t="s">
        <v>80</v>
      </c>
      <c r="D920" s="994">
        <v>3073301</v>
      </c>
      <c r="E920" s="992">
        <v>92199.03</v>
      </c>
      <c r="F920" s="992">
        <v>3165500.03</v>
      </c>
      <c r="G920" s="992">
        <v>506480.0048</v>
      </c>
      <c r="H920" s="992">
        <v>3671980</v>
      </c>
      <c r="J920" s="975"/>
    </row>
    <row r="921" spans="1:10" s="982" customFormat="1">
      <c r="A921" s="988" t="s">
        <v>2918</v>
      </c>
      <c r="B921" s="989" t="s">
        <v>2919</v>
      </c>
      <c r="C921" s="990" t="s">
        <v>80</v>
      </c>
      <c r="D921" s="994">
        <v>3024036</v>
      </c>
      <c r="E921" s="992">
        <v>90721.08</v>
      </c>
      <c r="F921" s="992">
        <v>3114757.08</v>
      </c>
      <c r="G921" s="992">
        <v>498361.13280000002</v>
      </c>
      <c r="H921" s="992">
        <v>3613118</v>
      </c>
      <c r="J921" s="975"/>
    </row>
    <row r="922" spans="1:10" s="982" customFormat="1">
      <c r="A922" s="988" t="s">
        <v>2920</v>
      </c>
      <c r="B922" s="989" t="s">
        <v>2921</v>
      </c>
      <c r="C922" s="990" t="s">
        <v>80</v>
      </c>
      <c r="D922" s="994">
        <v>3450634</v>
      </c>
      <c r="E922" s="992">
        <v>103519.01999999999</v>
      </c>
      <c r="F922" s="992">
        <v>3554153.02</v>
      </c>
      <c r="G922" s="992">
        <v>568664.48320000002</v>
      </c>
      <c r="H922" s="992">
        <v>4122818</v>
      </c>
      <c r="J922" s="975"/>
    </row>
    <row r="923" spans="1:10" s="982" customFormat="1">
      <c r="A923" s="988" t="s">
        <v>2922</v>
      </c>
      <c r="B923" s="989" t="s">
        <v>2923</v>
      </c>
      <c r="C923" s="990" t="s">
        <v>80</v>
      </c>
      <c r="D923" s="994">
        <v>3568236</v>
      </c>
      <c r="E923" s="992">
        <v>107047.08</v>
      </c>
      <c r="F923" s="992">
        <v>3675283.08</v>
      </c>
      <c r="G923" s="992">
        <v>588045.29280000005</v>
      </c>
      <c r="H923" s="992">
        <v>4263328</v>
      </c>
      <c r="J923" s="975"/>
    </row>
    <row r="924" spans="1:10" s="982" customFormat="1">
      <c r="A924" s="988" t="s">
        <v>2924</v>
      </c>
      <c r="B924" s="989" t="s">
        <v>2925</v>
      </c>
      <c r="C924" s="990" t="s">
        <v>80</v>
      </c>
      <c r="D924" s="994">
        <v>3840048</v>
      </c>
      <c r="E924" s="992">
        <v>115201.44</v>
      </c>
      <c r="F924" s="992">
        <v>3955249.44</v>
      </c>
      <c r="G924" s="992">
        <v>632839.91040000005</v>
      </c>
      <c r="H924" s="992">
        <v>4588089</v>
      </c>
      <c r="J924" s="975"/>
    </row>
    <row r="925" spans="1:10" s="982" customFormat="1">
      <c r="A925" s="988" t="s">
        <v>2926</v>
      </c>
      <c r="B925" s="989" t="s">
        <v>2927</v>
      </c>
      <c r="C925" s="990" t="s">
        <v>80</v>
      </c>
      <c r="D925" s="994">
        <v>4295966</v>
      </c>
      <c r="E925" s="992">
        <v>128878.98</v>
      </c>
      <c r="F925" s="992">
        <v>4424844.9800000004</v>
      </c>
      <c r="G925" s="992">
        <v>707975.19680000003</v>
      </c>
      <c r="H925" s="992">
        <v>5132820</v>
      </c>
      <c r="J925" s="975"/>
    </row>
    <row r="926" spans="1:10" s="982" customFormat="1">
      <c r="A926" s="988" t="s">
        <v>2928</v>
      </c>
      <c r="B926" s="989" t="s">
        <v>2929</v>
      </c>
      <c r="C926" s="990" t="s">
        <v>80</v>
      </c>
      <c r="D926" s="994">
        <v>4736689</v>
      </c>
      <c r="E926" s="992">
        <v>142100.66999999998</v>
      </c>
      <c r="F926" s="992">
        <v>4878789.67</v>
      </c>
      <c r="G926" s="992">
        <v>780606.34719999996</v>
      </c>
      <c r="H926" s="992">
        <v>5659396</v>
      </c>
      <c r="J926" s="975"/>
    </row>
    <row r="927" spans="1:10" s="982" customFormat="1">
      <c r="A927" s="1004" t="s">
        <v>2930</v>
      </c>
      <c r="B927" s="1005" t="s">
        <v>2931</v>
      </c>
      <c r="C927" s="1024"/>
      <c r="D927" s="1025"/>
      <c r="E927" s="987"/>
      <c r="F927" s="987"/>
      <c r="G927" s="987"/>
      <c r="H927" s="987"/>
      <c r="J927" s="975"/>
    </row>
    <row r="928" spans="1:10" s="982" customFormat="1">
      <c r="A928" s="988" t="s">
        <v>2932</v>
      </c>
      <c r="B928" s="989" t="s">
        <v>2933</v>
      </c>
      <c r="C928" s="990" t="s">
        <v>80</v>
      </c>
      <c r="D928" s="994">
        <v>44000</v>
      </c>
      <c r="E928" s="992">
        <v>1320</v>
      </c>
      <c r="F928" s="997">
        <v>45320</v>
      </c>
      <c r="G928" s="997">
        <v>7251.2</v>
      </c>
      <c r="H928" s="998">
        <v>52571</v>
      </c>
      <c r="J928" s="975"/>
    </row>
    <row r="929" spans="1:10" s="982" customFormat="1">
      <c r="A929" s="988" t="s">
        <v>2934</v>
      </c>
      <c r="B929" s="989" t="s">
        <v>2935</v>
      </c>
      <c r="C929" s="990" t="s">
        <v>80</v>
      </c>
      <c r="D929" s="994">
        <v>57036</v>
      </c>
      <c r="E929" s="992">
        <v>1711.08</v>
      </c>
      <c r="F929" s="992">
        <v>58747.08</v>
      </c>
      <c r="G929" s="992">
        <v>9399.5328000000009</v>
      </c>
      <c r="H929" s="992">
        <v>68147</v>
      </c>
      <c r="J929" s="975"/>
    </row>
    <row r="930" spans="1:10" s="982" customFormat="1">
      <c r="A930" s="988" t="s">
        <v>2936</v>
      </c>
      <c r="B930" s="989" t="s">
        <v>2937</v>
      </c>
      <c r="C930" s="990" t="s">
        <v>80</v>
      </c>
      <c r="D930" s="994">
        <v>74000</v>
      </c>
      <c r="E930" s="992">
        <v>2220</v>
      </c>
      <c r="F930" s="997">
        <v>76220</v>
      </c>
      <c r="G930" s="997">
        <v>12195.2</v>
      </c>
      <c r="H930" s="998">
        <v>88415</v>
      </c>
      <c r="J930" s="975"/>
    </row>
    <row r="931" spans="1:10" s="982" customFormat="1">
      <c r="A931" s="988" t="s">
        <v>2938</v>
      </c>
      <c r="B931" s="989" t="s">
        <v>2939</v>
      </c>
      <c r="C931" s="990" t="s">
        <v>80</v>
      </c>
      <c r="D931" s="994">
        <v>98447</v>
      </c>
      <c r="E931" s="992">
        <v>2953.41</v>
      </c>
      <c r="F931" s="992">
        <v>101400.41</v>
      </c>
      <c r="G931" s="992">
        <v>16224.065600000002</v>
      </c>
      <c r="H931" s="992">
        <v>117624</v>
      </c>
      <c r="J931" s="975"/>
    </row>
    <row r="932" spans="1:10" s="982" customFormat="1">
      <c r="A932" s="988" t="s">
        <v>2940</v>
      </c>
      <c r="B932" s="989" t="s">
        <v>2941</v>
      </c>
      <c r="C932" s="990" t="s">
        <v>80</v>
      </c>
      <c r="D932" s="994">
        <v>117139</v>
      </c>
      <c r="E932" s="992">
        <v>3514.17</v>
      </c>
      <c r="F932" s="992">
        <v>120653.17</v>
      </c>
      <c r="G932" s="992">
        <v>19304.5072</v>
      </c>
      <c r="H932" s="992">
        <v>139958</v>
      </c>
      <c r="J932" s="975"/>
    </row>
    <row r="933" spans="1:10" s="982" customFormat="1">
      <c r="A933" s="988" t="s">
        <v>2942</v>
      </c>
      <c r="B933" s="989" t="s">
        <v>2943</v>
      </c>
      <c r="C933" s="990" t="s">
        <v>80</v>
      </c>
      <c r="D933" s="994">
        <v>149634</v>
      </c>
      <c r="E933" s="992">
        <v>4489.0199999999995</v>
      </c>
      <c r="F933" s="992">
        <v>154123.01999999999</v>
      </c>
      <c r="G933" s="992">
        <v>24659.683199999999</v>
      </c>
      <c r="H933" s="992">
        <v>178783</v>
      </c>
      <c r="J933" s="975"/>
    </row>
    <row r="934" spans="1:10" s="982" customFormat="1">
      <c r="A934" s="988" t="s">
        <v>2944</v>
      </c>
      <c r="B934" s="989" t="s">
        <v>2945</v>
      </c>
      <c r="C934" s="990" t="s">
        <v>80</v>
      </c>
      <c r="D934" s="994">
        <v>156815</v>
      </c>
      <c r="E934" s="992">
        <v>4704.45</v>
      </c>
      <c r="F934" s="992">
        <v>161519.45000000001</v>
      </c>
      <c r="G934" s="992">
        <v>25843.112000000001</v>
      </c>
      <c r="H934" s="992">
        <v>187363</v>
      </c>
      <c r="J934" s="975"/>
    </row>
    <row r="935" spans="1:10" s="982" customFormat="1">
      <c r="A935" s="988" t="s">
        <v>2946</v>
      </c>
      <c r="B935" s="989" t="s">
        <v>2947</v>
      </c>
      <c r="C935" s="990" t="s">
        <v>80</v>
      </c>
      <c r="D935" s="994">
        <v>190647</v>
      </c>
      <c r="E935" s="992">
        <v>5719.41</v>
      </c>
      <c r="F935" s="992">
        <v>196366.41</v>
      </c>
      <c r="G935" s="992">
        <v>31418.625599999999</v>
      </c>
      <c r="H935" s="992">
        <v>227785</v>
      </c>
      <c r="J935" s="975"/>
    </row>
    <row r="936" spans="1:10" s="982" customFormat="1">
      <c r="A936" s="988" t="s">
        <v>2948</v>
      </c>
      <c r="B936" s="989" t="s">
        <v>2949</v>
      </c>
      <c r="C936" s="990" t="s">
        <v>80</v>
      </c>
      <c r="D936" s="994">
        <v>233041</v>
      </c>
      <c r="E936" s="992">
        <v>6991.23</v>
      </c>
      <c r="F936" s="992">
        <v>240032.23</v>
      </c>
      <c r="G936" s="992">
        <v>38405.156800000004</v>
      </c>
      <c r="H936" s="992">
        <v>278437</v>
      </c>
      <c r="J936" s="975"/>
    </row>
    <row r="937" spans="1:10" s="982" customFormat="1">
      <c r="A937" s="988" t="s">
        <v>2950</v>
      </c>
      <c r="B937" s="989" t="s">
        <v>2951</v>
      </c>
      <c r="C937" s="990" t="s">
        <v>80</v>
      </c>
      <c r="D937" s="994">
        <v>258605.00000000003</v>
      </c>
      <c r="E937" s="992">
        <v>7758.1500000000005</v>
      </c>
      <c r="F937" s="992">
        <v>266363.15000000002</v>
      </c>
      <c r="G937" s="992">
        <v>42618.104000000007</v>
      </c>
      <c r="H937" s="992">
        <v>308981</v>
      </c>
      <c r="J937" s="975"/>
    </row>
    <row r="938" spans="1:10" s="982" customFormat="1">
      <c r="A938" s="988" t="s">
        <v>2952</v>
      </c>
      <c r="B938" s="989" t="s">
        <v>2953</v>
      </c>
      <c r="C938" s="990" t="s">
        <v>80</v>
      </c>
      <c r="D938" s="994">
        <v>327104</v>
      </c>
      <c r="E938" s="992">
        <v>9813.119999999999</v>
      </c>
      <c r="F938" s="992">
        <v>336917.12</v>
      </c>
      <c r="G938" s="992">
        <v>53906.739200000004</v>
      </c>
      <c r="H938" s="992">
        <v>390824</v>
      </c>
      <c r="J938" s="975"/>
    </row>
    <row r="939" spans="1:10" s="982" customFormat="1">
      <c r="A939" s="988" t="s">
        <v>2954</v>
      </c>
      <c r="B939" s="989" t="s">
        <v>2955</v>
      </c>
      <c r="C939" s="990" t="s">
        <v>80</v>
      </c>
      <c r="D939" s="994">
        <v>386544</v>
      </c>
      <c r="E939" s="992">
        <v>11596.32</v>
      </c>
      <c r="F939" s="992">
        <v>398140.32</v>
      </c>
      <c r="G939" s="992">
        <v>63702.451200000003</v>
      </c>
      <c r="H939" s="992">
        <v>461843</v>
      </c>
      <c r="J939" s="975"/>
    </row>
    <row r="940" spans="1:10" s="982" customFormat="1">
      <c r="A940" s="988" t="s">
        <v>2956</v>
      </c>
      <c r="B940" s="989" t="s">
        <v>2957</v>
      </c>
      <c r="C940" s="990" t="s">
        <v>80</v>
      </c>
      <c r="D940" s="994">
        <v>413332</v>
      </c>
      <c r="E940" s="992">
        <v>12399.96</v>
      </c>
      <c r="F940" s="992">
        <v>425731.96</v>
      </c>
      <c r="G940" s="992">
        <v>68117.113600000012</v>
      </c>
      <c r="H940" s="992">
        <v>493849</v>
      </c>
      <c r="J940" s="975"/>
    </row>
    <row r="941" spans="1:10" s="982" customFormat="1">
      <c r="A941" s="988" t="s">
        <v>2958</v>
      </c>
      <c r="B941" s="989" t="s">
        <v>2959</v>
      </c>
      <c r="C941" s="990" t="s">
        <v>80</v>
      </c>
      <c r="D941" s="994">
        <v>490334</v>
      </c>
      <c r="E941" s="992">
        <v>14710.019999999999</v>
      </c>
      <c r="F941" s="992">
        <v>505044.02</v>
      </c>
      <c r="G941" s="992">
        <v>80807.0432</v>
      </c>
      <c r="H941" s="992">
        <v>585851</v>
      </c>
      <c r="J941" s="975"/>
    </row>
    <row r="942" spans="1:10" s="982" customFormat="1">
      <c r="A942" s="988" t="s">
        <v>2960</v>
      </c>
      <c r="B942" s="989" t="s">
        <v>2961</v>
      </c>
      <c r="C942" s="990" t="s">
        <v>80</v>
      </c>
      <c r="D942" s="994">
        <v>656307</v>
      </c>
      <c r="E942" s="992">
        <v>19689.21</v>
      </c>
      <c r="F942" s="992">
        <v>675996.21</v>
      </c>
      <c r="G942" s="992">
        <v>108159.3936</v>
      </c>
      <c r="H942" s="992">
        <v>784156</v>
      </c>
      <c r="J942" s="975"/>
    </row>
    <row r="943" spans="1:10" s="982" customFormat="1">
      <c r="A943" s="988" t="s">
        <v>2962</v>
      </c>
      <c r="B943" s="989" t="s">
        <v>2963</v>
      </c>
      <c r="C943" s="990" t="s">
        <v>80</v>
      </c>
      <c r="D943" s="994">
        <v>683060</v>
      </c>
      <c r="E943" s="992">
        <v>20491.8</v>
      </c>
      <c r="F943" s="992">
        <v>703551.8</v>
      </c>
      <c r="G943" s="992">
        <v>112568.28800000002</v>
      </c>
      <c r="H943" s="992">
        <v>816120</v>
      </c>
      <c r="J943" s="975"/>
    </row>
    <row r="944" spans="1:10" s="982" customFormat="1">
      <c r="A944" s="988" t="s">
        <v>2964</v>
      </c>
      <c r="B944" s="989" t="s">
        <v>2965</v>
      </c>
      <c r="C944" s="990" t="s">
        <v>80</v>
      </c>
      <c r="D944" s="994">
        <v>709170</v>
      </c>
      <c r="E944" s="992">
        <v>21275.1</v>
      </c>
      <c r="F944" s="992">
        <v>730445.1</v>
      </c>
      <c r="G944" s="992">
        <v>116871.216</v>
      </c>
      <c r="H944" s="992">
        <v>847316</v>
      </c>
      <c r="J944" s="975"/>
    </row>
    <row r="945" spans="1:10" s="982" customFormat="1">
      <c r="A945" s="988" t="s">
        <v>2966</v>
      </c>
      <c r="B945" s="989" t="s">
        <v>2967</v>
      </c>
      <c r="C945" s="990" t="s">
        <v>80</v>
      </c>
      <c r="D945" s="994">
        <v>900717</v>
      </c>
      <c r="E945" s="992">
        <v>27021.51</v>
      </c>
      <c r="F945" s="992">
        <v>927738.51</v>
      </c>
      <c r="G945" s="992">
        <v>148438.16159999999</v>
      </c>
      <c r="H945" s="992">
        <v>1076177</v>
      </c>
      <c r="J945" s="975"/>
    </row>
    <row r="946" spans="1:10" s="982" customFormat="1">
      <c r="A946" s="988" t="s">
        <v>2968</v>
      </c>
      <c r="B946" s="989" t="s">
        <v>2969</v>
      </c>
      <c r="C946" s="990" t="s">
        <v>80</v>
      </c>
      <c r="D946" s="994">
        <v>964296</v>
      </c>
      <c r="E946" s="992">
        <v>28928.879999999997</v>
      </c>
      <c r="F946" s="992">
        <v>993224.88</v>
      </c>
      <c r="G946" s="992">
        <v>158915.98079999999</v>
      </c>
      <c r="H946" s="992">
        <v>1152141</v>
      </c>
      <c r="J946" s="975"/>
    </row>
    <row r="947" spans="1:10" s="982" customFormat="1">
      <c r="A947" s="988" t="s">
        <v>2970</v>
      </c>
      <c r="B947" s="989" t="s">
        <v>2971</v>
      </c>
      <c r="C947" s="990" t="s">
        <v>80</v>
      </c>
      <c r="D947" s="994">
        <v>1129237</v>
      </c>
      <c r="E947" s="992">
        <v>33877.11</v>
      </c>
      <c r="F947" s="992">
        <v>1163114.1100000001</v>
      </c>
      <c r="G947" s="992">
        <v>186098.25760000001</v>
      </c>
      <c r="H947" s="992">
        <v>1349212</v>
      </c>
      <c r="J947" s="975"/>
    </row>
    <row r="948" spans="1:10" s="982" customFormat="1">
      <c r="A948" s="988" t="s">
        <v>2972</v>
      </c>
      <c r="B948" s="989" t="s">
        <v>2973</v>
      </c>
      <c r="C948" s="990" t="s">
        <v>80</v>
      </c>
      <c r="D948" s="994">
        <v>1136880</v>
      </c>
      <c r="E948" s="992">
        <v>34106.400000000001</v>
      </c>
      <c r="F948" s="992">
        <v>1170986.3999999999</v>
      </c>
      <c r="G948" s="992">
        <v>187357.82399999999</v>
      </c>
      <c r="H948" s="992">
        <v>1358344</v>
      </c>
      <c r="J948" s="975"/>
    </row>
    <row r="949" spans="1:10" s="982" customFormat="1">
      <c r="A949" s="988" t="s">
        <v>2974</v>
      </c>
      <c r="B949" s="989" t="s">
        <v>2975</v>
      </c>
      <c r="C949" s="990" t="s">
        <v>80</v>
      </c>
      <c r="D949" s="994">
        <v>1149954</v>
      </c>
      <c r="E949" s="992">
        <v>34498.619999999995</v>
      </c>
      <c r="F949" s="992">
        <v>1184452.6200000001</v>
      </c>
      <c r="G949" s="992">
        <v>189512.41920000003</v>
      </c>
      <c r="H949" s="992">
        <v>1373965</v>
      </c>
      <c r="J949" s="975"/>
    </row>
    <row r="950" spans="1:10" s="982" customFormat="1">
      <c r="A950" s="988" t="s">
        <v>2976</v>
      </c>
      <c r="B950" s="989" t="s">
        <v>2977</v>
      </c>
      <c r="C950" s="990" t="s">
        <v>80</v>
      </c>
      <c r="D950" s="994">
        <v>1335185</v>
      </c>
      <c r="E950" s="992">
        <v>40055.549999999996</v>
      </c>
      <c r="F950" s="992">
        <v>1375240.55</v>
      </c>
      <c r="G950" s="992">
        <v>220038.48800000001</v>
      </c>
      <c r="H950" s="992">
        <v>1595279</v>
      </c>
      <c r="J950" s="975"/>
    </row>
    <row r="951" spans="1:10" s="982" customFormat="1">
      <c r="A951" s="988" t="s">
        <v>2978</v>
      </c>
      <c r="B951" s="989" t="s">
        <v>2979</v>
      </c>
      <c r="C951" s="990" t="s">
        <v>80</v>
      </c>
      <c r="D951" s="994">
        <v>1378695</v>
      </c>
      <c r="E951" s="992">
        <v>41360.85</v>
      </c>
      <c r="F951" s="992">
        <v>1420055.85</v>
      </c>
      <c r="G951" s="992">
        <v>227208.93600000002</v>
      </c>
      <c r="H951" s="992">
        <v>1647265</v>
      </c>
      <c r="J951" s="975"/>
    </row>
    <row r="952" spans="1:10" s="982" customFormat="1">
      <c r="A952" s="988" t="s">
        <v>2980</v>
      </c>
      <c r="B952" s="989" t="s">
        <v>2981</v>
      </c>
      <c r="C952" s="990" t="s">
        <v>80</v>
      </c>
      <c r="D952" s="994">
        <v>1530232</v>
      </c>
      <c r="E952" s="992">
        <v>45906.96</v>
      </c>
      <c r="F952" s="992">
        <v>1576138.96</v>
      </c>
      <c r="G952" s="992">
        <v>252182.23360000001</v>
      </c>
      <c r="H952" s="992">
        <v>1828321</v>
      </c>
      <c r="J952" s="975"/>
    </row>
    <row r="953" spans="1:10" s="982" customFormat="1">
      <c r="A953" s="988" t="s">
        <v>2982</v>
      </c>
      <c r="B953" s="989" t="s">
        <v>2983</v>
      </c>
      <c r="C953" s="990" t="s">
        <v>80</v>
      </c>
      <c r="D953" s="994">
        <v>1643342</v>
      </c>
      <c r="E953" s="992">
        <v>49300.259999999995</v>
      </c>
      <c r="F953" s="992">
        <v>1692642.26</v>
      </c>
      <c r="G953" s="992">
        <v>270822.76160000003</v>
      </c>
      <c r="H953" s="992">
        <v>1963465</v>
      </c>
      <c r="J953" s="975"/>
    </row>
    <row r="954" spans="1:10" s="982" customFormat="1">
      <c r="A954" s="988" t="s">
        <v>2984</v>
      </c>
      <c r="B954" s="989" t="s">
        <v>2985</v>
      </c>
      <c r="C954" s="990" t="s">
        <v>80</v>
      </c>
      <c r="D954" s="994">
        <v>1784310</v>
      </c>
      <c r="E954" s="992">
        <v>53529.299999999996</v>
      </c>
      <c r="F954" s="992">
        <v>1837839.3</v>
      </c>
      <c r="G954" s="992">
        <v>294054.288</v>
      </c>
      <c r="H954" s="992">
        <v>2131894</v>
      </c>
      <c r="J954" s="975"/>
    </row>
    <row r="955" spans="1:10" s="982" customFormat="1">
      <c r="A955" s="988" t="s">
        <v>2986</v>
      </c>
      <c r="B955" s="989" t="s">
        <v>2987</v>
      </c>
      <c r="C955" s="990" t="s">
        <v>80</v>
      </c>
      <c r="D955" s="994">
        <v>1925315</v>
      </c>
      <c r="E955" s="992">
        <v>57759.45</v>
      </c>
      <c r="F955" s="992">
        <v>1983074.45</v>
      </c>
      <c r="G955" s="992">
        <v>317291.91200000001</v>
      </c>
      <c r="H955" s="992">
        <v>2300366</v>
      </c>
      <c r="J955" s="975"/>
    </row>
    <row r="956" spans="1:10" s="982" customFormat="1">
      <c r="A956" s="988" t="s">
        <v>2988</v>
      </c>
      <c r="B956" s="989" t="s">
        <v>2989</v>
      </c>
      <c r="C956" s="990" t="s">
        <v>80</v>
      </c>
      <c r="D956" s="994">
        <v>1897494</v>
      </c>
      <c r="E956" s="992">
        <v>56924.82</v>
      </c>
      <c r="F956" s="992">
        <v>1954418.82</v>
      </c>
      <c r="G956" s="992">
        <v>312707.01120000001</v>
      </c>
      <c r="H956" s="992">
        <v>2267126</v>
      </c>
      <c r="J956" s="975"/>
    </row>
    <row r="957" spans="1:10" s="982" customFormat="1">
      <c r="A957" s="988" t="s">
        <v>2990</v>
      </c>
      <c r="B957" s="989" t="s">
        <v>2991</v>
      </c>
      <c r="C957" s="990" t="s">
        <v>80</v>
      </c>
      <c r="D957" s="994">
        <v>2294986</v>
      </c>
      <c r="E957" s="992">
        <v>68849.58</v>
      </c>
      <c r="F957" s="992">
        <v>2363835.58</v>
      </c>
      <c r="G957" s="992">
        <v>378213.69280000002</v>
      </c>
      <c r="H957" s="992">
        <v>2742049</v>
      </c>
      <c r="J957" s="975"/>
    </row>
    <row r="958" spans="1:10" s="982" customFormat="1">
      <c r="A958" s="988" t="s">
        <v>2992</v>
      </c>
      <c r="B958" s="989" t="s">
        <v>2993</v>
      </c>
      <c r="C958" s="990" t="s">
        <v>80</v>
      </c>
      <c r="D958" s="994">
        <v>2413473</v>
      </c>
      <c r="E958" s="992">
        <v>72404.19</v>
      </c>
      <c r="F958" s="992">
        <v>2485877.19</v>
      </c>
      <c r="G958" s="992">
        <v>397740.3504</v>
      </c>
      <c r="H958" s="992">
        <v>2883618</v>
      </c>
      <c r="J958" s="975"/>
    </row>
    <row r="959" spans="1:10" s="982" customFormat="1">
      <c r="A959" s="988" t="s">
        <v>2994</v>
      </c>
      <c r="B959" s="989" t="s">
        <v>2995</v>
      </c>
      <c r="C959" s="990" t="s">
        <v>80</v>
      </c>
      <c r="D959" s="994">
        <v>2520949</v>
      </c>
      <c r="E959" s="992">
        <v>75628.47</v>
      </c>
      <c r="F959" s="992">
        <v>2596577.4700000002</v>
      </c>
      <c r="G959" s="992">
        <v>415452.39520000003</v>
      </c>
      <c r="H959" s="992">
        <v>3012030</v>
      </c>
      <c r="J959" s="975"/>
    </row>
    <row r="960" spans="1:10" s="982" customFormat="1">
      <c r="A960" s="988" t="s">
        <v>2996</v>
      </c>
      <c r="B960" s="989" t="s">
        <v>2997</v>
      </c>
      <c r="C960" s="990" t="s">
        <v>80</v>
      </c>
      <c r="D960" s="994">
        <v>2744774</v>
      </c>
      <c r="E960" s="992">
        <v>82343.22</v>
      </c>
      <c r="F960" s="992">
        <v>2827117.22</v>
      </c>
      <c r="G960" s="992">
        <v>452338.75520000001</v>
      </c>
      <c r="H960" s="992">
        <v>3279456</v>
      </c>
      <c r="J960" s="975"/>
    </row>
    <row r="961" spans="1:10" s="982" customFormat="1">
      <c r="A961" s="988" t="s">
        <v>2998</v>
      </c>
      <c r="B961" s="989" t="s">
        <v>2999</v>
      </c>
      <c r="C961" s="990" t="s">
        <v>80</v>
      </c>
      <c r="D961" s="994">
        <v>2149127</v>
      </c>
      <c r="E961" s="992">
        <v>64473.81</v>
      </c>
      <c r="F961" s="992">
        <v>2213600.81</v>
      </c>
      <c r="G961" s="992">
        <v>354176.12960000004</v>
      </c>
      <c r="H961" s="992">
        <v>2567777</v>
      </c>
      <c r="J961" s="975"/>
    </row>
    <row r="962" spans="1:10" s="982" customFormat="1">
      <c r="A962" s="988" t="s">
        <v>3000</v>
      </c>
      <c r="B962" s="989" t="s">
        <v>3001</v>
      </c>
      <c r="C962" s="990" t="s">
        <v>80</v>
      </c>
      <c r="D962" s="994">
        <v>2456123</v>
      </c>
      <c r="E962" s="992">
        <v>73683.69</v>
      </c>
      <c r="F962" s="992">
        <v>2529806.69</v>
      </c>
      <c r="G962" s="992">
        <v>404769.07040000003</v>
      </c>
      <c r="H962" s="992">
        <v>2934576</v>
      </c>
      <c r="J962" s="975"/>
    </row>
    <row r="963" spans="1:10" s="982" customFormat="1">
      <c r="A963" s="988" t="s">
        <v>3002</v>
      </c>
      <c r="B963" s="989" t="s">
        <v>3003</v>
      </c>
      <c r="C963" s="990" t="s">
        <v>80</v>
      </c>
      <c r="D963" s="994">
        <v>2592452</v>
      </c>
      <c r="E963" s="992">
        <v>77773.56</v>
      </c>
      <c r="F963" s="992">
        <v>2670225.56</v>
      </c>
      <c r="G963" s="992">
        <v>427236.08960000001</v>
      </c>
      <c r="H963" s="992">
        <v>3097462</v>
      </c>
      <c r="J963" s="975"/>
    </row>
    <row r="964" spans="1:10" s="982" customFormat="1">
      <c r="A964" s="988" t="s">
        <v>3004</v>
      </c>
      <c r="B964" s="989" t="s">
        <v>3005</v>
      </c>
      <c r="C964" s="990" t="s">
        <v>80</v>
      </c>
      <c r="D964" s="994">
        <v>2944541</v>
      </c>
      <c r="E964" s="992">
        <v>88336.23</v>
      </c>
      <c r="F964" s="992">
        <v>3032877.23</v>
      </c>
      <c r="G964" s="992">
        <v>485260.35680000001</v>
      </c>
      <c r="H964" s="992">
        <v>3518138</v>
      </c>
      <c r="J964" s="975"/>
    </row>
    <row r="965" spans="1:10" s="982" customFormat="1">
      <c r="A965" s="988" t="s">
        <v>3006</v>
      </c>
      <c r="B965" s="989" t="s">
        <v>3007</v>
      </c>
      <c r="C965" s="990" t="s">
        <v>80</v>
      </c>
      <c r="D965" s="994">
        <v>3071090</v>
      </c>
      <c r="E965" s="992">
        <v>92132.7</v>
      </c>
      <c r="F965" s="992">
        <v>3163222.7</v>
      </c>
      <c r="G965" s="992">
        <v>506115.63200000004</v>
      </c>
      <c r="H965" s="992">
        <v>3669338</v>
      </c>
      <c r="J965" s="975"/>
    </row>
    <row r="966" spans="1:10" s="982" customFormat="1">
      <c r="A966" s="988" t="s">
        <v>3008</v>
      </c>
      <c r="B966" s="989" t="s">
        <v>3009</v>
      </c>
      <c r="C966" s="990" t="s">
        <v>80</v>
      </c>
      <c r="D966" s="994">
        <v>3024036</v>
      </c>
      <c r="E966" s="992">
        <v>90721.08</v>
      </c>
      <c r="F966" s="992">
        <v>3114757.08</v>
      </c>
      <c r="G966" s="992">
        <v>498361.13280000002</v>
      </c>
      <c r="H966" s="992">
        <v>3613118</v>
      </c>
      <c r="J966" s="975"/>
    </row>
    <row r="967" spans="1:10" s="982" customFormat="1">
      <c r="A967" s="988" t="s">
        <v>3010</v>
      </c>
      <c r="B967" s="989" t="s">
        <v>3011</v>
      </c>
      <c r="C967" s="990" t="s">
        <v>80</v>
      </c>
      <c r="D967" s="994">
        <v>3450634</v>
      </c>
      <c r="E967" s="992">
        <v>103519.01999999999</v>
      </c>
      <c r="F967" s="992">
        <v>3554153.02</v>
      </c>
      <c r="G967" s="992">
        <v>568664.48320000002</v>
      </c>
      <c r="H967" s="992">
        <v>4122818</v>
      </c>
      <c r="J967" s="975"/>
    </row>
    <row r="968" spans="1:10" s="982" customFormat="1">
      <c r="A968" s="988" t="s">
        <v>3012</v>
      </c>
      <c r="B968" s="989" t="s">
        <v>3013</v>
      </c>
      <c r="C968" s="990" t="s">
        <v>80</v>
      </c>
      <c r="D968" s="994">
        <v>3568236</v>
      </c>
      <c r="E968" s="992">
        <v>107047.08</v>
      </c>
      <c r="F968" s="992">
        <v>3675283.08</v>
      </c>
      <c r="G968" s="992">
        <v>588045.29280000005</v>
      </c>
      <c r="H968" s="992">
        <v>4263328</v>
      </c>
      <c r="J968" s="975"/>
    </row>
    <row r="969" spans="1:10" s="982" customFormat="1">
      <c r="A969" s="988" t="s">
        <v>3014</v>
      </c>
      <c r="B969" s="989" t="s">
        <v>3015</v>
      </c>
      <c r="C969" s="990" t="s">
        <v>80</v>
      </c>
      <c r="D969" s="994">
        <v>3840048</v>
      </c>
      <c r="E969" s="992">
        <v>115201.44</v>
      </c>
      <c r="F969" s="992">
        <v>3955249.44</v>
      </c>
      <c r="G969" s="992">
        <v>632839.91040000005</v>
      </c>
      <c r="H969" s="992">
        <v>4588089</v>
      </c>
      <c r="J969" s="975"/>
    </row>
    <row r="970" spans="1:10" s="982" customFormat="1">
      <c r="A970" s="988" t="s">
        <v>3016</v>
      </c>
      <c r="B970" s="989" t="s">
        <v>3017</v>
      </c>
      <c r="C970" s="990" t="s">
        <v>80</v>
      </c>
      <c r="D970" s="994">
        <v>4295966</v>
      </c>
      <c r="E970" s="992">
        <v>128878.98</v>
      </c>
      <c r="F970" s="992">
        <v>4424844.9800000004</v>
      </c>
      <c r="G970" s="992">
        <v>707975.19680000003</v>
      </c>
      <c r="H970" s="992">
        <v>5132820</v>
      </c>
      <c r="J970" s="975"/>
    </row>
    <row r="971" spans="1:10" s="982" customFormat="1">
      <c r="A971" s="988" t="s">
        <v>3018</v>
      </c>
      <c r="B971" s="989" t="s">
        <v>3019</v>
      </c>
      <c r="C971" s="990" t="s">
        <v>80</v>
      </c>
      <c r="D971" s="994">
        <v>4736689</v>
      </c>
      <c r="E971" s="992">
        <v>142100.66999999998</v>
      </c>
      <c r="F971" s="992">
        <v>4878789.67</v>
      </c>
      <c r="G971" s="992">
        <v>780606.34719999996</v>
      </c>
      <c r="H971" s="992">
        <v>5659396</v>
      </c>
      <c r="J971" s="975"/>
    </row>
    <row r="972" spans="1:10" s="982" customFormat="1">
      <c r="A972" s="1004" t="s">
        <v>3020</v>
      </c>
      <c r="B972" s="1005" t="s">
        <v>3021</v>
      </c>
      <c r="C972" s="1006"/>
      <c r="D972" s="1007"/>
      <c r="E972" s="987"/>
      <c r="F972" s="987"/>
      <c r="G972" s="987"/>
      <c r="H972" s="987"/>
      <c r="J972" s="975"/>
    </row>
    <row r="973" spans="1:10" s="982" customFormat="1">
      <c r="A973" s="988" t="s">
        <v>3022</v>
      </c>
      <c r="B973" s="989" t="s">
        <v>3023</v>
      </c>
      <c r="C973" s="990" t="s">
        <v>80</v>
      </c>
      <c r="D973" s="994">
        <v>106798</v>
      </c>
      <c r="E973" s="992">
        <v>3203.94</v>
      </c>
      <c r="F973" s="992">
        <v>110001.94</v>
      </c>
      <c r="G973" s="992">
        <v>17600.310400000002</v>
      </c>
      <c r="H973" s="992">
        <v>127602</v>
      </c>
      <c r="J973" s="975"/>
    </row>
    <row r="974" spans="1:10" s="982" customFormat="1">
      <c r="A974" s="988" t="s">
        <v>3024</v>
      </c>
      <c r="B974" s="989" t="s">
        <v>3025</v>
      </c>
      <c r="C974" s="990" t="s">
        <v>80</v>
      </c>
      <c r="D974" s="994">
        <v>146356</v>
      </c>
      <c r="E974" s="992">
        <v>4390.68</v>
      </c>
      <c r="F974" s="992">
        <v>150746.68</v>
      </c>
      <c r="G974" s="992">
        <v>24119.468799999999</v>
      </c>
      <c r="H974" s="992">
        <v>174866</v>
      </c>
      <c r="J974" s="975"/>
    </row>
    <row r="975" spans="1:10" s="982" customFormat="1">
      <c r="A975" s="988" t="s">
        <v>3026</v>
      </c>
      <c r="B975" s="989" t="s">
        <v>3027</v>
      </c>
      <c r="C975" s="990" t="s">
        <v>80</v>
      </c>
      <c r="D975" s="994">
        <v>180085</v>
      </c>
      <c r="E975" s="992">
        <v>5402.55</v>
      </c>
      <c r="F975" s="992">
        <v>185487.55</v>
      </c>
      <c r="G975" s="992">
        <v>29678.007999999998</v>
      </c>
      <c r="H975" s="992">
        <v>215166</v>
      </c>
      <c r="J975" s="975"/>
    </row>
    <row r="976" spans="1:10" s="982" customFormat="1">
      <c r="A976" s="988" t="s">
        <v>3028</v>
      </c>
      <c r="B976" s="989" t="s">
        <v>3029</v>
      </c>
      <c r="C976" s="990" t="s">
        <v>80</v>
      </c>
      <c r="D976" s="994">
        <v>215607</v>
      </c>
      <c r="E976" s="992">
        <v>6468.21</v>
      </c>
      <c r="F976" s="992">
        <v>222075.21</v>
      </c>
      <c r="G976" s="992">
        <v>35532.033600000002</v>
      </c>
      <c r="H976" s="992">
        <v>257607</v>
      </c>
      <c r="J976" s="975"/>
    </row>
    <row r="977" spans="1:10" s="982" customFormat="1">
      <c r="A977" s="988" t="s">
        <v>3030</v>
      </c>
      <c r="B977" s="989" t="s">
        <v>3031</v>
      </c>
      <c r="C977" s="990" t="s">
        <v>80</v>
      </c>
      <c r="D977" s="994">
        <v>236619</v>
      </c>
      <c r="E977" s="992">
        <v>7098.57</v>
      </c>
      <c r="F977" s="992">
        <v>243717.57</v>
      </c>
      <c r="G977" s="992">
        <v>38994.811200000004</v>
      </c>
      <c r="H977" s="992">
        <v>282712</v>
      </c>
      <c r="J977" s="975"/>
    </row>
    <row r="978" spans="1:10" s="982" customFormat="1">
      <c r="A978" s="988" t="s">
        <v>3032</v>
      </c>
      <c r="B978" s="989" t="s">
        <v>3033</v>
      </c>
      <c r="C978" s="990" t="s">
        <v>80</v>
      </c>
      <c r="D978" s="994">
        <v>248234</v>
      </c>
      <c r="E978" s="992">
        <v>7447.0199999999995</v>
      </c>
      <c r="F978" s="992">
        <v>255681.02</v>
      </c>
      <c r="G978" s="992">
        <v>40908.963199999998</v>
      </c>
      <c r="H978" s="992">
        <v>296590</v>
      </c>
      <c r="J978" s="975"/>
    </row>
    <row r="979" spans="1:10" s="982" customFormat="1">
      <c r="A979" s="988" t="s">
        <v>3034</v>
      </c>
      <c r="B979" s="989" t="s">
        <v>3035</v>
      </c>
      <c r="C979" s="990" t="s">
        <v>80</v>
      </c>
      <c r="D979" s="994">
        <v>354015</v>
      </c>
      <c r="E979" s="992">
        <v>10620.449999999999</v>
      </c>
      <c r="F979" s="992">
        <v>364635.45</v>
      </c>
      <c r="G979" s="992">
        <v>58341.672000000006</v>
      </c>
      <c r="H979" s="992">
        <v>422977</v>
      </c>
      <c r="J979" s="975"/>
    </row>
    <row r="980" spans="1:10" s="982" customFormat="1">
      <c r="A980" s="988" t="s">
        <v>3036</v>
      </c>
      <c r="B980" s="989" t="s">
        <v>3037</v>
      </c>
      <c r="C980" s="990" t="s">
        <v>80</v>
      </c>
      <c r="D980" s="994">
        <v>383207</v>
      </c>
      <c r="E980" s="992">
        <v>11496.21</v>
      </c>
      <c r="F980" s="992">
        <v>394703.21</v>
      </c>
      <c r="G980" s="992">
        <v>63152.513600000006</v>
      </c>
      <c r="H980" s="992">
        <v>457856</v>
      </c>
      <c r="J980" s="975"/>
    </row>
    <row r="981" spans="1:10" s="982" customFormat="1">
      <c r="A981" s="988" t="s">
        <v>3038</v>
      </c>
      <c r="B981" s="989" t="s">
        <v>3039</v>
      </c>
      <c r="C981" s="990" t="s">
        <v>80</v>
      </c>
      <c r="D981" s="994">
        <v>405881</v>
      </c>
      <c r="E981" s="992">
        <v>12176.43</v>
      </c>
      <c r="F981" s="992">
        <v>418057.43</v>
      </c>
      <c r="G981" s="992">
        <v>66889.188800000004</v>
      </c>
      <c r="H981" s="992">
        <v>484947</v>
      </c>
      <c r="J981" s="975"/>
    </row>
    <row r="982" spans="1:10" s="982" customFormat="1">
      <c r="A982" s="988" t="s">
        <v>3040</v>
      </c>
      <c r="B982" s="989" t="s">
        <v>3041</v>
      </c>
      <c r="C982" s="990" t="s">
        <v>80</v>
      </c>
      <c r="D982" s="994">
        <v>447685</v>
      </c>
      <c r="E982" s="992">
        <v>13430.55</v>
      </c>
      <c r="F982" s="992">
        <v>461115.55</v>
      </c>
      <c r="G982" s="992">
        <v>73778.487999999998</v>
      </c>
      <c r="H982" s="992">
        <v>534894</v>
      </c>
      <c r="J982" s="975"/>
    </row>
    <row r="983" spans="1:10" s="982" customFormat="1">
      <c r="A983" s="988" t="s">
        <v>3042</v>
      </c>
      <c r="B983" s="989" t="s">
        <v>3043</v>
      </c>
      <c r="C983" s="990" t="s">
        <v>80</v>
      </c>
      <c r="D983" s="994">
        <v>473264</v>
      </c>
      <c r="E983" s="992">
        <v>14197.92</v>
      </c>
      <c r="F983" s="992">
        <v>487461.92</v>
      </c>
      <c r="G983" s="992">
        <v>77993.907200000001</v>
      </c>
      <c r="H983" s="992">
        <v>565456</v>
      </c>
      <c r="J983" s="975"/>
    </row>
    <row r="984" spans="1:10" s="982" customFormat="1">
      <c r="A984" s="988" t="s">
        <v>3044</v>
      </c>
      <c r="B984" s="989" t="s">
        <v>3045</v>
      </c>
      <c r="C984" s="990" t="s">
        <v>80</v>
      </c>
      <c r="D984" s="994">
        <v>516464.00000000006</v>
      </c>
      <c r="E984" s="992">
        <v>15493.920000000002</v>
      </c>
      <c r="F984" s="992">
        <v>531957.92000000004</v>
      </c>
      <c r="G984" s="992">
        <v>85113.267200000002</v>
      </c>
      <c r="H984" s="992">
        <v>617071</v>
      </c>
      <c r="J984" s="975"/>
    </row>
    <row r="985" spans="1:10" s="982" customFormat="1">
      <c r="A985" s="988" t="s">
        <v>3046</v>
      </c>
      <c r="B985" s="989" t="s">
        <v>3047</v>
      </c>
      <c r="C985" s="990" t="s">
        <v>80</v>
      </c>
      <c r="D985" s="994">
        <v>571092</v>
      </c>
      <c r="E985" s="992">
        <v>17132.759999999998</v>
      </c>
      <c r="F985" s="992">
        <v>588224.76</v>
      </c>
      <c r="G985" s="992">
        <v>94115.96160000001</v>
      </c>
      <c r="H985" s="992">
        <v>682341</v>
      </c>
      <c r="J985" s="975"/>
    </row>
    <row r="986" spans="1:10" s="982" customFormat="1">
      <c r="A986" s="988" t="s">
        <v>3048</v>
      </c>
      <c r="B986" s="989" t="s">
        <v>3049</v>
      </c>
      <c r="C986" s="990" t="s">
        <v>80</v>
      </c>
      <c r="D986" s="994">
        <v>666654</v>
      </c>
      <c r="E986" s="992">
        <v>19999.62</v>
      </c>
      <c r="F986" s="992">
        <v>686653.62</v>
      </c>
      <c r="G986" s="992">
        <v>109864.57920000001</v>
      </c>
      <c r="H986" s="992">
        <v>796518</v>
      </c>
      <c r="J986" s="975"/>
    </row>
    <row r="987" spans="1:10" s="982" customFormat="1">
      <c r="A987" s="988" t="s">
        <v>3050</v>
      </c>
      <c r="B987" s="989" t="s">
        <v>3051</v>
      </c>
      <c r="C987" s="990" t="s">
        <v>80</v>
      </c>
      <c r="D987" s="994">
        <v>689947</v>
      </c>
      <c r="E987" s="992">
        <v>20698.41</v>
      </c>
      <c r="F987" s="992">
        <v>710645.41</v>
      </c>
      <c r="G987" s="992">
        <v>113703.26560000001</v>
      </c>
      <c r="H987" s="992">
        <v>824349</v>
      </c>
      <c r="J987" s="975"/>
    </row>
    <row r="988" spans="1:10" s="982" customFormat="1">
      <c r="A988" s="988" t="s">
        <v>3052</v>
      </c>
      <c r="B988" s="989" t="s">
        <v>3053</v>
      </c>
      <c r="C988" s="990" t="s">
        <v>80</v>
      </c>
      <c r="D988" s="994">
        <v>723660</v>
      </c>
      <c r="E988" s="992">
        <v>21709.8</v>
      </c>
      <c r="F988" s="992">
        <v>745369.8</v>
      </c>
      <c r="G988" s="992">
        <v>119259.16800000001</v>
      </c>
      <c r="H988" s="992">
        <v>864629</v>
      </c>
      <c r="J988" s="975"/>
    </row>
    <row r="989" spans="1:10" s="982" customFormat="1">
      <c r="A989" s="988" t="s">
        <v>3054</v>
      </c>
      <c r="B989" s="989" t="s">
        <v>3055</v>
      </c>
      <c r="C989" s="990" t="s">
        <v>80</v>
      </c>
      <c r="D989" s="994">
        <v>796170</v>
      </c>
      <c r="E989" s="992">
        <v>23885.1</v>
      </c>
      <c r="F989" s="992">
        <v>820055.1</v>
      </c>
      <c r="G989" s="992">
        <v>131208.81599999999</v>
      </c>
      <c r="H989" s="992">
        <v>951264</v>
      </c>
      <c r="J989" s="975"/>
    </row>
    <row r="990" spans="1:10" s="982" customFormat="1">
      <c r="A990" s="988" t="s">
        <v>3056</v>
      </c>
      <c r="B990" s="989" t="s">
        <v>3057</v>
      </c>
      <c r="C990" s="990" t="s">
        <v>80</v>
      </c>
      <c r="D990" s="994">
        <v>964517</v>
      </c>
      <c r="E990" s="992">
        <v>28935.51</v>
      </c>
      <c r="F990" s="992">
        <v>993452.51</v>
      </c>
      <c r="G990" s="992">
        <v>158952.40160000001</v>
      </c>
      <c r="H990" s="992">
        <v>1152405</v>
      </c>
      <c r="J990" s="975"/>
    </row>
    <row r="991" spans="1:10" s="982" customFormat="1">
      <c r="A991" s="988" t="s">
        <v>3058</v>
      </c>
      <c r="B991" s="989" t="s">
        <v>3059</v>
      </c>
      <c r="C991" s="990" t="s">
        <v>80</v>
      </c>
      <c r="D991" s="994">
        <v>1074496</v>
      </c>
      <c r="E991" s="992">
        <v>32234.879999999997</v>
      </c>
      <c r="F991" s="992">
        <v>1106730.8799999999</v>
      </c>
      <c r="G991" s="992">
        <v>177076.94079999998</v>
      </c>
      <c r="H991" s="992">
        <v>1283808</v>
      </c>
      <c r="J991" s="975"/>
    </row>
    <row r="992" spans="1:10" s="982" customFormat="1">
      <c r="A992" s="988" t="s">
        <v>3060</v>
      </c>
      <c r="B992" s="989" t="s">
        <v>3061</v>
      </c>
      <c r="C992" s="990" t="s">
        <v>80</v>
      </c>
      <c r="D992" s="994">
        <v>1283517</v>
      </c>
      <c r="E992" s="992">
        <v>38505.51</v>
      </c>
      <c r="F992" s="992">
        <v>1322022.51</v>
      </c>
      <c r="G992" s="992">
        <v>211523.60159999999</v>
      </c>
      <c r="H992" s="992">
        <v>1533546</v>
      </c>
      <c r="J992" s="975"/>
    </row>
    <row r="993" spans="1:10" s="982" customFormat="1">
      <c r="A993" s="988" t="s">
        <v>3062</v>
      </c>
      <c r="B993" s="989" t="s">
        <v>3063</v>
      </c>
      <c r="C993" s="990" t="s">
        <v>80</v>
      </c>
      <c r="D993" s="994">
        <v>1309720</v>
      </c>
      <c r="E993" s="992">
        <v>39291.599999999999</v>
      </c>
      <c r="F993" s="992">
        <v>1349011.6</v>
      </c>
      <c r="G993" s="992">
        <v>215841.85600000003</v>
      </c>
      <c r="H993" s="992">
        <v>1564853</v>
      </c>
      <c r="J993" s="975"/>
    </row>
    <row r="994" spans="1:10" s="982" customFormat="1">
      <c r="A994" s="988" t="s">
        <v>3064</v>
      </c>
      <c r="B994" s="989" t="s">
        <v>3065</v>
      </c>
      <c r="C994" s="990" t="s">
        <v>80</v>
      </c>
      <c r="D994" s="994">
        <v>1355274</v>
      </c>
      <c r="E994" s="992">
        <v>40658.22</v>
      </c>
      <c r="F994" s="992">
        <v>1395932.22</v>
      </c>
      <c r="G994" s="992">
        <v>223349.15520000001</v>
      </c>
      <c r="H994" s="992">
        <v>1619281</v>
      </c>
      <c r="J994" s="975"/>
    </row>
    <row r="995" spans="1:10" s="982" customFormat="1">
      <c r="A995" s="988" t="s">
        <v>3066</v>
      </c>
      <c r="B995" s="989" t="s">
        <v>3067</v>
      </c>
      <c r="C995" s="990" t="s">
        <v>80</v>
      </c>
      <c r="D995" s="994">
        <v>1498745</v>
      </c>
      <c r="E995" s="992">
        <v>44962.35</v>
      </c>
      <c r="F995" s="992">
        <v>1543707.35</v>
      </c>
      <c r="G995" s="992">
        <v>246993.17600000001</v>
      </c>
      <c r="H995" s="992">
        <v>1790701</v>
      </c>
      <c r="J995" s="975"/>
    </row>
    <row r="996" spans="1:10" s="982" customFormat="1">
      <c r="A996" s="988" t="s">
        <v>3068</v>
      </c>
      <c r="B996" s="989" t="s">
        <v>3069</v>
      </c>
      <c r="C996" s="990" t="s">
        <v>80</v>
      </c>
      <c r="D996" s="994">
        <v>1542255</v>
      </c>
      <c r="E996" s="992">
        <v>46267.65</v>
      </c>
      <c r="F996" s="992">
        <v>1588522.65</v>
      </c>
      <c r="G996" s="992">
        <v>254163.62399999998</v>
      </c>
      <c r="H996" s="992">
        <v>1842686</v>
      </c>
      <c r="J996" s="975"/>
    </row>
    <row r="997" spans="1:10" s="982" customFormat="1">
      <c r="A997" s="988" t="s">
        <v>3070</v>
      </c>
      <c r="B997" s="989" t="s">
        <v>3071</v>
      </c>
      <c r="C997" s="990" t="s">
        <v>80</v>
      </c>
      <c r="D997" s="994">
        <v>1614912</v>
      </c>
      <c r="E997" s="992">
        <v>48447.360000000001</v>
      </c>
      <c r="F997" s="992">
        <v>1663359.36</v>
      </c>
      <c r="G997" s="992">
        <v>266137.4976</v>
      </c>
      <c r="H997" s="992">
        <v>1929497</v>
      </c>
      <c r="J997" s="975"/>
    </row>
    <row r="998" spans="1:10" s="982" customFormat="1">
      <c r="A998" s="988" t="s">
        <v>3072</v>
      </c>
      <c r="B998" s="989" t="s">
        <v>3073</v>
      </c>
      <c r="C998" s="990" t="s">
        <v>80</v>
      </c>
      <c r="D998" s="994">
        <v>1674662</v>
      </c>
      <c r="E998" s="992">
        <v>50239.86</v>
      </c>
      <c r="F998" s="992">
        <v>1724901.86</v>
      </c>
      <c r="G998" s="992">
        <v>275984.29760000005</v>
      </c>
      <c r="H998" s="992">
        <v>2000886</v>
      </c>
      <c r="J998" s="975"/>
    </row>
    <row r="999" spans="1:10" s="982" customFormat="1">
      <c r="A999" s="988" t="s">
        <v>3074</v>
      </c>
      <c r="B999" s="989" t="s">
        <v>3075</v>
      </c>
      <c r="C999" s="990" t="s">
        <v>80</v>
      </c>
      <c r="D999" s="994">
        <v>1942070</v>
      </c>
      <c r="E999" s="992">
        <v>58262.1</v>
      </c>
      <c r="F999" s="992">
        <v>2000332.1</v>
      </c>
      <c r="G999" s="992">
        <v>320053.136</v>
      </c>
      <c r="H999" s="992">
        <v>2320385</v>
      </c>
      <c r="J999" s="975"/>
    </row>
    <row r="1000" spans="1:10" s="982" customFormat="1">
      <c r="A1000" s="988" t="s">
        <v>3076</v>
      </c>
      <c r="B1000" s="989" t="s">
        <v>3077</v>
      </c>
      <c r="C1000" s="990" t="s">
        <v>80</v>
      </c>
      <c r="D1000" s="994">
        <v>2087715.0000000002</v>
      </c>
      <c r="E1000" s="992">
        <v>62631.450000000004</v>
      </c>
      <c r="F1000" s="992">
        <v>2150346.4500000002</v>
      </c>
      <c r="G1000" s="992">
        <v>344055.43200000003</v>
      </c>
      <c r="H1000" s="992">
        <v>2494402</v>
      </c>
      <c r="J1000" s="975"/>
    </row>
    <row r="1001" spans="1:10" s="982" customFormat="1">
      <c r="A1001" s="988" t="s">
        <v>3078</v>
      </c>
      <c r="B1001" s="989" t="s">
        <v>3079</v>
      </c>
      <c r="C1001" s="990" t="s">
        <v>80</v>
      </c>
      <c r="D1001" s="994">
        <v>2156174</v>
      </c>
      <c r="E1001" s="992">
        <v>64685.22</v>
      </c>
      <c r="F1001" s="992">
        <v>2220859.2200000002</v>
      </c>
      <c r="G1001" s="992">
        <v>355337.47520000004</v>
      </c>
      <c r="H1001" s="992">
        <v>2576197</v>
      </c>
      <c r="J1001" s="975"/>
    </row>
    <row r="1002" spans="1:10" s="982" customFormat="1">
      <c r="A1002" s="988" t="s">
        <v>3080</v>
      </c>
      <c r="B1002" s="989" t="s">
        <v>3081</v>
      </c>
      <c r="C1002" s="990" t="s">
        <v>80</v>
      </c>
      <c r="D1002" s="994">
        <v>2322826</v>
      </c>
      <c r="E1002" s="992">
        <v>69684.78</v>
      </c>
      <c r="F1002" s="992">
        <v>2392510.7799999998</v>
      </c>
      <c r="G1002" s="992">
        <v>382801.72479999997</v>
      </c>
      <c r="H1002" s="992">
        <v>2775313</v>
      </c>
      <c r="J1002" s="975"/>
    </row>
    <row r="1003" spans="1:10" s="982" customFormat="1">
      <c r="A1003" s="988" t="s">
        <v>3082</v>
      </c>
      <c r="B1003" s="989" t="s">
        <v>3083</v>
      </c>
      <c r="C1003" s="990" t="s">
        <v>80</v>
      </c>
      <c r="D1003" s="994">
        <v>2461033</v>
      </c>
      <c r="E1003" s="992">
        <v>73830.989999999991</v>
      </c>
      <c r="F1003" s="992">
        <v>2534863.9900000002</v>
      </c>
      <c r="G1003" s="992">
        <v>405578.23840000003</v>
      </c>
      <c r="H1003" s="992">
        <v>2940442</v>
      </c>
      <c r="J1003" s="975"/>
    </row>
    <row r="1004" spans="1:10" s="982" customFormat="1">
      <c r="A1004" s="988" t="s">
        <v>3084</v>
      </c>
      <c r="B1004" s="989" t="s">
        <v>3085</v>
      </c>
      <c r="C1004" s="990" t="s">
        <v>80</v>
      </c>
      <c r="D1004" s="994">
        <v>2562709</v>
      </c>
      <c r="E1004" s="992">
        <v>76881.27</v>
      </c>
      <c r="F1004" s="992">
        <v>2639590.27</v>
      </c>
      <c r="G1004" s="992">
        <v>422334.44320000004</v>
      </c>
      <c r="H1004" s="992">
        <v>3061925</v>
      </c>
      <c r="J1004" s="975"/>
    </row>
    <row r="1005" spans="1:10" s="982" customFormat="1">
      <c r="A1005" s="988" t="s">
        <v>3086</v>
      </c>
      <c r="B1005" s="989" t="s">
        <v>3087</v>
      </c>
      <c r="C1005" s="990" t="s">
        <v>80</v>
      </c>
      <c r="D1005" s="994">
        <v>2851494</v>
      </c>
      <c r="E1005" s="992">
        <v>85544.819999999992</v>
      </c>
      <c r="F1005" s="992">
        <v>2937038.82</v>
      </c>
      <c r="G1005" s="992">
        <v>469926.21119999996</v>
      </c>
      <c r="H1005" s="992">
        <v>3406965</v>
      </c>
      <c r="J1005" s="975"/>
    </row>
    <row r="1006" spans="1:10" s="982" customFormat="1">
      <c r="A1006" s="988" t="s">
        <v>3088</v>
      </c>
      <c r="B1006" s="989" t="s">
        <v>3089</v>
      </c>
      <c r="C1006" s="990" t="s">
        <v>80</v>
      </c>
      <c r="D1006" s="994">
        <v>2331247</v>
      </c>
      <c r="E1006" s="992">
        <v>69937.41</v>
      </c>
      <c r="F1006" s="992">
        <v>2401184.41</v>
      </c>
      <c r="G1006" s="992">
        <v>384189.50560000003</v>
      </c>
      <c r="H1006" s="992">
        <v>2785374</v>
      </c>
      <c r="J1006" s="975"/>
    </row>
    <row r="1007" spans="1:10" s="982" customFormat="1">
      <c r="A1007" s="988" t="s">
        <v>3090</v>
      </c>
      <c r="B1007" s="989" t="s">
        <v>3091</v>
      </c>
      <c r="C1007" s="990" t="s">
        <v>80</v>
      </c>
      <c r="D1007" s="994">
        <v>2539643</v>
      </c>
      <c r="E1007" s="992">
        <v>76189.289999999994</v>
      </c>
      <c r="F1007" s="992">
        <v>2615832.29</v>
      </c>
      <c r="G1007" s="992">
        <v>418533.16639999999</v>
      </c>
      <c r="H1007" s="992">
        <v>3034365</v>
      </c>
      <c r="J1007" s="975"/>
    </row>
    <row r="1008" spans="1:10" s="982" customFormat="1">
      <c r="A1008" s="988" t="s">
        <v>3092</v>
      </c>
      <c r="B1008" s="989" t="s">
        <v>3093</v>
      </c>
      <c r="C1008" s="990" t="s">
        <v>80</v>
      </c>
      <c r="D1008" s="994">
        <v>2759492</v>
      </c>
      <c r="E1008" s="992">
        <v>82784.759999999995</v>
      </c>
      <c r="F1008" s="992">
        <v>2842276.76</v>
      </c>
      <c r="G1008" s="992">
        <v>454764.28159999999</v>
      </c>
      <c r="H1008" s="992">
        <v>3297041</v>
      </c>
      <c r="J1008" s="975"/>
    </row>
    <row r="1009" spans="1:10" s="982" customFormat="1">
      <c r="A1009" s="988" t="s">
        <v>3094</v>
      </c>
      <c r="B1009" s="989" t="s">
        <v>3095</v>
      </c>
      <c r="C1009" s="990" t="s">
        <v>80</v>
      </c>
      <c r="D1009" s="994">
        <v>2988621</v>
      </c>
      <c r="E1009" s="992">
        <v>89658.62999999999</v>
      </c>
      <c r="F1009" s="992">
        <v>3078279.63</v>
      </c>
      <c r="G1009" s="992">
        <v>492524.74079999997</v>
      </c>
      <c r="H1009" s="992">
        <v>3570804</v>
      </c>
      <c r="J1009" s="975"/>
    </row>
    <row r="1010" spans="1:10" s="982" customFormat="1">
      <c r="A1010" s="988" t="s">
        <v>3096</v>
      </c>
      <c r="B1010" s="989" t="s">
        <v>3097</v>
      </c>
      <c r="C1010" s="990" t="s">
        <v>80</v>
      </c>
      <c r="D1010" s="994">
        <v>3363410</v>
      </c>
      <c r="E1010" s="992">
        <v>100902.3</v>
      </c>
      <c r="F1010" s="992">
        <v>3464312.3</v>
      </c>
      <c r="G1010" s="992">
        <v>554289.96799999999</v>
      </c>
      <c r="H1010" s="992">
        <v>4018602</v>
      </c>
      <c r="J1010" s="975"/>
    </row>
    <row r="1011" spans="1:10" s="982" customFormat="1">
      <c r="A1011" s="988" t="s">
        <v>3098</v>
      </c>
      <c r="B1011" s="989" t="s">
        <v>3099</v>
      </c>
      <c r="C1011" s="990" t="s">
        <v>80</v>
      </c>
      <c r="D1011" s="994">
        <v>3436996</v>
      </c>
      <c r="E1011" s="992">
        <v>103109.87999999999</v>
      </c>
      <c r="F1011" s="992">
        <v>3540105.88</v>
      </c>
      <c r="G1011" s="992">
        <v>566416.94079999998</v>
      </c>
      <c r="H1011" s="992">
        <v>4106523</v>
      </c>
      <c r="J1011" s="975"/>
    </row>
    <row r="1012" spans="1:10" s="982" customFormat="1">
      <c r="A1012" s="988" t="s">
        <v>3100</v>
      </c>
      <c r="B1012" s="989" t="s">
        <v>3101</v>
      </c>
      <c r="C1012" s="990" t="s">
        <v>80</v>
      </c>
      <c r="D1012" s="994">
        <v>4271914</v>
      </c>
      <c r="E1012" s="992">
        <v>128157.42</v>
      </c>
      <c r="F1012" s="992">
        <v>4400071.42</v>
      </c>
      <c r="G1012" s="992">
        <v>704011.42720000003</v>
      </c>
      <c r="H1012" s="992">
        <v>5104083</v>
      </c>
      <c r="J1012" s="975"/>
    </row>
    <row r="1013" spans="1:10" s="982" customFormat="1">
      <c r="A1013" s="988" t="s">
        <v>3102</v>
      </c>
      <c r="B1013" s="989" t="s">
        <v>3103</v>
      </c>
      <c r="C1013" s="990" t="s">
        <v>80</v>
      </c>
      <c r="D1013" s="994">
        <v>4473036</v>
      </c>
      <c r="E1013" s="992">
        <v>134191.07999999999</v>
      </c>
      <c r="F1013" s="992">
        <v>4607227.08</v>
      </c>
      <c r="G1013" s="992">
        <v>737156.33279999997</v>
      </c>
      <c r="H1013" s="992">
        <v>5344383</v>
      </c>
      <c r="J1013" s="975"/>
    </row>
    <row r="1014" spans="1:10" s="982" customFormat="1">
      <c r="A1014" s="988" t="s">
        <v>3104</v>
      </c>
      <c r="B1014" s="989" t="s">
        <v>3105</v>
      </c>
      <c r="C1014" s="990" t="s">
        <v>80</v>
      </c>
      <c r="D1014" s="994">
        <v>4664808</v>
      </c>
      <c r="E1014" s="992">
        <v>139944.24</v>
      </c>
      <c r="F1014" s="992">
        <v>4804752.24</v>
      </c>
      <c r="G1014" s="992">
        <v>768760.35840000003</v>
      </c>
      <c r="H1014" s="992">
        <v>5573513</v>
      </c>
      <c r="J1014" s="975"/>
    </row>
    <row r="1015" spans="1:10" s="982" customFormat="1">
      <c r="A1015" s="988" t="s">
        <v>3106</v>
      </c>
      <c r="B1015" s="989" t="s">
        <v>3107</v>
      </c>
      <c r="C1015" s="990" t="s">
        <v>80</v>
      </c>
      <c r="D1015" s="994">
        <v>4724006</v>
      </c>
      <c r="E1015" s="992">
        <v>141720.18</v>
      </c>
      <c r="F1015" s="992">
        <v>4865726.18</v>
      </c>
      <c r="G1015" s="992">
        <v>778516.1888</v>
      </c>
      <c r="H1015" s="992">
        <v>5644242</v>
      </c>
      <c r="J1015" s="975"/>
    </row>
    <row r="1016" spans="1:10" s="982" customFormat="1">
      <c r="A1016" s="988" t="s">
        <v>3108</v>
      </c>
      <c r="B1016" s="989" t="s">
        <v>3109</v>
      </c>
      <c r="C1016" s="990" t="s">
        <v>80</v>
      </c>
      <c r="D1016" s="994">
        <v>5163569</v>
      </c>
      <c r="E1016" s="992">
        <v>154907.07</v>
      </c>
      <c r="F1016" s="992">
        <v>5318476.07</v>
      </c>
      <c r="G1016" s="992">
        <v>850956.1712000001</v>
      </c>
      <c r="H1016" s="992">
        <v>6169432</v>
      </c>
      <c r="J1016" s="975"/>
    </row>
    <row r="1017" spans="1:10" s="982" customFormat="1">
      <c r="A1017" s="1004" t="s">
        <v>3110</v>
      </c>
      <c r="B1017" s="1005" t="s">
        <v>3111</v>
      </c>
      <c r="C1017" s="1006"/>
      <c r="D1017" s="1007"/>
      <c r="E1017" s="987"/>
      <c r="F1017" s="987"/>
      <c r="G1017" s="987"/>
      <c r="H1017" s="987"/>
      <c r="J1017" s="975"/>
    </row>
    <row r="1018" spans="1:10" s="982" customFormat="1">
      <c r="A1018" s="988" t="s">
        <v>3112</v>
      </c>
      <c r="B1018" s="989" t="s">
        <v>3113</v>
      </c>
      <c r="C1018" s="990" t="s">
        <v>80</v>
      </c>
      <c r="D1018" s="994">
        <v>211710</v>
      </c>
      <c r="E1018" s="992">
        <v>6351.3</v>
      </c>
      <c r="F1018" s="992">
        <v>218061.3</v>
      </c>
      <c r="G1018" s="992">
        <v>34889.807999999997</v>
      </c>
      <c r="H1018" s="992">
        <v>252951</v>
      </c>
      <c r="J1018" s="975"/>
    </row>
    <row r="1019" spans="1:10" s="982" customFormat="1">
      <c r="A1019" s="988" t="s">
        <v>3114</v>
      </c>
      <c r="B1019" s="989" t="s">
        <v>3115</v>
      </c>
      <c r="C1019" s="990" t="s">
        <v>80</v>
      </c>
      <c r="D1019" s="994">
        <v>221572</v>
      </c>
      <c r="E1019" s="992">
        <v>6647.16</v>
      </c>
      <c r="F1019" s="992">
        <v>228219.16</v>
      </c>
      <c r="G1019" s="992">
        <v>36515.065600000002</v>
      </c>
      <c r="H1019" s="992">
        <v>264734</v>
      </c>
      <c r="J1019" s="975"/>
    </row>
    <row r="1020" spans="1:10" s="982" customFormat="1">
      <c r="A1020" s="988" t="s">
        <v>3116</v>
      </c>
      <c r="B1020" s="989" t="s">
        <v>3117</v>
      </c>
      <c r="C1020" s="990" t="s">
        <v>80</v>
      </c>
      <c r="D1020" s="994">
        <v>265870</v>
      </c>
      <c r="E1020" s="992">
        <v>7976.0999999999995</v>
      </c>
      <c r="F1020" s="992">
        <v>273846.09999999998</v>
      </c>
      <c r="G1020" s="992">
        <v>43815.375999999997</v>
      </c>
      <c r="H1020" s="992">
        <v>317661</v>
      </c>
      <c r="J1020" s="975"/>
    </row>
    <row r="1021" spans="1:10" s="982" customFormat="1">
      <c r="A1021" s="988" t="s">
        <v>3118</v>
      </c>
      <c r="B1021" s="989" t="s">
        <v>3119</v>
      </c>
      <c r="C1021" s="990" t="s">
        <v>80</v>
      </c>
      <c r="D1021" s="994">
        <v>369950</v>
      </c>
      <c r="E1021" s="992">
        <v>11098.5</v>
      </c>
      <c r="F1021" s="992">
        <v>381048.5</v>
      </c>
      <c r="G1021" s="992">
        <v>60967.76</v>
      </c>
      <c r="H1021" s="992">
        <v>442016</v>
      </c>
      <c r="J1021" s="975"/>
    </row>
    <row r="1022" spans="1:10" s="982" customFormat="1">
      <c r="A1022" s="988" t="s">
        <v>3120</v>
      </c>
      <c r="B1022" s="989" t="s">
        <v>3121</v>
      </c>
      <c r="C1022" s="990" t="s">
        <v>80</v>
      </c>
      <c r="D1022" s="994">
        <v>386552</v>
      </c>
      <c r="E1022" s="992">
        <v>11596.56</v>
      </c>
      <c r="F1022" s="992">
        <v>398148.56</v>
      </c>
      <c r="G1022" s="992">
        <v>63703.7696</v>
      </c>
      <c r="H1022" s="992">
        <v>461852</v>
      </c>
      <c r="J1022" s="975"/>
    </row>
    <row r="1023" spans="1:10" s="982" customFormat="1">
      <c r="A1023" s="988" t="s">
        <v>3122</v>
      </c>
      <c r="B1023" s="989" t="s">
        <v>3123</v>
      </c>
      <c r="C1023" s="990" t="s">
        <v>80</v>
      </c>
      <c r="D1023" s="994">
        <v>588502</v>
      </c>
      <c r="E1023" s="992">
        <v>17655.059999999998</v>
      </c>
      <c r="F1023" s="992">
        <v>606157.06000000006</v>
      </c>
      <c r="G1023" s="992">
        <v>96985.129600000015</v>
      </c>
      <c r="H1023" s="992">
        <v>703142</v>
      </c>
      <c r="J1023" s="975"/>
    </row>
    <row r="1024" spans="1:10" s="982" customFormat="1">
      <c r="A1024" s="988" t="s">
        <v>3124</v>
      </c>
      <c r="B1024" s="989" t="s">
        <v>3125</v>
      </c>
      <c r="C1024" s="990" t="s">
        <v>80</v>
      </c>
      <c r="D1024" s="994">
        <v>722929</v>
      </c>
      <c r="E1024" s="992">
        <v>21687.87</v>
      </c>
      <c r="F1024" s="992">
        <v>744616.87</v>
      </c>
      <c r="G1024" s="992">
        <v>119138.6992</v>
      </c>
      <c r="H1024" s="992">
        <v>863756</v>
      </c>
      <c r="J1024" s="975"/>
    </row>
    <row r="1025" spans="1:10" s="982" customFormat="1">
      <c r="A1025" s="988" t="s">
        <v>3126</v>
      </c>
      <c r="B1025" s="989" t="s">
        <v>3127</v>
      </c>
      <c r="C1025" s="990" t="s">
        <v>80</v>
      </c>
      <c r="D1025" s="994">
        <v>833620</v>
      </c>
      <c r="E1025" s="992">
        <v>25008.6</v>
      </c>
      <c r="F1025" s="992">
        <v>858628.6</v>
      </c>
      <c r="G1025" s="992">
        <v>137380.576</v>
      </c>
      <c r="H1025" s="992">
        <v>996009</v>
      </c>
      <c r="J1025" s="975"/>
    </row>
    <row r="1026" spans="1:10" s="982" customFormat="1">
      <c r="A1026" s="988" t="s">
        <v>3128</v>
      </c>
      <c r="B1026" s="989" t="s">
        <v>3129</v>
      </c>
      <c r="C1026" s="990" t="s">
        <v>80</v>
      </c>
      <c r="D1026" s="994">
        <v>1050452</v>
      </c>
      <c r="E1026" s="992">
        <v>31513.559999999998</v>
      </c>
      <c r="F1026" s="992">
        <v>1081965.56</v>
      </c>
      <c r="G1026" s="992">
        <v>173114.4896</v>
      </c>
      <c r="H1026" s="992">
        <v>1255080</v>
      </c>
      <c r="J1026" s="975"/>
    </row>
    <row r="1027" spans="1:10" s="982" customFormat="1">
      <c r="A1027" s="988" t="s">
        <v>3130</v>
      </c>
      <c r="B1027" s="989" t="s">
        <v>3131</v>
      </c>
      <c r="C1027" s="990" t="s">
        <v>80</v>
      </c>
      <c r="D1027" s="994">
        <v>1533212</v>
      </c>
      <c r="E1027" s="992">
        <v>45996.36</v>
      </c>
      <c r="F1027" s="992">
        <v>1579208.36</v>
      </c>
      <c r="G1027" s="992">
        <v>252673.33760000003</v>
      </c>
      <c r="H1027" s="992">
        <v>1831882</v>
      </c>
      <c r="J1027" s="975"/>
    </row>
    <row r="1028" spans="1:10" s="982" customFormat="1">
      <c r="A1028" s="988" t="s">
        <v>3132</v>
      </c>
      <c r="B1028" s="989" t="s">
        <v>3133</v>
      </c>
      <c r="C1028" s="990" t="s">
        <v>80</v>
      </c>
      <c r="D1028" s="994">
        <v>1869119</v>
      </c>
      <c r="E1028" s="992">
        <v>56073.57</v>
      </c>
      <c r="F1028" s="992">
        <v>1925192.57</v>
      </c>
      <c r="G1028" s="992">
        <v>308030.8112</v>
      </c>
      <c r="H1028" s="992">
        <v>2233223</v>
      </c>
      <c r="J1028" s="975"/>
    </row>
    <row r="1029" spans="1:10" s="982" customFormat="1">
      <c r="A1029" s="1002" t="s">
        <v>3134</v>
      </c>
      <c r="B1029" s="1012" t="s">
        <v>3135</v>
      </c>
      <c r="C1029" s="1002"/>
      <c r="D1029" s="1026"/>
      <c r="E1029" s="987"/>
      <c r="F1029" s="987"/>
      <c r="G1029" s="987"/>
      <c r="H1029" s="987"/>
      <c r="J1029" s="975"/>
    </row>
    <row r="1030" spans="1:10" s="982" customFormat="1">
      <c r="A1030" s="1004" t="s">
        <v>3136</v>
      </c>
      <c r="B1030" s="1005" t="s">
        <v>3137</v>
      </c>
      <c r="C1030" s="1006"/>
      <c r="D1030" s="1007"/>
      <c r="E1030" s="987"/>
      <c r="F1030" s="987"/>
      <c r="G1030" s="987"/>
      <c r="H1030" s="987"/>
      <c r="J1030" s="975"/>
    </row>
    <row r="1031" spans="1:10" s="982" customFormat="1">
      <c r="A1031" s="988" t="s">
        <v>3138</v>
      </c>
      <c r="B1031" s="989" t="s">
        <v>3139</v>
      </c>
      <c r="C1031" s="990" t="s">
        <v>80</v>
      </c>
      <c r="D1031" s="994">
        <v>53114</v>
      </c>
      <c r="E1031" s="992">
        <v>1593.4199999999998</v>
      </c>
      <c r="F1031" s="992">
        <v>54707.42</v>
      </c>
      <c r="G1031" s="992">
        <v>8753.1872000000003</v>
      </c>
      <c r="H1031" s="992">
        <v>63461</v>
      </c>
      <c r="J1031" s="975"/>
    </row>
    <row r="1032" spans="1:10" s="982" customFormat="1">
      <c r="A1032" s="988" t="s">
        <v>3140</v>
      </c>
      <c r="B1032" s="989" t="s">
        <v>3141</v>
      </c>
      <c r="C1032" s="990" t="s">
        <v>80</v>
      </c>
      <c r="D1032" s="994">
        <v>77680</v>
      </c>
      <c r="E1032" s="992">
        <v>2330.4</v>
      </c>
      <c r="F1032" s="992">
        <v>80010.399999999994</v>
      </c>
      <c r="G1032" s="992">
        <v>12801.663999999999</v>
      </c>
      <c r="H1032" s="992">
        <v>92812</v>
      </c>
      <c r="J1032" s="975"/>
    </row>
    <row r="1033" spans="1:10" s="982" customFormat="1">
      <c r="A1033" s="988" t="s">
        <v>3142</v>
      </c>
      <c r="B1033" s="989" t="s">
        <v>3143</v>
      </c>
      <c r="C1033" s="990" t="s">
        <v>80</v>
      </c>
      <c r="D1033" s="994">
        <v>100074</v>
      </c>
      <c r="E1033" s="992">
        <v>3002.22</v>
      </c>
      <c r="F1033" s="992">
        <v>103076.22</v>
      </c>
      <c r="G1033" s="992">
        <v>16492.195200000002</v>
      </c>
      <c r="H1033" s="992">
        <v>119568</v>
      </c>
      <c r="J1033" s="975"/>
    </row>
    <row r="1034" spans="1:10" s="982" customFormat="1">
      <c r="A1034" s="988" t="s">
        <v>3144</v>
      </c>
      <c r="B1034" s="989" t="s">
        <v>3145</v>
      </c>
      <c r="C1034" s="990" t="s">
        <v>80</v>
      </c>
      <c r="D1034" s="994">
        <v>259569.00000000003</v>
      </c>
      <c r="E1034" s="992">
        <v>7787.0700000000006</v>
      </c>
      <c r="F1034" s="992">
        <v>267356.07</v>
      </c>
      <c r="G1034" s="992">
        <v>42776.9712</v>
      </c>
      <c r="H1034" s="992">
        <v>310133</v>
      </c>
      <c r="J1034" s="975"/>
    </row>
    <row r="1035" spans="1:10" s="982" customFormat="1">
      <c r="A1035" s="988" t="s">
        <v>3146</v>
      </c>
      <c r="B1035" s="989" t="s">
        <v>3147</v>
      </c>
      <c r="C1035" s="990" t="s">
        <v>80</v>
      </c>
      <c r="D1035" s="994">
        <v>489883</v>
      </c>
      <c r="E1035" s="992">
        <v>14696.49</v>
      </c>
      <c r="F1035" s="992">
        <v>504579.49</v>
      </c>
      <c r="G1035" s="992">
        <v>80732.718399999998</v>
      </c>
      <c r="H1035" s="992">
        <v>585312</v>
      </c>
      <c r="J1035" s="975"/>
    </row>
    <row r="1036" spans="1:10" s="982" customFormat="1">
      <c r="A1036" s="988" t="s">
        <v>3148</v>
      </c>
      <c r="B1036" s="989" t="s">
        <v>3149</v>
      </c>
      <c r="C1036" s="990" t="s">
        <v>80</v>
      </c>
      <c r="D1036" s="994">
        <v>909104</v>
      </c>
      <c r="E1036" s="992">
        <v>27273.119999999999</v>
      </c>
      <c r="F1036" s="992">
        <v>936377.12</v>
      </c>
      <c r="G1036" s="992">
        <v>149820.33920000002</v>
      </c>
      <c r="H1036" s="992">
        <v>1086197</v>
      </c>
      <c r="J1036" s="975"/>
    </row>
    <row r="1037" spans="1:10" s="982" customFormat="1">
      <c r="A1037" s="988" t="s">
        <v>3150</v>
      </c>
      <c r="B1037" s="989" t="s">
        <v>3151</v>
      </c>
      <c r="C1037" s="990" t="s">
        <v>80</v>
      </c>
      <c r="D1037" s="994">
        <v>1062911</v>
      </c>
      <c r="E1037" s="992">
        <v>31887.329999999998</v>
      </c>
      <c r="F1037" s="992">
        <v>1094798.33</v>
      </c>
      <c r="G1037" s="992">
        <v>175167.73280000003</v>
      </c>
      <c r="H1037" s="992">
        <v>1269966</v>
      </c>
      <c r="J1037" s="975"/>
    </row>
    <row r="1038" spans="1:10" s="982" customFormat="1">
      <c r="A1038" s="988" t="s">
        <v>3152</v>
      </c>
      <c r="B1038" s="989" t="s">
        <v>3153</v>
      </c>
      <c r="C1038" s="990" t="s">
        <v>80</v>
      </c>
      <c r="D1038" s="994">
        <v>1483916</v>
      </c>
      <c r="E1038" s="992">
        <v>44517.479999999996</v>
      </c>
      <c r="F1038" s="992">
        <v>1528433.48</v>
      </c>
      <c r="G1038" s="992">
        <v>244549.35680000001</v>
      </c>
      <c r="H1038" s="992">
        <v>1772983</v>
      </c>
      <c r="J1038" s="975"/>
    </row>
    <row r="1039" spans="1:10" s="982" customFormat="1">
      <c r="A1039" s="988" t="s">
        <v>3154</v>
      </c>
      <c r="B1039" s="989" t="s">
        <v>3155</v>
      </c>
      <c r="C1039" s="990" t="s">
        <v>80</v>
      </c>
      <c r="D1039" s="994">
        <v>2332234</v>
      </c>
      <c r="E1039" s="992">
        <v>69967.02</v>
      </c>
      <c r="F1039" s="992">
        <v>2402201.02</v>
      </c>
      <c r="G1039" s="992">
        <v>384352.16320000001</v>
      </c>
      <c r="H1039" s="992">
        <v>2786553</v>
      </c>
      <c r="J1039" s="975"/>
    </row>
    <row r="1040" spans="1:10" s="982" customFormat="1">
      <c r="A1040" s="988" t="s">
        <v>3156</v>
      </c>
      <c r="B1040" s="989" t="s">
        <v>3157</v>
      </c>
      <c r="C1040" s="990" t="s">
        <v>80</v>
      </c>
      <c r="D1040" s="994">
        <v>2684656</v>
      </c>
      <c r="E1040" s="992">
        <v>80539.679999999993</v>
      </c>
      <c r="F1040" s="992">
        <v>2765195.68</v>
      </c>
      <c r="G1040" s="992">
        <v>442431.30880000006</v>
      </c>
      <c r="H1040" s="992">
        <v>3207627</v>
      </c>
      <c r="J1040" s="975"/>
    </row>
    <row r="1041" spans="1:10" s="982" customFormat="1">
      <c r="A1041" s="988" t="s">
        <v>3158</v>
      </c>
      <c r="B1041" s="989" t="s">
        <v>3159</v>
      </c>
      <c r="C1041" s="990" t="s">
        <v>80</v>
      </c>
      <c r="D1041" s="994">
        <v>3501078</v>
      </c>
      <c r="E1041" s="992">
        <v>105032.34</v>
      </c>
      <c r="F1041" s="992">
        <v>3606110.34</v>
      </c>
      <c r="G1041" s="992">
        <v>576977.6544</v>
      </c>
      <c r="H1041" s="992">
        <v>4183088</v>
      </c>
      <c r="J1041" s="975"/>
    </row>
    <row r="1042" spans="1:10" s="982" customFormat="1">
      <c r="A1042" s="988" t="s">
        <v>3160</v>
      </c>
      <c r="B1042" s="989" t="s">
        <v>3161</v>
      </c>
      <c r="C1042" s="990" t="s">
        <v>80</v>
      </c>
      <c r="D1042" s="994">
        <v>4478974</v>
      </c>
      <c r="E1042" s="992">
        <v>134369.22</v>
      </c>
      <c r="F1042" s="992">
        <v>4613343.22</v>
      </c>
      <c r="G1042" s="992">
        <v>738134.91519999993</v>
      </c>
      <c r="H1042" s="992">
        <v>5351478</v>
      </c>
      <c r="J1042" s="975"/>
    </row>
    <row r="1043" spans="1:10" s="982" customFormat="1">
      <c r="A1043" s="1004" t="s">
        <v>3162</v>
      </c>
      <c r="B1043" s="1005" t="s">
        <v>3163</v>
      </c>
      <c r="C1043" s="1006"/>
      <c r="D1043" s="1007"/>
      <c r="E1043" s="987"/>
      <c r="F1043" s="987"/>
      <c r="G1043" s="987"/>
      <c r="H1043" s="987"/>
      <c r="J1043" s="975"/>
    </row>
    <row r="1044" spans="1:10" s="982" customFormat="1">
      <c r="A1044" s="988" t="s">
        <v>3164</v>
      </c>
      <c r="B1044" s="989" t="s">
        <v>3165</v>
      </c>
      <c r="C1044" s="990" t="s">
        <v>80</v>
      </c>
      <c r="D1044" s="994">
        <v>64757.999999999993</v>
      </c>
      <c r="E1044" s="992">
        <v>1942.7399999999998</v>
      </c>
      <c r="F1044" s="992">
        <v>66700.739999999991</v>
      </c>
      <c r="G1044" s="992">
        <v>10672.118399999999</v>
      </c>
      <c r="H1044" s="992">
        <v>77373</v>
      </c>
      <c r="J1044" s="975"/>
    </row>
    <row r="1045" spans="1:10" s="982" customFormat="1">
      <c r="A1045" s="988" t="s">
        <v>3166</v>
      </c>
      <c r="B1045" s="989" t="s">
        <v>3167</v>
      </c>
      <c r="C1045" s="990" t="s">
        <v>80</v>
      </c>
      <c r="D1045" s="994">
        <v>79912</v>
      </c>
      <c r="E1045" s="992">
        <v>2397.36</v>
      </c>
      <c r="F1045" s="992">
        <v>82309.36</v>
      </c>
      <c r="G1045" s="992">
        <v>13169.497600000001</v>
      </c>
      <c r="H1045" s="992">
        <v>95479</v>
      </c>
      <c r="J1045" s="975"/>
    </row>
    <row r="1046" spans="1:10" s="982" customFormat="1">
      <c r="A1046" s="988" t="s">
        <v>3168</v>
      </c>
      <c r="B1046" s="989" t="s">
        <v>3169</v>
      </c>
      <c r="C1046" s="990" t="s">
        <v>80</v>
      </c>
      <c r="D1046" s="994">
        <v>90632</v>
      </c>
      <c r="E1046" s="992">
        <v>2718.96</v>
      </c>
      <c r="F1046" s="992">
        <v>93350.96</v>
      </c>
      <c r="G1046" s="992">
        <v>14936.153600000001</v>
      </c>
      <c r="H1046" s="992">
        <v>108287</v>
      </c>
      <c r="J1046" s="975"/>
    </row>
    <row r="1047" spans="1:10" s="982" customFormat="1">
      <c r="A1047" s="988" t="s">
        <v>3170</v>
      </c>
      <c r="B1047" s="989" t="s">
        <v>3171</v>
      </c>
      <c r="C1047" s="990" t="s">
        <v>80</v>
      </c>
      <c r="D1047" s="994">
        <v>199499</v>
      </c>
      <c r="E1047" s="992">
        <v>5984.9699999999993</v>
      </c>
      <c r="F1047" s="992">
        <v>205483.97</v>
      </c>
      <c r="G1047" s="992">
        <v>32877.4352</v>
      </c>
      <c r="H1047" s="992">
        <v>238361</v>
      </c>
      <c r="J1047" s="975"/>
    </row>
    <row r="1048" spans="1:10" s="982" customFormat="1">
      <c r="A1048" s="988" t="s">
        <v>3172</v>
      </c>
      <c r="B1048" s="989" t="s">
        <v>3173</v>
      </c>
      <c r="C1048" s="990" t="s">
        <v>80</v>
      </c>
      <c r="D1048" s="994">
        <v>467493</v>
      </c>
      <c r="E1048" s="992">
        <v>14024.789999999999</v>
      </c>
      <c r="F1048" s="992">
        <v>481517.79</v>
      </c>
      <c r="G1048" s="992">
        <v>77042.846399999995</v>
      </c>
      <c r="H1048" s="992">
        <v>558561</v>
      </c>
      <c r="J1048" s="975"/>
    </row>
    <row r="1049" spans="1:10" s="982" customFormat="1">
      <c r="A1049" s="988" t="s">
        <v>3174</v>
      </c>
      <c r="B1049" s="989" t="s">
        <v>3175</v>
      </c>
      <c r="C1049" s="990" t="s">
        <v>80</v>
      </c>
      <c r="D1049" s="994">
        <v>771570</v>
      </c>
      <c r="E1049" s="992">
        <v>23147.1</v>
      </c>
      <c r="F1049" s="992">
        <v>794717.1</v>
      </c>
      <c r="G1049" s="992">
        <v>127154.736</v>
      </c>
      <c r="H1049" s="992">
        <v>921872</v>
      </c>
      <c r="J1049" s="975"/>
    </row>
    <row r="1050" spans="1:10" s="982" customFormat="1">
      <c r="A1050" s="988" t="s">
        <v>3176</v>
      </c>
      <c r="B1050" s="989" t="s">
        <v>3177</v>
      </c>
      <c r="C1050" s="990" t="s">
        <v>80</v>
      </c>
      <c r="D1050" s="994">
        <v>820697</v>
      </c>
      <c r="E1050" s="992">
        <v>24620.91</v>
      </c>
      <c r="F1050" s="992">
        <v>845317.91</v>
      </c>
      <c r="G1050" s="992">
        <v>135250.86560000002</v>
      </c>
      <c r="H1050" s="992">
        <v>980569</v>
      </c>
      <c r="J1050" s="975"/>
    </row>
    <row r="1051" spans="1:10" s="982" customFormat="1">
      <c r="A1051" s="988" t="s">
        <v>3178</v>
      </c>
      <c r="B1051" s="989" t="s">
        <v>3179</v>
      </c>
      <c r="C1051" s="990" t="s">
        <v>80</v>
      </c>
      <c r="D1051" s="994">
        <v>1170171</v>
      </c>
      <c r="E1051" s="992">
        <v>35105.129999999997</v>
      </c>
      <c r="F1051" s="992">
        <v>1205276.1299999999</v>
      </c>
      <c r="G1051" s="992">
        <v>192844.18079999997</v>
      </c>
      <c r="H1051" s="992">
        <v>1398120</v>
      </c>
      <c r="J1051" s="975"/>
    </row>
    <row r="1052" spans="1:10" s="982" customFormat="1">
      <c r="A1052" s="988" t="s">
        <v>3180</v>
      </c>
      <c r="B1052" s="989" t="s">
        <v>3181</v>
      </c>
      <c r="C1052" s="990" t="s">
        <v>80</v>
      </c>
      <c r="D1052" s="994">
        <v>1753119</v>
      </c>
      <c r="E1052" s="992">
        <v>52593.57</v>
      </c>
      <c r="F1052" s="992">
        <v>1805712.57</v>
      </c>
      <c r="G1052" s="992">
        <v>288914.01120000001</v>
      </c>
      <c r="H1052" s="992">
        <v>2094627</v>
      </c>
      <c r="J1052" s="975"/>
    </row>
    <row r="1053" spans="1:10" s="982" customFormat="1">
      <c r="A1053" s="988" t="s">
        <v>3182</v>
      </c>
      <c r="B1053" s="989" t="s">
        <v>3183</v>
      </c>
      <c r="C1053" s="990" t="s">
        <v>80</v>
      </c>
      <c r="D1053" s="994">
        <v>2337393</v>
      </c>
      <c r="E1053" s="992">
        <v>70121.789999999994</v>
      </c>
      <c r="F1053" s="992">
        <v>2407514.79</v>
      </c>
      <c r="G1053" s="992">
        <v>385202.3664</v>
      </c>
      <c r="H1053" s="992">
        <v>2792717</v>
      </c>
      <c r="J1053" s="975"/>
    </row>
    <row r="1054" spans="1:10" s="982" customFormat="1">
      <c r="A1054" s="988" t="s">
        <v>3184</v>
      </c>
      <c r="B1054" s="989" t="s">
        <v>3185</v>
      </c>
      <c r="C1054" s="990" t="s">
        <v>80</v>
      </c>
      <c r="D1054" s="994">
        <v>3382040</v>
      </c>
      <c r="E1054" s="992">
        <v>101461.2</v>
      </c>
      <c r="F1054" s="992">
        <v>3483501.2</v>
      </c>
      <c r="G1054" s="992">
        <v>557360.19200000004</v>
      </c>
      <c r="H1054" s="992">
        <v>4040861</v>
      </c>
      <c r="J1054" s="975"/>
    </row>
    <row r="1055" spans="1:10" s="982" customFormat="1">
      <c r="A1055" s="988" t="s">
        <v>3186</v>
      </c>
      <c r="B1055" s="989" t="s">
        <v>3187</v>
      </c>
      <c r="C1055" s="990" t="s">
        <v>80</v>
      </c>
      <c r="D1055" s="994">
        <v>4374211</v>
      </c>
      <c r="E1055" s="992">
        <v>131226.32999999999</v>
      </c>
      <c r="F1055" s="992">
        <v>4505437.33</v>
      </c>
      <c r="G1055" s="992">
        <v>720869.97279999999</v>
      </c>
      <c r="H1055" s="992">
        <v>5226307</v>
      </c>
      <c r="J1055" s="975"/>
    </row>
    <row r="1056" spans="1:10" s="982" customFormat="1">
      <c r="A1056" s="1002" t="s">
        <v>3188</v>
      </c>
      <c r="B1056" s="1012" t="s">
        <v>3189</v>
      </c>
      <c r="C1056" s="1002"/>
      <c r="D1056" s="1026"/>
      <c r="E1056" s="987"/>
      <c r="F1056" s="987"/>
      <c r="G1056" s="987"/>
      <c r="H1056" s="987"/>
      <c r="J1056" s="975"/>
    </row>
    <row r="1057" spans="1:10" s="982" customFormat="1">
      <c r="A1057" s="988" t="s">
        <v>3190</v>
      </c>
      <c r="B1057" s="989" t="s">
        <v>3191</v>
      </c>
      <c r="C1057" s="990" t="s">
        <v>80</v>
      </c>
      <c r="D1057" s="994">
        <v>58914</v>
      </c>
      <c r="E1057" s="992">
        <v>1767.4199999999998</v>
      </c>
      <c r="F1057" s="992">
        <v>60681.42</v>
      </c>
      <c r="G1057" s="992">
        <v>9709.0272000000004</v>
      </c>
      <c r="H1057" s="992">
        <v>70390</v>
      </c>
      <c r="J1057" s="975"/>
    </row>
    <row r="1058" spans="1:10" s="982" customFormat="1">
      <c r="A1058" s="988" t="s">
        <v>3192</v>
      </c>
      <c r="B1058" s="989" t="s">
        <v>3193</v>
      </c>
      <c r="C1058" s="990" t="s">
        <v>80</v>
      </c>
      <c r="D1058" s="994">
        <v>80000</v>
      </c>
      <c r="E1058" s="992">
        <v>2400</v>
      </c>
      <c r="F1058" s="997">
        <v>82400</v>
      </c>
      <c r="G1058" s="997">
        <v>13184</v>
      </c>
      <c r="H1058" s="998">
        <v>95584</v>
      </c>
      <c r="J1058" s="975"/>
    </row>
    <row r="1059" spans="1:10" s="982" customFormat="1">
      <c r="A1059" s="988" t="s">
        <v>3194</v>
      </c>
      <c r="B1059" s="989" t="s">
        <v>3195</v>
      </c>
      <c r="C1059" s="990" t="s">
        <v>80</v>
      </c>
      <c r="D1059" s="994">
        <v>120954</v>
      </c>
      <c r="E1059" s="992">
        <v>3628.62</v>
      </c>
      <c r="F1059" s="992">
        <v>124582.62</v>
      </c>
      <c r="G1059" s="992">
        <v>19933.2192</v>
      </c>
      <c r="H1059" s="992">
        <v>144516</v>
      </c>
      <c r="J1059" s="975"/>
    </row>
    <row r="1060" spans="1:10" s="982" customFormat="1">
      <c r="A1060" s="988" t="s">
        <v>3196</v>
      </c>
      <c r="B1060" s="989" t="s">
        <v>3197</v>
      </c>
      <c r="C1060" s="990" t="s">
        <v>80</v>
      </c>
      <c r="D1060" s="994">
        <v>259569.00000000003</v>
      </c>
      <c r="E1060" s="992">
        <v>7787.0700000000006</v>
      </c>
      <c r="F1060" s="992">
        <v>267356.07</v>
      </c>
      <c r="G1060" s="992">
        <v>42776.9712</v>
      </c>
      <c r="H1060" s="992">
        <v>310133</v>
      </c>
      <c r="J1060" s="975"/>
    </row>
    <row r="1061" spans="1:10" s="982" customFormat="1">
      <c r="A1061" s="988" t="s">
        <v>3198</v>
      </c>
      <c r="B1061" s="989" t="s">
        <v>3199</v>
      </c>
      <c r="C1061" s="990" t="s">
        <v>80</v>
      </c>
      <c r="D1061" s="994">
        <v>489868</v>
      </c>
      <c r="E1061" s="992">
        <v>14696.039999999999</v>
      </c>
      <c r="F1061" s="992">
        <v>504564.04</v>
      </c>
      <c r="G1061" s="992">
        <v>80730.246400000004</v>
      </c>
      <c r="H1061" s="992">
        <v>585294</v>
      </c>
      <c r="J1061" s="975"/>
    </row>
    <row r="1062" spans="1:10" s="982" customFormat="1">
      <c r="A1062" s="988" t="s">
        <v>3200</v>
      </c>
      <c r="B1062" s="989" t="s">
        <v>3201</v>
      </c>
      <c r="C1062" s="990" t="s">
        <v>80</v>
      </c>
      <c r="D1062" s="994">
        <v>909104</v>
      </c>
      <c r="E1062" s="992">
        <v>27273.119999999999</v>
      </c>
      <c r="F1062" s="992">
        <v>936377.12</v>
      </c>
      <c r="G1062" s="992">
        <v>149820.33920000002</v>
      </c>
      <c r="H1062" s="992">
        <v>1086197</v>
      </c>
      <c r="J1062" s="975"/>
    </row>
    <row r="1063" spans="1:10" s="982" customFormat="1">
      <c r="A1063" s="988" t="s">
        <v>3202</v>
      </c>
      <c r="B1063" s="989" t="s">
        <v>3203</v>
      </c>
      <c r="C1063" s="990" t="s">
        <v>80</v>
      </c>
      <c r="D1063" s="994">
        <v>1088431</v>
      </c>
      <c r="E1063" s="992">
        <v>32652.93</v>
      </c>
      <c r="F1063" s="992">
        <v>1121083.93</v>
      </c>
      <c r="G1063" s="992">
        <v>179373.42879999999</v>
      </c>
      <c r="H1063" s="992">
        <v>1300457</v>
      </c>
      <c r="J1063" s="975"/>
    </row>
    <row r="1064" spans="1:10" s="982" customFormat="1">
      <c r="A1064" s="988" t="s">
        <v>3204</v>
      </c>
      <c r="B1064" s="989" t="s">
        <v>3205</v>
      </c>
      <c r="C1064" s="990" t="s">
        <v>80</v>
      </c>
      <c r="D1064" s="994">
        <v>1712436</v>
      </c>
      <c r="E1064" s="992">
        <v>51373.079999999994</v>
      </c>
      <c r="F1064" s="992">
        <v>1763809.08</v>
      </c>
      <c r="G1064" s="992">
        <v>282209.45280000003</v>
      </c>
      <c r="H1064" s="992">
        <v>2046019</v>
      </c>
      <c r="J1064" s="975"/>
    </row>
    <row r="1065" spans="1:10" s="982" customFormat="1">
      <c r="A1065" s="988" t="s">
        <v>3206</v>
      </c>
      <c r="B1065" s="989" t="s">
        <v>3207</v>
      </c>
      <c r="C1065" s="990" t="s">
        <v>80</v>
      </c>
      <c r="D1065" s="994">
        <v>2332234</v>
      </c>
      <c r="E1065" s="992">
        <v>69967.02</v>
      </c>
      <c r="F1065" s="992">
        <v>2402201.02</v>
      </c>
      <c r="G1065" s="992">
        <v>384352.16320000001</v>
      </c>
      <c r="H1065" s="992">
        <v>2786553</v>
      </c>
      <c r="J1065" s="975"/>
    </row>
    <row r="1066" spans="1:10" s="982" customFormat="1">
      <c r="A1066" s="988" t="s">
        <v>3208</v>
      </c>
      <c r="B1066" s="989" t="s">
        <v>3209</v>
      </c>
      <c r="C1066" s="990" t="s">
        <v>80</v>
      </c>
      <c r="D1066" s="994">
        <v>2916656</v>
      </c>
      <c r="E1066" s="992">
        <v>87499.68</v>
      </c>
      <c r="F1066" s="992">
        <v>3004155.68</v>
      </c>
      <c r="G1066" s="992">
        <v>480664.90880000003</v>
      </c>
      <c r="H1066" s="992">
        <v>3484821</v>
      </c>
      <c r="J1066" s="975"/>
    </row>
    <row r="1067" spans="1:10" s="982" customFormat="1">
      <c r="A1067" s="988" t="s">
        <v>3210</v>
      </c>
      <c r="B1067" s="989" t="s">
        <v>3211</v>
      </c>
      <c r="C1067" s="990" t="s">
        <v>80</v>
      </c>
      <c r="D1067" s="994">
        <v>3501078</v>
      </c>
      <c r="E1067" s="992">
        <v>105032.34</v>
      </c>
      <c r="F1067" s="992">
        <v>3606110.34</v>
      </c>
      <c r="G1067" s="992">
        <v>576977.6544</v>
      </c>
      <c r="H1067" s="992">
        <v>4183088</v>
      </c>
      <c r="J1067" s="975"/>
    </row>
    <row r="1068" spans="1:10" s="982" customFormat="1">
      <c r="A1068" s="988" t="s">
        <v>3212</v>
      </c>
      <c r="B1068" s="989" t="s">
        <v>3213</v>
      </c>
      <c r="C1068" s="990" t="s">
        <v>80</v>
      </c>
      <c r="D1068" s="994">
        <v>4408974</v>
      </c>
      <c r="E1068" s="992">
        <v>132269.22</v>
      </c>
      <c r="F1068" s="992">
        <v>4541243.22</v>
      </c>
      <c r="G1068" s="992">
        <v>726598.91519999993</v>
      </c>
      <c r="H1068" s="992">
        <v>5267842</v>
      </c>
      <c r="J1068" s="975"/>
    </row>
    <row r="1069" spans="1:10" s="982" customFormat="1">
      <c r="A1069" s="1002" t="s">
        <v>3214</v>
      </c>
      <c r="B1069" s="1012" t="s">
        <v>3215</v>
      </c>
      <c r="C1069" s="1002"/>
      <c r="D1069" s="1026"/>
      <c r="E1069" s="987"/>
      <c r="F1069" s="987"/>
      <c r="G1069" s="987"/>
      <c r="H1069" s="987"/>
      <c r="J1069" s="975"/>
    </row>
    <row r="1070" spans="1:10" s="982" customFormat="1">
      <c r="A1070" s="988" t="s">
        <v>3216</v>
      </c>
      <c r="B1070" s="989" t="s">
        <v>3217</v>
      </c>
      <c r="C1070" s="990" t="s">
        <v>80</v>
      </c>
      <c r="D1070" s="994">
        <v>61000</v>
      </c>
      <c r="E1070" s="992">
        <v>1830</v>
      </c>
      <c r="F1070" s="997">
        <v>62830</v>
      </c>
      <c r="G1070" s="997">
        <v>10052.800000000001</v>
      </c>
      <c r="H1070" s="998">
        <v>72883</v>
      </c>
      <c r="J1070" s="975"/>
    </row>
    <row r="1071" spans="1:10" s="982" customFormat="1">
      <c r="A1071" s="988" t="s">
        <v>3218</v>
      </c>
      <c r="B1071" s="989" t="s">
        <v>3219</v>
      </c>
      <c r="C1071" s="990" t="s">
        <v>80</v>
      </c>
      <c r="D1071" s="994">
        <v>77000</v>
      </c>
      <c r="E1071" s="992">
        <v>2310</v>
      </c>
      <c r="F1071" s="997">
        <v>79310</v>
      </c>
      <c r="G1071" s="997">
        <v>12689.6</v>
      </c>
      <c r="H1071" s="998">
        <v>92000</v>
      </c>
      <c r="J1071" s="975"/>
    </row>
    <row r="1072" spans="1:10" s="982" customFormat="1">
      <c r="A1072" s="988" t="s">
        <v>3220</v>
      </c>
      <c r="B1072" s="989" t="s">
        <v>3221</v>
      </c>
      <c r="C1072" s="990" t="s">
        <v>80</v>
      </c>
      <c r="D1072" s="994">
        <v>103392</v>
      </c>
      <c r="E1072" s="992">
        <v>3101.7599999999998</v>
      </c>
      <c r="F1072" s="992">
        <v>106493.75999999999</v>
      </c>
      <c r="G1072" s="992">
        <v>17039.0016</v>
      </c>
      <c r="H1072" s="992">
        <v>123533</v>
      </c>
      <c r="J1072" s="975"/>
    </row>
    <row r="1073" spans="1:10" s="982" customFormat="1">
      <c r="A1073" s="988" t="s">
        <v>3222</v>
      </c>
      <c r="B1073" s="989" t="s">
        <v>3223</v>
      </c>
      <c r="C1073" s="990" t="s">
        <v>80</v>
      </c>
      <c r="D1073" s="994">
        <v>234299</v>
      </c>
      <c r="E1073" s="992">
        <v>7028.9699999999993</v>
      </c>
      <c r="F1073" s="992">
        <v>241327.97</v>
      </c>
      <c r="G1073" s="992">
        <v>38612.475200000001</v>
      </c>
      <c r="H1073" s="992">
        <v>279940</v>
      </c>
      <c r="J1073" s="975"/>
    </row>
    <row r="1074" spans="1:10" s="982" customFormat="1">
      <c r="A1074" s="988" t="s">
        <v>3224</v>
      </c>
      <c r="B1074" s="989" t="s">
        <v>3225</v>
      </c>
      <c r="C1074" s="990" t="s">
        <v>80</v>
      </c>
      <c r="D1074" s="994">
        <v>525493</v>
      </c>
      <c r="E1074" s="992">
        <v>15764.789999999999</v>
      </c>
      <c r="F1074" s="992">
        <v>541257.79</v>
      </c>
      <c r="G1074" s="992">
        <v>86601.246400000004</v>
      </c>
      <c r="H1074" s="992">
        <v>627859</v>
      </c>
      <c r="J1074" s="975"/>
    </row>
    <row r="1075" spans="1:10" s="982" customFormat="1">
      <c r="A1075" s="988" t="s">
        <v>3226</v>
      </c>
      <c r="B1075" s="989" t="s">
        <v>3227</v>
      </c>
      <c r="C1075" s="990" t="s">
        <v>80</v>
      </c>
      <c r="D1075" s="994">
        <v>759970</v>
      </c>
      <c r="E1075" s="992">
        <v>22799.1</v>
      </c>
      <c r="F1075" s="992">
        <v>782769.1</v>
      </c>
      <c r="G1075" s="992">
        <v>125243.056</v>
      </c>
      <c r="H1075" s="992">
        <v>908012</v>
      </c>
      <c r="J1075" s="975"/>
    </row>
    <row r="1076" spans="1:10" s="982" customFormat="1">
      <c r="A1076" s="988" t="s">
        <v>3228</v>
      </c>
      <c r="B1076" s="989" t="s">
        <v>3229</v>
      </c>
      <c r="C1076" s="990" t="s">
        <v>80</v>
      </c>
      <c r="D1076" s="994">
        <v>1049217</v>
      </c>
      <c r="E1076" s="992">
        <v>31476.51</v>
      </c>
      <c r="F1076" s="992">
        <v>1080693.51</v>
      </c>
      <c r="G1076" s="992">
        <v>172910.96160000001</v>
      </c>
      <c r="H1076" s="992">
        <v>1253604</v>
      </c>
      <c r="J1076" s="975"/>
    </row>
    <row r="1077" spans="1:10" s="982" customFormat="1">
      <c r="A1077" s="988" t="s">
        <v>3230</v>
      </c>
      <c r="B1077" s="989" t="s">
        <v>3231</v>
      </c>
      <c r="C1077" s="990" t="s">
        <v>80</v>
      </c>
      <c r="D1077" s="994">
        <v>1170171</v>
      </c>
      <c r="E1077" s="992">
        <v>35105.129999999997</v>
      </c>
      <c r="F1077" s="992">
        <v>1205276.1299999999</v>
      </c>
      <c r="G1077" s="992">
        <v>192844.18079999997</v>
      </c>
      <c r="H1077" s="992">
        <v>1398120</v>
      </c>
      <c r="J1077" s="975"/>
    </row>
    <row r="1078" spans="1:10" s="982" customFormat="1">
      <c r="A1078" s="988" t="s">
        <v>3232</v>
      </c>
      <c r="B1078" s="989" t="s">
        <v>3233</v>
      </c>
      <c r="C1078" s="990" t="s">
        <v>80</v>
      </c>
      <c r="D1078" s="994">
        <v>1753119</v>
      </c>
      <c r="E1078" s="992">
        <v>52593.57</v>
      </c>
      <c r="F1078" s="992">
        <v>1805712.57</v>
      </c>
      <c r="G1078" s="992">
        <v>288914.01120000001</v>
      </c>
      <c r="H1078" s="992">
        <v>2094627</v>
      </c>
      <c r="J1078" s="975"/>
    </row>
    <row r="1079" spans="1:10" s="982" customFormat="1">
      <c r="A1079" s="988" t="s">
        <v>3234</v>
      </c>
      <c r="B1079" s="989" t="s">
        <v>3235</v>
      </c>
      <c r="C1079" s="990" t="s">
        <v>80</v>
      </c>
      <c r="D1079" s="994">
        <v>2337393</v>
      </c>
      <c r="E1079" s="992">
        <v>70121.789999999994</v>
      </c>
      <c r="F1079" s="992">
        <v>2407514.79</v>
      </c>
      <c r="G1079" s="992">
        <v>385202.3664</v>
      </c>
      <c r="H1079" s="992">
        <v>2792717</v>
      </c>
      <c r="J1079" s="975"/>
    </row>
    <row r="1080" spans="1:10" s="982" customFormat="1">
      <c r="A1080" s="988" t="s">
        <v>3236</v>
      </c>
      <c r="B1080" s="989" t="s">
        <v>3237</v>
      </c>
      <c r="C1080" s="990" t="s">
        <v>80</v>
      </c>
      <c r="D1080" s="994">
        <v>3718440</v>
      </c>
      <c r="E1080" s="992">
        <v>111553.2</v>
      </c>
      <c r="F1080" s="992">
        <v>3829993.2</v>
      </c>
      <c r="G1080" s="992">
        <v>612798.91200000001</v>
      </c>
      <c r="H1080" s="992">
        <v>4442792</v>
      </c>
      <c r="J1080" s="975"/>
    </row>
    <row r="1081" spans="1:10" s="982" customFormat="1">
      <c r="A1081" s="988" t="s">
        <v>3238</v>
      </c>
      <c r="B1081" s="989" t="s">
        <v>3239</v>
      </c>
      <c r="C1081" s="990" t="s">
        <v>80</v>
      </c>
      <c r="D1081" s="994">
        <v>4678611</v>
      </c>
      <c r="E1081" s="992">
        <v>140358.32999999999</v>
      </c>
      <c r="F1081" s="992">
        <v>4818969.33</v>
      </c>
      <c r="G1081" s="992">
        <v>771035.09279999998</v>
      </c>
      <c r="H1081" s="992">
        <v>5590004</v>
      </c>
      <c r="J1081" s="975"/>
    </row>
    <row r="1082" spans="1:10" s="982" customFormat="1">
      <c r="A1082" s="1004" t="s">
        <v>3240</v>
      </c>
      <c r="B1082" s="1005" t="s">
        <v>3241</v>
      </c>
      <c r="C1082" s="1006"/>
      <c r="D1082" s="1007"/>
      <c r="E1082" s="987"/>
      <c r="F1082" s="987"/>
      <c r="G1082" s="987"/>
      <c r="H1082" s="987"/>
      <c r="J1082" s="975"/>
    </row>
    <row r="1083" spans="1:10" s="982" customFormat="1">
      <c r="A1083" s="988" t="s">
        <v>3242</v>
      </c>
      <c r="B1083" s="989" t="s">
        <v>3243</v>
      </c>
      <c r="C1083" s="990" t="s">
        <v>80</v>
      </c>
      <c r="D1083" s="994">
        <v>64000</v>
      </c>
      <c r="E1083" s="992">
        <v>1920</v>
      </c>
      <c r="F1083" s="997">
        <v>65920</v>
      </c>
      <c r="G1083" s="997">
        <v>10547.2</v>
      </c>
      <c r="H1083" s="998">
        <v>76467</v>
      </c>
      <c r="J1083" s="975"/>
    </row>
    <row r="1084" spans="1:10" s="982" customFormat="1">
      <c r="A1084" s="988" t="s">
        <v>3244</v>
      </c>
      <c r="B1084" s="989" t="s">
        <v>3245</v>
      </c>
      <c r="C1084" s="990" t="s">
        <v>80</v>
      </c>
      <c r="D1084" s="994">
        <v>147693</v>
      </c>
      <c r="E1084" s="992">
        <v>4430.79</v>
      </c>
      <c r="F1084" s="992">
        <v>152123.79</v>
      </c>
      <c r="G1084" s="992">
        <v>24339.806400000001</v>
      </c>
      <c r="H1084" s="992">
        <v>176464</v>
      </c>
      <c r="J1084" s="975"/>
    </row>
    <row r="1085" spans="1:10" s="982" customFormat="1">
      <c r="A1085" s="988" t="s">
        <v>3246</v>
      </c>
      <c r="B1085" s="989" t="s">
        <v>3247</v>
      </c>
      <c r="C1085" s="990" t="s">
        <v>80</v>
      </c>
      <c r="D1085" s="994">
        <v>222316</v>
      </c>
      <c r="E1085" s="992">
        <v>6669.48</v>
      </c>
      <c r="F1085" s="992">
        <v>228985.48</v>
      </c>
      <c r="G1085" s="992">
        <v>36637.676800000001</v>
      </c>
      <c r="H1085" s="992">
        <v>265623</v>
      </c>
      <c r="J1085" s="975"/>
    </row>
    <row r="1086" spans="1:10" s="982" customFormat="1">
      <c r="A1086" s="988" t="s">
        <v>3248</v>
      </c>
      <c r="B1086" s="989" t="s">
        <v>3249</v>
      </c>
      <c r="C1086" s="990" t="s">
        <v>80</v>
      </c>
      <c r="D1086" s="994">
        <v>391106</v>
      </c>
      <c r="E1086" s="992">
        <v>11733.18</v>
      </c>
      <c r="F1086" s="992">
        <v>402839.18</v>
      </c>
      <c r="G1086" s="992">
        <v>64454.268799999998</v>
      </c>
      <c r="H1086" s="992">
        <v>467293</v>
      </c>
      <c r="J1086" s="975"/>
    </row>
    <row r="1087" spans="1:10" s="982" customFormat="1">
      <c r="A1087" s="988" t="s">
        <v>3250</v>
      </c>
      <c r="B1087" s="989" t="s">
        <v>3251</v>
      </c>
      <c r="C1087" s="990" t="s">
        <v>80</v>
      </c>
      <c r="D1087" s="994">
        <v>691270</v>
      </c>
      <c r="E1087" s="992">
        <v>20738.099999999999</v>
      </c>
      <c r="F1087" s="992">
        <v>712008.1</v>
      </c>
      <c r="G1087" s="992">
        <v>113921.296</v>
      </c>
      <c r="H1087" s="992">
        <v>825929</v>
      </c>
      <c r="J1087" s="975"/>
    </row>
    <row r="1088" spans="1:10" s="982" customFormat="1">
      <c r="A1088" s="988" t="s">
        <v>3252</v>
      </c>
      <c r="B1088" s="989" t="s">
        <v>3253</v>
      </c>
      <c r="C1088" s="990" t="s">
        <v>80</v>
      </c>
      <c r="D1088" s="994">
        <v>158874</v>
      </c>
      <c r="E1088" s="992">
        <v>4766.22</v>
      </c>
      <c r="F1088" s="992">
        <v>163640.22</v>
      </c>
      <c r="G1088" s="992">
        <v>26182.4352</v>
      </c>
      <c r="H1088" s="992">
        <v>189823</v>
      </c>
      <c r="J1088" s="975"/>
    </row>
    <row r="1089" spans="1:10" s="982" customFormat="1">
      <c r="A1089" s="988" t="s">
        <v>3254</v>
      </c>
      <c r="B1089" s="989" t="s">
        <v>3255</v>
      </c>
      <c r="C1089" s="990" t="s">
        <v>80</v>
      </c>
      <c r="D1089" s="994">
        <v>1405413</v>
      </c>
      <c r="E1089" s="992">
        <v>42162.39</v>
      </c>
      <c r="F1089" s="992">
        <v>1447575.39</v>
      </c>
      <c r="G1089" s="992">
        <v>231612.0624</v>
      </c>
      <c r="H1089" s="992">
        <v>1679187</v>
      </c>
      <c r="J1089" s="975"/>
    </row>
    <row r="1090" spans="1:10" s="982" customFormat="1">
      <c r="A1090" s="988" t="s">
        <v>3256</v>
      </c>
      <c r="B1090" s="989" t="s">
        <v>3257</v>
      </c>
      <c r="C1090" s="990" t="s">
        <v>80</v>
      </c>
      <c r="D1090" s="994">
        <v>2022225.9999999998</v>
      </c>
      <c r="E1090" s="992">
        <v>60666.779999999992</v>
      </c>
      <c r="F1090" s="992">
        <v>2082892.7799999998</v>
      </c>
      <c r="G1090" s="992">
        <v>333262.84479999996</v>
      </c>
      <c r="H1090" s="992">
        <v>2416156</v>
      </c>
      <c r="J1090" s="975"/>
    </row>
    <row r="1091" spans="1:10" s="982" customFormat="1">
      <c r="A1091" s="988" t="s">
        <v>3258</v>
      </c>
      <c r="B1091" s="989" t="s">
        <v>3259</v>
      </c>
      <c r="C1091" s="990" t="s">
        <v>80</v>
      </c>
      <c r="D1091" s="994">
        <v>3012833</v>
      </c>
      <c r="E1091" s="992">
        <v>90384.989999999991</v>
      </c>
      <c r="F1091" s="992">
        <v>3103217.99</v>
      </c>
      <c r="G1091" s="992">
        <v>496514.87840000005</v>
      </c>
      <c r="H1091" s="992">
        <v>3599733</v>
      </c>
      <c r="J1091" s="975"/>
    </row>
    <row r="1092" spans="1:10" s="982" customFormat="1">
      <c r="A1092" s="988" t="s">
        <v>3260</v>
      </c>
      <c r="B1092" s="989" t="s">
        <v>3261</v>
      </c>
      <c r="C1092" s="990" t="s">
        <v>80</v>
      </c>
      <c r="D1092" s="994">
        <v>3614989</v>
      </c>
      <c r="E1092" s="992">
        <v>108449.67</v>
      </c>
      <c r="F1092" s="992">
        <v>3723438.67</v>
      </c>
      <c r="G1092" s="992">
        <v>595750.18720000004</v>
      </c>
      <c r="H1092" s="992">
        <v>4319189</v>
      </c>
      <c r="J1092" s="975"/>
    </row>
    <row r="1093" spans="1:10" s="982" customFormat="1">
      <c r="A1093" s="988" t="s">
        <v>3262</v>
      </c>
      <c r="B1093" s="989" t="s">
        <v>3263</v>
      </c>
      <c r="C1093" s="990" t="s">
        <v>80</v>
      </c>
      <c r="D1093" s="994">
        <v>5613104</v>
      </c>
      <c r="E1093" s="992">
        <v>168393.12</v>
      </c>
      <c r="F1093" s="992">
        <v>5781497.1200000001</v>
      </c>
      <c r="G1093" s="992">
        <v>925039.5392</v>
      </c>
      <c r="H1093" s="992">
        <v>6706537</v>
      </c>
      <c r="J1093" s="975"/>
    </row>
    <row r="1094" spans="1:10" s="982" customFormat="1">
      <c r="A1094" s="988" t="s">
        <v>3264</v>
      </c>
      <c r="B1094" s="989" t="s">
        <v>3265</v>
      </c>
      <c r="C1094" s="990" t="s">
        <v>80</v>
      </c>
      <c r="D1094" s="994">
        <v>6862052</v>
      </c>
      <c r="E1094" s="992">
        <v>205861.56</v>
      </c>
      <c r="F1094" s="992">
        <v>7067913.5599999996</v>
      </c>
      <c r="G1094" s="992">
        <v>1130866.1695999999</v>
      </c>
      <c r="H1094" s="992">
        <v>8198780</v>
      </c>
      <c r="J1094" s="975"/>
    </row>
    <row r="1095" spans="1:10" s="982" customFormat="1">
      <c r="A1095" s="1004" t="s">
        <v>3266</v>
      </c>
      <c r="B1095" s="1005" t="s">
        <v>3267</v>
      </c>
      <c r="C1095" s="1006"/>
      <c r="D1095" s="1007"/>
      <c r="E1095" s="987"/>
      <c r="F1095" s="987"/>
      <c r="G1095" s="987"/>
      <c r="H1095" s="987"/>
      <c r="J1095" s="975"/>
    </row>
    <row r="1096" spans="1:10" s="982" customFormat="1">
      <c r="A1096" s="988" t="s">
        <v>3268</v>
      </c>
      <c r="B1096" s="989" t="s">
        <v>3269</v>
      </c>
      <c r="C1096" s="990" t="s">
        <v>80</v>
      </c>
      <c r="D1096" s="994">
        <v>75000</v>
      </c>
      <c r="E1096" s="992">
        <v>2250</v>
      </c>
      <c r="F1096" s="997">
        <v>77250</v>
      </c>
      <c r="G1096" s="997">
        <v>12360</v>
      </c>
      <c r="H1096" s="998">
        <v>89610</v>
      </c>
      <c r="J1096" s="975"/>
    </row>
    <row r="1097" spans="1:10" s="982" customFormat="1">
      <c r="A1097" s="988" t="s">
        <v>3270</v>
      </c>
      <c r="B1097" s="989" t="s">
        <v>3271</v>
      </c>
      <c r="C1097" s="990" t="s">
        <v>80</v>
      </c>
      <c r="D1097" s="994">
        <v>136005</v>
      </c>
      <c r="E1097" s="992">
        <v>4080.1499999999996</v>
      </c>
      <c r="F1097" s="992">
        <v>140085.15</v>
      </c>
      <c r="G1097" s="992">
        <v>22413.624</v>
      </c>
      <c r="H1097" s="992">
        <v>162499</v>
      </c>
      <c r="J1097" s="975"/>
    </row>
    <row r="1098" spans="1:10" s="982" customFormat="1">
      <c r="A1098" s="988" t="s">
        <v>3272</v>
      </c>
      <c r="B1098" s="989" t="s">
        <v>3273</v>
      </c>
      <c r="C1098" s="990" t="s">
        <v>80</v>
      </c>
      <c r="D1098" s="994">
        <v>216000</v>
      </c>
      <c r="E1098" s="992">
        <v>6480</v>
      </c>
      <c r="F1098" s="997">
        <v>222480</v>
      </c>
      <c r="G1098" s="997">
        <v>35596.800000000003</v>
      </c>
      <c r="H1098" s="998">
        <v>258077</v>
      </c>
      <c r="J1098" s="975"/>
    </row>
    <row r="1099" spans="1:10" s="982" customFormat="1">
      <c r="A1099" s="988" t="s">
        <v>3274</v>
      </c>
      <c r="B1099" s="989" t="s">
        <v>3275</v>
      </c>
      <c r="C1099" s="990" t="s">
        <v>80</v>
      </c>
      <c r="D1099" s="994">
        <v>350230</v>
      </c>
      <c r="E1099" s="992">
        <v>10506.9</v>
      </c>
      <c r="F1099" s="992">
        <v>360736.9</v>
      </c>
      <c r="G1099" s="992">
        <v>57717.904000000002</v>
      </c>
      <c r="H1099" s="992">
        <v>418455</v>
      </c>
      <c r="J1099" s="975"/>
    </row>
    <row r="1100" spans="1:10" s="982" customFormat="1">
      <c r="A1100" s="988" t="s">
        <v>3276</v>
      </c>
      <c r="B1100" s="989" t="s">
        <v>3277</v>
      </c>
      <c r="C1100" s="990" t="s">
        <v>80</v>
      </c>
      <c r="D1100" s="994">
        <v>663892</v>
      </c>
      <c r="E1100" s="992">
        <v>19916.759999999998</v>
      </c>
      <c r="F1100" s="992">
        <v>683808.76</v>
      </c>
      <c r="G1100" s="992">
        <v>109409.4016</v>
      </c>
      <c r="H1100" s="992">
        <v>793218</v>
      </c>
      <c r="J1100" s="975"/>
    </row>
    <row r="1101" spans="1:10" s="982" customFormat="1">
      <c r="A1101" s="988" t="s">
        <v>3278</v>
      </c>
      <c r="B1101" s="989" t="s">
        <v>3279</v>
      </c>
      <c r="C1101" s="990" t="s">
        <v>80</v>
      </c>
      <c r="D1101" s="994">
        <v>1039750.9999999999</v>
      </c>
      <c r="E1101" s="992">
        <v>31192.529999999995</v>
      </c>
      <c r="F1101" s="992">
        <v>1070943.5299999998</v>
      </c>
      <c r="G1101" s="992">
        <v>171350.96479999996</v>
      </c>
      <c r="H1101" s="992">
        <v>1242294</v>
      </c>
      <c r="J1101" s="975"/>
    </row>
    <row r="1102" spans="1:10" s="982" customFormat="1">
      <c r="A1102" s="988" t="s">
        <v>3280</v>
      </c>
      <c r="B1102" s="989" t="s">
        <v>3281</v>
      </c>
      <c r="C1102" s="990" t="s">
        <v>80</v>
      </c>
      <c r="D1102" s="994">
        <v>1339217</v>
      </c>
      <c r="E1102" s="992">
        <v>40176.51</v>
      </c>
      <c r="F1102" s="992">
        <v>1379393.51</v>
      </c>
      <c r="G1102" s="992">
        <v>220702.96160000001</v>
      </c>
      <c r="H1102" s="992">
        <v>1600096</v>
      </c>
      <c r="J1102" s="975"/>
    </row>
    <row r="1103" spans="1:10" s="982" customFormat="1">
      <c r="A1103" s="988" t="s">
        <v>3282</v>
      </c>
      <c r="B1103" s="989" t="s">
        <v>3283</v>
      </c>
      <c r="C1103" s="990" t="s">
        <v>80</v>
      </c>
      <c r="D1103" s="994">
        <v>1930804</v>
      </c>
      <c r="E1103" s="992">
        <v>57924.119999999995</v>
      </c>
      <c r="F1103" s="992">
        <v>1988728.12</v>
      </c>
      <c r="G1103" s="992">
        <v>318196.49920000002</v>
      </c>
      <c r="H1103" s="992">
        <v>2306925</v>
      </c>
      <c r="J1103" s="975"/>
    </row>
    <row r="1104" spans="1:10" s="982" customFormat="1">
      <c r="A1104" s="988" t="s">
        <v>3284</v>
      </c>
      <c r="B1104" s="989" t="s">
        <v>3285</v>
      </c>
      <c r="C1104" s="990" t="s">
        <v>80</v>
      </c>
      <c r="D1104" s="994">
        <v>2878177</v>
      </c>
      <c r="E1104" s="992">
        <v>86345.31</v>
      </c>
      <c r="F1104" s="992">
        <v>2964522.31</v>
      </c>
      <c r="G1104" s="992">
        <v>474323.56960000005</v>
      </c>
      <c r="H1104" s="992">
        <v>3438846</v>
      </c>
      <c r="J1104" s="975"/>
    </row>
    <row r="1105" spans="1:10" s="982" customFormat="1">
      <c r="A1105" s="988" t="s">
        <v>3286</v>
      </c>
      <c r="B1105" s="989" t="s">
        <v>3287</v>
      </c>
      <c r="C1105" s="990" t="s">
        <v>80</v>
      </c>
      <c r="D1105" s="994">
        <v>3450724</v>
      </c>
      <c r="E1105" s="992">
        <v>103521.72</v>
      </c>
      <c r="F1105" s="992">
        <v>3554245.72</v>
      </c>
      <c r="G1105" s="992">
        <v>568679.31520000007</v>
      </c>
      <c r="H1105" s="992">
        <v>4122925</v>
      </c>
      <c r="J1105" s="975"/>
    </row>
    <row r="1106" spans="1:10" s="982" customFormat="1">
      <c r="A1106" s="988" t="s">
        <v>3288</v>
      </c>
      <c r="B1106" s="989" t="s">
        <v>3289</v>
      </c>
      <c r="C1106" s="990" t="s">
        <v>80</v>
      </c>
      <c r="D1106" s="994">
        <v>5526079</v>
      </c>
      <c r="E1106" s="992">
        <v>165782.37</v>
      </c>
      <c r="F1106" s="992">
        <v>5691861.3700000001</v>
      </c>
      <c r="G1106" s="992">
        <v>910697.81920000003</v>
      </c>
      <c r="H1106" s="992">
        <v>6602559</v>
      </c>
      <c r="J1106" s="975"/>
    </row>
    <row r="1107" spans="1:10" s="982" customFormat="1">
      <c r="A1107" s="988" t="s">
        <v>3290</v>
      </c>
      <c r="B1107" s="989" t="s">
        <v>3291</v>
      </c>
      <c r="C1107" s="990" t="s">
        <v>80</v>
      </c>
      <c r="D1107" s="994">
        <v>6241773</v>
      </c>
      <c r="E1107" s="992">
        <v>187253.19</v>
      </c>
      <c r="F1107" s="992">
        <v>6429026.1900000004</v>
      </c>
      <c r="G1107" s="992">
        <v>1028644.1904000001</v>
      </c>
      <c r="H1107" s="992">
        <v>7457670</v>
      </c>
      <c r="J1107" s="975"/>
    </row>
    <row r="1108" spans="1:10" s="982" customFormat="1">
      <c r="A1108" s="1004" t="s">
        <v>3292</v>
      </c>
      <c r="B1108" s="1005" t="s">
        <v>3293</v>
      </c>
      <c r="C1108" s="1006"/>
      <c r="D1108" s="1007"/>
      <c r="E1108" s="987"/>
      <c r="F1108" s="987"/>
      <c r="G1108" s="987"/>
      <c r="H1108" s="987"/>
      <c r="J1108" s="975"/>
    </row>
    <row r="1109" spans="1:10" s="982" customFormat="1">
      <c r="A1109" s="1004" t="s">
        <v>3294</v>
      </c>
      <c r="B1109" s="1005" t="s">
        <v>3295</v>
      </c>
      <c r="C1109" s="1006"/>
      <c r="D1109" s="1007"/>
      <c r="E1109" s="987"/>
      <c r="F1109" s="987"/>
      <c r="G1109" s="987"/>
      <c r="H1109" s="987"/>
      <c r="J1109" s="975"/>
    </row>
    <row r="1110" spans="1:10" s="982" customFormat="1">
      <c r="A1110" s="988" t="s">
        <v>3296</v>
      </c>
      <c r="B1110" s="989" t="s">
        <v>3297</v>
      </c>
      <c r="C1110" s="990" t="s">
        <v>80</v>
      </c>
      <c r="D1110" s="994">
        <v>46931</v>
      </c>
      <c r="E1110" s="992">
        <v>1407.9299999999998</v>
      </c>
      <c r="F1110" s="992">
        <v>48338.93</v>
      </c>
      <c r="G1110" s="992">
        <v>7734.2287999999999</v>
      </c>
      <c r="H1110" s="992">
        <v>56073</v>
      </c>
      <c r="J1110" s="975"/>
    </row>
    <row r="1111" spans="1:10" s="982" customFormat="1">
      <c r="A1111" s="988" t="s">
        <v>3298</v>
      </c>
      <c r="B1111" s="989" t="s">
        <v>3299</v>
      </c>
      <c r="C1111" s="990" t="s">
        <v>80</v>
      </c>
      <c r="D1111" s="994">
        <v>54072</v>
      </c>
      <c r="E1111" s="992">
        <v>1622.1599999999999</v>
      </c>
      <c r="F1111" s="992">
        <v>55694.16</v>
      </c>
      <c r="G1111" s="992">
        <v>8911.0655999999999</v>
      </c>
      <c r="H1111" s="992">
        <v>64605</v>
      </c>
      <c r="J1111" s="975"/>
    </row>
    <row r="1112" spans="1:10" s="982" customFormat="1">
      <c r="A1112" s="988" t="s">
        <v>3300</v>
      </c>
      <c r="B1112" s="989" t="s">
        <v>3301</v>
      </c>
      <c r="C1112" s="990" t="s">
        <v>80</v>
      </c>
      <c r="D1112" s="994">
        <v>64611.999999999993</v>
      </c>
      <c r="E1112" s="992">
        <v>1938.3599999999997</v>
      </c>
      <c r="F1112" s="992">
        <v>66550.359999999986</v>
      </c>
      <c r="G1112" s="992">
        <v>10648.057599999998</v>
      </c>
      <c r="H1112" s="992">
        <v>77198</v>
      </c>
      <c r="J1112" s="975"/>
    </row>
    <row r="1113" spans="1:10" s="982" customFormat="1">
      <c r="A1113" s="988" t="s">
        <v>3302</v>
      </c>
      <c r="B1113" s="989" t="s">
        <v>3303</v>
      </c>
      <c r="C1113" s="990" t="s">
        <v>80</v>
      </c>
      <c r="D1113" s="994">
        <v>113746</v>
      </c>
      <c r="E1113" s="992">
        <v>3412.3799999999997</v>
      </c>
      <c r="F1113" s="992">
        <v>117158.38</v>
      </c>
      <c r="G1113" s="992">
        <v>18745.340800000002</v>
      </c>
      <c r="H1113" s="992">
        <v>135904</v>
      </c>
      <c r="J1113" s="975"/>
    </row>
    <row r="1114" spans="1:10" s="982" customFormat="1">
      <c r="A1114" s="988" t="s">
        <v>3304</v>
      </c>
      <c r="B1114" s="989" t="s">
        <v>3305</v>
      </c>
      <c r="C1114" s="990" t="s">
        <v>80</v>
      </c>
      <c r="D1114" s="994">
        <v>165226</v>
      </c>
      <c r="E1114" s="992">
        <v>4956.78</v>
      </c>
      <c r="F1114" s="992">
        <v>170182.78</v>
      </c>
      <c r="G1114" s="992">
        <v>27229.2448</v>
      </c>
      <c r="H1114" s="992">
        <v>197412</v>
      </c>
      <c r="J1114" s="975"/>
    </row>
    <row r="1115" spans="1:10" s="982" customFormat="1">
      <c r="A1115" s="988" t="s">
        <v>3306</v>
      </c>
      <c r="B1115" s="989" t="s">
        <v>3307</v>
      </c>
      <c r="C1115" s="990" t="s">
        <v>80</v>
      </c>
      <c r="D1115" s="994">
        <v>390737</v>
      </c>
      <c r="E1115" s="992">
        <v>11722.109999999999</v>
      </c>
      <c r="F1115" s="992">
        <v>402459.11</v>
      </c>
      <c r="G1115" s="992">
        <v>64393.457600000002</v>
      </c>
      <c r="H1115" s="992">
        <v>466853</v>
      </c>
      <c r="J1115" s="975"/>
    </row>
    <row r="1116" spans="1:10" s="982" customFormat="1">
      <c r="A1116" s="988" t="s">
        <v>3308</v>
      </c>
      <c r="B1116" s="989" t="s">
        <v>3309</v>
      </c>
      <c r="C1116" s="990" t="s">
        <v>80</v>
      </c>
      <c r="D1116" s="994">
        <v>443545</v>
      </c>
      <c r="E1116" s="992">
        <v>13306.35</v>
      </c>
      <c r="F1116" s="992">
        <v>456851.35</v>
      </c>
      <c r="G1116" s="992">
        <v>73096.216</v>
      </c>
      <c r="H1116" s="992">
        <v>529948</v>
      </c>
      <c r="J1116" s="975"/>
    </row>
    <row r="1117" spans="1:10" s="982" customFormat="1">
      <c r="A1117" s="988" t="s">
        <v>3310</v>
      </c>
      <c r="B1117" s="989" t="s">
        <v>3311</v>
      </c>
      <c r="C1117" s="990" t="s">
        <v>80</v>
      </c>
      <c r="D1117" s="994">
        <v>833232</v>
      </c>
      <c r="E1117" s="992">
        <v>24996.959999999999</v>
      </c>
      <c r="F1117" s="992">
        <v>858228.96</v>
      </c>
      <c r="G1117" s="992">
        <v>137316.6336</v>
      </c>
      <c r="H1117" s="992">
        <v>995546</v>
      </c>
      <c r="J1117" s="975"/>
    </row>
    <row r="1118" spans="1:10" s="982" customFormat="1">
      <c r="A1118" s="988" t="s">
        <v>3312</v>
      </c>
      <c r="B1118" s="989" t="s">
        <v>3313</v>
      </c>
      <c r="C1118" s="990" t="s">
        <v>80</v>
      </c>
      <c r="D1118" s="994">
        <v>955452</v>
      </c>
      <c r="E1118" s="992">
        <v>28663.559999999998</v>
      </c>
      <c r="F1118" s="992">
        <v>984115.56</v>
      </c>
      <c r="G1118" s="992">
        <v>157458.4896</v>
      </c>
      <c r="H1118" s="992">
        <v>1141574</v>
      </c>
      <c r="J1118" s="975"/>
    </row>
    <row r="1119" spans="1:10" s="982" customFormat="1">
      <c r="A1119" s="988" t="s">
        <v>3314</v>
      </c>
      <c r="B1119" s="989" t="s">
        <v>3315</v>
      </c>
      <c r="C1119" s="990" t="s">
        <v>80</v>
      </c>
      <c r="D1119" s="994">
        <v>1249603</v>
      </c>
      <c r="E1119" s="992">
        <v>37488.089999999997</v>
      </c>
      <c r="F1119" s="992">
        <v>1287091.0900000001</v>
      </c>
      <c r="G1119" s="992">
        <v>205934.57440000001</v>
      </c>
      <c r="H1119" s="992">
        <v>1493026</v>
      </c>
      <c r="J1119" s="975"/>
    </row>
    <row r="1120" spans="1:10" s="982" customFormat="1">
      <c r="A1120" s="988" t="s">
        <v>3316</v>
      </c>
      <c r="B1120" s="989" t="s">
        <v>3317</v>
      </c>
      <c r="C1120" s="990" t="s">
        <v>80</v>
      </c>
      <c r="D1120" s="994">
        <v>1449250</v>
      </c>
      <c r="E1120" s="992">
        <v>43477.5</v>
      </c>
      <c r="F1120" s="992">
        <v>1492727.5</v>
      </c>
      <c r="G1120" s="992">
        <v>238836.4</v>
      </c>
      <c r="H1120" s="992">
        <v>1731564</v>
      </c>
      <c r="J1120" s="975"/>
    </row>
    <row r="1121" spans="1:10" s="982" customFormat="1">
      <c r="A1121" s="988" t="s">
        <v>3318</v>
      </c>
      <c r="B1121" s="989" t="s">
        <v>3319</v>
      </c>
      <c r="C1121" s="990" t="s">
        <v>80</v>
      </c>
      <c r="D1121" s="994">
        <v>1565854</v>
      </c>
      <c r="E1121" s="992">
        <v>46975.619999999995</v>
      </c>
      <c r="F1121" s="992">
        <v>1612829.62</v>
      </c>
      <c r="G1121" s="992">
        <v>258052.73920000001</v>
      </c>
      <c r="H1121" s="992">
        <v>1870882</v>
      </c>
      <c r="J1121" s="975"/>
    </row>
    <row r="1122" spans="1:10" s="982" customFormat="1">
      <c r="A1122" s="1004" t="s">
        <v>3320</v>
      </c>
      <c r="B1122" s="1005" t="s">
        <v>3321</v>
      </c>
      <c r="C1122" s="1006"/>
      <c r="D1122" s="1007"/>
      <c r="E1122" s="987"/>
      <c r="F1122" s="987"/>
      <c r="G1122" s="987"/>
      <c r="H1122" s="987"/>
      <c r="J1122" s="975"/>
    </row>
    <row r="1123" spans="1:10" s="982" customFormat="1">
      <c r="A1123" s="988" t="s">
        <v>3322</v>
      </c>
      <c r="B1123" s="989" t="s">
        <v>3323</v>
      </c>
      <c r="C1123" s="990" t="s">
        <v>80</v>
      </c>
      <c r="D1123" s="994">
        <v>44080</v>
      </c>
      <c r="E1123" s="992">
        <v>1322.3999999999999</v>
      </c>
      <c r="F1123" s="992">
        <v>45402.400000000001</v>
      </c>
      <c r="G1123" s="992">
        <v>7264.384</v>
      </c>
      <c r="H1123" s="992">
        <v>52667</v>
      </c>
      <c r="J1123" s="975"/>
    </row>
    <row r="1124" spans="1:10" s="982" customFormat="1">
      <c r="A1124" s="988" t="s">
        <v>3324</v>
      </c>
      <c r="B1124" s="989" t="s">
        <v>3325</v>
      </c>
      <c r="C1124" s="990" t="s">
        <v>80</v>
      </c>
      <c r="D1124" s="994">
        <v>47560</v>
      </c>
      <c r="E1124" s="992">
        <v>1426.8</v>
      </c>
      <c r="F1124" s="992">
        <v>48986.8</v>
      </c>
      <c r="G1124" s="992">
        <v>7837.8880000000008</v>
      </c>
      <c r="H1124" s="992">
        <v>56825</v>
      </c>
      <c r="J1124" s="975"/>
    </row>
    <row r="1125" spans="1:10" s="982" customFormat="1">
      <c r="A1125" s="988" t="s">
        <v>3326</v>
      </c>
      <c r="B1125" s="989" t="s">
        <v>3327</v>
      </c>
      <c r="C1125" s="990" t="s">
        <v>80</v>
      </c>
      <c r="D1125" s="994">
        <v>64959.999999999993</v>
      </c>
      <c r="E1125" s="992">
        <v>1948.7999999999997</v>
      </c>
      <c r="F1125" s="992">
        <v>66908.799999999988</v>
      </c>
      <c r="G1125" s="992">
        <v>10705.407999999998</v>
      </c>
      <c r="H1125" s="992">
        <v>77614</v>
      </c>
      <c r="J1125" s="975"/>
    </row>
    <row r="1126" spans="1:10" s="982" customFormat="1">
      <c r="A1126" s="988" t="s">
        <v>3328</v>
      </c>
      <c r="B1126" s="989" t="s">
        <v>3329</v>
      </c>
      <c r="C1126" s="990" t="s">
        <v>80</v>
      </c>
      <c r="D1126" s="994">
        <v>105560</v>
      </c>
      <c r="E1126" s="992">
        <v>3166.7999999999997</v>
      </c>
      <c r="F1126" s="992">
        <v>108726.8</v>
      </c>
      <c r="G1126" s="992">
        <v>17396.288</v>
      </c>
      <c r="H1126" s="992">
        <v>126123</v>
      </c>
      <c r="J1126" s="975"/>
    </row>
    <row r="1127" spans="1:10" s="982" customFormat="1">
      <c r="A1127" s="988" t="s">
        <v>3330</v>
      </c>
      <c r="B1127" s="989" t="s">
        <v>3331</v>
      </c>
      <c r="C1127" s="990" t="s">
        <v>80</v>
      </c>
      <c r="D1127" s="994">
        <v>168200</v>
      </c>
      <c r="E1127" s="992">
        <v>5046</v>
      </c>
      <c r="F1127" s="992">
        <v>173246</v>
      </c>
      <c r="G1127" s="992">
        <v>27719.360000000001</v>
      </c>
      <c r="H1127" s="992">
        <v>200965</v>
      </c>
      <c r="J1127" s="975"/>
    </row>
    <row r="1128" spans="1:10" s="982" customFormat="1">
      <c r="A1128" s="988" t="s">
        <v>3332</v>
      </c>
      <c r="B1128" s="989" t="s">
        <v>3333</v>
      </c>
      <c r="C1128" s="990" t="s">
        <v>80</v>
      </c>
      <c r="D1128" s="994">
        <v>278400</v>
      </c>
      <c r="E1128" s="992">
        <v>8352</v>
      </c>
      <c r="F1128" s="992">
        <v>286752</v>
      </c>
      <c r="G1128" s="992">
        <v>45880.32</v>
      </c>
      <c r="H1128" s="992">
        <v>332632</v>
      </c>
      <c r="J1128" s="975"/>
    </row>
    <row r="1129" spans="1:10" s="982" customFormat="1">
      <c r="A1129" s="988" t="s">
        <v>3334</v>
      </c>
      <c r="B1129" s="989" t="s">
        <v>3335</v>
      </c>
      <c r="C1129" s="990" t="s">
        <v>80</v>
      </c>
      <c r="D1129" s="994">
        <v>309720</v>
      </c>
      <c r="E1129" s="992">
        <v>9291.6</v>
      </c>
      <c r="F1129" s="992">
        <v>319011.59999999998</v>
      </c>
      <c r="G1129" s="992">
        <v>51041.856</v>
      </c>
      <c r="H1129" s="992">
        <v>370053</v>
      </c>
      <c r="J1129" s="975"/>
    </row>
    <row r="1130" spans="1:10" s="982" customFormat="1">
      <c r="A1130" s="988" t="s">
        <v>3336</v>
      </c>
      <c r="B1130" s="989" t="s">
        <v>3337</v>
      </c>
      <c r="C1130" s="990" t="s">
        <v>80</v>
      </c>
      <c r="D1130" s="994">
        <v>371200</v>
      </c>
      <c r="E1130" s="992">
        <v>11136</v>
      </c>
      <c r="F1130" s="992">
        <v>382336</v>
      </c>
      <c r="G1130" s="992">
        <v>61173.760000000002</v>
      </c>
      <c r="H1130" s="992">
        <v>443510</v>
      </c>
      <c r="J1130" s="975"/>
    </row>
    <row r="1131" spans="1:10" s="982" customFormat="1">
      <c r="A1131" s="988" t="s">
        <v>3338</v>
      </c>
      <c r="B1131" s="989" t="s">
        <v>3339</v>
      </c>
      <c r="C1131" s="990" t="s">
        <v>80</v>
      </c>
      <c r="D1131" s="994">
        <v>440800</v>
      </c>
      <c r="E1131" s="992">
        <v>13224</v>
      </c>
      <c r="F1131" s="992">
        <v>454024</v>
      </c>
      <c r="G1131" s="992">
        <v>72643.839999999997</v>
      </c>
      <c r="H1131" s="992">
        <v>526668</v>
      </c>
      <c r="J1131" s="975"/>
    </row>
    <row r="1132" spans="1:10" s="982" customFormat="1">
      <c r="A1132" s="988" t="s">
        <v>3340</v>
      </c>
      <c r="B1132" s="989" t="s">
        <v>3341</v>
      </c>
      <c r="C1132" s="990" t="s">
        <v>80</v>
      </c>
      <c r="D1132" s="994">
        <v>725000</v>
      </c>
      <c r="E1132" s="992">
        <v>21750</v>
      </c>
      <c r="F1132" s="992">
        <v>746750</v>
      </c>
      <c r="G1132" s="992">
        <v>119480</v>
      </c>
      <c r="H1132" s="992">
        <v>866230</v>
      </c>
      <c r="J1132" s="975"/>
    </row>
    <row r="1133" spans="1:10" s="982" customFormat="1">
      <c r="A1133" s="988" t="s">
        <v>3342</v>
      </c>
      <c r="B1133" s="989" t="s">
        <v>3343</v>
      </c>
      <c r="C1133" s="990" t="s">
        <v>80</v>
      </c>
      <c r="D1133" s="994">
        <v>1019639.9999999999</v>
      </c>
      <c r="E1133" s="992">
        <v>30589.199999999997</v>
      </c>
      <c r="F1133" s="992">
        <v>1050229.2</v>
      </c>
      <c r="G1133" s="992">
        <v>168036.67199999999</v>
      </c>
      <c r="H1133" s="992">
        <v>1218266</v>
      </c>
      <c r="J1133" s="975"/>
    </row>
    <row r="1134" spans="1:10" s="982" customFormat="1">
      <c r="A1134" s="1004" t="s">
        <v>3344</v>
      </c>
      <c r="B1134" s="1005" t="s">
        <v>3345</v>
      </c>
      <c r="C1134" s="1006"/>
      <c r="D1134" s="1007"/>
      <c r="E1134" s="987"/>
      <c r="F1134" s="987"/>
      <c r="G1134" s="987"/>
      <c r="H1134" s="987"/>
      <c r="J1134" s="975"/>
    </row>
    <row r="1135" spans="1:10" s="982" customFormat="1">
      <c r="A1135" s="1004" t="s">
        <v>3346</v>
      </c>
      <c r="B1135" s="1005" t="s">
        <v>3347</v>
      </c>
      <c r="C1135" s="1006"/>
      <c r="D1135" s="1007"/>
      <c r="E1135" s="987"/>
      <c r="F1135" s="987"/>
      <c r="G1135" s="987"/>
      <c r="H1135" s="987"/>
      <c r="J1135" s="975"/>
    </row>
    <row r="1136" spans="1:10" s="982" customFormat="1">
      <c r="A1136" s="988" t="s">
        <v>3348</v>
      </c>
      <c r="B1136" s="989" t="s">
        <v>3349</v>
      </c>
      <c r="C1136" s="990" t="s">
        <v>80</v>
      </c>
      <c r="D1136" s="994">
        <v>51423</v>
      </c>
      <c r="E1136" s="992">
        <v>1542.69</v>
      </c>
      <c r="F1136" s="992">
        <v>52965.69</v>
      </c>
      <c r="G1136" s="992">
        <v>8474.510400000001</v>
      </c>
      <c r="H1136" s="992">
        <v>61440</v>
      </c>
      <c r="J1136" s="975"/>
    </row>
    <row r="1137" spans="1:10" s="982" customFormat="1">
      <c r="A1137" s="988" t="s">
        <v>3350</v>
      </c>
      <c r="B1137" s="989" t="s">
        <v>3351</v>
      </c>
      <c r="C1137" s="990" t="s">
        <v>80</v>
      </c>
      <c r="D1137" s="994">
        <v>63185</v>
      </c>
      <c r="E1137" s="992">
        <v>1895.55</v>
      </c>
      <c r="F1137" s="992">
        <v>65080.55</v>
      </c>
      <c r="G1137" s="992">
        <v>10412.888000000001</v>
      </c>
      <c r="H1137" s="992">
        <v>75493</v>
      </c>
      <c r="J1137" s="975"/>
    </row>
    <row r="1138" spans="1:10" s="982" customFormat="1">
      <c r="A1138" s="988" t="s">
        <v>3352</v>
      </c>
      <c r="B1138" s="989" t="s">
        <v>3353</v>
      </c>
      <c r="C1138" s="990" t="s">
        <v>80</v>
      </c>
      <c r="D1138" s="994">
        <v>74844</v>
      </c>
      <c r="E1138" s="992">
        <v>2245.3199999999997</v>
      </c>
      <c r="F1138" s="992">
        <v>77089.320000000007</v>
      </c>
      <c r="G1138" s="992">
        <v>12334.291200000001</v>
      </c>
      <c r="H1138" s="992">
        <v>89424</v>
      </c>
      <c r="J1138" s="975"/>
    </row>
    <row r="1139" spans="1:10" s="982" customFormat="1">
      <c r="A1139" s="988" t="s">
        <v>3354</v>
      </c>
      <c r="B1139" s="989" t="s">
        <v>3355</v>
      </c>
      <c r="C1139" s="990" t="s">
        <v>80</v>
      </c>
      <c r="D1139" s="994">
        <v>116914</v>
      </c>
      <c r="E1139" s="992">
        <v>3507.42</v>
      </c>
      <c r="F1139" s="992">
        <v>120421.42</v>
      </c>
      <c r="G1139" s="992">
        <v>19267.427200000002</v>
      </c>
      <c r="H1139" s="992">
        <v>139689</v>
      </c>
      <c r="J1139" s="975"/>
    </row>
    <row r="1140" spans="1:10" s="982" customFormat="1">
      <c r="A1140" s="988" t="s">
        <v>3356</v>
      </c>
      <c r="B1140" s="989" t="s">
        <v>3357</v>
      </c>
      <c r="C1140" s="990" t="s">
        <v>80</v>
      </c>
      <c r="D1140" s="994">
        <v>119234</v>
      </c>
      <c r="E1140" s="992">
        <v>3577.02</v>
      </c>
      <c r="F1140" s="992">
        <v>122811.02</v>
      </c>
      <c r="G1140" s="992">
        <v>19649.763200000001</v>
      </c>
      <c r="H1140" s="992">
        <v>142461</v>
      </c>
      <c r="J1140" s="975"/>
    </row>
    <row r="1141" spans="1:10" s="982" customFormat="1">
      <c r="A1141" s="988" t="s">
        <v>3358</v>
      </c>
      <c r="B1141" s="989" t="s">
        <v>3359</v>
      </c>
      <c r="C1141" s="990" t="s">
        <v>80</v>
      </c>
      <c r="D1141" s="994">
        <v>149836</v>
      </c>
      <c r="E1141" s="992">
        <v>4495.08</v>
      </c>
      <c r="F1141" s="992">
        <v>154331.07999999999</v>
      </c>
      <c r="G1141" s="992">
        <v>24692.9728</v>
      </c>
      <c r="H1141" s="992">
        <v>179024</v>
      </c>
      <c r="J1141" s="975"/>
    </row>
    <row r="1142" spans="1:10" s="982" customFormat="1">
      <c r="A1142" s="988" t="s">
        <v>3360</v>
      </c>
      <c r="B1142" s="989" t="s">
        <v>3361</v>
      </c>
      <c r="C1142" s="990" t="s">
        <v>80</v>
      </c>
      <c r="D1142" s="994">
        <v>152156</v>
      </c>
      <c r="E1142" s="992">
        <v>4564.6799999999994</v>
      </c>
      <c r="F1142" s="992">
        <v>156720.68</v>
      </c>
      <c r="G1142" s="992">
        <v>25075.308799999999</v>
      </c>
      <c r="H1142" s="992">
        <v>181796</v>
      </c>
      <c r="J1142" s="975"/>
    </row>
    <row r="1143" spans="1:10" s="982" customFormat="1">
      <c r="A1143" s="988" t="s">
        <v>3362</v>
      </c>
      <c r="B1143" s="989" t="s">
        <v>3363</v>
      </c>
      <c r="C1143" s="990" t="s">
        <v>80</v>
      </c>
      <c r="D1143" s="994">
        <v>350580</v>
      </c>
      <c r="E1143" s="992">
        <v>10517.4</v>
      </c>
      <c r="F1143" s="992">
        <v>361097.4</v>
      </c>
      <c r="G1143" s="992">
        <v>57775.584000000003</v>
      </c>
      <c r="H1143" s="992">
        <v>418873</v>
      </c>
      <c r="J1143" s="975"/>
    </row>
    <row r="1144" spans="1:10" s="982" customFormat="1">
      <c r="A1144" s="988" t="s">
        <v>3364</v>
      </c>
      <c r="B1144" s="989" t="s">
        <v>3365</v>
      </c>
      <c r="C1144" s="990" t="s">
        <v>80</v>
      </c>
      <c r="D1144" s="994">
        <v>385380</v>
      </c>
      <c r="E1144" s="992">
        <v>11561.4</v>
      </c>
      <c r="F1144" s="992">
        <v>396941.4</v>
      </c>
      <c r="G1144" s="992">
        <v>63510.624000000003</v>
      </c>
      <c r="H1144" s="992">
        <v>460452</v>
      </c>
      <c r="J1144" s="975"/>
    </row>
    <row r="1145" spans="1:10" s="982" customFormat="1">
      <c r="A1145" s="988" t="s">
        <v>3366</v>
      </c>
      <c r="B1145" s="989" t="s">
        <v>3367</v>
      </c>
      <c r="C1145" s="990" t="s">
        <v>80</v>
      </c>
      <c r="D1145" s="994">
        <v>470472</v>
      </c>
      <c r="E1145" s="992">
        <v>14114.16</v>
      </c>
      <c r="F1145" s="992">
        <v>484586.16</v>
      </c>
      <c r="G1145" s="992">
        <v>77533.785600000003</v>
      </c>
      <c r="H1145" s="992">
        <v>562120</v>
      </c>
      <c r="J1145" s="975"/>
    </row>
    <row r="1146" spans="1:10" s="982" customFormat="1">
      <c r="A1146" s="988" t="s">
        <v>3368</v>
      </c>
      <c r="B1146" s="989" t="s">
        <v>3369</v>
      </c>
      <c r="C1146" s="990" t="s">
        <v>80</v>
      </c>
      <c r="D1146" s="994">
        <v>521482.99999999994</v>
      </c>
      <c r="E1146" s="992">
        <v>15644.489999999998</v>
      </c>
      <c r="F1146" s="992">
        <v>537127.49</v>
      </c>
      <c r="G1146" s="992">
        <v>85940.398400000005</v>
      </c>
      <c r="H1146" s="992">
        <v>623068</v>
      </c>
      <c r="J1146" s="975"/>
    </row>
    <row r="1147" spans="1:10" s="982" customFormat="1">
      <c r="A1147" s="1004" t="s">
        <v>3370</v>
      </c>
      <c r="B1147" s="1005" t="s">
        <v>3371</v>
      </c>
      <c r="C1147" s="1006"/>
      <c r="D1147" s="1007"/>
      <c r="E1147" s="987"/>
      <c r="F1147" s="987"/>
      <c r="G1147" s="987"/>
      <c r="H1147" s="987"/>
      <c r="J1147" s="975"/>
    </row>
    <row r="1148" spans="1:10" s="982" customFormat="1">
      <c r="A1148" s="1004" t="s">
        <v>3372</v>
      </c>
      <c r="B1148" s="1005" t="s">
        <v>3373</v>
      </c>
      <c r="C1148" s="1006"/>
      <c r="D1148" s="1007"/>
      <c r="E1148" s="987"/>
      <c r="F1148" s="987"/>
      <c r="G1148" s="987"/>
      <c r="H1148" s="987"/>
      <c r="J1148" s="975"/>
    </row>
    <row r="1149" spans="1:10" s="982" customFormat="1">
      <c r="A1149" s="988" t="s">
        <v>3374</v>
      </c>
      <c r="B1149" s="989" t="s">
        <v>3375</v>
      </c>
      <c r="C1149" s="990" t="s">
        <v>80</v>
      </c>
      <c r="D1149" s="994">
        <v>45256</v>
      </c>
      <c r="E1149" s="992">
        <v>1357.6799999999998</v>
      </c>
      <c r="F1149" s="992">
        <v>46613.68</v>
      </c>
      <c r="G1149" s="992">
        <v>7458.1887999999999</v>
      </c>
      <c r="H1149" s="992">
        <v>54072</v>
      </c>
      <c r="J1149" s="975"/>
    </row>
    <row r="1150" spans="1:10" s="982" customFormat="1">
      <c r="A1150" s="988" t="s">
        <v>3376</v>
      </c>
      <c r="B1150" s="989" t="s">
        <v>3377</v>
      </c>
      <c r="C1150" s="990" t="s">
        <v>80</v>
      </c>
      <c r="D1150" s="994">
        <v>61502</v>
      </c>
      <c r="E1150" s="992">
        <v>1845.06</v>
      </c>
      <c r="F1150" s="992">
        <v>63347.06</v>
      </c>
      <c r="G1150" s="992">
        <v>10135.5296</v>
      </c>
      <c r="H1150" s="992">
        <v>73483</v>
      </c>
      <c r="J1150" s="975"/>
    </row>
    <row r="1151" spans="1:10" s="982" customFormat="1">
      <c r="A1151" s="988" t="s">
        <v>3378</v>
      </c>
      <c r="B1151" s="989" t="s">
        <v>3379</v>
      </c>
      <c r="C1151" s="990" t="s">
        <v>80</v>
      </c>
      <c r="D1151" s="994">
        <v>70795</v>
      </c>
      <c r="E1151" s="992">
        <v>2123.85</v>
      </c>
      <c r="F1151" s="992">
        <v>72918.850000000006</v>
      </c>
      <c r="G1151" s="992">
        <v>11667.016000000001</v>
      </c>
      <c r="H1151" s="992">
        <v>84586</v>
      </c>
      <c r="J1151" s="975"/>
    </row>
    <row r="1152" spans="1:10" s="982" customFormat="1">
      <c r="A1152" s="988" t="s">
        <v>3380</v>
      </c>
      <c r="B1152" s="989" t="s">
        <v>3381</v>
      </c>
      <c r="C1152" s="990" t="s">
        <v>80</v>
      </c>
      <c r="D1152" s="994">
        <v>104443</v>
      </c>
      <c r="E1152" s="992">
        <v>3133.29</v>
      </c>
      <c r="F1152" s="992">
        <v>107576.29</v>
      </c>
      <c r="G1152" s="992">
        <v>17212.206399999999</v>
      </c>
      <c r="H1152" s="992">
        <v>124788</v>
      </c>
      <c r="J1152" s="975"/>
    </row>
    <row r="1153" spans="1:10" s="982" customFormat="1">
      <c r="A1153" s="988" t="s">
        <v>3382</v>
      </c>
      <c r="B1153" s="989" t="s">
        <v>3383</v>
      </c>
      <c r="C1153" s="990" t="s">
        <v>80</v>
      </c>
      <c r="D1153" s="994">
        <v>107923</v>
      </c>
      <c r="E1153" s="992">
        <v>3237.69</v>
      </c>
      <c r="F1153" s="992">
        <v>111160.69</v>
      </c>
      <c r="G1153" s="992">
        <v>17785.7104</v>
      </c>
      <c r="H1153" s="992">
        <v>128946</v>
      </c>
      <c r="J1153" s="975"/>
    </row>
    <row r="1154" spans="1:10" s="982" customFormat="1">
      <c r="A1154" s="988" t="s">
        <v>3384</v>
      </c>
      <c r="B1154" s="989" t="s">
        <v>3385</v>
      </c>
      <c r="C1154" s="990" t="s">
        <v>80</v>
      </c>
      <c r="D1154" s="994">
        <v>232056</v>
      </c>
      <c r="E1154" s="992">
        <v>6961.6799999999994</v>
      </c>
      <c r="F1154" s="992">
        <v>239017.68</v>
      </c>
      <c r="G1154" s="992">
        <v>38242.828800000003</v>
      </c>
      <c r="H1154" s="992">
        <v>277261</v>
      </c>
      <c r="J1154" s="975"/>
    </row>
    <row r="1155" spans="1:10" s="982" customFormat="1">
      <c r="A1155" s="988" t="s">
        <v>3386</v>
      </c>
      <c r="B1155" s="989" t="s">
        <v>3387</v>
      </c>
      <c r="C1155" s="990" t="s">
        <v>80</v>
      </c>
      <c r="D1155" s="994">
        <v>255256</v>
      </c>
      <c r="E1155" s="992">
        <v>7657.6799999999994</v>
      </c>
      <c r="F1155" s="992">
        <v>262913.68</v>
      </c>
      <c r="G1155" s="992">
        <v>42066.188799999996</v>
      </c>
      <c r="H1155" s="992">
        <v>304980</v>
      </c>
      <c r="J1155" s="975"/>
    </row>
    <row r="1156" spans="1:10" s="982" customFormat="1">
      <c r="A1156" s="988" t="s">
        <v>3388</v>
      </c>
      <c r="B1156" s="989" t="s">
        <v>3389</v>
      </c>
      <c r="C1156" s="990" t="s">
        <v>80</v>
      </c>
      <c r="D1156" s="994">
        <v>464074</v>
      </c>
      <c r="E1156" s="992">
        <v>13922.22</v>
      </c>
      <c r="F1156" s="992">
        <v>477996.22</v>
      </c>
      <c r="G1156" s="992">
        <v>76479.395199999999</v>
      </c>
      <c r="H1156" s="992">
        <v>554476</v>
      </c>
      <c r="J1156" s="975"/>
    </row>
    <row r="1157" spans="1:10" s="982" customFormat="1">
      <c r="A1157" s="988" t="s">
        <v>3390</v>
      </c>
      <c r="B1157" s="989" t="s">
        <v>3391</v>
      </c>
      <c r="C1157" s="990" t="s">
        <v>80</v>
      </c>
      <c r="D1157" s="994">
        <v>510474</v>
      </c>
      <c r="E1157" s="992">
        <v>15314.22</v>
      </c>
      <c r="F1157" s="992">
        <v>525788.22</v>
      </c>
      <c r="G1157" s="992">
        <v>84126.1152</v>
      </c>
      <c r="H1157" s="992">
        <v>609914</v>
      </c>
      <c r="J1157" s="975"/>
    </row>
    <row r="1158" spans="1:10" s="982" customFormat="1">
      <c r="A1158" s="988" t="s">
        <v>3392</v>
      </c>
      <c r="B1158" s="989" t="s">
        <v>3393</v>
      </c>
      <c r="C1158" s="990" t="s">
        <v>80</v>
      </c>
      <c r="D1158" s="994">
        <v>556905</v>
      </c>
      <c r="E1158" s="992">
        <v>16707.149999999998</v>
      </c>
      <c r="F1158" s="992">
        <v>573612.15</v>
      </c>
      <c r="G1158" s="992">
        <v>91777.944000000003</v>
      </c>
      <c r="H1158" s="992">
        <v>665390</v>
      </c>
      <c r="J1158" s="975"/>
    </row>
    <row r="1159" spans="1:10" s="982" customFormat="1">
      <c r="A1159" s="988" t="s">
        <v>3394</v>
      </c>
      <c r="B1159" s="989" t="s">
        <v>3395</v>
      </c>
      <c r="C1159" s="990" t="s">
        <v>80</v>
      </c>
      <c r="D1159" s="994">
        <v>591705</v>
      </c>
      <c r="E1159" s="992">
        <v>17751.149999999998</v>
      </c>
      <c r="F1159" s="992">
        <v>609456.15</v>
      </c>
      <c r="G1159" s="992">
        <v>97512.984000000011</v>
      </c>
      <c r="H1159" s="992">
        <v>706969</v>
      </c>
      <c r="J1159" s="975"/>
    </row>
    <row r="1160" spans="1:10" s="982" customFormat="1">
      <c r="A1160" s="1004" t="s">
        <v>3396</v>
      </c>
      <c r="B1160" s="1005" t="s">
        <v>3397</v>
      </c>
      <c r="C1160" s="1006"/>
      <c r="D1160" s="1007"/>
      <c r="E1160" s="987"/>
      <c r="F1160" s="987"/>
      <c r="G1160" s="987"/>
      <c r="H1160" s="987"/>
      <c r="J1160" s="975"/>
    </row>
    <row r="1161" spans="1:10" s="982" customFormat="1">
      <c r="A1161" s="988" t="s">
        <v>3398</v>
      </c>
      <c r="B1161" s="989" t="s">
        <v>3399</v>
      </c>
      <c r="C1161" s="990" t="s">
        <v>80</v>
      </c>
      <c r="D1161" s="994">
        <v>24384</v>
      </c>
      <c r="E1161" s="992">
        <v>731.52</v>
      </c>
      <c r="F1161" s="992">
        <v>25115.52</v>
      </c>
      <c r="G1161" s="992">
        <v>4018.4832000000001</v>
      </c>
      <c r="H1161" s="992">
        <v>29134</v>
      </c>
      <c r="J1161" s="975"/>
    </row>
    <row r="1162" spans="1:10" s="982" customFormat="1">
      <c r="A1162" s="988" t="s">
        <v>3400</v>
      </c>
      <c r="B1162" s="989" t="s">
        <v>3401</v>
      </c>
      <c r="C1162" s="990" t="s">
        <v>80</v>
      </c>
      <c r="D1162" s="994">
        <v>25549</v>
      </c>
      <c r="E1162" s="992">
        <v>766.47</v>
      </c>
      <c r="F1162" s="992">
        <v>26315.47</v>
      </c>
      <c r="G1162" s="992">
        <v>4210.4751999999999</v>
      </c>
      <c r="H1162" s="992">
        <v>30526</v>
      </c>
      <c r="J1162" s="975"/>
    </row>
    <row r="1163" spans="1:10" s="982" customFormat="1">
      <c r="A1163" s="988" t="s">
        <v>3402</v>
      </c>
      <c r="B1163" s="989" t="s">
        <v>3403</v>
      </c>
      <c r="C1163" s="990" t="s">
        <v>80</v>
      </c>
      <c r="D1163" s="994">
        <v>29038</v>
      </c>
      <c r="E1163" s="992">
        <v>871.14</v>
      </c>
      <c r="F1163" s="992">
        <v>29909.14</v>
      </c>
      <c r="G1163" s="992">
        <v>4785.4624000000003</v>
      </c>
      <c r="H1163" s="992">
        <v>34695</v>
      </c>
      <c r="J1163" s="975"/>
    </row>
    <row r="1164" spans="1:10" s="982" customFormat="1">
      <c r="A1164" s="988" t="s">
        <v>3404</v>
      </c>
      <c r="B1164" s="989" t="s">
        <v>3405</v>
      </c>
      <c r="C1164" s="990" t="s">
        <v>80</v>
      </c>
      <c r="D1164" s="994">
        <v>33689</v>
      </c>
      <c r="E1164" s="992">
        <v>1010.67</v>
      </c>
      <c r="F1164" s="992">
        <v>34699.67</v>
      </c>
      <c r="G1164" s="992">
        <v>5551.9471999999996</v>
      </c>
      <c r="H1164" s="992">
        <v>40252</v>
      </c>
      <c r="J1164" s="975"/>
    </row>
    <row r="1165" spans="1:10" s="982" customFormat="1">
      <c r="A1165" s="988" t="s">
        <v>3406</v>
      </c>
      <c r="B1165" s="989" t="s">
        <v>3407</v>
      </c>
      <c r="C1165" s="990" t="s">
        <v>80</v>
      </c>
      <c r="D1165" s="994">
        <v>52263</v>
      </c>
      <c r="E1165" s="992">
        <v>1567.8899999999999</v>
      </c>
      <c r="F1165" s="992">
        <v>53830.89</v>
      </c>
      <c r="G1165" s="992">
        <v>8612.9423999999999</v>
      </c>
      <c r="H1165" s="992">
        <v>62444</v>
      </c>
      <c r="J1165" s="975"/>
    </row>
    <row r="1166" spans="1:10" s="982" customFormat="1">
      <c r="A1166" s="988" t="s">
        <v>3408</v>
      </c>
      <c r="B1166" s="989" t="s">
        <v>3409</v>
      </c>
      <c r="C1166" s="990" t="s">
        <v>80</v>
      </c>
      <c r="D1166" s="994">
        <v>77808</v>
      </c>
      <c r="E1166" s="992">
        <v>2334.2399999999998</v>
      </c>
      <c r="F1166" s="992">
        <v>80142.240000000005</v>
      </c>
      <c r="G1166" s="992">
        <v>12822.758400000001</v>
      </c>
      <c r="H1166" s="992">
        <v>92965</v>
      </c>
      <c r="J1166" s="975"/>
    </row>
    <row r="1167" spans="1:10" s="982" customFormat="1">
      <c r="A1167" s="988" t="s">
        <v>3410</v>
      </c>
      <c r="B1167" s="989" t="s">
        <v>3411</v>
      </c>
      <c r="C1167" s="990" t="s">
        <v>80</v>
      </c>
      <c r="D1167" s="994">
        <v>138167</v>
      </c>
      <c r="E1167" s="992">
        <v>4145.01</v>
      </c>
      <c r="F1167" s="992">
        <v>142312.01</v>
      </c>
      <c r="G1167" s="992">
        <v>22769.921600000001</v>
      </c>
      <c r="H1167" s="992">
        <v>165082</v>
      </c>
      <c r="J1167" s="975"/>
    </row>
    <row r="1168" spans="1:10" s="982" customFormat="1">
      <c r="A1168" s="988" t="s">
        <v>3412</v>
      </c>
      <c r="B1168" s="989" t="s">
        <v>3413</v>
      </c>
      <c r="C1168" s="990" t="s">
        <v>80</v>
      </c>
      <c r="D1168" s="994">
        <v>251913</v>
      </c>
      <c r="E1168" s="992">
        <v>7557.3899999999994</v>
      </c>
      <c r="F1168" s="992">
        <v>259470.39</v>
      </c>
      <c r="G1168" s="992">
        <v>41515.2624</v>
      </c>
      <c r="H1168" s="992">
        <v>300986</v>
      </c>
      <c r="J1168" s="975"/>
    </row>
    <row r="1169" spans="1:10" s="982" customFormat="1">
      <c r="A1169" s="1004">
        <v>3.17</v>
      </c>
      <c r="B1169" s="1005" t="s">
        <v>3414</v>
      </c>
      <c r="C1169" s="1006"/>
      <c r="D1169" s="1007"/>
      <c r="E1169" s="987"/>
      <c r="F1169" s="987"/>
      <c r="G1169" s="987"/>
      <c r="H1169" s="987"/>
      <c r="J1169" s="975"/>
    </row>
    <row r="1170" spans="1:10" s="982" customFormat="1">
      <c r="A1170" s="1004" t="s">
        <v>3415</v>
      </c>
      <c r="B1170" s="1005" t="s">
        <v>3416</v>
      </c>
      <c r="C1170" s="1006"/>
      <c r="D1170" s="1007"/>
      <c r="E1170" s="987"/>
      <c r="F1170" s="987"/>
      <c r="G1170" s="987"/>
      <c r="H1170" s="987"/>
      <c r="J1170" s="975"/>
    </row>
    <row r="1171" spans="1:10" s="982" customFormat="1">
      <c r="A1171" s="988" t="s">
        <v>3417</v>
      </c>
      <c r="B1171" s="989" t="s">
        <v>3418</v>
      </c>
      <c r="C1171" s="990" t="s">
        <v>80</v>
      </c>
      <c r="D1171" s="994">
        <v>113827</v>
      </c>
      <c r="E1171" s="992">
        <v>3414.81</v>
      </c>
      <c r="F1171" s="992">
        <v>117241.81</v>
      </c>
      <c r="G1171" s="992">
        <v>18758.689600000002</v>
      </c>
      <c r="H1171" s="992">
        <v>136000</v>
      </c>
      <c r="J1171" s="975"/>
    </row>
    <row r="1172" spans="1:10" s="982" customFormat="1">
      <c r="A1172" s="988" t="s">
        <v>3419</v>
      </c>
      <c r="B1172" s="989" t="s">
        <v>3420</v>
      </c>
      <c r="C1172" s="990" t="s">
        <v>80</v>
      </c>
      <c r="D1172" s="994">
        <v>113827</v>
      </c>
      <c r="E1172" s="992">
        <v>3414.81</v>
      </c>
      <c r="F1172" s="992">
        <v>117241.81</v>
      </c>
      <c r="G1172" s="992">
        <v>18758.689600000002</v>
      </c>
      <c r="H1172" s="992">
        <v>136000</v>
      </c>
      <c r="J1172" s="975"/>
    </row>
    <row r="1173" spans="1:10" s="982" customFormat="1">
      <c r="A1173" s="988" t="s">
        <v>3421</v>
      </c>
      <c r="B1173" s="989" t="s">
        <v>3422</v>
      </c>
      <c r="C1173" s="990" t="s">
        <v>80</v>
      </c>
      <c r="D1173" s="994">
        <v>151769</v>
      </c>
      <c r="E1173" s="992">
        <v>4553.07</v>
      </c>
      <c r="F1173" s="992">
        <v>156322.07</v>
      </c>
      <c r="G1173" s="992">
        <v>25011.531200000001</v>
      </c>
      <c r="H1173" s="992">
        <v>181334</v>
      </c>
      <c r="J1173" s="975"/>
    </row>
    <row r="1174" spans="1:10" s="982" customFormat="1">
      <c r="A1174" s="988" t="s">
        <v>3423</v>
      </c>
      <c r="B1174" s="989" t="s">
        <v>3424</v>
      </c>
      <c r="C1174" s="990" t="s">
        <v>80</v>
      </c>
      <c r="D1174" s="994">
        <v>189711</v>
      </c>
      <c r="E1174" s="992">
        <v>5691.33</v>
      </c>
      <c r="F1174" s="992">
        <v>195402.33</v>
      </c>
      <c r="G1174" s="992">
        <v>31264.372799999997</v>
      </c>
      <c r="H1174" s="992">
        <v>226667</v>
      </c>
      <c r="J1174" s="975"/>
    </row>
    <row r="1175" spans="1:10" s="982" customFormat="1">
      <c r="A1175" s="988" t="s">
        <v>3425</v>
      </c>
      <c r="B1175" s="989" t="s">
        <v>3426</v>
      </c>
      <c r="C1175" s="990" t="s">
        <v>80</v>
      </c>
      <c r="D1175" s="994">
        <v>151769</v>
      </c>
      <c r="E1175" s="992">
        <v>4553.07</v>
      </c>
      <c r="F1175" s="992">
        <v>156322.07</v>
      </c>
      <c r="G1175" s="992">
        <v>25011.531200000001</v>
      </c>
      <c r="H1175" s="992">
        <v>181334</v>
      </c>
      <c r="J1175" s="975"/>
    </row>
    <row r="1176" spans="1:10" s="982" customFormat="1">
      <c r="A1176" s="988" t="s">
        <v>3427</v>
      </c>
      <c r="B1176" s="989" t="s">
        <v>3428</v>
      </c>
      <c r="C1176" s="990" t="s">
        <v>80</v>
      </c>
      <c r="D1176" s="994">
        <v>113827</v>
      </c>
      <c r="E1176" s="992">
        <v>3414.81</v>
      </c>
      <c r="F1176" s="992">
        <v>117241.81</v>
      </c>
      <c r="G1176" s="992">
        <v>18758.689600000002</v>
      </c>
      <c r="H1176" s="992">
        <v>136000</v>
      </c>
      <c r="J1176" s="975"/>
    </row>
    <row r="1177" spans="1:10" s="982" customFormat="1">
      <c r="A1177" s="988" t="s">
        <v>3429</v>
      </c>
      <c r="B1177" s="989" t="s">
        <v>3430</v>
      </c>
      <c r="C1177" s="990" t="s">
        <v>80</v>
      </c>
      <c r="D1177" s="994">
        <v>196108</v>
      </c>
      <c r="E1177" s="992">
        <v>5883.24</v>
      </c>
      <c r="F1177" s="992">
        <v>201991.24</v>
      </c>
      <c r="G1177" s="992">
        <v>32318.598399999999</v>
      </c>
      <c r="H1177" s="992">
        <v>234310</v>
      </c>
      <c r="J1177" s="975"/>
    </row>
    <row r="1178" spans="1:10" s="982" customFormat="1">
      <c r="A1178" s="988" t="s">
        <v>3431</v>
      </c>
      <c r="B1178" s="989" t="s">
        <v>3432</v>
      </c>
      <c r="C1178" s="990" t="s">
        <v>80</v>
      </c>
      <c r="D1178" s="994">
        <v>196108</v>
      </c>
      <c r="E1178" s="992">
        <v>5883.24</v>
      </c>
      <c r="F1178" s="992">
        <v>201991.24</v>
      </c>
      <c r="G1178" s="992">
        <v>32318.598399999999</v>
      </c>
      <c r="H1178" s="992">
        <v>234310</v>
      </c>
      <c r="J1178" s="975"/>
    </row>
    <row r="1179" spans="1:10" s="982" customFormat="1">
      <c r="A1179" s="988" t="s">
        <v>3433</v>
      </c>
      <c r="B1179" s="989" t="s">
        <v>3434</v>
      </c>
      <c r="C1179" s="990" t="s">
        <v>80</v>
      </c>
      <c r="D1179" s="994">
        <v>246698</v>
      </c>
      <c r="E1179" s="992">
        <v>7400.94</v>
      </c>
      <c r="F1179" s="992">
        <v>254098.94</v>
      </c>
      <c r="G1179" s="992">
        <v>40655.830399999999</v>
      </c>
      <c r="H1179" s="992">
        <v>294755</v>
      </c>
      <c r="J1179" s="975"/>
    </row>
    <row r="1180" spans="1:10" s="982" customFormat="1">
      <c r="A1180" s="988" t="s">
        <v>3435</v>
      </c>
      <c r="B1180" s="989" t="s">
        <v>3436</v>
      </c>
      <c r="C1180" s="990" t="s">
        <v>80</v>
      </c>
      <c r="D1180" s="994">
        <v>297288</v>
      </c>
      <c r="E1180" s="992">
        <v>8918.64</v>
      </c>
      <c r="F1180" s="992">
        <v>306206.64</v>
      </c>
      <c r="G1180" s="992">
        <v>48993.062400000003</v>
      </c>
      <c r="H1180" s="992">
        <v>355200</v>
      </c>
      <c r="J1180" s="975"/>
    </row>
    <row r="1181" spans="1:10" s="982" customFormat="1">
      <c r="A1181" s="988" t="s">
        <v>3437</v>
      </c>
      <c r="B1181" s="989" t="s">
        <v>3438</v>
      </c>
      <c r="C1181" s="990" t="s">
        <v>80</v>
      </c>
      <c r="D1181" s="994">
        <v>246698</v>
      </c>
      <c r="E1181" s="992">
        <v>7400.94</v>
      </c>
      <c r="F1181" s="992">
        <v>254098.94</v>
      </c>
      <c r="G1181" s="992">
        <v>40655.830399999999</v>
      </c>
      <c r="H1181" s="992">
        <v>294755</v>
      </c>
      <c r="J1181" s="975"/>
    </row>
    <row r="1182" spans="1:10" s="982" customFormat="1">
      <c r="A1182" s="988" t="s">
        <v>3439</v>
      </c>
      <c r="B1182" s="989" t="s">
        <v>3440</v>
      </c>
      <c r="C1182" s="990" t="s">
        <v>80</v>
      </c>
      <c r="D1182" s="994">
        <v>196108</v>
      </c>
      <c r="E1182" s="992">
        <v>5883.24</v>
      </c>
      <c r="F1182" s="992">
        <v>201991.24</v>
      </c>
      <c r="G1182" s="992">
        <v>32318.598399999999</v>
      </c>
      <c r="H1182" s="992">
        <v>234310</v>
      </c>
      <c r="J1182" s="975"/>
    </row>
    <row r="1183" spans="1:10" s="982" customFormat="1">
      <c r="A1183" s="988" t="s">
        <v>3441</v>
      </c>
      <c r="B1183" s="989" t="s">
        <v>3442</v>
      </c>
      <c r="C1183" s="990" t="s">
        <v>80</v>
      </c>
      <c r="D1183" s="994">
        <v>252948</v>
      </c>
      <c r="E1183" s="992">
        <v>7588.44</v>
      </c>
      <c r="F1183" s="992">
        <v>260536.44</v>
      </c>
      <c r="G1183" s="992">
        <v>41685.830399999999</v>
      </c>
      <c r="H1183" s="992">
        <v>302222</v>
      </c>
      <c r="J1183" s="975"/>
    </row>
    <row r="1184" spans="1:10" s="982" customFormat="1">
      <c r="A1184" s="988" t="s">
        <v>3443</v>
      </c>
      <c r="B1184" s="989" t="s">
        <v>3444</v>
      </c>
      <c r="C1184" s="990" t="s">
        <v>80</v>
      </c>
      <c r="D1184" s="994">
        <v>252948</v>
      </c>
      <c r="E1184" s="992">
        <v>7588.44</v>
      </c>
      <c r="F1184" s="992">
        <v>260536.44</v>
      </c>
      <c r="G1184" s="992">
        <v>41685.830399999999</v>
      </c>
      <c r="H1184" s="992">
        <v>302222</v>
      </c>
      <c r="J1184" s="975"/>
    </row>
    <row r="1185" spans="1:10" s="982" customFormat="1">
      <c r="A1185" s="988" t="s">
        <v>3445</v>
      </c>
      <c r="B1185" s="989" t="s">
        <v>3446</v>
      </c>
      <c r="C1185" s="990" t="s">
        <v>80</v>
      </c>
      <c r="D1185" s="994">
        <v>328832</v>
      </c>
      <c r="E1185" s="992">
        <v>9864.9599999999991</v>
      </c>
      <c r="F1185" s="992">
        <v>338696.96000000002</v>
      </c>
      <c r="G1185" s="992">
        <v>54191.513600000006</v>
      </c>
      <c r="H1185" s="992">
        <v>392888</v>
      </c>
      <c r="J1185" s="975"/>
    </row>
    <row r="1186" spans="1:10" s="982" customFormat="1">
      <c r="A1186" s="988" t="s">
        <v>3447</v>
      </c>
      <c r="B1186" s="989" t="s">
        <v>3448</v>
      </c>
      <c r="C1186" s="990" t="s">
        <v>80</v>
      </c>
      <c r="D1186" s="994">
        <v>404717</v>
      </c>
      <c r="E1186" s="992">
        <v>12141.51</v>
      </c>
      <c r="F1186" s="992">
        <v>416858.51</v>
      </c>
      <c r="G1186" s="992">
        <v>66697.361600000004</v>
      </c>
      <c r="H1186" s="992">
        <v>483556</v>
      </c>
      <c r="J1186" s="975"/>
    </row>
    <row r="1187" spans="1:10" s="982" customFormat="1">
      <c r="A1187" s="988" t="s">
        <v>3449</v>
      </c>
      <c r="B1187" s="989" t="s">
        <v>3450</v>
      </c>
      <c r="C1187" s="990" t="s">
        <v>80</v>
      </c>
      <c r="D1187" s="994">
        <v>328832</v>
      </c>
      <c r="E1187" s="992">
        <v>9864.9599999999991</v>
      </c>
      <c r="F1187" s="992">
        <v>338696.96000000002</v>
      </c>
      <c r="G1187" s="992">
        <v>54191.513600000006</v>
      </c>
      <c r="H1187" s="992">
        <v>392888</v>
      </c>
      <c r="J1187" s="975"/>
    </row>
    <row r="1188" spans="1:10" s="982" customFormat="1">
      <c r="A1188" s="988" t="s">
        <v>3451</v>
      </c>
      <c r="B1188" s="989" t="s">
        <v>3452</v>
      </c>
      <c r="C1188" s="990" t="s">
        <v>80</v>
      </c>
      <c r="D1188" s="994">
        <v>252948</v>
      </c>
      <c r="E1188" s="992">
        <v>7588.44</v>
      </c>
      <c r="F1188" s="992">
        <v>260536.44</v>
      </c>
      <c r="G1188" s="992">
        <v>41685.830399999999</v>
      </c>
      <c r="H1188" s="992">
        <v>302222</v>
      </c>
      <c r="J1188" s="975"/>
    </row>
    <row r="1189" spans="1:10" s="982" customFormat="1">
      <c r="A1189" s="988" t="s">
        <v>3453</v>
      </c>
      <c r="B1189" s="989" t="s">
        <v>3454</v>
      </c>
      <c r="C1189" s="990" t="s">
        <v>80</v>
      </c>
      <c r="D1189" s="994">
        <v>455306</v>
      </c>
      <c r="E1189" s="992">
        <v>13659.18</v>
      </c>
      <c r="F1189" s="992">
        <v>468965.18</v>
      </c>
      <c r="G1189" s="992">
        <v>75034.428799999994</v>
      </c>
      <c r="H1189" s="992">
        <v>544000</v>
      </c>
      <c r="J1189" s="975"/>
    </row>
    <row r="1190" spans="1:10" s="982" customFormat="1">
      <c r="A1190" s="988" t="s">
        <v>3455</v>
      </c>
      <c r="B1190" s="989" t="s">
        <v>3456</v>
      </c>
      <c r="C1190" s="990" t="s">
        <v>80</v>
      </c>
      <c r="D1190" s="994">
        <v>455306</v>
      </c>
      <c r="E1190" s="992">
        <v>13659.18</v>
      </c>
      <c r="F1190" s="992">
        <v>468965.18</v>
      </c>
      <c r="G1190" s="992">
        <v>75034.428799999994</v>
      </c>
      <c r="H1190" s="992">
        <v>544000</v>
      </c>
      <c r="J1190" s="975"/>
    </row>
    <row r="1191" spans="1:10" s="982" customFormat="1">
      <c r="A1191" s="988" t="s">
        <v>3457</v>
      </c>
      <c r="B1191" s="989" t="s">
        <v>3458</v>
      </c>
      <c r="C1191" s="990" t="s">
        <v>80</v>
      </c>
      <c r="D1191" s="994">
        <v>557665</v>
      </c>
      <c r="E1191" s="992">
        <v>16729.95</v>
      </c>
      <c r="F1191" s="992">
        <v>574394.94999999995</v>
      </c>
      <c r="G1191" s="992">
        <v>91903.191999999995</v>
      </c>
      <c r="H1191" s="992">
        <v>666298</v>
      </c>
      <c r="J1191" s="975"/>
    </row>
    <row r="1192" spans="1:10" s="982" customFormat="1">
      <c r="A1192" s="988" t="s">
        <v>3459</v>
      </c>
      <c r="B1192" s="989" t="s">
        <v>3460</v>
      </c>
      <c r="C1192" s="990" t="s">
        <v>80</v>
      </c>
      <c r="D1192" s="994">
        <v>656486</v>
      </c>
      <c r="E1192" s="992">
        <v>19694.579999999998</v>
      </c>
      <c r="F1192" s="992">
        <v>676180.58</v>
      </c>
      <c r="G1192" s="992">
        <v>108188.8928</v>
      </c>
      <c r="H1192" s="992">
        <v>784369</v>
      </c>
      <c r="J1192" s="975"/>
    </row>
    <row r="1193" spans="1:10" s="982" customFormat="1">
      <c r="A1193" s="988" t="s">
        <v>3461</v>
      </c>
      <c r="B1193" s="989" t="s">
        <v>3462</v>
      </c>
      <c r="C1193" s="990" t="s">
        <v>80</v>
      </c>
      <c r="D1193" s="994">
        <v>556486</v>
      </c>
      <c r="E1193" s="992">
        <v>16694.579999999998</v>
      </c>
      <c r="F1193" s="992">
        <v>573180.57999999996</v>
      </c>
      <c r="G1193" s="992">
        <v>91708.892800000001</v>
      </c>
      <c r="H1193" s="992">
        <v>664889</v>
      </c>
      <c r="J1193" s="975"/>
    </row>
    <row r="1194" spans="1:10" s="982" customFormat="1">
      <c r="A1194" s="988" t="s">
        <v>3463</v>
      </c>
      <c r="B1194" s="989" t="s">
        <v>3464</v>
      </c>
      <c r="C1194" s="990" t="s">
        <v>80</v>
      </c>
      <c r="D1194" s="994">
        <v>455306</v>
      </c>
      <c r="E1194" s="992">
        <v>13659.18</v>
      </c>
      <c r="F1194" s="992">
        <v>468965.18</v>
      </c>
      <c r="G1194" s="992">
        <v>75034.428799999994</v>
      </c>
      <c r="H1194" s="992">
        <v>544000</v>
      </c>
      <c r="J1194" s="975"/>
    </row>
    <row r="1195" spans="1:10" s="982" customFormat="1">
      <c r="A1195" s="988" t="s">
        <v>3465</v>
      </c>
      <c r="B1195" s="989" t="s">
        <v>3466</v>
      </c>
      <c r="C1195" s="990" t="s">
        <v>80</v>
      </c>
      <c r="D1195" s="994">
        <v>588178</v>
      </c>
      <c r="E1195" s="992">
        <v>17645.34</v>
      </c>
      <c r="F1195" s="992">
        <v>605823.34</v>
      </c>
      <c r="G1195" s="992">
        <v>96931.734400000001</v>
      </c>
      <c r="H1195" s="992">
        <v>702755</v>
      </c>
      <c r="J1195" s="975"/>
    </row>
    <row r="1196" spans="1:10" s="982" customFormat="1">
      <c r="A1196" s="988" t="s">
        <v>3467</v>
      </c>
      <c r="B1196" s="989" t="s">
        <v>3468</v>
      </c>
      <c r="C1196" s="990" t="s">
        <v>80</v>
      </c>
      <c r="D1196" s="994">
        <v>588178</v>
      </c>
      <c r="E1196" s="992">
        <v>17645.34</v>
      </c>
      <c r="F1196" s="992">
        <v>605823.34</v>
      </c>
      <c r="G1196" s="992">
        <v>96931.734400000001</v>
      </c>
      <c r="H1196" s="992">
        <v>702755</v>
      </c>
      <c r="J1196" s="975"/>
    </row>
    <row r="1197" spans="1:10" s="982" customFormat="1">
      <c r="A1197" s="988" t="s">
        <v>3469</v>
      </c>
      <c r="B1197" s="989" t="s">
        <v>3470</v>
      </c>
      <c r="C1197" s="990" t="s">
        <v>80</v>
      </c>
      <c r="D1197" s="994">
        <v>727299</v>
      </c>
      <c r="E1197" s="992">
        <v>21818.969999999998</v>
      </c>
      <c r="F1197" s="992">
        <v>749117.97</v>
      </c>
      <c r="G1197" s="992">
        <v>119858.87519999999</v>
      </c>
      <c r="H1197" s="992">
        <v>868977</v>
      </c>
      <c r="J1197" s="975"/>
    </row>
    <row r="1198" spans="1:10" s="982" customFormat="1">
      <c r="A1198" s="988" t="s">
        <v>3471</v>
      </c>
      <c r="B1198" s="989" t="s">
        <v>3472</v>
      </c>
      <c r="C1198" s="990" t="s">
        <v>80</v>
      </c>
      <c r="D1198" s="994">
        <v>866421</v>
      </c>
      <c r="E1198" s="992">
        <v>25992.629999999997</v>
      </c>
      <c r="F1198" s="992">
        <v>892413.63</v>
      </c>
      <c r="G1198" s="992">
        <v>142786.1808</v>
      </c>
      <c r="H1198" s="992">
        <v>1035200</v>
      </c>
      <c r="J1198" s="975"/>
    </row>
    <row r="1199" spans="1:10" s="982" customFormat="1">
      <c r="A1199" s="988" t="s">
        <v>3473</v>
      </c>
      <c r="B1199" s="989" t="s">
        <v>3474</v>
      </c>
      <c r="C1199" s="990" t="s">
        <v>80</v>
      </c>
      <c r="D1199" s="994">
        <v>727299</v>
      </c>
      <c r="E1199" s="992">
        <v>21818.969999999998</v>
      </c>
      <c r="F1199" s="992">
        <v>749117.97</v>
      </c>
      <c r="G1199" s="992">
        <v>119858.87519999999</v>
      </c>
      <c r="H1199" s="992">
        <v>868977</v>
      </c>
      <c r="J1199" s="975"/>
    </row>
    <row r="1200" spans="1:10" s="982" customFormat="1">
      <c r="A1200" s="988" t="s">
        <v>3475</v>
      </c>
      <c r="B1200" s="989" t="s">
        <v>3476</v>
      </c>
      <c r="C1200" s="990" t="s">
        <v>80</v>
      </c>
      <c r="D1200" s="994">
        <v>588178</v>
      </c>
      <c r="E1200" s="992">
        <v>17645.34</v>
      </c>
      <c r="F1200" s="992">
        <v>605823.34</v>
      </c>
      <c r="G1200" s="992">
        <v>96931.734400000001</v>
      </c>
      <c r="H1200" s="992">
        <v>702755</v>
      </c>
      <c r="J1200" s="975"/>
    </row>
    <row r="1201" spans="1:10" s="982" customFormat="1">
      <c r="A1201" s="988" t="s">
        <v>3477</v>
      </c>
      <c r="B1201" s="989" t="s">
        <v>3478</v>
      </c>
      <c r="C1201" s="990" t="s">
        <v>80</v>
      </c>
      <c r="D1201" s="994">
        <v>784139</v>
      </c>
      <c r="E1201" s="992">
        <v>23524.17</v>
      </c>
      <c r="F1201" s="992">
        <v>807663.17</v>
      </c>
      <c r="G1201" s="992">
        <v>129226.10720000001</v>
      </c>
      <c r="H1201" s="992">
        <v>936889</v>
      </c>
      <c r="J1201" s="975"/>
    </row>
    <row r="1202" spans="1:10" s="982" customFormat="1">
      <c r="A1202" s="988" t="s">
        <v>3479</v>
      </c>
      <c r="B1202" s="989" t="s">
        <v>3480</v>
      </c>
      <c r="C1202" s="990" t="s">
        <v>80</v>
      </c>
      <c r="D1202" s="994">
        <v>784139</v>
      </c>
      <c r="E1202" s="992">
        <v>23524.17</v>
      </c>
      <c r="F1202" s="992">
        <v>807663.17</v>
      </c>
      <c r="G1202" s="992">
        <v>129226.10720000001</v>
      </c>
      <c r="H1202" s="992">
        <v>936889</v>
      </c>
      <c r="J1202" s="975"/>
    </row>
    <row r="1203" spans="1:10" s="982" customFormat="1">
      <c r="A1203" s="988" t="s">
        <v>3481</v>
      </c>
      <c r="B1203" s="989" t="s">
        <v>3482</v>
      </c>
      <c r="C1203" s="990" t="s">
        <v>80</v>
      </c>
      <c r="D1203" s="994">
        <v>973850</v>
      </c>
      <c r="E1203" s="992">
        <v>29215.5</v>
      </c>
      <c r="F1203" s="992">
        <v>1003065.5</v>
      </c>
      <c r="G1203" s="992">
        <v>160490.48000000001</v>
      </c>
      <c r="H1203" s="992">
        <v>1163556</v>
      </c>
      <c r="J1203" s="975"/>
    </row>
    <row r="1204" spans="1:10" s="982" customFormat="1">
      <c r="A1204" s="988" t="s">
        <v>3483</v>
      </c>
      <c r="B1204" s="989" t="s">
        <v>3484</v>
      </c>
      <c r="C1204" s="990" t="s">
        <v>80</v>
      </c>
      <c r="D1204" s="994">
        <v>1163561</v>
      </c>
      <c r="E1204" s="992">
        <v>34906.83</v>
      </c>
      <c r="F1204" s="992">
        <v>1198467.83</v>
      </c>
      <c r="G1204" s="992">
        <v>191754.85280000002</v>
      </c>
      <c r="H1204" s="992">
        <v>1390223</v>
      </c>
      <c r="J1204" s="975"/>
    </row>
    <row r="1205" spans="1:10" s="982" customFormat="1">
      <c r="A1205" s="988" t="s">
        <v>3485</v>
      </c>
      <c r="B1205" s="989" t="s">
        <v>3486</v>
      </c>
      <c r="C1205" s="990" t="s">
        <v>80</v>
      </c>
      <c r="D1205" s="994">
        <v>973850</v>
      </c>
      <c r="E1205" s="992">
        <v>29215.5</v>
      </c>
      <c r="F1205" s="992">
        <v>1003065.5</v>
      </c>
      <c r="G1205" s="992">
        <v>160490.48000000001</v>
      </c>
      <c r="H1205" s="992">
        <v>1163556</v>
      </c>
      <c r="J1205" s="975"/>
    </row>
    <row r="1206" spans="1:10" s="982" customFormat="1">
      <c r="A1206" s="988" t="s">
        <v>3487</v>
      </c>
      <c r="B1206" s="989" t="s">
        <v>3488</v>
      </c>
      <c r="C1206" s="990" t="s">
        <v>80</v>
      </c>
      <c r="D1206" s="994">
        <v>784139</v>
      </c>
      <c r="E1206" s="992">
        <v>23524.17</v>
      </c>
      <c r="F1206" s="992">
        <v>807663.17</v>
      </c>
      <c r="G1206" s="992">
        <v>129226.10720000001</v>
      </c>
      <c r="H1206" s="992">
        <v>936889</v>
      </c>
      <c r="J1206" s="975"/>
    </row>
    <row r="1207" spans="1:10" s="982" customFormat="1">
      <c r="A1207" s="988" t="s">
        <v>3489</v>
      </c>
      <c r="B1207" s="989" t="s">
        <v>3490</v>
      </c>
      <c r="C1207" s="990" t="s">
        <v>80</v>
      </c>
      <c r="D1207" s="994">
        <v>1049734</v>
      </c>
      <c r="E1207" s="992">
        <v>31492.02</v>
      </c>
      <c r="F1207" s="992">
        <v>1081226.02</v>
      </c>
      <c r="G1207" s="992">
        <v>172996.16320000001</v>
      </c>
      <c r="H1207" s="992">
        <v>1254222</v>
      </c>
      <c r="J1207" s="975"/>
    </row>
    <row r="1208" spans="1:10" s="982" customFormat="1">
      <c r="A1208" s="988" t="s">
        <v>3491</v>
      </c>
      <c r="B1208" s="989" t="s">
        <v>3492</v>
      </c>
      <c r="C1208" s="990" t="s">
        <v>80</v>
      </c>
      <c r="D1208" s="994">
        <v>1049734</v>
      </c>
      <c r="E1208" s="992">
        <v>31492.02</v>
      </c>
      <c r="F1208" s="992">
        <v>1081226.02</v>
      </c>
      <c r="G1208" s="992">
        <v>172996.16320000001</v>
      </c>
      <c r="H1208" s="992">
        <v>1254222</v>
      </c>
      <c r="J1208" s="975"/>
    </row>
    <row r="1209" spans="1:10" s="982" customFormat="1">
      <c r="A1209" s="988" t="s">
        <v>3493</v>
      </c>
      <c r="B1209" s="989" t="s">
        <v>3494</v>
      </c>
      <c r="C1209" s="990" t="s">
        <v>80</v>
      </c>
      <c r="D1209" s="994">
        <v>1315330</v>
      </c>
      <c r="E1209" s="992">
        <v>39459.9</v>
      </c>
      <c r="F1209" s="992">
        <v>1354789.9</v>
      </c>
      <c r="G1209" s="992">
        <v>216766.38399999999</v>
      </c>
      <c r="H1209" s="992">
        <v>1571556</v>
      </c>
      <c r="J1209" s="975"/>
    </row>
    <row r="1210" spans="1:10" s="982" customFormat="1">
      <c r="A1210" s="988" t="s">
        <v>3495</v>
      </c>
      <c r="B1210" s="989" t="s">
        <v>3496</v>
      </c>
      <c r="C1210" s="990" t="s">
        <v>80</v>
      </c>
      <c r="D1210" s="994">
        <v>1580925</v>
      </c>
      <c r="E1210" s="992">
        <v>47427.75</v>
      </c>
      <c r="F1210" s="992">
        <v>1628352.75</v>
      </c>
      <c r="G1210" s="992">
        <v>260536.44</v>
      </c>
      <c r="H1210" s="992">
        <v>1888889</v>
      </c>
      <c r="J1210" s="975"/>
    </row>
    <row r="1211" spans="1:10" s="982" customFormat="1">
      <c r="A1211" s="988" t="s">
        <v>3497</v>
      </c>
      <c r="B1211" s="989" t="s">
        <v>3498</v>
      </c>
      <c r="C1211" s="990" t="s">
        <v>80</v>
      </c>
      <c r="D1211" s="994">
        <v>1315330</v>
      </c>
      <c r="E1211" s="992">
        <v>39459.9</v>
      </c>
      <c r="F1211" s="992">
        <v>1354789.9</v>
      </c>
      <c r="G1211" s="992">
        <v>216766.38399999999</v>
      </c>
      <c r="H1211" s="992">
        <v>1571556</v>
      </c>
      <c r="J1211" s="975"/>
    </row>
    <row r="1212" spans="1:10" s="982" customFormat="1">
      <c r="A1212" s="988" t="s">
        <v>3499</v>
      </c>
      <c r="B1212" s="989" t="s">
        <v>3500</v>
      </c>
      <c r="C1212" s="990" t="s">
        <v>80</v>
      </c>
      <c r="D1212" s="994">
        <v>1049734</v>
      </c>
      <c r="E1212" s="992">
        <v>31492.02</v>
      </c>
      <c r="F1212" s="992">
        <v>1081226.02</v>
      </c>
      <c r="G1212" s="992">
        <v>172996.16320000001</v>
      </c>
      <c r="H1212" s="992">
        <v>1254222</v>
      </c>
      <c r="J1212" s="975"/>
    </row>
    <row r="1213" spans="1:10" s="982" customFormat="1">
      <c r="A1213" s="1004" t="s">
        <v>3501</v>
      </c>
      <c r="B1213" s="1005" t="s">
        <v>3502</v>
      </c>
      <c r="C1213" s="1006"/>
      <c r="D1213" s="1007"/>
      <c r="E1213" s="987"/>
      <c r="F1213" s="987"/>
      <c r="G1213" s="987"/>
      <c r="H1213" s="987"/>
      <c r="J1213" s="975"/>
    </row>
    <row r="1214" spans="1:10" s="982" customFormat="1">
      <c r="A1214" s="988" t="s">
        <v>3503</v>
      </c>
      <c r="B1214" s="989" t="s">
        <v>3504</v>
      </c>
      <c r="C1214" s="990" t="s">
        <v>80</v>
      </c>
      <c r="D1214" s="994">
        <v>202358</v>
      </c>
      <c r="E1214" s="992">
        <v>6070.74</v>
      </c>
      <c r="F1214" s="992">
        <v>208428.74</v>
      </c>
      <c r="G1214" s="992">
        <v>33348.598400000003</v>
      </c>
      <c r="H1214" s="992">
        <v>241777</v>
      </c>
      <c r="J1214" s="975"/>
    </row>
    <row r="1215" spans="1:10" s="982" customFormat="1">
      <c r="A1215" s="988" t="s">
        <v>3505</v>
      </c>
      <c r="B1215" s="989" t="s">
        <v>3506</v>
      </c>
      <c r="C1215" s="990" t="s">
        <v>80</v>
      </c>
      <c r="D1215" s="994">
        <v>202358</v>
      </c>
      <c r="E1215" s="992">
        <v>6070.74</v>
      </c>
      <c r="F1215" s="992">
        <v>208428.74</v>
      </c>
      <c r="G1215" s="992">
        <v>33348.598400000003</v>
      </c>
      <c r="H1215" s="992">
        <v>241777</v>
      </c>
      <c r="J1215" s="975"/>
    </row>
    <row r="1216" spans="1:10" s="982" customFormat="1">
      <c r="A1216" s="988" t="s">
        <v>3507</v>
      </c>
      <c r="B1216" s="989" t="s">
        <v>3508</v>
      </c>
      <c r="C1216" s="990" t="s">
        <v>80</v>
      </c>
      <c r="D1216" s="994">
        <v>240301</v>
      </c>
      <c r="E1216" s="992">
        <v>7209.03</v>
      </c>
      <c r="F1216" s="992">
        <v>247510.03</v>
      </c>
      <c r="G1216" s="992">
        <v>39601.604800000001</v>
      </c>
      <c r="H1216" s="992">
        <v>287112</v>
      </c>
      <c r="J1216" s="975"/>
    </row>
    <row r="1217" spans="1:10" s="982" customFormat="1">
      <c r="A1217" s="988" t="s">
        <v>3509</v>
      </c>
      <c r="B1217" s="989" t="s">
        <v>3510</v>
      </c>
      <c r="C1217" s="990" t="s">
        <v>80</v>
      </c>
      <c r="D1217" s="994">
        <v>278243</v>
      </c>
      <c r="E1217" s="992">
        <v>8347.2899999999991</v>
      </c>
      <c r="F1217" s="992">
        <v>286590.28999999998</v>
      </c>
      <c r="G1217" s="992">
        <v>45854.446400000001</v>
      </c>
      <c r="H1217" s="992">
        <v>332445</v>
      </c>
      <c r="J1217" s="975"/>
    </row>
    <row r="1218" spans="1:10" s="982" customFormat="1">
      <c r="A1218" s="988" t="s">
        <v>3511</v>
      </c>
      <c r="B1218" s="989" t="s">
        <v>3512</v>
      </c>
      <c r="C1218" s="990" t="s">
        <v>80</v>
      </c>
      <c r="D1218" s="994">
        <v>240301</v>
      </c>
      <c r="E1218" s="992">
        <v>7209.03</v>
      </c>
      <c r="F1218" s="992">
        <v>247510.03</v>
      </c>
      <c r="G1218" s="992">
        <v>39601.604800000001</v>
      </c>
      <c r="H1218" s="992">
        <v>287112</v>
      </c>
      <c r="J1218" s="975"/>
    </row>
    <row r="1219" spans="1:10" s="982" customFormat="1">
      <c r="A1219" s="988" t="s">
        <v>3513</v>
      </c>
      <c r="B1219" s="989" t="s">
        <v>3514</v>
      </c>
      <c r="C1219" s="990" t="s">
        <v>80</v>
      </c>
      <c r="D1219" s="994">
        <v>202358</v>
      </c>
      <c r="E1219" s="992">
        <v>6070.74</v>
      </c>
      <c r="F1219" s="992">
        <v>208428.74</v>
      </c>
      <c r="G1219" s="992">
        <v>33348.598400000003</v>
      </c>
      <c r="H1219" s="992">
        <v>241777</v>
      </c>
      <c r="J1219" s="975"/>
    </row>
    <row r="1220" spans="1:10" s="982" customFormat="1">
      <c r="A1220" s="988" t="s">
        <v>3515</v>
      </c>
      <c r="B1220" s="989" t="s">
        <v>3516</v>
      </c>
      <c r="C1220" s="990" t="s">
        <v>80</v>
      </c>
      <c r="D1220" s="994">
        <v>366775</v>
      </c>
      <c r="E1220" s="992">
        <v>11003.25</v>
      </c>
      <c r="F1220" s="992">
        <v>377778.25</v>
      </c>
      <c r="G1220" s="992">
        <v>60444.520000000004</v>
      </c>
      <c r="H1220" s="992">
        <v>438223</v>
      </c>
      <c r="J1220" s="975"/>
    </row>
    <row r="1221" spans="1:10" s="982" customFormat="1">
      <c r="A1221" s="988" t="s">
        <v>3517</v>
      </c>
      <c r="B1221" s="989" t="s">
        <v>3518</v>
      </c>
      <c r="C1221" s="990" t="s">
        <v>80</v>
      </c>
      <c r="D1221" s="994">
        <v>366775</v>
      </c>
      <c r="E1221" s="992">
        <v>11003.25</v>
      </c>
      <c r="F1221" s="992">
        <v>377778.25</v>
      </c>
      <c r="G1221" s="992">
        <v>60444.520000000004</v>
      </c>
      <c r="H1221" s="992">
        <v>438223</v>
      </c>
      <c r="J1221" s="975"/>
    </row>
    <row r="1222" spans="1:10" s="982" customFormat="1">
      <c r="A1222" s="988" t="s">
        <v>3519</v>
      </c>
      <c r="B1222" s="989" t="s">
        <v>3520</v>
      </c>
      <c r="C1222" s="990" t="s">
        <v>80</v>
      </c>
      <c r="D1222" s="994">
        <v>417364</v>
      </c>
      <c r="E1222" s="992">
        <v>12520.92</v>
      </c>
      <c r="F1222" s="992">
        <v>429884.92</v>
      </c>
      <c r="G1222" s="992">
        <v>68781.587199999994</v>
      </c>
      <c r="H1222" s="992">
        <v>498667</v>
      </c>
      <c r="J1222" s="975"/>
    </row>
    <row r="1223" spans="1:10" s="982" customFormat="1">
      <c r="A1223" s="988" t="s">
        <v>3521</v>
      </c>
      <c r="B1223" s="989" t="s">
        <v>3522</v>
      </c>
      <c r="C1223" s="990" t="s">
        <v>80</v>
      </c>
      <c r="D1223" s="994">
        <v>467954</v>
      </c>
      <c r="E1223" s="992">
        <v>14038.619999999999</v>
      </c>
      <c r="F1223" s="992">
        <v>481992.62</v>
      </c>
      <c r="G1223" s="992">
        <v>77118.819199999998</v>
      </c>
      <c r="H1223" s="992">
        <v>559111</v>
      </c>
      <c r="J1223" s="975"/>
    </row>
    <row r="1224" spans="1:10" s="982" customFormat="1">
      <c r="A1224" s="988" t="s">
        <v>3523</v>
      </c>
      <c r="B1224" s="989" t="s">
        <v>3524</v>
      </c>
      <c r="C1224" s="990" t="s">
        <v>80</v>
      </c>
      <c r="D1224" s="994">
        <v>417364</v>
      </c>
      <c r="E1224" s="992">
        <v>12520.92</v>
      </c>
      <c r="F1224" s="992">
        <v>429884.92</v>
      </c>
      <c r="G1224" s="992">
        <v>68781.587199999994</v>
      </c>
      <c r="H1224" s="992">
        <v>498667</v>
      </c>
      <c r="J1224" s="975"/>
    </row>
    <row r="1225" spans="1:10" s="982" customFormat="1">
      <c r="A1225" s="988" t="s">
        <v>3525</v>
      </c>
      <c r="B1225" s="989" t="s">
        <v>3526</v>
      </c>
      <c r="C1225" s="990" t="s">
        <v>80</v>
      </c>
      <c r="D1225" s="994">
        <v>366775</v>
      </c>
      <c r="E1225" s="992">
        <v>11003.25</v>
      </c>
      <c r="F1225" s="992">
        <v>377778.25</v>
      </c>
      <c r="G1225" s="992">
        <v>60444.520000000004</v>
      </c>
      <c r="H1225" s="992">
        <v>438223</v>
      </c>
      <c r="J1225" s="975"/>
    </row>
    <row r="1226" spans="1:10" s="982" customFormat="1">
      <c r="A1226" s="988" t="s">
        <v>3527</v>
      </c>
      <c r="B1226" s="989" t="s">
        <v>3528</v>
      </c>
      <c r="C1226" s="990" t="s">
        <v>80</v>
      </c>
      <c r="D1226" s="994">
        <v>480601</v>
      </c>
      <c r="E1226" s="992">
        <v>14418.029999999999</v>
      </c>
      <c r="F1226" s="992">
        <v>495019.03</v>
      </c>
      <c r="G1226" s="992">
        <v>79203.044800000003</v>
      </c>
      <c r="H1226" s="992">
        <v>574222</v>
      </c>
      <c r="J1226" s="975"/>
    </row>
    <row r="1227" spans="1:10" s="982" customFormat="1">
      <c r="A1227" s="988" t="s">
        <v>3529</v>
      </c>
      <c r="B1227" s="989" t="s">
        <v>3530</v>
      </c>
      <c r="C1227" s="990" t="s">
        <v>80</v>
      </c>
      <c r="D1227" s="994">
        <v>480601</v>
      </c>
      <c r="E1227" s="992">
        <v>14418.029999999999</v>
      </c>
      <c r="F1227" s="992">
        <v>495019.03</v>
      </c>
      <c r="G1227" s="992">
        <v>79203.044800000003</v>
      </c>
      <c r="H1227" s="992">
        <v>574222</v>
      </c>
      <c r="J1227" s="975"/>
    </row>
    <row r="1228" spans="1:10" s="982" customFormat="1">
      <c r="A1228" s="988" t="s">
        <v>3531</v>
      </c>
      <c r="B1228" s="989" t="s">
        <v>3532</v>
      </c>
      <c r="C1228" s="990" t="s">
        <v>80</v>
      </c>
      <c r="D1228" s="994">
        <v>556486</v>
      </c>
      <c r="E1228" s="992">
        <v>16694.579999999998</v>
      </c>
      <c r="F1228" s="992">
        <v>573180.57999999996</v>
      </c>
      <c r="G1228" s="992">
        <v>91708.892800000001</v>
      </c>
      <c r="H1228" s="992">
        <v>664889</v>
      </c>
      <c r="J1228" s="975"/>
    </row>
    <row r="1229" spans="1:10" s="982" customFormat="1">
      <c r="A1229" s="988" t="s">
        <v>3533</v>
      </c>
      <c r="B1229" s="989" t="s">
        <v>3534</v>
      </c>
      <c r="C1229" s="990" t="s">
        <v>80</v>
      </c>
      <c r="D1229" s="994">
        <v>632370</v>
      </c>
      <c r="E1229" s="992">
        <v>18971.099999999999</v>
      </c>
      <c r="F1229" s="992">
        <v>651341.1</v>
      </c>
      <c r="G1229" s="992">
        <v>104214.576</v>
      </c>
      <c r="H1229" s="992">
        <v>755556</v>
      </c>
      <c r="J1229" s="975"/>
    </row>
    <row r="1230" spans="1:10" s="982" customFormat="1">
      <c r="A1230" s="988" t="s">
        <v>3535</v>
      </c>
      <c r="B1230" s="989" t="s">
        <v>3536</v>
      </c>
      <c r="C1230" s="990" t="s">
        <v>80</v>
      </c>
      <c r="D1230" s="994">
        <v>556486</v>
      </c>
      <c r="E1230" s="992">
        <v>16694.579999999998</v>
      </c>
      <c r="F1230" s="992">
        <v>573180.57999999996</v>
      </c>
      <c r="G1230" s="992">
        <v>91708.892800000001</v>
      </c>
      <c r="H1230" s="992">
        <v>664889</v>
      </c>
      <c r="J1230" s="975"/>
    </row>
    <row r="1231" spans="1:10" s="982" customFormat="1">
      <c r="A1231" s="988" t="s">
        <v>3537</v>
      </c>
      <c r="B1231" s="989" t="s">
        <v>3538</v>
      </c>
      <c r="C1231" s="990" t="s">
        <v>80</v>
      </c>
      <c r="D1231" s="994">
        <v>480601</v>
      </c>
      <c r="E1231" s="992">
        <v>14418.029999999999</v>
      </c>
      <c r="F1231" s="992">
        <v>495019.03</v>
      </c>
      <c r="G1231" s="992">
        <v>79203.044800000003</v>
      </c>
      <c r="H1231" s="992">
        <v>574222</v>
      </c>
      <c r="J1231" s="975"/>
    </row>
    <row r="1232" spans="1:10" s="982" customFormat="1">
      <c r="A1232" s="988" t="s">
        <v>3539</v>
      </c>
      <c r="B1232" s="989" t="s">
        <v>3540</v>
      </c>
      <c r="C1232" s="990" t="s">
        <v>80</v>
      </c>
      <c r="D1232" s="994">
        <v>872671</v>
      </c>
      <c r="E1232" s="992">
        <v>26180.129999999997</v>
      </c>
      <c r="F1232" s="992">
        <v>898851.13</v>
      </c>
      <c r="G1232" s="992">
        <v>143816.1808</v>
      </c>
      <c r="H1232" s="992">
        <v>1042667</v>
      </c>
      <c r="J1232" s="975"/>
    </row>
    <row r="1233" spans="1:10" s="982" customFormat="1">
      <c r="A1233" s="988" t="s">
        <v>3541</v>
      </c>
      <c r="B1233" s="989" t="s">
        <v>3542</v>
      </c>
      <c r="C1233" s="990" t="s">
        <v>80</v>
      </c>
      <c r="D1233" s="994">
        <v>872671</v>
      </c>
      <c r="E1233" s="992">
        <v>26180.129999999997</v>
      </c>
      <c r="F1233" s="992">
        <v>898851.13</v>
      </c>
      <c r="G1233" s="992">
        <v>143816.1808</v>
      </c>
      <c r="H1233" s="992">
        <v>1042667</v>
      </c>
      <c r="J1233" s="975"/>
    </row>
    <row r="1234" spans="1:10" s="982" customFormat="1">
      <c r="A1234" s="988" t="s">
        <v>3543</v>
      </c>
      <c r="B1234" s="989" t="s">
        <v>3544</v>
      </c>
      <c r="C1234" s="990" t="s">
        <v>80</v>
      </c>
      <c r="D1234" s="994">
        <v>973850</v>
      </c>
      <c r="E1234" s="992">
        <v>29215.5</v>
      </c>
      <c r="F1234" s="992">
        <v>1003065.5</v>
      </c>
      <c r="G1234" s="992">
        <v>160490.48000000001</v>
      </c>
      <c r="H1234" s="992">
        <v>1163556</v>
      </c>
      <c r="J1234" s="975"/>
    </row>
    <row r="1235" spans="1:10" s="982" customFormat="1">
      <c r="A1235" s="988" t="s">
        <v>3545</v>
      </c>
      <c r="B1235" s="989" t="s">
        <v>3546</v>
      </c>
      <c r="C1235" s="990" t="s">
        <v>80</v>
      </c>
      <c r="D1235" s="994">
        <v>1075029</v>
      </c>
      <c r="E1235" s="992">
        <v>32250.87</v>
      </c>
      <c r="F1235" s="992">
        <v>1107279.8700000001</v>
      </c>
      <c r="G1235" s="992">
        <v>177164.77920000002</v>
      </c>
      <c r="H1235" s="992">
        <v>1284445</v>
      </c>
      <c r="J1235" s="975"/>
    </row>
    <row r="1236" spans="1:10" s="982" customFormat="1">
      <c r="A1236" s="988" t="s">
        <v>3547</v>
      </c>
      <c r="B1236" s="989" t="s">
        <v>3548</v>
      </c>
      <c r="C1236" s="990" t="s">
        <v>80</v>
      </c>
      <c r="D1236" s="994">
        <v>973850</v>
      </c>
      <c r="E1236" s="992">
        <v>29215.5</v>
      </c>
      <c r="F1236" s="992">
        <v>1003065.5</v>
      </c>
      <c r="G1236" s="992">
        <v>160490.48000000001</v>
      </c>
      <c r="H1236" s="992">
        <v>1163556</v>
      </c>
      <c r="J1236" s="975"/>
    </row>
    <row r="1237" spans="1:10" s="982" customFormat="1">
      <c r="A1237" s="988" t="s">
        <v>3549</v>
      </c>
      <c r="B1237" s="989" t="s">
        <v>3550</v>
      </c>
      <c r="C1237" s="990" t="s">
        <v>80</v>
      </c>
      <c r="D1237" s="994">
        <v>872671</v>
      </c>
      <c r="E1237" s="992">
        <v>26180.129999999997</v>
      </c>
      <c r="F1237" s="992">
        <v>898851.13</v>
      </c>
      <c r="G1237" s="992">
        <v>143816.1808</v>
      </c>
      <c r="H1237" s="992">
        <v>1042667</v>
      </c>
      <c r="J1237" s="975"/>
    </row>
    <row r="1238" spans="1:10" s="982" customFormat="1">
      <c r="A1238" s="988" t="s">
        <v>3551</v>
      </c>
      <c r="B1238" s="989" t="s">
        <v>3552</v>
      </c>
      <c r="C1238" s="990" t="s">
        <v>80</v>
      </c>
      <c r="D1238" s="994">
        <v>1125619</v>
      </c>
      <c r="E1238" s="992">
        <v>33768.57</v>
      </c>
      <c r="F1238" s="992">
        <v>1159387.57</v>
      </c>
      <c r="G1238" s="992">
        <v>185502.01120000001</v>
      </c>
      <c r="H1238" s="992">
        <v>1344890</v>
      </c>
      <c r="J1238" s="975"/>
    </row>
    <row r="1239" spans="1:10" s="982" customFormat="1">
      <c r="A1239" s="988" t="s">
        <v>3553</v>
      </c>
      <c r="B1239" s="989" t="s">
        <v>3554</v>
      </c>
      <c r="C1239" s="990" t="s">
        <v>80</v>
      </c>
      <c r="D1239" s="994">
        <v>1125619</v>
      </c>
      <c r="E1239" s="992">
        <v>33768.57</v>
      </c>
      <c r="F1239" s="992">
        <v>1159387.57</v>
      </c>
      <c r="G1239" s="992">
        <v>185502.01120000001</v>
      </c>
      <c r="H1239" s="992">
        <v>1344890</v>
      </c>
      <c r="J1239" s="975"/>
    </row>
    <row r="1240" spans="1:10" s="982" customFormat="1">
      <c r="A1240" s="988" t="s">
        <v>3555</v>
      </c>
      <c r="B1240" s="989" t="s">
        <v>3556</v>
      </c>
      <c r="C1240" s="990" t="s">
        <v>80</v>
      </c>
      <c r="D1240" s="994">
        <v>1264740</v>
      </c>
      <c r="E1240" s="992">
        <v>37942.199999999997</v>
      </c>
      <c r="F1240" s="992">
        <v>1302682.2</v>
      </c>
      <c r="G1240" s="992">
        <v>208429.152</v>
      </c>
      <c r="H1240" s="992">
        <v>1511111</v>
      </c>
      <c r="J1240" s="975"/>
    </row>
    <row r="1241" spans="1:10" s="982" customFormat="1">
      <c r="A1241" s="988" t="s">
        <v>3557</v>
      </c>
      <c r="B1241" s="989" t="s">
        <v>3558</v>
      </c>
      <c r="C1241" s="990" t="s">
        <v>80</v>
      </c>
      <c r="D1241" s="994">
        <v>1403861</v>
      </c>
      <c r="E1241" s="992">
        <v>42115.83</v>
      </c>
      <c r="F1241" s="992">
        <v>1445976.83</v>
      </c>
      <c r="G1241" s="992">
        <v>231356.29280000002</v>
      </c>
      <c r="H1241" s="992">
        <v>1677333</v>
      </c>
      <c r="J1241" s="975"/>
    </row>
    <row r="1242" spans="1:10" s="982" customFormat="1">
      <c r="A1242" s="988" t="s">
        <v>3559</v>
      </c>
      <c r="B1242" s="989" t="s">
        <v>3560</v>
      </c>
      <c r="C1242" s="990" t="s">
        <v>80</v>
      </c>
      <c r="D1242" s="994">
        <v>1264740</v>
      </c>
      <c r="E1242" s="992">
        <v>37942.199999999997</v>
      </c>
      <c r="F1242" s="992">
        <v>1302682.2</v>
      </c>
      <c r="G1242" s="992">
        <v>208429.152</v>
      </c>
      <c r="H1242" s="992">
        <v>1511111</v>
      </c>
      <c r="J1242" s="975"/>
    </row>
    <row r="1243" spans="1:10" s="982" customFormat="1">
      <c r="A1243" s="988" t="s">
        <v>3561</v>
      </c>
      <c r="B1243" s="989" t="s">
        <v>3562</v>
      </c>
      <c r="C1243" s="990" t="s">
        <v>80</v>
      </c>
      <c r="D1243" s="994">
        <v>1138119</v>
      </c>
      <c r="E1243" s="992">
        <v>34143.57</v>
      </c>
      <c r="F1243" s="992">
        <v>1172262.57</v>
      </c>
      <c r="G1243" s="992">
        <v>187562.01120000001</v>
      </c>
      <c r="H1243" s="992">
        <v>1359825</v>
      </c>
      <c r="J1243" s="975"/>
    </row>
    <row r="1244" spans="1:10" s="982" customFormat="1">
      <c r="A1244" s="988" t="s">
        <v>3563</v>
      </c>
      <c r="B1244" s="989" t="s">
        <v>3564</v>
      </c>
      <c r="C1244" s="990" t="s">
        <v>80</v>
      </c>
      <c r="D1244" s="994">
        <v>1505041</v>
      </c>
      <c r="E1244" s="992">
        <v>45151.229999999996</v>
      </c>
      <c r="F1244" s="992">
        <v>1550192.23</v>
      </c>
      <c r="G1244" s="992">
        <v>248030.7568</v>
      </c>
      <c r="H1244" s="992">
        <v>1798223</v>
      </c>
      <c r="J1244" s="975"/>
    </row>
    <row r="1245" spans="1:10" s="982" customFormat="1">
      <c r="A1245" s="988" t="s">
        <v>3565</v>
      </c>
      <c r="B1245" s="989" t="s">
        <v>3566</v>
      </c>
      <c r="C1245" s="990" t="s">
        <v>80</v>
      </c>
      <c r="D1245" s="994">
        <v>1505041</v>
      </c>
      <c r="E1245" s="992">
        <v>45151.229999999996</v>
      </c>
      <c r="F1245" s="992">
        <v>1550192.23</v>
      </c>
      <c r="G1245" s="992">
        <v>248030.7568</v>
      </c>
      <c r="H1245" s="992">
        <v>1798223</v>
      </c>
      <c r="J1245" s="975"/>
    </row>
    <row r="1246" spans="1:10" s="982" customFormat="1">
      <c r="A1246" s="988" t="s">
        <v>3567</v>
      </c>
      <c r="B1246" s="989" t="s">
        <v>3568</v>
      </c>
      <c r="C1246" s="990" t="s">
        <v>80</v>
      </c>
      <c r="D1246" s="994">
        <v>1694752</v>
      </c>
      <c r="E1246" s="992">
        <v>50842.559999999998</v>
      </c>
      <c r="F1246" s="992">
        <v>1745594.56</v>
      </c>
      <c r="G1246" s="992">
        <v>279295.12959999999</v>
      </c>
      <c r="H1246" s="992">
        <v>2024890</v>
      </c>
      <c r="J1246" s="975"/>
    </row>
    <row r="1247" spans="1:10" s="982" customFormat="1">
      <c r="A1247" s="988" t="s">
        <v>3569</v>
      </c>
      <c r="B1247" s="989" t="s">
        <v>3570</v>
      </c>
      <c r="C1247" s="990" t="s">
        <v>80</v>
      </c>
      <c r="D1247" s="994">
        <v>1884463</v>
      </c>
      <c r="E1247" s="992">
        <v>56533.89</v>
      </c>
      <c r="F1247" s="992">
        <v>1940996.89</v>
      </c>
      <c r="G1247" s="992">
        <v>310559.5024</v>
      </c>
      <c r="H1247" s="992">
        <v>2251556</v>
      </c>
      <c r="J1247" s="975"/>
    </row>
    <row r="1248" spans="1:10" s="982" customFormat="1">
      <c r="A1248" s="988" t="s">
        <v>3571</v>
      </c>
      <c r="B1248" s="989" t="s">
        <v>3572</v>
      </c>
      <c r="C1248" s="990" t="s">
        <v>80</v>
      </c>
      <c r="D1248" s="994">
        <v>1694752</v>
      </c>
      <c r="E1248" s="992">
        <v>50842.559999999998</v>
      </c>
      <c r="F1248" s="992">
        <v>1745594.56</v>
      </c>
      <c r="G1248" s="992">
        <v>279295.12959999999</v>
      </c>
      <c r="H1248" s="992">
        <v>2024890</v>
      </c>
      <c r="J1248" s="975"/>
    </row>
    <row r="1249" spans="1:10" s="982" customFormat="1">
      <c r="A1249" s="988" t="s">
        <v>3573</v>
      </c>
      <c r="B1249" s="989" t="s">
        <v>3574</v>
      </c>
      <c r="C1249" s="990" t="s">
        <v>80</v>
      </c>
      <c r="D1249" s="994">
        <v>1505041</v>
      </c>
      <c r="E1249" s="992">
        <v>45151.229999999996</v>
      </c>
      <c r="F1249" s="992">
        <v>1550192.23</v>
      </c>
      <c r="G1249" s="992">
        <v>248030.7568</v>
      </c>
      <c r="H1249" s="992">
        <v>1798223</v>
      </c>
      <c r="J1249" s="975"/>
    </row>
    <row r="1250" spans="1:10" s="982" customFormat="1">
      <c r="A1250" s="988" t="s">
        <v>3575</v>
      </c>
      <c r="B1250" s="989" t="s">
        <v>3576</v>
      </c>
      <c r="C1250" s="990" t="s">
        <v>80</v>
      </c>
      <c r="D1250" s="994">
        <v>2023584.0000000002</v>
      </c>
      <c r="E1250" s="992">
        <v>60707.520000000004</v>
      </c>
      <c r="F1250" s="992">
        <v>2084291.5200000003</v>
      </c>
      <c r="G1250" s="992">
        <v>333486.64320000005</v>
      </c>
      <c r="H1250" s="992">
        <v>2417778</v>
      </c>
      <c r="J1250" s="975"/>
    </row>
    <row r="1251" spans="1:10" s="982" customFormat="1">
      <c r="A1251" s="988" t="s">
        <v>3577</v>
      </c>
      <c r="B1251" s="989" t="s">
        <v>3578</v>
      </c>
      <c r="C1251" s="990" t="s">
        <v>80</v>
      </c>
      <c r="D1251" s="994">
        <v>2023584.0000000002</v>
      </c>
      <c r="E1251" s="992">
        <v>60707.520000000004</v>
      </c>
      <c r="F1251" s="992">
        <v>2084291.5200000003</v>
      </c>
      <c r="G1251" s="992">
        <v>333486.64320000005</v>
      </c>
      <c r="H1251" s="992">
        <v>2417778</v>
      </c>
      <c r="J1251" s="975"/>
    </row>
    <row r="1252" spans="1:10" s="982" customFormat="1">
      <c r="A1252" s="988" t="s">
        <v>3579</v>
      </c>
      <c r="B1252" s="989" t="s">
        <v>3580</v>
      </c>
      <c r="C1252" s="990" t="s">
        <v>80</v>
      </c>
      <c r="D1252" s="994">
        <v>2289179</v>
      </c>
      <c r="E1252" s="992">
        <v>68675.37</v>
      </c>
      <c r="F1252" s="992">
        <v>2357854.37</v>
      </c>
      <c r="G1252" s="992">
        <v>377256.69920000003</v>
      </c>
      <c r="H1252" s="992">
        <v>2735111</v>
      </c>
      <c r="J1252" s="975"/>
    </row>
    <row r="1253" spans="1:10" s="982" customFormat="1">
      <c r="A1253" s="988" t="s">
        <v>3581</v>
      </c>
      <c r="B1253" s="989" t="s">
        <v>3582</v>
      </c>
      <c r="C1253" s="990" t="s">
        <v>80</v>
      </c>
      <c r="D1253" s="994">
        <v>2554775</v>
      </c>
      <c r="E1253" s="992">
        <v>76643.25</v>
      </c>
      <c r="F1253" s="992">
        <v>2631418.25</v>
      </c>
      <c r="G1253" s="992">
        <v>421026.92</v>
      </c>
      <c r="H1253" s="992">
        <v>3052445</v>
      </c>
      <c r="J1253" s="975"/>
    </row>
    <row r="1254" spans="1:10" s="982" customFormat="1">
      <c r="A1254" s="988" t="s">
        <v>3583</v>
      </c>
      <c r="B1254" s="989" t="s">
        <v>3584</v>
      </c>
      <c r="C1254" s="990" t="s">
        <v>80</v>
      </c>
      <c r="D1254" s="994">
        <v>2289179</v>
      </c>
      <c r="E1254" s="992">
        <v>68675.37</v>
      </c>
      <c r="F1254" s="992">
        <v>2357854.37</v>
      </c>
      <c r="G1254" s="992">
        <v>377256.69920000003</v>
      </c>
      <c r="H1254" s="992">
        <v>2735111</v>
      </c>
      <c r="J1254" s="975"/>
    </row>
    <row r="1255" spans="1:10" s="982" customFormat="1">
      <c r="A1255" s="988" t="s">
        <v>3585</v>
      </c>
      <c r="B1255" s="989" t="s">
        <v>3586</v>
      </c>
      <c r="C1255" s="990" t="s">
        <v>80</v>
      </c>
      <c r="D1255" s="994">
        <v>2023584.0000000002</v>
      </c>
      <c r="E1255" s="992">
        <v>60707.520000000004</v>
      </c>
      <c r="F1255" s="992">
        <v>2084291.5200000003</v>
      </c>
      <c r="G1255" s="992">
        <v>333486.64320000005</v>
      </c>
      <c r="H1255" s="992">
        <v>2417778</v>
      </c>
      <c r="J1255" s="975"/>
    </row>
    <row r="1256" spans="1:10" s="982" customFormat="1">
      <c r="A1256" s="1004" t="s">
        <v>3587</v>
      </c>
      <c r="B1256" s="1005" t="s">
        <v>3588</v>
      </c>
      <c r="C1256" s="1006"/>
      <c r="D1256" s="1007"/>
      <c r="E1256" s="987"/>
      <c r="F1256" s="987"/>
      <c r="G1256" s="987"/>
      <c r="H1256" s="987"/>
      <c r="J1256" s="975"/>
    </row>
    <row r="1257" spans="1:10" s="982" customFormat="1">
      <c r="A1257" s="988" t="s">
        <v>3589</v>
      </c>
      <c r="B1257" s="989" t="s">
        <v>3590</v>
      </c>
      <c r="C1257" s="990" t="s">
        <v>80</v>
      </c>
      <c r="D1257" s="994">
        <v>2247887</v>
      </c>
      <c r="E1257" s="992">
        <v>67436.61</v>
      </c>
      <c r="F1257" s="992">
        <v>2315323.61</v>
      </c>
      <c r="G1257" s="992">
        <v>370451.77759999997</v>
      </c>
      <c r="H1257" s="992">
        <v>2685775</v>
      </c>
      <c r="J1257" s="975"/>
    </row>
    <row r="1258" spans="1:10" s="982" customFormat="1">
      <c r="A1258" s="988" t="s">
        <v>3591</v>
      </c>
      <c r="B1258" s="989" t="s">
        <v>3592</v>
      </c>
      <c r="C1258" s="990" t="s">
        <v>80</v>
      </c>
      <c r="D1258" s="994">
        <v>2694782</v>
      </c>
      <c r="E1258" s="992">
        <v>80843.459999999992</v>
      </c>
      <c r="F1258" s="992">
        <v>2775625.46</v>
      </c>
      <c r="G1258" s="992">
        <v>444100.0736</v>
      </c>
      <c r="H1258" s="992">
        <v>3219726</v>
      </c>
      <c r="J1258" s="975"/>
    </row>
    <row r="1259" spans="1:10" s="982" customFormat="1">
      <c r="A1259" s="988" t="s">
        <v>3593</v>
      </c>
      <c r="B1259" s="989" t="s">
        <v>3594</v>
      </c>
      <c r="C1259" s="990" t="s">
        <v>80</v>
      </c>
      <c r="D1259" s="994">
        <v>2298864</v>
      </c>
      <c r="E1259" s="992">
        <v>68965.919999999998</v>
      </c>
      <c r="F1259" s="992">
        <v>2367829.92</v>
      </c>
      <c r="G1259" s="992">
        <v>378852.78720000002</v>
      </c>
      <c r="H1259" s="992">
        <v>2746683</v>
      </c>
      <c r="J1259" s="975"/>
    </row>
    <row r="1260" spans="1:10" s="982" customFormat="1">
      <c r="A1260" s="988" t="s">
        <v>3595</v>
      </c>
      <c r="B1260" s="989" t="s">
        <v>3596</v>
      </c>
      <c r="C1260" s="990" t="s">
        <v>80</v>
      </c>
      <c r="D1260" s="994">
        <v>2809264</v>
      </c>
      <c r="E1260" s="992">
        <v>84277.92</v>
      </c>
      <c r="F1260" s="992">
        <v>2893541.92</v>
      </c>
      <c r="G1260" s="992">
        <v>462966.7072</v>
      </c>
      <c r="H1260" s="992">
        <v>3356509</v>
      </c>
      <c r="J1260" s="975"/>
    </row>
    <row r="1261" spans="1:10" s="982" customFormat="1">
      <c r="A1261" s="988" t="s">
        <v>3597</v>
      </c>
      <c r="B1261" s="989" t="s">
        <v>751</v>
      </c>
      <c r="C1261" s="990" t="s">
        <v>80</v>
      </c>
      <c r="D1261" s="994">
        <v>1331000</v>
      </c>
      <c r="E1261" s="992">
        <v>39930</v>
      </c>
      <c r="F1261" s="997">
        <v>1370930</v>
      </c>
      <c r="G1261" s="997">
        <v>219348.80000000002</v>
      </c>
      <c r="H1261" s="998">
        <v>1590279</v>
      </c>
      <c r="J1261" s="975"/>
    </row>
    <row r="1262" spans="1:10" s="982" customFormat="1">
      <c r="A1262" s="988" t="s">
        <v>3598</v>
      </c>
      <c r="B1262" s="989" t="s">
        <v>3599</v>
      </c>
      <c r="C1262" s="990" t="s">
        <v>80</v>
      </c>
      <c r="D1262" s="994">
        <v>2044067</v>
      </c>
      <c r="E1262" s="992">
        <v>61322.009999999995</v>
      </c>
      <c r="F1262" s="992">
        <v>2105389.0099999998</v>
      </c>
      <c r="G1262" s="992">
        <v>336862.24159999995</v>
      </c>
      <c r="H1262" s="992">
        <v>2442251</v>
      </c>
      <c r="J1262" s="975"/>
    </row>
    <row r="1263" spans="1:10" s="982" customFormat="1">
      <c r="A1263" s="988" t="s">
        <v>3600</v>
      </c>
      <c r="B1263" s="989" t="s">
        <v>3601</v>
      </c>
      <c r="C1263" s="990" t="s">
        <v>80</v>
      </c>
      <c r="D1263" s="994">
        <v>1558027</v>
      </c>
      <c r="E1263" s="992">
        <v>46740.81</v>
      </c>
      <c r="F1263" s="992">
        <v>1604767.81</v>
      </c>
      <c r="G1263" s="992">
        <v>256762.84960000002</v>
      </c>
      <c r="H1263" s="992">
        <v>1861531</v>
      </c>
      <c r="J1263" s="975"/>
    </row>
    <row r="1264" spans="1:10" s="982" customFormat="1">
      <c r="A1264" s="988" t="s">
        <v>3602</v>
      </c>
      <c r="B1264" s="989" t="s">
        <v>3603</v>
      </c>
      <c r="C1264" s="990" t="s">
        <v>80</v>
      </c>
      <c r="D1264" s="994">
        <v>2300427</v>
      </c>
      <c r="E1264" s="992">
        <v>69012.81</v>
      </c>
      <c r="F1264" s="992">
        <v>2369439.81</v>
      </c>
      <c r="G1264" s="992">
        <v>379110.36960000003</v>
      </c>
      <c r="H1264" s="992">
        <v>2748550</v>
      </c>
      <c r="J1264" s="975"/>
    </row>
    <row r="1265" spans="1:10" s="982" customFormat="1">
      <c r="A1265" s="988" t="s">
        <v>3604</v>
      </c>
      <c r="B1265" s="989" t="s">
        <v>3605</v>
      </c>
      <c r="C1265" s="990" t="s">
        <v>80</v>
      </c>
      <c r="D1265" s="994">
        <v>1973678</v>
      </c>
      <c r="E1265" s="992">
        <v>59210.34</v>
      </c>
      <c r="F1265" s="992">
        <v>2032888.34</v>
      </c>
      <c r="G1265" s="992">
        <v>325262.13440000004</v>
      </c>
      <c r="H1265" s="992">
        <v>2358150</v>
      </c>
      <c r="J1265" s="975"/>
    </row>
    <row r="1266" spans="1:10" s="982" customFormat="1">
      <c r="A1266" s="988" t="s">
        <v>3606</v>
      </c>
      <c r="B1266" s="989" t="s">
        <v>3607</v>
      </c>
      <c r="C1266" s="990" t="s">
        <v>80</v>
      </c>
      <c r="D1266" s="994">
        <v>2112718</v>
      </c>
      <c r="E1266" s="992">
        <v>63381.54</v>
      </c>
      <c r="F1266" s="992">
        <v>2176099.54</v>
      </c>
      <c r="G1266" s="992">
        <v>348175.9264</v>
      </c>
      <c r="H1266" s="992">
        <v>2524275</v>
      </c>
      <c r="J1266" s="975"/>
    </row>
    <row r="1267" spans="1:10" s="982" customFormat="1">
      <c r="A1267" s="1002" t="s">
        <v>3608</v>
      </c>
      <c r="B1267" s="1027" t="s">
        <v>49</v>
      </c>
      <c r="C1267" s="1028"/>
      <c r="D1267" s="1029"/>
      <c r="E1267" s="987"/>
      <c r="F1267" s="987"/>
      <c r="G1267" s="987"/>
      <c r="H1267" s="987"/>
      <c r="J1267" s="975"/>
    </row>
    <row r="1268" spans="1:10" s="982" customFormat="1">
      <c r="A1268" s="1002" t="s">
        <v>3609</v>
      </c>
      <c r="B1268" s="1027" t="s">
        <v>3610</v>
      </c>
      <c r="C1268" s="1028"/>
      <c r="D1268" s="1029"/>
      <c r="E1268" s="987"/>
      <c r="F1268" s="987"/>
      <c r="G1268" s="987"/>
      <c r="H1268" s="987"/>
      <c r="J1268" s="975"/>
    </row>
    <row r="1269" spans="1:10" s="982" customFormat="1">
      <c r="A1269" s="1030" t="s">
        <v>3611</v>
      </c>
      <c r="B1269" s="1027" t="s">
        <v>3612</v>
      </c>
      <c r="C1269" s="1028"/>
      <c r="D1269" s="1029"/>
      <c r="E1269" s="987"/>
      <c r="F1269" s="987"/>
      <c r="G1269" s="987"/>
      <c r="H1269" s="987"/>
      <c r="J1269" s="975"/>
    </row>
    <row r="1270" spans="1:10" s="982" customFormat="1">
      <c r="A1270" s="988" t="s">
        <v>3613</v>
      </c>
      <c r="B1270" s="989" t="s">
        <v>3614</v>
      </c>
      <c r="C1270" s="990" t="s">
        <v>80</v>
      </c>
      <c r="D1270" s="994">
        <v>243000</v>
      </c>
      <c r="E1270" s="992">
        <v>7290</v>
      </c>
      <c r="F1270" s="997">
        <v>250290</v>
      </c>
      <c r="G1270" s="997">
        <v>40046.400000000001</v>
      </c>
      <c r="H1270" s="998">
        <v>290336</v>
      </c>
      <c r="J1270" s="975"/>
    </row>
    <row r="1271" spans="1:10" s="982" customFormat="1">
      <c r="A1271" s="988" t="s">
        <v>3615</v>
      </c>
      <c r="B1271" s="989" t="s">
        <v>749</v>
      </c>
      <c r="C1271" s="990" t="s">
        <v>80</v>
      </c>
      <c r="D1271" s="994">
        <v>353000</v>
      </c>
      <c r="E1271" s="992">
        <v>10590</v>
      </c>
      <c r="F1271" s="997">
        <v>363590</v>
      </c>
      <c r="G1271" s="997">
        <v>58174.400000000001</v>
      </c>
      <c r="H1271" s="998">
        <v>421764</v>
      </c>
      <c r="J1271" s="975"/>
    </row>
    <row r="1272" spans="1:10" s="982" customFormat="1">
      <c r="A1272" s="988" t="s">
        <v>3616</v>
      </c>
      <c r="B1272" s="989" t="s">
        <v>3617</v>
      </c>
      <c r="C1272" s="990" t="s">
        <v>80</v>
      </c>
      <c r="D1272" s="994">
        <v>458000</v>
      </c>
      <c r="E1272" s="992">
        <v>13740</v>
      </c>
      <c r="F1272" s="997">
        <v>471740</v>
      </c>
      <c r="G1272" s="997">
        <v>75478.400000000009</v>
      </c>
      <c r="H1272" s="998">
        <v>547218</v>
      </c>
      <c r="J1272" s="975"/>
    </row>
    <row r="1273" spans="1:10" s="982" customFormat="1">
      <c r="A1273" s="988" t="s">
        <v>3618</v>
      </c>
      <c r="B1273" s="989" t="s">
        <v>3619</v>
      </c>
      <c r="C1273" s="990" t="s">
        <v>80</v>
      </c>
      <c r="D1273" s="994">
        <v>878972</v>
      </c>
      <c r="E1273" s="992">
        <v>26369.16</v>
      </c>
      <c r="F1273" s="992">
        <v>905341.16</v>
      </c>
      <c r="G1273" s="992">
        <v>144854.58560000002</v>
      </c>
      <c r="H1273" s="992">
        <v>1050196</v>
      </c>
      <c r="J1273" s="975"/>
    </row>
    <row r="1274" spans="1:10" s="982" customFormat="1">
      <c r="A1274" s="988" t="s">
        <v>3620</v>
      </c>
      <c r="B1274" s="989" t="s">
        <v>3621</v>
      </c>
      <c r="C1274" s="990" t="s">
        <v>80</v>
      </c>
      <c r="D1274" s="994">
        <v>1302173</v>
      </c>
      <c r="E1274" s="992">
        <v>39065.189999999995</v>
      </c>
      <c r="F1274" s="992">
        <v>1341238.19</v>
      </c>
      <c r="G1274" s="992">
        <v>214598.11040000001</v>
      </c>
      <c r="H1274" s="992">
        <v>1555836</v>
      </c>
      <c r="J1274" s="975"/>
    </row>
    <row r="1275" spans="1:10" s="982" customFormat="1">
      <c r="A1275" s="988" t="s">
        <v>3622</v>
      </c>
      <c r="B1275" s="989" t="s">
        <v>3623</v>
      </c>
      <c r="C1275" s="990" t="s">
        <v>80</v>
      </c>
      <c r="D1275" s="994">
        <v>2702889</v>
      </c>
      <c r="E1275" s="992">
        <v>81086.67</v>
      </c>
      <c r="F1275" s="992">
        <v>2783975.67</v>
      </c>
      <c r="G1275" s="992">
        <v>445436.10719999997</v>
      </c>
      <c r="H1275" s="992">
        <v>3229412</v>
      </c>
      <c r="J1275" s="975"/>
    </row>
    <row r="1276" spans="1:10" s="982" customFormat="1">
      <c r="A1276" s="988" t="s">
        <v>3624</v>
      </c>
      <c r="B1276" s="989" t="s">
        <v>5558</v>
      </c>
      <c r="C1276" s="990" t="s">
        <v>80</v>
      </c>
      <c r="D1276" s="994">
        <v>3376612</v>
      </c>
      <c r="E1276" s="992">
        <v>101298.36</v>
      </c>
      <c r="F1276" s="992">
        <v>3477910.36</v>
      </c>
      <c r="G1276" s="992">
        <v>556465.65760000004</v>
      </c>
      <c r="H1276" s="992">
        <v>4034376</v>
      </c>
      <c r="J1276" s="975"/>
    </row>
    <row r="1277" spans="1:10" s="982" customFormat="1">
      <c r="A1277" s="1002" t="s">
        <v>3625</v>
      </c>
      <c r="B1277" s="1031" t="s">
        <v>3626</v>
      </c>
      <c r="C1277" s="1028"/>
      <c r="D1277" s="1029"/>
      <c r="E1277" s="987"/>
      <c r="F1277" s="987"/>
      <c r="G1277" s="987"/>
      <c r="H1277" s="987"/>
      <c r="J1277" s="975"/>
    </row>
    <row r="1278" spans="1:10" s="982" customFormat="1">
      <c r="A1278" s="988" t="s">
        <v>3627</v>
      </c>
      <c r="B1278" s="989" t="s">
        <v>3628</v>
      </c>
      <c r="C1278" s="990" t="s">
        <v>80</v>
      </c>
      <c r="D1278" s="994">
        <v>291474</v>
      </c>
      <c r="E1278" s="992">
        <v>8744.2199999999993</v>
      </c>
      <c r="F1278" s="997">
        <v>300218.21999999997</v>
      </c>
      <c r="G1278" s="997">
        <v>48034.915199999996</v>
      </c>
      <c r="H1278" s="998">
        <v>348253</v>
      </c>
      <c r="J1278" s="975"/>
    </row>
    <row r="1279" spans="1:10" s="982" customFormat="1">
      <c r="A1279" s="988" t="s">
        <v>3629</v>
      </c>
      <c r="B1279" s="989" t="s">
        <v>3630</v>
      </c>
      <c r="C1279" s="990" t="s">
        <v>80</v>
      </c>
      <c r="D1279" s="994">
        <v>410826</v>
      </c>
      <c r="E1279" s="992">
        <v>12324.779999999999</v>
      </c>
      <c r="F1279" s="997">
        <v>423150.78</v>
      </c>
      <c r="G1279" s="997">
        <v>67704.124800000005</v>
      </c>
      <c r="H1279" s="998">
        <v>490855</v>
      </c>
      <c r="J1279" s="975"/>
    </row>
    <row r="1280" spans="1:10" s="982" customFormat="1">
      <c r="A1280" s="988" t="s">
        <v>3631</v>
      </c>
      <c r="B1280" s="989" t="s">
        <v>745</v>
      </c>
      <c r="C1280" s="990" t="s">
        <v>80</v>
      </c>
      <c r="D1280" s="994">
        <v>504215</v>
      </c>
      <c r="E1280" s="992">
        <v>15126.449999999999</v>
      </c>
      <c r="F1280" s="997">
        <v>519341.45</v>
      </c>
      <c r="G1280" s="997">
        <v>83094.631999999998</v>
      </c>
      <c r="H1280" s="998">
        <v>602436</v>
      </c>
      <c r="J1280" s="975"/>
    </row>
    <row r="1281" spans="1:10" s="982" customFormat="1">
      <c r="A1281" s="988" t="s">
        <v>3632</v>
      </c>
      <c r="B1281" s="989" t="s">
        <v>726</v>
      </c>
      <c r="C1281" s="990" t="s">
        <v>80</v>
      </c>
      <c r="D1281" s="994">
        <v>861681</v>
      </c>
      <c r="E1281" s="992">
        <v>25850.43</v>
      </c>
      <c r="F1281" s="992">
        <v>887531.43</v>
      </c>
      <c r="G1281" s="992">
        <v>142005.0288</v>
      </c>
      <c r="H1281" s="992">
        <v>1029536</v>
      </c>
      <c r="J1281" s="975"/>
    </row>
    <row r="1282" spans="1:10" s="982" customFormat="1">
      <c r="A1282" s="988" t="s">
        <v>3633</v>
      </c>
      <c r="B1282" s="989" t="s">
        <v>3634</v>
      </c>
      <c r="C1282" s="990" t="s">
        <v>80</v>
      </c>
      <c r="D1282" s="994">
        <v>1348349</v>
      </c>
      <c r="E1282" s="992">
        <v>40450.47</v>
      </c>
      <c r="F1282" s="992">
        <v>1388799.47</v>
      </c>
      <c r="G1282" s="992">
        <v>222207.91519999999</v>
      </c>
      <c r="H1282" s="992">
        <v>1611007</v>
      </c>
      <c r="J1282" s="975"/>
    </row>
    <row r="1283" spans="1:10" s="982" customFormat="1">
      <c r="A1283" s="988" t="s">
        <v>3635</v>
      </c>
      <c r="B1283" s="989" t="s">
        <v>3636</v>
      </c>
      <c r="C1283" s="990" t="s">
        <v>80</v>
      </c>
      <c r="D1283" s="994">
        <v>2796603</v>
      </c>
      <c r="E1283" s="992">
        <v>83898.09</v>
      </c>
      <c r="F1283" s="992">
        <v>2880501.09</v>
      </c>
      <c r="G1283" s="992">
        <v>460880.17439999996</v>
      </c>
      <c r="H1283" s="992">
        <v>3341381</v>
      </c>
      <c r="J1283" s="975"/>
    </row>
    <row r="1284" spans="1:10" s="982" customFormat="1">
      <c r="A1284" s="988" t="s">
        <v>3637</v>
      </c>
      <c r="B1284" s="989" t="s">
        <v>3638</v>
      </c>
      <c r="C1284" s="990" t="s">
        <v>80</v>
      </c>
      <c r="D1284" s="994">
        <v>3358635</v>
      </c>
      <c r="E1284" s="992">
        <v>100759.05</v>
      </c>
      <c r="F1284" s="992">
        <v>3459394.05</v>
      </c>
      <c r="G1284" s="992">
        <v>553503.04799999995</v>
      </c>
      <c r="H1284" s="992">
        <v>4012897</v>
      </c>
      <c r="J1284" s="975"/>
    </row>
    <row r="1285" spans="1:10" s="982" customFormat="1">
      <c r="A1285" s="1002" t="s">
        <v>3639</v>
      </c>
      <c r="B1285" s="1027" t="s">
        <v>3640</v>
      </c>
      <c r="C1285" s="1028"/>
      <c r="D1285" s="1029"/>
      <c r="E1285" s="987"/>
      <c r="F1285" s="987"/>
      <c r="G1285" s="987"/>
      <c r="H1285" s="987"/>
      <c r="J1285" s="975"/>
    </row>
    <row r="1286" spans="1:10" s="982" customFormat="1">
      <c r="A1286" s="1002" t="s">
        <v>3641</v>
      </c>
      <c r="B1286" s="1027" t="s">
        <v>3642</v>
      </c>
      <c r="C1286" s="1028"/>
      <c r="D1286" s="1029"/>
      <c r="E1286" s="987"/>
      <c r="F1286" s="987"/>
      <c r="G1286" s="987"/>
      <c r="H1286" s="987"/>
      <c r="J1286" s="975"/>
    </row>
    <row r="1287" spans="1:10" s="982" customFormat="1">
      <c r="A1287" s="988" t="s">
        <v>3643</v>
      </c>
      <c r="B1287" s="989" t="s">
        <v>3644</v>
      </c>
      <c r="C1287" s="990" t="s">
        <v>80</v>
      </c>
      <c r="D1287" s="994">
        <v>500864</v>
      </c>
      <c r="E1287" s="992">
        <v>15025.92</v>
      </c>
      <c r="F1287" s="992">
        <v>515889.91999999998</v>
      </c>
      <c r="G1287" s="992">
        <v>82542.387199999997</v>
      </c>
      <c r="H1287" s="992">
        <v>598432</v>
      </c>
      <c r="J1287" s="975"/>
    </row>
    <row r="1288" spans="1:10" s="982" customFormat="1">
      <c r="A1288" s="988" t="s">
        <v>3645</v>
      </c>
      <c r="B1288" s="989" t="s">
        <v>3646</v>
      </c>
      <c r="C1288" s="990" t="s">
        <v>80</v>
      </c>
      <c r="D1288" s="994">
        <v>500864</v>
      </c>
      <c r="E1288" s="992">
        <v>15025.92</v>
      </c>
      <c r="F1288" s="992">
        <v>515889.91999999998</v>
      </c>
      <c r="G1288" s="992">
        <v>82542.387199999997</v>
      </c>
      <c r="H1288" s="992">
        <v>598432</v>
      </c>
      <c r="J1288" s="975"/>
    </row>
    <row r="1289" spans="1:10" s="982" customFormat="1">
      <c r="A1289" s="988" t="s">
        <v>3647</v>
      </c>
      <c r="B1289" s="989" t="s">
        <v>3648</v>
      </c>
      <c r="C1289" s="990" t="s">
        <v>80</v>
      </c>
      <c r="D1289" s="994">
        <v>554224</v>
      </c>
      <c r="E1289" s="992">
        <v>16626.72</v>
      </c>
      <c r="F1289" s="992">
        <v>570850.72</v>
      </c>
      <c r="G1289" s="992">
        <v>91336.1152</v>
      </c>
      <c r="H1289" s="992">
        <v>662187</v>
      </c>
      <c r="J1289" s="975"/>
    </row>
    <row r="1290" spans="1:10" s="982" customFormat="1">
      <c r="A1290" s="988" t="s">
        <v>3649</v>
      </c>
      <c r="B1290" s="989" t="s">
        <v>3650</v>
      </c>
      <c r="C1290" s="990" t="s">
        <v>80</v>
      </c>
      <c r="D1290" s="994">
        <v>554000</v>
      </c>
      <c r="E1290" s="992">
        <v>16620</v>
      </c>
      <c r="F1290" s="997">
        <v>570620</v>
      </c>
      <c r="G1290" s="997">
        <v>91299.199999999997</v>
      </c>
      <c r="H1290" s="998">
        <v>661919</v>
      </c>
      <c r="J1290" s="975"/>
    </row>
    <row r="1291" spans="1:10" s="982" customFormat="1">
      <c r="A1291" s="988" t="s">
        <v>3651</v>
      </c>
      <c r="B1291" s="989" t="s">
        <v>3652</v>
      </c>
      <c r="C1291" s="990" t="s">
        <v>80</v>
      </c>
      <c r="D1291" s="994">
        <v>698182</v>
      </c>
      <c r="E1291" s="992">
        <v>20945.46</v>
      </c>
      <c r="F1291" s="992">
        <v>719127.46</v>
      </c>
      <c r="G1291" s="992">
        <v>115060.3936</v>
      </c>
      <c r="H1291" s="992">
        <v>834188</v>
      </c>
      <c r="J1291" s="975"/>
    </row>
    <row r="1292" spans="1:10" s="982" customFormat="1">
      <c r="A1292" s="988" t="s">
        <v>3653</v>
      </c>
      <c r="B1292" s="989" t="s">
        <v>3654</v>
      </c>
      <c r="C1292" s="990" t="s">
        <v>80</v>
      </c>
      <c r="D1292" s="994">
        <v>1047212.9999999999</v>
      </c>
      <c r="E1292" s="992">
        <v>31416.389999999996</v>
      </c>
      <c r="F1292" s="992">
        <v>1078629.3899999999</v>
      </c>
      <c r="G1292" s="992">
        <v>172580.70239999998</v>
      </c>
      <c r="H1292" s="992">
        <v>1251210</v>
      </c>
      <c r="J1292" s="975"/>
    </row>
    <row r="1293" spans="1:10" s="982" customFormat="1">
      <c r="A1293" s="988" t="s">
        <v>3655</v>
      </c>
      <c r="B1293" s="989" t="s">
        <v>3656</v>
      </c>
      <c r="C1293" s="990" t="s">
        <v>80</v>
      </c>
      <c r="D1293" s="994">
        <v>2548930</v>
      </c>
      <c r="E1293" s="992">
        <v>76467.899999999994</v>
      </c>
      <c r="F1293" s="992">
        <v>2625397.9</v>
      </c>
      <c r="G1293" s="992">
        <v>420063.66399999999</v>
      </c>
      <c r="H1293" s="992">
        <v>3045462</v>
      </c>
      <c r="J1293" s="975"/>
    </row>
    <row r="1294" spans="1:10" s="982" customFormat="1">
      <c r="A1294" s="988" t="s">
        <v>3657</v>
      </c>
      <c r="B1294" s="989" t="s">
        <v>3658</v>
      </c>
      <c r="C1294" s="990" t="s">
        <v>80</v>
      </c>
      <c r="D1294" s="994">
        <v>4963646</v>
      </c>
      <c r="E1294" s="992">
        <v>148909.38</v>
      </c>
      <c r="F1294" s="992">
        <v>5112555.38</v>
      </c>
      <c r="G1294" s="992">
        <v>818008.86080000002</v>
      </c>
      <c r="H1294" s="992">
        <v>5930564</v>
      </c>
      <c r="J1294" s="975"/>
    </row>
    <row r="1295" spans="1:10" s="982" customFormat="1">
      <c r="A1295" s="988" t="s">
        <v>3659</v>
      </c>
      <c r="B1295" s="989" t="s">
        <v>3660</v>
      </c>
      <c r="C1295" s="990" t="s">
        <v>80</v>
      </c>
      <c r="D1295" s="994">
        <v>900000</v>
      </c>
      <c r="E1295" s="992">
        <v>27000</v>
      </c>
      <c r="F1295" s="997">
        <v>927000</v>
      </c>
      <c r="G1295" s="997">
        <v>148320</v>
      </c>
      <c r="H1295" s="998">
        <v>1075320</v>
      </c>
      <c r="J1295" s="975"/>
    </row>
    <row r="1296" spans="1:10" s="982" customFormat="1">
      <c r="A1296" s="1002" t="s">
        <v>3661</v>
      </c>
      <c r="B1296" s="1027" t="s">
        <v>3662</v>
      </c>
      <c r="C1296" s="1028"/>
      <c r="D1296" s="1029"/>
      <c r="E1296" s="987"/>
      <c r="F1296" s="987"/>
      <c r="G1296" s="987"/>
      <c r="H1296" s="987"/>
      <c r="J1296" s="975"/>
    </row>
    <row r="1297" spans="1:10" s="982" customFormat="1">
      <c r="A1297" s="988" t="s">
        <v>3663</v>
      </c>
      <c r="B1297" s="989" t="s">
        <v>3664</v>
      </c>
      <c r="C1297" s="990" t="s">
        <v>80</v>
      </c>
      <c r="D1297" s="994">
        <v>185472</v>
      </c>
      <c r="E1297" s="992">
        <v>5564.16</v>
      </c>
      <c r="F1297" s="992">
        <v>191036.16</v>
      </c>
      <c r="G1297" s="992">
        <v>30565.785600000003</v>
      </c>
      <c r="H1297" s="992">
        <v>221602</v>
      </c>
      <c r="J1297" s="975"/>
    </row>
    <row r="1298" spans="1:10" s="982" customFormat="1">
      <c r="A1298" s="988" t="s">
        <v>3665</v>
      </c>
      <c r="B1298" s="989" t="s">
        <v>3666</v>
      </c>
      <c r="C1298" s="990" t="s">
        <v>80</v>
      </c>
      <c r="D1298" s="994">
        <v>198232</v>
      </c>
      <c r="E1298" s="992">
        <v>5946.96</v>
      </c>
      <c r="F1298" s="992">
        <v>204178.96</v>
      </c>
      <c r="G1298" s="992">
        <v>32668.633600000001</v>
      </c>
      <c r="H1298" s="992">
        <v>236848</v>
      </c>
      <c r="J1298" s="975"/>
    </row>
    <row r="1299" spans="1:10" s="982" customFormat="1">
      <c r="A1299" s="988" t="s">
        <v>3667</v>
      </c>
      <c r="B1299" s="989" t="s">
        <v>3668</v>
      </c>
      <c r="C1299" s="990" t="s">
        <v>80</v>
      </c>
      <c r="D1299" s="994">
        <v>207512</v>
      </c>
      <c r="E1299" s="992">
        <v>6225.36</v>
      </c>
      <c r="F1299" s="992">
        <v>213737.36</v>
      </c>
      <c r="G1299" s="992">
        <v>34197.977599999998</v>
      </c>
      <c r="H1299" s="992">
        <v>247935</v>
      </c>
      <c r="J1299" s="975"/>
    </row>
    <row r="1300" spans="1:10" s="982" customFormat="1">
      <c r="A1300" s="988" t="s">
        <v>3669</v>
      </c>
      <c r="B1300" s="989" t="s">
        <v>3670</v>
      </c>
      <c r="C1300" s="990" t="s">
        <v>80</v>
      </c>
      <c r="D1300" s="994">
        <v>207512</v>
      </c>
      <c r="E1300" s="992">
        <v>6225.36</v>
      </c>
      <c r="F1300" s="992">
        <v>213737.36</v>
      </c>
      <c r="G1300" s="992">
        <v>34197.977599999998</v>
      </c>
      <c r="H1300" s="992">
        <v>247935</v>
      </c>
      <c r="J1300" s="975"/>
    </row>
    <row r="1301" spans="1:10" s="982" customFormat="1">
      <c r="A1301" s="988" t="s">
        <v>3671</v>
      </c>
      <c r="B1301" s="989" t="s">
        <v>733</v>
      </c>
      <c r="C1301" s="990" t="s">
        <v>80</v>
      </c>
      <c r="D1301" s="994">
        <v>255000</v>
      </c>
      <c r="E1301" s="992">
        <v>7650</v>
      </c>
      <c r="F1301" s="997">
        <v>262650</v>
      </c>
      <c r="G1301" s="997">
        <v>42024</v>
      </c>
      <c r="H1301" s="998">
        <v>304674</v>
      </c>
      <c r="J1301" s="975"/>
    </row>
    <row r="1302" spans="1:10" s="982" customFormat="1">
      <c r="A1302" s="1002" t="s">
        <v>3672</v>
      </c>
      <c r="B1302" s="1027" t="s">
        <v>3673</v>
      </c>
      <c r="C1302" s="1028"/>
      <c r="D1302" s="1029"/>
      <c r="E1302" s="987"/>
      <c r="F1302" s="987"/>
      <c r="G1302" s="987"/>
      <c r="H1302" s="987"/>
      <c r="J1302" s="975"/>
    </row>
    <row r="1303" spans="1:10" s="982" customFormat="1">
      <c r="A1303" s="988" t="s">
        <v>3674</v>
      </c>
      <c r="B1303" s="989" t="s">
        <v>3675</v>
      </c>
      <c r="C1303" s="990" t="s">
        <v>80</v>
      </c>
      <c r="D1303" s="994">
        <v>9600</v>
      </c>
      <c r="E1303" s="992">
        <v>288</v>
      </c>
      <c r="F1303" s="997">
        <v>9888</v>
      </c>
      <c r="G1303" s="997">
        <v>1582.08</v>
      </c>
      <c r="H1303" s="998">
        <v>11470</v>
      </c>
      <c r="J1303" s="975"/>
    </row>
    <row r="1304" spans="1:10" s="982" customFormat="1">
      <c r="A1304" s="988" t="s">
        <v>3676</v>
      </c>
      <c r="B1304" s="989" t="s">
        <v>3677</v>
      </c>
      <c r="C1304" s="990" t="s">
        <v>80</v>
      </c>
      <c r="D1304" s="994">
        <v>16409</v>
      </c>
      <c r="E1304" s="992">
        <v>492.27</v>
      </c>
      <c r="F1304" s="992">
        <v>16901.27</v>
      </c>
      <c r="G1304" s="992">
        <v>2704.2031999999999</v>
      </c>
      <c r="H1304" s="992">
        <v>19605</v>
      </c>
      <c r="J1304" s="975"/>
    </row>
    <row r="1305" spans="1:10" s="982" customFormat="1">
      <c r="A1305" s="988" t="s">
        <v>3678</v>
      </c>
      <c r="B1305" s="989" t="s">
        <v>3679</v>
      </c>
      <c r="C1305" s="990" t="s">
        <v>80</v>
      </c>
      <c r="D1305" s="994">
        <v>25027</v>
      </c>
      <c r="E1305" s="992">
        <v>750.81</v>
      </c>
      <c r="F1305" s="992">
        <v>25777.81</v>
      </c>
      <c r="G1305" s="992">
        <v>4124.4495999999999</v>
      </c>
      <c r="H1305" s="992">
        <v>29902</v>
      </c>
      <c r="J1305" s="975"/>
    </row>
    <row r="1306" spans="1:10" s="982" customFormat="1">
      <c r="A1306" s="988" t="s">
        <v>3680</v>
      </c>
      <c r="B1306" s="989" t="s">
        <v>3681</v>
      </c>
      <c r="C1306" s="990" t="s">
        <v>80</v>
      </c>
      <c r="D1306" s="994">
        <v>24244</v>
      </c>
      <c r="E1306" s="992">
        <v>727.31999999999994</v>
      </c>
      <c r="F1306" s="997">
        <v>24971.32</v>
      </c>
      <c r="G1306" s="997">
        <v>3995.4112</v>
      </c>
      <c r="H1306" s="998">
        <v>28967</v>
      </c>
      <c r="J1306" s="975"/>
    </row>
    <row r="1307" spans="1:10" s="982" customFormat="1">
      <c r="A1307" s="988" t="s">
        <v>3682</v>
      </c>
      <c r="B1307" s="989" t="s">
        <v>3683</v>
      </c>
      <c r="C1307" s="990" t="s">
        <v>80</v>
      </c>
      <c r="D1307" s="994">
        <v>55635</v>
      </c>
      <c r="E1307" s="992">
        <v>1669.05</v>
      </c>
      <c r="F1307" s="992">
        <v>57304.05</v>
      </c>
      <c r="G1307" s="992">
        <v>9168.648000000001</v>
      </c>
      <c r="H1307" s="992">
        <v>66473</v>
      </c>
      <c r="J1307" s="975"/>
    </row>
    <row r="1308" spans="1:10" s="982" customFormat="1">
      <c r="A1308" s="988" t="s">
        <v>3684</v>
      </c>
      <c r="B1308" s="989" t="s">
        <v>3685</v>
      </c>
      <c r="C1308" s="990" t="s">
        <v>80</v>
      </c>
      <c r="D1308" s="994">
        <v>79000</v>
      </c>
      <c r="E1308" s="992">
        <v>2370</v>
      </c>
      <c r="F1308" s="997">
        <v>81370</v>
      </c>
      <c r="G1308" s="997">
        <v>13019.2</v>
      </c>
      <c r="H1308" s="998">
        <v>94389</v>
      </c>
      <c r="J1308" s="975"/>
    </row>
    <row r="1309" spans="1:10" s="982" customFormat="1">
      <c r="A1309" s="988" t="s">
        <v>3686</v>
      </c>
      <c r="B1309" s="989" t="s">
        <v>3687</v>
      </c>
      <c r="C1309" s="990" t="s">
        <v>80</v>
      </c>
      <c r="D1309" s="994">
        <v>189600</v>
      </c>
      <c r="E1309" s="992">
        <v>5688</v>
      </c>
      <c r="F1309" s="997">
        <v>195288</v>
      </c>
      <c r="G1309" s="997">
        <v>31246.080000000002</v>
      </c>
      <c r="H1309" s="998">
        <v>226534</v>
      </c>
      <c r="J1309" s="975"/>
    </row>
    <row r="1310" spans="1:10" s="982" customFormat="1">
      <c r="A1310" s="1004" t="s">
        <v>3688</v>
      </c>
      <c r="B1310" s="1005" t="s">
        <v>3689</v>
      </c>
      <c r="C1310" s="1006"/>
      <c r="D1310" s="1007"/>
      <c r="E1310" s="987"/>
      <c r="F1310" s="987"/>
      <c r="G1310" s="987"/>
      <c r="H1310" s="987"/>
      <c r="J1310" s="975"/>
    </row>
    <row r="1311" spans="1:10" s="982" customFormat="1">
      <c r="A1311" s="988" t="s">
        <v>3690</v>
      </c>
      <c r="B1311" s="989" t="s">
        <v>3691</v>
      </c>
      <c r="C1311" s="990" t="s">
        <v>80</v>
      </c>
      <c r="D1311" s="994">
        <v>62448</v>
      </c>
      <c r="E1311" s="992">
        <v>1873.4399999999998</v>
      </c>
      <c r="F1311" s="992">
        <v>64321.440000000002</v>
      </c>
      <c r="G1311" s="992">
        <v>10291.430400000001</v>
      </c>
      <c r="H1311" s="992">
        <v>74613</v>
      </c>
      <c r="J1311" s="975"/>
    </row>
    <row r="1312" spans="1:10" s="982" customFormat="1">
      <c r="A1312" s="988" t="s">
        <v>3692</v>
      </c>
      <c r="B1312" s="989" t="s">
        <v>3693</v>
      </c>
      <c r="C1312" s="990" t="s">
        <v>80</v>
      </c>
      <c r="D1312" s="994">
        <v>64801</v>
      </c>
      <c r="E1312" s="992">
        <v>1944.03</v>
      </c>
      <c r="F1312" s="992">
        <v>66745.03</v>
      </c>
      <c r="G1312" s="992">
        <v>10679.2048</v>
      </c>
      <c r="H1312" s="992">
        <v>77424</v>
      </c>
      <c r="J1312" s="975"/>
    </row>
    <row r="1313" spans="1:10" s="982" customFormat="1">
      <c r="A1313" s="988" t="s">
        <v>3694</v>
      </c>
      <c r="B1313" s="989" t="s">
        <v>3695</v>
      </c>
      <c r="C1313" s="990" t="s">
        <v>80</v>
      </c>
      <c r="D1313" s="994">
        <v>97527</v>
      </c>
      <c r="E1313" s="992">
        <v>2925.81</v>
      </c>
      <c r="F1313" s="992">
        <v>100452.81</v>
      </c>
      <c r="G1313" s="992">
        <v>16072.4496</v>
      </c>
      <c r="H1313" s="992">
        <v>116525</v>
      </c>
      <c r="J1313" s="975"/>
    </row>
    <row r="1314" spans="1:10" s="982" customFormat="1">
      <c r="A1314" s="988" t="s">
        <v>3696</v>
      </c>
      <c r="B1314" s="989" t="s">
        <v>3697</v>
      </c>
      <c r="C1314" s="990" t="s">
        <v>80</v>
      </c>
      <c r="D1314" s="994">
        <v>170654</v>
      </c>
      <c r="E1314" s="992">
        <v>5119.62</v>
      </c>
      <c r="F1314" s="992">
        <v>175773.62</v>
      </c>
      <c r="G1314" s="992">
        <v>28123.779200000001</v>
      </c>
      <c r="H1314" s="992">
        <v>203897</v>
      </c>
      <c r="J1314" s="975"/>
    </row>
    <row r="1315" spans="1:10" s="982" customFormat="1">
      <c r="A1315" s="988" t="s">
        <v>3698</v>
      </c>
      <c r="B1315" s="989" t="s">
        <v>3699</v>
      </c>
      <c r="C1315" s="990" t="s">
        <v>80</v>
      </c>
      <c r="D1315" s="994">
        <v>207711</v>
      </c>
      <c r="E1315" s="992">
        <v>6231.33</v>
      </c>
      <c r="F1315" s="992">
        <v>213942.33</v>
      </c>
      <c r="G1315" s="992">
        <v>34230.772799999999</v>
      </c>
      <c r="H1315" s="992">
        <v>248173</v>
      </c>
      <c r="J1315" s="975"/>
    </row>
    <row r="1316" spans="1:10" s="982" customFormat="1">
      <c r="A1316" s="988" t="s">
        <v>3700</v>
      </c>
      <c r="B1316" s="989" t="s">
        <v>3701</v>
      </c>
      <c r="C1316" s="990" t="s">
        <v>80</v>
      </c>
      <c r="D1316" s="994">
        <v>631439</v>
      </c>
      <c r="E1316" s="992">
        <v>18943.169999999998</v>
      </c>
      <c r="F1316" s="992">
        <v>650382.17000000004</v>
      </c>
      <c r="G1316" s="992">
        <v>104061.14720000001</v>
      </c>
      <c r="H1316" s="992">
        <v>754443</v>
      </c>
      <c r="J1316" s="975"/>
    </row>
    <row r="1317" spans="1:10" s="982" customFormat="1">
      <c r="A1317" s="1004" t="s">
        <v>3702</v>
      </c>
      <c r="B1317" s="1005" t="s">
        <v>3703</v>
      </c>
      <c r="C1317" s="1006"/>
      <c r="D1317" s="1007"/>
      <c r="E1317" s="987"/>
      <c r="F1317" s="987"/>
      <c r="G1317" s="987"/>
      <c r="H1317" s="987"/>
      <c r="J1317" s="975"/>
    </row>
    <row r="1318" spans="1:10" s="982" customFormat="1">
      <c r="A1318" s="1004" t="s">
        <v>3704</v>
      </c>
      <c r="B1318" s="1005" t="s">
        <v>3705</v>
      </c>
      <c r="C1318" s="1006"/>
      <c r="D1318" s="1007"/>
      <c r="E1318" s="987"/>
      <c r="F1318" s="987"/>
      <c r="G1318" s="987"/>
      <c r="H1318" s="987"/>
      <c r="J1318" s="975"/>
    </row>
    <row r="1319" spans="1:10" s="982" customFormat="1">
      <c r="A1319" s="988" t="s">
        <v>3706</v>
      </c>
      <c r="B1319" s="989" t="s">
        <v>3707</v>
      </c>
      <c r="C1319" s="990" t="s">
        <v>80</v>
      </c>
      <c r="D1319" s="994">
        <v>1081658</v>
      </c>
      <c r="E1319" s="992">
        <v>32449.739999999998</v>
      </c>
      <c r="F1319" s="992">
        <v>1114107.74</v>
      </c>
      <c r="G1319" s="992">
        <v>178257.2384</v>
      </c>
      <c r="H1319" s="992">
        <v>1292365</v>
      </c>
      <c r="J1319" s="975"/>
    </row>
    <row r="1320" spans="1:10" s="982" customFormat="1">
      <c r="A1320" s="988" t="s">
        <v>3708</v>
      </c>
      <c r="B1320" s="989" t="s">
        <v>706</v>
      </c>
      <c r="C1320" s="990" t="s">
        <v>80</v>
      </c>
      <c r="D1320" s="994">
        <v>1161076</v>
      </c>
      <c r="E1320" s="992">
        <v>34832.28</v>
      </c>
      <c r="F1320" s="992">
        <v>1195908.28</v>
      </c>
      <c r="G1320" s="992">
        <v>191345.3248</v>
      </c>
      <c r="H1320" s="992">
        <v>1387254</v>
      </c>
      <c r="J1320" s="975"/>
    </row>
    <row r="1321" spans="1:10" s="982" customFormat="1">
      <c r="A1321" s="988" t="s">
        <v>3709</v>
      </c>
      <c r="B1321" s="989" t="s">
        <v>707</v>
      </c>
      <c r="C1321" s="990" t="s">
        <v>80</v>
      </c>
      <c r="D1321" s="994">
        <v>1613963</v>
      </c>
      <c r="E1321" s="992">
        <v>48418.89</v>
      </c>
      <c r="F1321" s="992">
        <v>1662381.89</v>
      </c>
      <c r="G1321" s="992">
        <v>265981.10239999997</v>
      </c>
      <c r="H1321" s="992">
        <v>1928363</v>
      </c>
      <c r="J1321" s="975"/>
    </row>
    <row r="1322" spans="1:10" s="982" customFormat="1">
      <c r="A1322" s="988" t="s">
        <v>3710</v>
      </c>
      <c r="B1322" s="989" t="s">
        <v>3711</v>
      </c>
      <c r="C1322" s="990" t="s">
        <v>80</v>
      </c>
      <c r="D1322" s="994">
        <v>2299440</v>
      </c>
      <c r="E1322" s="992">
        <v>68983.199999999997</v>
      </c>
      <c r="F1322" s="992">
        <v>2368423.2000000002</v>
      </c>
      <c r="G1322" s="992">
        <v>378947.71200000006</v>
      </c>
      <c r="H1322" s="992">
        <v>2747371</v>
      </c>
      <c r="J1322" s="975"/>
    </row>
    <row r="1323" spans="1:10" s="982" customFormat="1">
      <c r="A1323" s="988" t="s">
        <v>3712</v>
      </c>
      <c r="B1323" s="989" t="s">
        <v>3713</v>
      </c>
      <c r="C1323" s="990" t="s">
        <v>80</v>
      </c>
      <c r="D1323" s="994">
        <v>3376964</v>
      </c>
      <c r="E1323" s="992">
        <v>101308.92</v>
      </c>
      <c r="F1323" s="992">
        <v>3478272.92</v>
      </c>
      <c r="G1323" s="992">
        <v>556523.66720000003</v>
      </c>
      <c r="H1323" s="992">
        <v>4034797</v>
      </c>
      <c r="J1323" s="975"/>
    </row>
    <row r="1324" spans="1:10" s="982" customFormat="1">
      <c r="A1324" s="988" t="s">
        <v>3714</v>
      </c>
      <c r="B1324" s="989" t="s">
        <v>3715</v>
      </c>
      <c r="C1324" s="990" t="s">
        <v>80</v>
      </c>
      <c r="D1324" s="994">
        <v>4445227</v>
      </c>
      <c r="E1324" s="992">
        <v>133356.81</v>
      </c>
      <c r="F1324" s="992">
        <v>4578583.8099999996</v>
      </c>
      <c r="G1324" s="992">
        <v>732573.4095999999</v>
      </c>
      <c r="H1324" s="992">
        <v>5311157</v>
      </c>
      <c r="J1324" s="975"/>
    </row>
    <row r="1325" spans="1:10" s="982" customFormat="1">
      <c r="A1325" s="988" t="s">
        <v>3716</v>
      </c>
      <c r="B1325" s="989" t="s">
        <v>3717</v>
      </c>
      <c r="C1325" s="990" t="s">
        <v>80</v>
      </c>
      <c r="D1325" s="994">
        <v>4617246</v>
      </c>
      <c r="E1325" s="992">
        <v>138517.38</v>
      </c>
      <c r="F1325" s="992">
        <v>4755763.38</v>
      </c>
      <c r="G1325" s="992">
        <v>760922.14080000005</v>
      </c>
      <c r="H1325" s="992">
        <v>5516686</v>
      </c>
      <c r="J1325" s="975"/>
    </row>
    <row r="1326" spans="1:10" s="982" customFormat="1">
      <c r="A1326" s="988" t="s">
        <v>3718</v>
      </c>
      <c r="B1326" s="989" t="s">
        <v>3719</v>
      </c>
      <c r="C1326" s="990" t="s">
        <v>80</v>
      </c>
      <c r="D1326" s="994">
        <v>4720364</v>
      </c>
      <c r="E1326" s="992">
        <v>141610.91999999998</v>
      </c>
      <c r="F1326" s="992">
        <v>4861974.92</v>
      </c>
      <c r="G1326" s="992">
        <v>777915.98719999997</v>
      </c>
      <c r="H1326" s="992">
        <v>5639891</v>
      </c>
      <c r="J1326" s="975"/>
    </row>
    <row r="1327" spans="1:10" s="982" customFormat="1">
      <c r="A1327" s="988" t="s">
        <v>3720</v>
      </c>
      <c r="B1327" s="989" t="s">
        <v>3721</v>
      </c>
      <c r="C1327" s="990" t="s">
        <v>80</v>
      </c>
      <c r="D1327" s="994">
        <v>6239790</v>
      </c>
      <c r="E1327" s="992">
        <v>187193.69999999998</v>
      </c>
      <c r="F1327" s="992">
        <v>6426983.7000000002</v>
      </c>
      <c r="G1327" s="992">
        <v>1028317.3920000001</v>
      </c>
      <c r="H1327" s="992">
        <v>7455301</v>
      </c>
      <c r="J1327" s="975"/>
    </row>
    <row r="1328" spans="1:10" s="982" customFormat="1">
      <c r="A1328" s="988" t="s">
        <v>3722</v>
      </c>
      <c r="B1328" s="989" t="s">
        <v>3723</v>
      </c>
      <c r="C1328" s="990" t="s">
        <v>80</v>
      </c>
      <c r="D1328" s="994">
        <v>8302306</v>
      </c>
      <c r="E1328" s="992">
        <v>249069.18</v>
      </c>
      <c r="F1328" s="992">
        <v>8551375.1799999997</v>
      </c>
      <c r="G1328" s="992">
        <v>1368220.0288</v>
      </c>
      <c r="H1328" s="992">
        <v>9919595</v>
      </c>
      <c r="J1328" s="975"/>
    </row>
    <row r="1329" spans="1:10" s="982" customFormat="1">
      <c r="A1329" s="988" t="s">
        <v>3724</v>
      </c>
      <c r="B1329" s="989" t="s">
        <v>3725</v>
      </c>
      <c r="C1329" s="990" t="s">
        <v>80</v>
      </c>
      <c r="D1329" s="994">
        <v>19630598</v>
      </c>
      <c r="E1329" s="992">
        <v>588917.93999999994</v>
      </c>
      <c r="F1329" s="992">
        <v>20219515.940000001</v>
      </c>
      <c r="G1329" s="992">
        <v>3235122.5504000001</v>
      </c>
      <c r="H1329" s="992">
        <v>23454638</v>
      </c>
      <c r="J1329" s="975"/>
    </row>
    <row r="1330" spans="1:10" s="982" customFormat="1">
      <c r="A1330" s="988" t="s">
        <v>3726</v>
      </c>
      <c r="B1330" s="989" t="s">
        <v>3727</v>
      </c>
      <c r="C1330" s="990" t="s">
        <v>80</v>
      </c>
      <c r="D1330" s="994">
        <v>18030495</v>
      </c>
      <c r="E1330" s="992">
        <v>540914.85</v>
      </c>
      <c r="F1330" s="992">
        <v>18571409.850000001</v>
      </c>
      <c r="G1330" s="992">
        <v>2971425.5760000004</v>
      </c>
      <c r="H1330" s="992">
        <v>21542835</v>
      </c>
      <c r="J1330" s="975"/>
    </row>
    <row r="1331" spans="1:10" s="982" customFormat="1">
      <c r="A1331" s="988" t="s">
        <v>3728</v>
      </c>
      <c r="B1331" s="989" t="s">
        <v>3729</v>
      </c>
      <c r="C1331" s="990" t="s">
        <v>80</v>
      </c>
      <c r="D1331" s="994">
        <v>21280811</v>
      </c>
      <c r="E1331" s="992">
        <v>638424.32999999996</v>
      </c>
      <c r="F1331" s="992">
        <v>21919235.329999998</v>
      </c>
      <c r="G1331" s="992">
        <v>3507077.6527999998</v>
      </c>
      <c r="H1331" s="992">
        <v>25426313</v>
      </c>
      <c r="J1331" s="975"/>
    </row>
    <row r="1332" spans="1:10" s="982" customFormat="1">
      <c r="A1332" s="988" t="s">
        <v>3730</v>
      </c>
      <c r="B1332" s="989" t="s">
        <v>3731</v>
      </c>
      <c r="C1332" s="990" t="s">
        <v>80</v>
      </c>
      <c r="D1332" s="994">
        <v>44980403</v>
      </c>
      <c r="E1332" s="992">
        <v>1349412.0899999999</v>
      </c>
      <c r="F1332" s="992">
        <v>46329815.090000004</v>
      </c>
      <c r="G1332" s="992">
        <v>7412770.4144000011</v>
      </c>
      <c r="H1332" s="992">
        <v>53742586</v>
      </c>
      <c r="J1332" s="975"/>
    </row>
    <row r="1333" spans="1:10" s="982" customFormat="1">
      <c r="A1333" s="988" t="s">
        <v>3732</v>
      </c>
      <c r="B1333" s="989" t="s">
        <v>3733</v>
      </c>
      <c r="C1333" s="990" t="s">
        <v>80</v>
      </c>
      <c r="D1333" s="994">
        <v>75350131</v>
      </c>
      <c r="E1333" s="992">
        <v>2260503.9299999997</v>
      </c>
      <c r="F1333" s="992">
        <v>77610634.930000007</v>
      </c>
      <c r="G1333" s="992">
        <v>12417701.588800002</v>
      </c>
      <c r="H1333" s="992">
        <v>90028337</v>
      </c>
      <c r="J1333" s="975"/>
    </row>
    <row r="1334" spans="1:10" s="982" customFormat="1">
      <c r="A1334" s="1004" t="s">
        <v>3734</v>
      </c>
      <c r="B1334" s="1005" t="s">
        <v>3735</v>
      </c>
      <c r="C1334" s="1006"/>
      <c r="D1334" s="1007"/>
      <c r="E1334" s="987"/>
      <c r="F1334" s="987"/>
      <c r="G1334" s="987"/>
      <c r="H1334" s="987"/>
      <c r="J1334" s="975"/>
    </row>
    <row r="1335" spans="1:10" s="982" customFormat="1">
      <c r="A1335" s="988" t="s">
        <v>3736</v>
      </c>
      <c r="B1335" s="989" t="s">
        <v>3737</v>
      </c>
      <c r="C1335" s="990" t="s">
        <v>80</v>
      </c>
      <c r="D1335" s="994">
        <v>1081658</v>
      </c>
      <c r="E1335" s="992">
        <v>32449.739999999998</v>
      </c>
      <c r="F1335" s="992">
        <v>1114107.74</v>
      </c>
      <c r="G1335" s="992">
        <v>178257.2384</v>
      </c>
      <c r="H1335" s="992">
        <v>1292365</v>
      </c>
      <c r="J1335" s="975"/>
    </row>
    <row r="1336" spans="1:10" s="982" customFormat="1">
      <c r="A1336" s="988" t="s">
        <v>3738</v>
      </c>
      <c r="B1336" s="989" t="s">
        <v>3739</v>
      </c>
      <c r="C1336" s="990" t="s">
        <v>80</v>
      </c>
      <c r="D1336" s="994">
        <v>1161076</v>
      </c>
      <c r="E1336" s="992">
        <v>34832.28</v>
      </c>
      <c r="F1336" s="992">
        <v>1195908.28</v>
      </c>
      <c r="G1336" s="992">
        <v>191345.3248</v>
      </c>
      <c r="H1336" s="992">
        <v>1387254</v>
      </c>
      <c r="J1336" s="975"/>
    </row>
    <row r="1337" spans="1:10" s="982" customFormat="1">
      <c r="A1337" s="988" t="s">
        <v>3740</v>
      </c>
      <c r="B1337" s="989" t="s">
        <v>3741</v>
      </c>
      <c r="C1337" s="990" t="s">
        <v>80</v>
      </c>
      <c r="D1337" s="994">
        <v>1613963</v>
      </c>
      <c r="E1337" s="992">
        <v>48418.89</v>
      </c>
      <c r="F1337" s="992">
        <v>1662381.89</v>
      </c>
      <c r="G1337" s="992">
        <v>265981.10239999997</v>
      </c>
      <c r="H1337" s="992">
        <v>1928363</v>
      </c>
      <c r="J1337" s="975"/>
    </row>
    <row r="1338" spans="1:10" s="982" customFormat="1">
      <c r="A1338" s="988" t="s">
        <v>3742</v>
      </c>
      <c r="B1338" s="989" t="s">
        <v>3743</v>
      </c>
      <c r="C1338" s="990" t="s">
        <v>80</v>
      </c>
      <c r="D1338" s="994">
        <v>2299440</v>
      </c>
      <c r="E1338" s="992">
        <v>68983.199999999997</v>
      </c>
      <c r="F1338" s="992">
        <v>2368423.2000000002</v>
      </c>
      <c r="G1338" s="992">
        <v>378947.71200000006</v>
      </c>
      <c r="H1338" s="992">
        <v>2747371</v>
      </c>
      <c r="J1338" s="975"/>
    </row>
    <row r="1339" spans="1:10" s="982" customFormat="1">
      <c r="A1339" s="988" t="s">
        <v>3744</v>
      </c>
      <c r="B1339" s="989" t="s">
        <v>3745</v>
      </c>
      <c r="C1339" s="990" t="s">
        <v>80</v>
      </c>
      <c r="D1339" s="994">
        <v>3376964</v>
      </c>
      <c r="E1339" s="992">
        <v>101308.92</v>
      </c>
      <c r="F1339" s="992">
        <v>3478272.92</v>
      </c>
      <c r="G1339" s="992">
        <v>556523.66720000003</v>
      </c>
      <c r="H1339" s="992">
        <v>4034797</v>
      </c>
      <c r="J1339" s="975"/>
    </row>
    <row r="1340" spans="1:10" s="982" customFormat="1">
      <c r="A1340" s="988" t="s">
        <v>3746</v>
      </c>
      <c r="B1340" s="989" t="s">
        <v>3747</v>
      </c>
      <c r="C1340" s="990" t="s">
        <v>80</v>
      </c>
      <c r="D1340" s="994">
        <v>4445227</v>
      </c>
      <c r="E1340" s="992">
        <v>133356.81</v>
      </c>
      <c r="F1340" s="992">
        <v>4578583.8099999996</v>
      </c>
      <c r="G1340" s="992">
        <v>732573.4095999999</v>
      </c>
      <c r="H1340" s="992">
        <v>5311157</v>
      </c>
      <c r="J1340" s="975"/>
    </row>
    <row r="1341" spans="1:10" s="982" customFormat="1">
      <c r="A1341" s="988" t="s">
        <v>3748</v>
      </c>
      <c r="B1341" s="989" t="s">
        <v>3749</v>
      </c>
      <c r="C1341" s="990" t="s">
        <v>80</v>
      </c>
      <c r="D1341" s="994">
        <v>4617246</v>
      </c>
      <c r="E1341" s="992">
        <v>138517.38</v>
      </c>
      <c r="F1341" s="992">
        <v>4755763.38</v>
      </c>
      <c r="G1341" s="992">
        <v>760922.14080000005</v>
      </c>
      <c r="H1341" s="992">
        <v>5516686</v>
      </c>
      <c r="J1341" s="975"/>
    </row>
    <row r="1342" spans="1:10" s="982" customFormat="1">
      <c r="A1342" s="988" t="s">
        <v>3750</v>
      </c>
      <c r="B1342" s="989" t="s">
        <v>3751</v>
      </c>
      <c r="C1342" s="990" t="s">
        <v>80</v>
      </c>
      <c r="D1342" s="994">
        <v>4720364</v>
      </c>
      <c r="E1342" s="992">
        <v>141610.91999999998</v>
      </c>
      <c r="F1342" s="992">
        <v>4861974.92</v>
      </c>
      <c r="G1342" s="992">
        <v>777915.98719999997</v>
      </c>
      <c r="H1342" s="992">
        <v>5639891</v>
      </c>
      <c r="J1342" s="975"/>
    </row>
    <row r="1343" spans="1:10" s="982" customFormat="1">
      <c r="A1343" s="988" t="s">
        <v>3752</v>
      </c>
      <c r="B1343" s="989" t="s">
        <v>3753</v>
      </c>
      <c r="C1343" s="990" t="s">
        <v>80</v>
      </c>
      <c r="D1343" s="994">
        <v>6239790</v>
      </c>
      <c r="E1343" s="992">
        <v>187193.69999999998</v>
      </c>
      <c r="F1343" s="992">
        <v>6426983.7000000002</v>
      </c>
      <c r="G1343" s="992">
        <v>1028317.3920000001</v>
      </c>
      <c r="H1343" s="992">
        <v>7455301</v>
      </c>
      <c r="J1343" s="975"/>
    </row>
    <row r="1344" spans="1:10" s="982" customFormat="1">
      <c r="A1344" s="988" t="s">
        <v>3754</v>
      </c>
      <c r="B1344" s="989" t="s">
        <v>3755</v>
      </c>
      <c r="C1344" s="990" t="s">
        <v>80</v>
      </c>
      <c r="D1344" s="994">
        <v>8302306</v>
      </c>
      <c r="E1344" s="992">
        <v>249069.18</v>
      </c>
      <c r="F1344" s="992">
        <v>8551375.1799999997</v>
      </c>
      <c r="G1344" s="992">
        <v>1368220.0288</v>
      </c>
      <c r="H1344" s="992">
        <v>9919595</v>
      </c>
      <c r="J1344" s="975"/>
    </row>
    <row r="1345" spans="1:10" s="982" customFormat="1">
      <c r="A1345" s="988" t="s">
        <v>3756</v>
      </c>
      <c r="B1345" s="989" t="s">
        <v>3757</v>
      </c>
      <c r="C1345" s="990" t="s">
        <v>80</v>
      </c>
      <c r="D1345" s="994">
        <v>19630598</v>
      </c>
      <c r="E1345" s="992">
        <v>588917.93999999994</v>
      </c>
      <c r="F1345" s="992">
        <v>20219515.940000001</v>
      </c>
      <c r="G1345" s="992">
        <v>3235122.5504000001</v>
      </c>
      <c r="H1345" s="992">
        <v>23454638</v>
      </c>
      <c r="J1345" s="975"/>
    </row>
    <row r="1346" spans="1:10" s="982" customFormat="1">
      <c r="A1346" s="988" t="s">
        <v>3758</v>
      </c>
      <c r="B1346" s="989" t="s">
        <v>3759</v>
      </c>
      <c r="C1346" s="990" t="s">
        <v>80</v>
      </c>
      <c r="D1346" s="994">
        <v>18110195</v>
      </c>
      <c r="E1346" s="992">
        <v>543305.85</v>
      </c>
      <c r="F1346" s="992">
        <v>18653500.850000001</v>
      </c>
      <c r="G1346" s="992">
        <v>2984560.1360000004</v>
      </c>
      <c r="H1346" s="992">
        <v>21638061</v>
      </c>
      <c r="J1346" s="975"/>
    </row>
    <row r="1347" spans="1:10" s="982" customFormat="1">
      <c r="A1347" s="988" t="s">
        <v>3760</v>
      </c>
      <c r="B1347" s="989" t="s">
        <v>3761</v>
      </c>
      <c r="C1347" s="990" t="s">
        <v>80</v>
      </c>
      <c r="D1347" s="994">
        <v>21280811</v>
      </c>
      <c r="E1347" s="992">
        <v>638424.32999999996</v>
      </c>
      <c r="F1347" s="992">
        <v>21919235.329999998</v>
      </c>
      <c r="G1347" s="992">
        <v>3507077.6527999998</v>
      </c>
      <c r="H1347" s="992">
        <v>25426313</v>
      </c>
      <c r="J1347" s="975"/>
    </row>
    <row r="1348" spans="1:10" s="982" customFormat="1">
      <c r="A1348" s="988" t="s">
        <v>3762</v>
      </c>
      <c r="B1348" s="989" t="s">
        <v>3763</v>
      </c>
      <c r="C1348" s="990" t="s">
        <v>80</v>
      </c>
      <c r="D1348" s="994">
        <v>44980403</v>
      </c>
      <c r="E1348" s="992">
        <v>1349412.0899999999</v>
      </c>
      <c r="F1348" s="992">
        <v>46329815.090000004</v>
      </c>
      <c r="G1348" s="992">
        <v>7412770.4144000011</v>
      </c>
      <c r="H1348" s="992">
        <v>53742586</v>
      </c>
      <c r="J1348" s="975"/>
    </row>
    <row r="1349" spans="1:10" s="982" customFormat="1">
      <c r="A1349" s="988" t="s">
        <v>3764</v>
      </c>
      <c r="B1349" s="989" t="s">
        <v>3765</v>
      </c>
      <c r="C1349" s="990" t="s">
        <v>80</v>
      </c>
      <c r="D1349" s="994">
        <v>75350131</v>
      </c>
      <c r="E1349" s="992">
        <v>2260503.9299999997</v>
      </c>
      <c r="F1349" s="992">
        <v>77610634.930000007</v>
      </c>
      <c r="G1349" s="992">
        <v>12417701.588800002</v>
      </c>
      <c r="H1349" s="992">
        <v>90028337</v>
      </c>
      <c r="J1349" s="975"/>
    </row>
    <row r="1350" spans="1:10" s="982" customFormat="1">
      <c r="A1350" s="1004" t="s">
        <v>3766</v>
      </c>
      <c r="B1350" s="1005" t="s">
        <v>3767</v>
      </c>
      <c r="C1350" s="1006"/>
      <c r="D1350" s="1007"/>
      <c r="E1350" s="987"/>
      <c r="F1350" s="987"/>
      <c r="G1350" s="987"/>
      <c r="H1350" s="987"/>
      <c r="J1350" s="975"/>
    </row>
    <row r="1351" spans="1:10" s="982" customFormat="1">
      <c r="A1351" s="988" t="s">
        <v>3768</v>
      </c>
      <c r="B1351" s="989" t="s">
        <v>708</v>
      </c>
      <c r="C1351" s="990" t="s">
        <v>80</v>
      </c>
      <c r="D1351" s="994">
        <v>482656</v>
      </c>
      <c r="E1351" s="992">
        <v>14479.68</v>
      </c>
      <c r="F1351" s="992">
        <v>497135.68</v>
      </c>
      <c r="G1351" s="992">
        <v>79541.708800000008</v>
      </c>
      <c r="H1351" s="992">
        <v>576677</v>
      </c>
      <c r="J1351" s="975"/>
    </row>
    <row r="1352" spans="1:10" s="982" customFormat="1">
      <c r="A1352" s="988" t="s">
        <v>3769</v>
      </c>
      <c r="B1352" s="989" t="s">
        <v>746</v>
      </c>
      <c r="C1352" s="990" t="s">
        <v>77</v>
      </c>
      <c r="D1352" s="994">
        <v>259308</v>
      </c>
      <c r="E1352" s="992">
        <v>7779.24</v>
      </c>
      <c r="F1352" s="992">
        <v>267087.24</v>
      </c>
      <c r="G1352" s="992">
        <v>42733.958399999996</v>
      </c>
      <c r="H1352" s="992">
        <v>309821</v>
      </c>
      <c r="J1352" s="975"/>
    </row>
    <row r="1353" spans="1:10" s="982" customFormat="1">
      <c r="A1353" s="988" t="s">
        <v>3770</v>
      </c>
      <c r="B1353" s="989" t="s">
        <v>709</v>
      </c>
      <c r="C1353" s="990" t="s">
        <v>77</v>
      </c>
      <c r="D1353" s="994">
        <v>289878</v>
      </c>
      <c r="E1353" s="992">
        <v>8696.34</v>
      </c>
      <c r="F1353" s="992">
        <v>298574.34000000003</v>
      </c>
      <c r="G1353" s="992">
        <v>47771.894400000005</v>
      </c>
      <c r="H1353" s="992">
        <v>346346</v>
      </c>
      <c r="J1353" s="975"/>
    </row>
    <row r="1354" spans="1:10" s="982" customFormat="1">
      <c r="A1354" s="988" t="s">
        <v>3771</v>
      </c>
      <c r="B1354" s="989" t="s">
        <v>3772</v>
      </c>
      <c r="C1354" s="990" t="s">
        <v>77</v>
      </c>
      <c r="D1354" s="994">
        <v>421515</v>
      </c>
      <c r="E1354" s="992">
        <v>12645.449999999999</v>
      </c>
      <c r="F1354" s="992">
        <v>434160.45</v>
      </c>
      <c r="G1354" s="992">
        <v>69465.672000000006</v>
      </c>
      <c r="H1354" s="992">
        <v>503626</v>
      </c>
      <c r="J1354" s="975"/>
    </row>
    <row r="1355" spans="1:10" s="982" customFormat="1">
      <c r="A1355" s="988" t="s">
        <v>3773</v>
      </c>
      <c r="B1355" s="989" t="s">
        <v>3774</v>
      </c>
      <c r="C1355" s="990" t="s">
        <v>77</v>
      </c>
      <c r="D1355" s="994">
        <v>508150</v>
      </c>
      <c r="E1355" s="992">
        <v>15244.5</v>
      </c>
      <c r="F1355" s="992">
        <v>523394.5</v>
      </c>
      <c r="G1355" s="992">
        <v>83743.12</v>
      </c>
      <c r="H1355" s="992">
        <v>607138</v>
      </c>
      <c r="J1355" s="975"/>
    </row>
    <row r="1356" spans="1:10" s="982" customFormat="1">
      <c r="A1356" s="988" t="s">
        <v>3775</v>
      </c>
      <c r="B1356" s="989" t="s">
        <v>710</v>
      </c>
      <c r="C1356" s="990" t="s">
        <v>80</v>
      </c>
      <c r="D1356" s="994">
        <v>191496</v>
      </c>
      <c r="E1356" s="992">
        <v>5744.88</v>
      </c>
      <c r="F1356" s="992">
        <v>197240.88</v>
      </c>
      <c r="G1356" s="992">
        <v>31558.540800000002</v>
      </c>
      <c r="H1356" s="992">
        <v>228799</v>
      </c>
      <c r="J1356" s="975"/>
    </row>
    <row r="1357" spans="1:10" s="982" customFormat="1">
      <c r="A1357" s="988" t="s">
        <v>3776</v>
      </c>
      <c r="B1357" s="989" t="s">
        <v>711</v>
      </c>
      <c r="C1357" s="990" t="s">
        <v>80</v>
      </c>
      <c r="D1357" s="994">
        <v>531376</v>
      </c>
      <c r="E1357" s="992">
        <v>15941.279999999999</v>
      </c>
      <c r="F1357" s="992">
        <v>547317.28</v>
      </c>
      <c r="G1357" s="992">
        <v>87570.764800000004</v>
      </c>
      <c r="H1357" s="992">
        <v>634888</v>
      </c>
      <c r="J1357" s="975"/>
    </row>
    <row r="1358" spans="1:10" s="982" customFormat="1">
      <c r="A1358" s="988" t="s">
        <v>3777</v>
      </c>
      <c r="B1358" s="989" t="s">
        <v>712</v>
      </c>
      <c r="C1358" s="990" t="s">
        <v>80</v>
      </c>
      <c r="D1358" s="994">
        <v>68536</v>
      </c>
      <c r="E1358" s="992">
        <v>2056.08</v>
      </c>
      <c r="F1358" s="992">
        <v>70592.08</v>
      </c>
      <c r="G1358" s="992">
        <v>11294.7328</v>
      </c>
      <c r="H1358" s="992">
        <v>81887</v>
      </c>
      <c r="J1358" s="975"/>
    </row>
    <row r="1359" spans="1:10" s="982" customFormat="1">
      <c r="A1359" s="988" t="s">
        <v>3778</v>
      </c>
      <c r="B1359" s="989" t="s">
        <v>713</v>
      </c>
      <c r="C1359" s="990" t="s">
        <v>80</v>
      </c>
      <c r="D1359" s="994">
        <v>103336</v>
      </c>
      <c r="E1359" s="992">
        <v>3100.08</v>
      </c>
      <c r="F1359" s="992">
        <v>106436.08</v>
      </c>
      <c r="G1359" s="992">
        <v>17029.772799999999</v>
      </c>
      <c r="H1359" s="992">
        <v>123466</v>
      </c>
      <c r="J1359" s="975"/>
    </row>
    <row r="1360" spans="1:10" s="982" customFormat="1">
      <c r="A1360" s="988" t="s">
        <v>3779</v>
      </c>
      <c r="B1360" s="989" t="s">
        <v>3780</v>
      </c>
      <c r="C1360" s="990" t="s">
        <v>80</v>
      </c>
      <c r="D1360" s="994">
        <v>25815</v>
      </c>
      <c r="E1360" s="992">
        <v>774.44999999999993</v>
      </c>
      <c r="F1360" s="992">
        <v>26589.45</v>
      </c>
      <c r="G1360" s="992">
        <v>4254.3119999999999</v>
      </c>
      <c r="H1360" s="992">
        <v>30844</v>
      </c>
      <c r="J1360" s="975"/>
    </row>
    <row r="1361" spans="1:10" s="982" customFormat="1">
      <c r="A1361" s="988" t="s">
        <v>3781</v>
      </c>
      <c r="B1361" s="989" t="s">
        <v>3782</v>
      </c>
      <c r="C1361" s="990" t="s">
        <v>80</v>
      </c>
      <c r="D1361" s="994">
        <v>42350</v>
      </c>
      <c r="E1361" s="992">
        <v>1270.5</v>
      </c>
      <c r="F1361" s="992">
        <v>43620.5</v>
      </c>
      <c r="G1361" s="992">
        <v>6979.28</v>
      </c>
      <c r="H1361" s="992">
        <v>50600</v>
      </c>
      <c r="J1361" s="975"/>
    </row>
    <row r="1362" spans="1:10" s="982" customFormat="1">
      <c r="A1362" s="988" t="s">
        <v>3783</v>
      </c>
      <c r="B1362" s="989" t="s">
        <v>3784</v>
      </c>
      <c r="C1362" s="990" t="s">
        <v>80</v>
      </c>
      <c r="D1362" s="994">
        <v>98030</v>
      </c>
      <c r="E1362" s="992">
        <v>2940.9</v>
      </c>
      <c r="F1362" s="992">
        <v>100970.9</v>
      </c>
      <c r="G1362" s="992">
        <v>16155.343999999999</v>
      </c>
      <c r="H1362" s="992">
        <v>117126</v>
      </c>
      <c r="J1362" s="975"/>
    </row>
    <row r="1363" spans="1:10" s="982" customFormat="1">
      <c r="A1363" s="988" t="s">
        <v>3785</v>
      </c>
      <c r="B1363" s="989" t="s">
        <v>3786</v>
      </c>
      <c r="C1363" s="990" t="s">
        <v>80</v>
      </c>
      <c r="D1363" s="994">
        <v>188510</v>
      </c>
      <c r="E1363" s="992">
        <v>5655.3</v>
      </c>
      <c r="F1363" s="992">
        <v>194165.3</v>
      </c>
      <c r="G1363" s="992">
        <v>31066.448</v>
      </c>
      <c r="H1363" s="992">
        <v>225232</v>
      </c>
      <c r="J1363" s="975"/>
    </row>
    <row r="1364" spans="1:10" s="982" customFormat="1">
      <c r="A1364" s="1004" t="s">
        <v>3787</v>
      </c>
      <c r="B1364" s="1005" t="s">
        <v>3788</v>
      </c>
      <c r="C1364" s="1006"/>
      <c r="D1364" s="1007"/>
      <c r="E1364" s="987"/>
      <c r="F1364" s="987"/>
      <c r="G1364" s="987"/>
      <c r="H1364" s="987"/>
      <c r="J1364" s="975"/>
    </row>
    <row r="1365" spans="1:10" s="982" customFormat="1">
      <c r="A1365" s="988" t="s">
        <v>3789</v>
      </c>
      <c r="B1365" s="989" t="s">
        <v>3790</v>
      </c>
      <c r="C1365" s="990" t="s">
        <v>80</v>
      </c>
      <c r="D1365" s="994">
        <v>381724</v>
      </c>
      <c r="E1365" s="992">
        <v>11451.72</v>
      </c>
      <c r="F1365" s="992">
        <v>393175.72</v>
      </c>
      <c r="G1365" s="992">
        <v>62908.1152</v>
      </c>
      <c r="H1365" s="992">
        <v>456084</v>
      </c>
      <c r="J1365" s="975"/>
    </row>
    <row r="1366" spans="1:10" s="982" customFormat="1">
      <c r="A1366" s="988" t="s">
        <v>3791</v>
      </c>
      <c r="B1366" s="989" t="s">
        <v>3792</v>
      </c>
      <c r="C1366" s="990" t="s">
        <v>80</v>
      </c>
      <c r="D1366" s="994">
        <v>472205</v>
      </c>
      <c r="E1366" s="992">
        <v>14166.15</v>
      </c>
      <c r="F1366" s="992">
        <v>486371.15</v>
      </c>
      <c r="G1366" s="992">
        <v>77819.384000000005</v>
      </c>
      <c r="H1366" s="992">
        <v>564191</v>
      </c>
      <c r="J1366" s="975"/>
    </row>
    <row r="1367" spans="1:10" s="982" customFormat="1">
      <c r="A1367" s="988" t="s">
        <v>3793</v>
      </c>
      <c r="B1367" s="989" t="s">
        <v>3794</v>
      </c>
      <c r="C1367" s="990" t="s">
        <v>80</v>
      </c>
      <c r="D1367" s="994">
        <v>716988</v>
      </c>
      <c r="E1367" s="992">
        <v>21509.64</v>
      </c>
      <c r="F1367" s="992">
        <v>738497.64</v>
      </c>
      <c r="G1367" s="992">
        <v>118159.62240000001</v>
      </c>
      <c r="H1367" s="992">
        <v>856657</v>
      </c>
      <c r="J1367" s="975"/>
    </row>
    <row r="1368" spans="1:10" s="982" customFormat="1">
      <c r="A1368" s="988" t="s">
        <v>3795</v>
      </c>
      <c r="B1368" s="989" t="s">
        <v>3796</v>
      </c>
      <c r="C1368" s="990" t="s">
        <v>80</v>
      </c>
      <c r="D1368" s="994">
        <v>1475629</v>
      </c>
      <c r="E1368" s="992">
        <v>44268.869999999995</v>
      </c>
      <c r="F1368" s="992">
        <v>1519897.87</v>
      </c>
      <c r="G1368" s="992">
        <v>243183.65920000002</v>
      </c>
      <c r="H1368" s="992">
        <v>1763082</v>
      </c>
      <c r="J1368" s="975"/>
    </row>
    <row r="1369" spans="1:10" s="982" customFormat="1">
      <c r="A1369" s="988" t="s">
        <v>3797</v>
      </c>
      <c r="B1369" s="989" t="s">
        <v>3798</v>
      </c>
      <c r="C1369" s="990" t="s">
        <v>80</v>
      </c>
      <c r="D1369" s="994">
        <v>2208750</v>
      </c>
      <c r="E1369" s="992">
        <v>66262.5</v>
      </c>
      <c r="F1369" s="992">
        <v>2275012.5</v>
      </c>
      <c r="G1369" s="992">
        <v>364002</v>
      </c>
      <c r="H1369" s="992">
        <v>2639015</v>
      </c>
      <c r="J1369" s="975"/>
    </row>
    <row r="1370" spans="1:10" s="982" customFormat="1">
      <c r="A1370" s="988" t="s">
        <v>3799</v>
      </c>
      <c r="B1370" s="989" t="s">
        <v>3800</v>
      </c>
      <c r="C1370" s="990" t="s">
        <v>80</v>
      </c>
      <c r="D1370" s="994">
        <v>3867555</v>
      </c>
      <c r="E1370" s="992">
        <v>116026.65</v>
      </c>
      <c r="F1370" s="992">
        <v>3983581.65</v>
      </c>
      <c r="G1370" s="992">
        <v>637373.06400000001</v>
      </c>
      <c r="H1370" s="992">
        <v>4620955</v>
      </c>
      <c r="J1370" s="975"/>
    </row>
    <row r="1371" spans="1:10" s="982" customFormat="1">
      <c r="A1371" s="988" t="s">
        <v>3801</v>
      </c>
      <c r="B1371" s="989" t="s">
        <v>3802</v>
      </c>
      <c r="C1371" s="990" t="s">
        <v>80</v>
      </c>
      <c r="D1371" s="994">
        <v>5439358</v>
      </c>
      <c r="E1371" s="992">
        <v>163180.74</v>
      </c>
      <c r="F1371" s="992">
        <v>5602538.7400000002</v>
      </c>
      <c r="G1371" s="992">
        <v>896406.19840000011</v>
      </c>
      <c r="H1371" s="992">
        <v>6498945</v>
      </c>
      <c r="J1371" s="975"/>
    </row>
    <row r="1372" spans="1:10" s="982" customFormat="1">
      <c r="A1372" s="1004" t="s">
        <v>3803</v>
      </c>
      <c r="B1372" s="1005" t="s">
        <v>3804</v>
      </c>
      <c r="C1372" s="1006"/>
      <c r="D1372" s="1007"/>
      <c r="E1372" s="987"/>
      <c r="F1372" s="987"/>
      <c r="G1372" s="987"/>
      <c r="H1372" s="987"/>
      <c r="J1372" s="975"/>
    </row>
    <row r="1373" spans="1:10" s="982" customFormat="1">
      <c r="A1373" s="988" t="s">
        <v>3805</v>
      </c>
      <c r="B1373" s="989" t="s">
        <v>3806</v>
      </c>
      <c r="C1373" s="990" t="s">
        <v>80</v>
      </c>
      <c r="D1373" s="994">
        <v>551003</v>
      </c>
      <c r="E1373" s="992">
        <v>16530.09</v>
      </c>
      <c r="F1373" s="992">
        <v>567533.09</v>
      </c>
      <c r="G1373" s="992">
        <v>90805.294399999999</v>
      </c>
      <c r="H1373" s="992">
        <v>658338</v>
      </c>
      <c r="J1373" s="975"/>
    </row>
    <row r="1374" spans="1:10" s="982" customFormat="1">
      <c r="A1374" s="988" t="s">
        <v>3807</v>
      </c>
      <c r="B1374" s="989" t="s">
        <v>3808</v>
      </c>
      <c r="C1374" s="990" t="s">
        <v>80</v>
      </c>
      <c r="D1374" s="994">
        <v>788806</v>
      </c>
      <c r="E1374" s="992">
        <v>23664.18</v>
      </c>
      <c r="F1374" s="992">
        <v>812470.18</v>
      </c>
      <c r="G1374" s="992">
        <v>129995.22880000001</v>
      </c>
      <c r="H1374" s="992">
        <v>942465</v>
      </c>
      <c r="J1374" s="975"/>
    </row>
    <row r="1375" spans="1:10" s="982" customFormat="1">
      <c r="A1375" s="988" t="s">
        <v>3809</v>
      </c>
      <c r="B1375" s="989" t="s">
        <v>3810</v>
      </c>
      <c r="C1375" s="990" t="s">
        <v>80</v>
      </c>
      <c r="D1375" s="994">
        <v>1078808</v>
      </c>
      <c r="E1375" s="992">
        <v>32364.239999999998</v>
      </c>
      <c r="F1375" s="992">
        <v>1111172.24</v>
      </c>
      <c r="G1375" s="992">
        <v>177787.55840000001</v>
      </c>
      <c r="H1375" s="992">
        <v>1288960</v>
      </c>
      <c r="J1375" s="975"/>
    </row>
    <row r="1376" spans="1:10" s="982" customFormat="1">
      <c r="A1376" s="988" t="s">
        <v>3811</v>
      </c>
      <c r="B1376" s="989" t="s">
        <v>3812</v>
      </c>
      <c r="C1376" s="990" t="s">
        <v>80</v>
      </c>
      <c r="D1376" s="994">
        <v>2222576</v>
      </c>
      <c r="E1376" s="992">
        <v>66677.279999999999</v>
      </c>
      <c r="F1376" s="992">
        <v>2289253.2799999998</v>
      </c>
      <c r="G1376" s="992">
        <v>366280.52479999996</v>
      </c>
      <c r="H1376" s="992">
        <v>2655534</v>
      </c>
      <c r="J1376" s="975"/>
    </row>
    <row r="1377" spans="1:10" s="982" customFormat="1">
      <c r="A1377" s="988" t="s">
        <v>3813</v>
      </c>
      <c r="B1377" s="989" t="s">
        <v>3814</v>
      </c>
      <c r="C1377" s="990" t="s">
        <v>80</v>
      </c>
      <c r="D1377" s="994">
        <v>3642425</v>
      </c>
      <c r="E1377" s="992">
        <v>109272.75</v>
      </c>
      <c r="F1377" s="992">
        <v>3751697.75</v>
      </c>
      <c r="G1377" s="992">
        <v>600271.64</v>
      </c>
      <c r="H1377" s="992">
        <v>4351969</v>
      </c>
      <c r="J1377" s="975"/>
    </row>
    <row r="1378" spans="1:10" s="982" customFormat="1">
      <c r="A1378" s="1004" t="s">
        <v>3815</v>
      </c>
      <c r="B1378" s="1005" t="s">
        <v>3816</v>
      </c>
      <c r="C1378" s="1006"/>
      <c r="D1378" s="1007"/>
      <c r="E1378" s="987"/>
      <c r="F1378" s="987"/>
      <c r="G1378" s="987"/>
      <c r="H1378" s="987"/>
      <c r="J1378" s="975"/>
    </row>
    <row r="1379" spans="1:10" s="982" customFormat="1">
      <c r="A1379" s="988" t="s">
        <v>3817</v>
      </c>
      <c r="B1379" s="989" t="s">
        <v>3818</v>
      </c>
      <c r="C1379" s="990" t="s">
        <v>80</v>
      </c>
      <c r="D1379" s="994">
        <v>246356</v>
      </c>
      <c r="E1379" s="992">
        <v>7390.6799999999994</v>
      </c>
      <c r="F1379" s="992">
        <v>253746.68</v>
      </c>
      <c r="G1379" s="992">
        <v>40599.468800000002</v>
      </c>
      <c r="H1379" s="992">
        <v>294346</v>
      </c>
      <c r="J1379" s="975"/>
    </row>
    <row r="1380" spans="1:10" s="982" customFormat="1">
      <c r="A1380" s="988" t="s">
        <v>3819</v>
      </c>
      <c r="B1380" s="989" t="s">
        <v>3820</v>
      </c>
      <c r="C1380" s="990" t="s">
        <v>80</v>
      </c>
      <c r="D1380" s="994">
        <v>353828</v>
      </c>
      <c r="E1380" s="992">
        <v>10614.84</v>
      </c>
      <c r="F1380" s="992">
        <v>364442.84</v>
      </c>
      <c r="G1380" s="992">
        <v>58310.854400000004</v>
      </c>
      <c r="H1380" s="992">
        <v>422754</v>
      </c>
      <c r="J1380" s="975"/>
    </row>
    <row r="1381" spans="1:10" s="982" customFormat="1">
      <c r="A1381" s="988" t="s">
        <v>3821</v>
      </c>
      <c r="B1381" s="989" t="s">
        <v>3822</v>
      </c>
      <c r="C1381" s="990" t="s">
        <v>80</v>
      </c>
      <c r="D1381" s="994">
        <v>428255</v>
      </c>
      <c r="E1381" s="992">
        <v>12847.65</v>
      </c>
      <c r="F1381" s="992">
        <v>441102.65</v>
      </c>
      <c r="G1381" s="992">
        <v>70576.423999999999</v>
      </c>
      <c r="H1381" s="992">
        <v>511679</v>
      </c>
      <c r="J1381" s="975"/>
    </row>
    <row r="1382" spans="1:10" s="982" customFormat="1">
      <c r="A1382" s="988" t="s">
        <v>3823</v>
      </c>
      <c r="B1382" s="989" t="s">
        <v>3824</v>
      </c>
      <c r="C1382" s="990" t="s">
        <v>80</v>
      </c>
      <c r="D1382" s="994">
        <v>598991</v>
      </c>
      <c r="E1382" s="992">
        <v>17969.73</v>
      </c>
      <c r="F1382" s="992">
        <v>616960.73</v>
      </c>
      <c r="G1382" s="992">
        <v>98713.716799999995</v>
      </c>
      <c r="H1382" s="992">
        <v>715674</v>
      </c>
      <c r="J1382" s="975"/>
    </row>
    <row r="1383" spans="1:10" s="982" customFormat="1">
      <c r="A1383" s="988" t="s">
        <v>3825</v>
      </c>
      <c r="B1383" s="989" t="s">
        <v>3826</v>
      </c>
      <c r="C1383" s="990" t="s">
        <v>80</v>
      </c>
      <c r="D1383" s="994">
        <v>1093345</v>
      </c>
      <c r="E1383" s="992">
        <v>32800.35</v>
      </c>
      <c r="F1383" s="992">
        <v>1126145.3500000001</v>
      </c>
      <c r="G1383" s="992">
        <v>180183.25600000002</v>
      </c>
      <c r="H1383" s="992">
        <v>1306329</v>
      </c>
      <c r="J1383" s="975"/>
    </row>
    <row r="1384" spans="1:10" s="982" customFormat="1">
      <c r="A1384" s="988" t="s">
        <v>3827</v>
      </c>
      <c r="B1384" s="989" t="s">
        <v>3828</v>
      </c>
      <c r="C1384" s="990" t="s">
        <v>80</v>
      </c>
      <c r="D1384" s="994">
        <v>1401176</v>
      </c>
      <c r="E1384" s="992">
        <v>42035.28</v>
      </c>
      <c r="F1384" s="992">
        <v>1443211.28</v>
      </c>
      <c r="G1384" s="992">
        <v>230913.80480000001</v>
      </c>
      <c r="H1384" s="992">
        <v>1674125</v>
      </c>
      <c r="J1384" s="975"/>
    </row>
    <row r="1385" spans="1:10" s="982" customFormat="1">
      <c r="A1385" s="988" t="s">
        <v>3829</v>
      </c>
      <c r="B1385" s="989" t="s">
        <v>3830</v>
      </c>
      <c r="C1385" s="990" t="s">
        <v>80</v>
      </c>
      <c r="D1385" s="994">
        <v>2211738</v>
      </c>
      <c r="E1385" s="992">
        <v>66352.14</v>
      </c>
      <c r="F1385" s="992">
        <v>2278090.14</v>
      </c>
      <c r="G1385" s="992">
        <v>364494.42240000004</v>
      </c>
      <c r="H1385" s="992">
        <v>2642585</v>
      </c>
      <c r="J1385" s="975"/>
    </row>
    <row r="1386" spans="1:10" s="982" customFormat="1">
      <c r="A1386" s="1004" t="s">
        <v>3831</v>
      </c>
      <c r="B1386" s="1005" t="s">
        <v>3832</v>
      </c>
      <c r="C1386" s="1006"/>
      <c r="D1386" s="1007"/>
      <c r="E1386" s="987"/>
      <c r="F1386" s="987"/>
      <c r="G1386" s="987"/>
      <c r="H1386" s="987"/>
      <c r="J1386" s="975"/>
    </row>
    <row r="1387" spans="1:10" s="982" customFormat="1">
      <c r="A1387" s="988" t="s">
        <v>3833</v>
      </c>
      <c r="B1387" s="989" t="s">
        <v>3834</v>
      </c>
      <c r="C1387" s="990" t="s">
        <v>80</v>
      </c>
      <c r="D1387" s="994">
        <v>2609000</v>
      </c>
      <c r="E1387" s="992">
        <v>78270</v>
      </c>
      <c r="F1387" s="997">
        <v>2687270</v>
      </c>
      <c r="G1387" s="997">
        <v>429963.2</v>
      </c>
      <c r="H1387" s="998">
        <v>3117233</v>
      </c>
      <c r="J1387" s="975"/>
    </row>
    <row r="1388" spans="1:10" s="982" customFormat="1">
      <c r="A1388" s="988" t="s">
        <v>3835</v>
      </c>
      <c r="B1388" s="989" t="s">
        <v>750</v>
      </c>
      <c r="C1388" s="990" t="s">
        <v>80</v>
      </c>
      <c r="D1388" s="994">
        <v>3843685</v>
      </c>
      <c r="E1388" s="992">
        <v>115310.55</v>
      </c>
      <c r="F1388" s="992">
        <v>3958995.55</v>
      </c>
      <c r="G1388" s="992">
        <v>633439.28799999994</v>
      </c>
      <c r="H1388" s="992">
        <v>4592435</v>
      </c>
      <c r="J1388" s="975"/>
    </row>
    <row r="1389" spans="1:10" s="982" customFormat="1">
      <c r="A1389" s="988" t="s">
        <v>3836</v>
      </c>
      <c r="B1389" s="989" t="s">
        <v>3837</v>
      </c>
      <c r="C1389" s="990" t="s">
        <v>80</v>
      </c>
      <c r="D1389" s="994">
        <v>4725305</v>
      </c>
      <c r="E1389" s="992">
        <v>141759.15</v>
      </c>
      <c r="F1389" s="992">
        <v>4867064.1500000004</v>
      </c>
      <c r="G1389" s="992">
        <v>778730.26400000008</v>
      </c>
      <c r="H1389" s="992">
        <v>5645794</v>
      </c>
      <c r="J1389" s="975"/>
    </row>
    <row r="1390" spans="1:10" s="982" customFormat="1">
      <c r="A1390" s="988" t="s">
        <v>3838</v>
      </c>
      <c r="B1390" s="989" t="s">
        <v>3839</v>
      </c>
      <c r="C1390" s="990" t="s">
        <v>80</v>
      </c>
      <c r="D1390" s="994">
        <v>9129139</v>
      </c>
      <c r="E1390" s="992">
        <v>273874.17</v>
      </c>
      <c r="F1390" s="992">
        <v>9403013.1699999999</v>
      </c>
      <c r="G1390" s="992">
        <v>1504482.1072</v>
      </c>
      <c r="H1390" s="992">
        <v>10907495</v>
      </c>
      <c r="J1390" s="975"/>
    </row>
    <row r="1391" spans="1:10" s="982" customFormat="1">
      <c r="A1391" s="988" t="s">
        <v>3840</v>
      </c>
      <c r="B1391" s="989" t="s">
        <v>3841</v>
      </c>
      <c r="C1391" s="990" t="s">
        <v>80</v>
      </c>
      <c r="D1391" s="994">
        <v>9170953</v>
      </c>
      <c r="E1391" s="992">
        <v>275128.58999999997</v>
      </c>
      <c r="F1391" s="992">
        <v>9446081.5899999999</v>
      </c>
      <c r="G1391" s="992">
        <v>1511373.0544</v>
      </c>
      <c r="H1391" s="992">
        <v>10957455</v>
      </c>
      <c r="J1391" s="975"/>
    </row>
    <row r="1392" spans="1:10" s="982" customFormat="1">
      <c r="A1392" s="1004" t="s">
        <v>3842</v>
      </c>
      <c r="B1392" s="1005" t="s">
        <v>3843</v>
      </c>
      <c r="C1392" s="1006"/>
      <c r="D1392" s="1007"/>
      <c r="E1392" s="987"/>
      <c r="F1392" s="987"/>
      <c r="G1392" s="987"/>
      <c r="H1392" s="987"/>
      <c r="J1392" s="975"/>
    </row>
    <row r="1393" spans="1:10" s="982" customFormat="1">
      <c r="A1393" s="988" t="s">
        <v>3844</v>
      </c>
      <c r="B1393" s="989" t="s">
        <v>3845</v>
      </c>
      <c r="C1393" s="990" t="s">
        <v>80</v>
      </c>
      <c r="D1393" s="994">
        <v>131389</v>
      </c>
      <c r="E1393" s="992">
        <v>3941.67</v>
      </c>
      <c r="F1393" s="992">
        <v>135330.67000000001</v>
      </c>
      <c r="G1393" s="992">
        <v>21652.907200000001</v>
      </c>
      <c r="H1393" s="992">
        <v>156984</v>
      </c>
      <c r="J1393" s="975"/>
    </row>
    <row r="1394" spans="1:10" s="982" customFormat="1">
      <c r="A1394" s="988" t="s">
        <v>3846</v>
      </c>
      <c r="B1394" s="989" t="s">
        <v>3847</v>
      </c>
      <c r="C1394" s="990" t="s">
        <v>80</v>
      </c>
      <c r="D1394" s="994">
        <v>303460</v>
      </c>
      <c r="E1394" s="992">
        <v>9103.7999999999993</v>
      </c>
      <c r="F1394" s="992">
        <v>312563.8</v>
      </c>
      <c r="G1394" s="992">
        <v>50010.207999999999</v>
      </c>
      <c r="H1394" s="992">
        <v>362574</v>
      </c>
      <c r="J1394" s="975"/>
    </row>
    <row r="1395" spans="1:10" s="982" customFormat="1">
      <c r="A1395" s="988" t="s">
        <v>3848</v>
      </c>
      <c r="B1395" s="989" t="s">
        <v>3849</v>
      </c>
      <c r="C1395" s="990" t="s">
        <v>80</v>
      </c>
      <c r="D1395" s="994">
        <v>623596</v>
      </c>
      <c r="E1395" s="992">
        <v>18707.88</v>
      </c>
      <c r="F1395" s="992">
        <v>642303.88</v>
      </c>
      <c r="G1395" s="992">
        <v>102768.6208</v>
      </c>
      <c r="H1395" s="992">
        <v>745073</v>
      </c>
      <c r="J1395" s="975"/>
    </row>
    <row r="1396" spans="1:10" s="982" customFormat="1">
      <c r="A1396" s="988" t="s">
        <v>3850</v>
      </c>
      <c r="B1396" s="989" t="s">
        <v>3851</v>
      </c>
      <c r="C1396" s="990" t="s">
        <v>80</v>
      </c>
      <c r="D1396" s="994">
        <v>1682910</v>
      </c>
      <c r="E1396" s="992">
        <v>50487.299999999996</v>
      </c>
      <c r="F1396" s="992">
        <v>1733397.3</v>
      </c>
      <c r="G1396" s="992">
        <v>277343.56800000003</v>
      </c>
      <c r="H1396" s="992">
        <v>2010741</v>
      </c>
      <c r="J1396" s="975"/>
    </row>
    <row r="1397" spans="1:10" s="982" customFormat="1">
      <c r="A1397" s="988" t="s">
        <v>3852</v>
      </c>
      <c r="B1397" s="989" t="s">
        <v>3853</v>
      </c>
      <c r="C1397" s="990" t="s">
        <v>80</v>
      </c>
      <c r="D1397" s="994">
        <v>1699393</v>
      </c>
      <c r="E1397" s="992">
        <v>50981.79</v>
      </c>
      <c r="F1397" s="992">
        <v>1750374.79</v>
      </c>
      <c r="G1397" s="992">
        <v>280059.96640000003</v>
      </c>
      <c r="H1397" s="992">
        <v>2030435</v>
      </c>
      <c r="J1397" s="975"/>
    </row>
    <row r="1398" spans="1:10" s="982" customFormat="1">
      <c r="A1398" s="988" t="s">
        <v>3854</v>
      </c>
      <c r="B1398" s="989" t="s">
        <v>3855</v>
      </c>
      <c r="C1398" s="990" t="s">
        <v>80</v>
      </c>
      <c r="D1398" s="994">
        <v>2303080</v>
      </c>
      <c r="E1398" s="992">
        <v>69092.399999999994</v>
      </c>
      <c r="F1398" s="992">
        <v>2372172.4</v>
      </c>
      <c r="G1398" s="992">
        <v>379547.58399999997</v>
      </c>
      <c r="H1398" s="992">
        <v>2751720</v>
      </c>
      <c r="J1398" s="975"/>
    </row>
    <row r="1399" spans="1:10" s="982" customFormat="1">
      <c r="A1399" s="988" t="s">
        <v>3856</v>
      </c>
      <c r="B1399" s="989" t="s">
        <v>3857</v>
      </c>
      <c r="C1399" s="990" t="s">
        <v>80</v>
      </c>
      <c r="D1399" s="994">
        <v>3116746</v>
      </c>
      <c r="E1399" s="992">
        <v>93502.37999999999</v>
      </c>
      <c r="F1399" s="992">
        <v>3210248.38</v>
      </c>
      <c r="G1399" s="992">
        <v>513639.74079999997</v>
      </c>
      <c r="H1399" s="992">
        <v>3723888</v>
      </c>
      <c r="J1399" s="975"/>
    </row>
    <row r="1400" spans="1:10" s="982" customFormat="1">
      <c r="A1400" s="1030" t="s">
        <v>3858</v>
      </c>
      <c r="B1400" s="1027" t="s">
        <v>3859</v>
      </c>
      <c r="C1400" s="1028"/>
      <c r="D1400" s="1028"/>
      <c r="E1400" s="987"/>
      <c r="F1400" s="987"/>
      <c r="G1400" s="987"/>
      <c r="H1400" s="987"/>
      <c r="J1400" s="975"/>
    </row>
    <row r="1401" spans="1:10" s="982" customFormat="1">
      <c r="A1401" s="988" t="s">
        <v>3860</v>
      </c>
      <c r="B1401" s="989" t="s">
        <v>3861</v>
      </c>
      <c r="C1401" s="990" t="s">
        <v>80</v>
      </c>
      <c r="D1401" s="994">
        <v>9900000</v>
      </c>
      <c r="E1401" s="992">
        <v>297000</v>
      </c>
      <c r="F1401" s="997">
        <v>10197000</v>
      </c>
      <c r="G1401" s="997">
        <v>1631520</v>
      </c>
      <c r="H1401" s="998">
        <v>11828520</v>
      </c>
      <c r="J1401" s="975"/>
    </row>
    <row r="1402" spans="1:10" s="982" customFormat="1">
      <c r="A1402" s="988" t="s">
        <v>3862</v>
      </c>
      <c r="B1402" s="989" t="s">
        <v>3863</v>
      </c>
      <c r="C1402" s="990" t="s">
        <v>80</v>
      </c>
      <c r="D1402" s="994">
        <v>630366</v>
      </c>
      <c r="E1402" s="992">
        <v>18910.98</v>
      </c>
      <c r="F1402" s="997">
        <v>649276.98</v>
      </c>
      <c r="G1402" s="997">
        <v>103884.3168</v>
      </c>
      <c r="H1402" s="998">
        <v>753161</v>
      </c>
      <c r="J1402" s="975"/>
    </row>
    <row r="1403" spans="1:10" s="982" customFormat="1">
      <c r="A1403" s="988" t="s">
        <v>3864</v>
      </c>
      <c r="B1403" s="989" t="s">
        <v>3865</v>
      </c>
      <c r="C1403" s="990" t="s">
        <v>80</v>
      </c>
      <c r="D1403" s="994">
        <v>236000</v>
      </c>
      <c r="E1403" s="992">
        <v>7080</v>
      </c>
      <c r="F1403" s="997">
        <v>243080</v>
      </c>
      <c r="G1403" s="997">
        <v>38892.800000000003</v>
      </c>
      <c r="H1403" s="998">
        <v>281973</v>
      </c>
      <c r="J1403" s="975"/>
    </row>
    <row r="1404" spans="1:10" s="982" customFormat="1">
      <c r="A1404" s="988" t="s">
        <v>3866</v>
      </c>
      <c r="B1404" s="989" t="s">
        <v>3867</v>
      </c>
      <c r="C1404" s="990" t="s">
        <v>80</v>
      </c>
      <c r="D1404" s="994">
        <v>528000</v>
      </c>
      <c r="E1404" s="992">
        <v>15840</v>
      </c>
      <c r="F1404" s="997">
        <v>543840</v>
      </c>
      <c r="G1404" s="997">
        <v>87014.400000000009</v>
      </c>
      <c r="H1404" s="998">
        <v>630854</v>
      </c>
      <c r="J1404" s="975"/>
    </row>
    <row r="1405" spans="1:10" s="982" customFormat="1">
      <c r="A1405" s="1004">
        <v>3.2</v>
      </c>
      <c r="B1405" s="1005" t="s">
        <v>3868</v>
      </c>
      <c r="C1405" s="1006"/>
      <c r="D1405" s="1007"/>
      <c r="E1405" s="987"/>
      <c r="F1405" s="987"/>
      <c r="G1405" s="987"/>
      <c r="H1405" s="987"/>
      <c r="J1405" s="975"/>
    </row>
    <row r="1406" spans="1:10" s="982" customFormat="1">
      <c r="A1406" s="988" t="s">
        <v>1071</v>
      </c>
      <c r="B1406" s="989" t="s">
        <v>1072</v>
      </c>
      <c r="C1406" s="990" t="s">
        <v>80</v>
      </c>
      <c r="D1406" s="994">
        <v>89781</v>
      </c>
      <c r="E1406" s="992">
        <v>2693.43</v>
      </c>
      <c r="F1406" s="992">
        <v>92474.43</v>
      </c>
      <c r="G1406" s="992">
        <v>14795.908799999999</v>
      </c>
      <c r="H1406" s="992">
        <v>107270</v>
      </c>
      <c r="J1406" s="975"/>
    </row>
    <row r="1407" spans="1:10" s="982" customFormat="1">
      <c r="A1407" s="988" t="s">
        <v>3869</v>
      </c>
      <c r="B1407" s="989" t="s">
        <v>3870</v>
      </c>
      <c r="C1407" s="990" t="s">
        <v>80</v>
      </c>
      <c r="D1407" s="994">
        <v>850000</v>
      </c>
      <c r="E1407" s="992">
        <v>25500</v>
      </c>
      <c r="F1407" s="997">
        <v>875500</v>
      </c>
      <c r="G1407" s="997">
        <v>140080</v>
      </c>
      <c r="H1407" s="998">
        <v>1015580</v>
      </c>
      <c r="J1407" s="975"/>
    </row>
    <row r="1408" spans="1:10" s="982" customFormat="1">
      <c r="A1408" s="1030" t="s">
        <v>3871</v>
      </c>
      <c r="B1408" s="1027" t="s">
        <v>170</v>
      </c>
      <c r="C1408" s="1028"/>
      <c r="D1408" s="1028"/>
      <c r="E1408" s="987"/>
      <c r="F1408" s="987"/>
      <c r="G1408" s="987"/>
      <c r="H1408" s="987"/>
      <c r="J1408" s="975"/>
    </row>
    <row r="1409" spans="1:10" s="982" customFormat="1">
      <c r="A1409" s="988" t="s">
        <v>3872</v>
      </c>
      <c r="B1409" s="989" t="s">
        <v>3873</v>
      </c>
      <c r="C1409" s="990" t="s">
        <v>80</v>
      </c>
      <c r="D1409" s="994">
        <v>18500</v>
      </c>
      <c r="E1409" s="992">
        <v>555</v>
      </c>
      <c r="F1409" s="997">
        <v>19055</v>
      </c>
      <c r="G1409" s="997">
        <v>3048.8</v>
      </c>
      <c r="H1409" s="998">
        <v>22104</v>
      </c>
      <c r="J1409" s="975"/>
    </row>
    <row r="1410" spans="1:10" s="982" customFormat="1">
      <c r="A1410" s="988" t="s">
        <v>3874</v>
      </c>
      <c r="B1410" s="989" t="s">
        <v>3875</v>
      </c>
      <c r="C1410" s="990" t="s">
        <v>80</v>
      </c>
      <c r="D1410" s="994">
        <v>25400</v>
      </c>
      <c r="E1410" s="992">
        <v>762</v>
      </c>
      <c r="F1410" s="997">
        <v>26162</v>
      </c>
      <c r="G1410" s="997">
        <v>4185.92</v>
      </c>
      <c r="H1410" s="998">
        <v>30348</v>
      </c>
      <c r="J1410" s="975"/>
    </row>
    <row r="1411" spans="1:10" s="982" customFormat="1">
      <c r="A1411" s="987"/>
      <c r="B1411" s="987"/>
      <c r="C1411" s="987"/>
      <c r="D1411" s="987"/>
      <c r="E1411" s="987"/>
      <c r="F1411" s="987"/>
      <c r="G1411" s="987"/>
      <c r="H1411" s="987"/>
      <c r="J1411" s="975"/>
    </row>
    <row r="1412" spans="1:10" s="982" customFormat="1" ht="12.75" customHeight="1">
      <c r="A1412" s="986">
        <v>4</v>
      </c>
      <c r="B1412" s="987" t="s">
        <v>3876</v>
      </c>
      <c r="C1412" s="987"/>
      <c r="D1412" s="987"/>
      <c r="E1412" s="987"/>
      <c r="F1412" s="987"/>
      <c r="G1412" s="987"/>
      <c r="H1412" s="987"/>
      <c r="J1412" s="975"/>
    </row>
    <row r="1413" spans="1:10" s="982" customFormat="1" ht="12.75" customHeight="1">
      <c r="A1413" s="986" t="s">
        <v>14</v>
      </c>
      <c r="B1413" s="987" t="s">
        <v>3877</v>
      </c>
      <c r="C1413" s="987"/>
      <c r="D1413" s="987"/>
      <c r="E1413" s="987"/>
      <c r="F1413" s="987"/>
      <c r="G1413" s="987"/>
      <c r="H1413" s="987"/>
      <c r="J1413" s="975"/>
    </row>
    <row r="1414" spans="1:10" s="982" customFormat="1" ht="12.75" customHeight="1">
      <c r="A1414" s="988" t="s">
        <v>192</v>
      </c>
      <c r="B1414" s="989" t="s">
        <v>3878</v>
      </c>
      <c r="C1414" s="990" t="s">
        <v>77</v>
      </c>
      <c r="D1414" s="994">
        <v>9562.6666666666661</v>
      </c>
      <c r="E1414" s="992">
        <v>286.88</v>
      </c>
      <c r="F1414" s="992">
        <v>9849.5466666666653</v>
      </c>
      <c r="G1414" s="992">
        <v>1575.9274666666665</v>
      </c>
      <c r="H1414" s="992">
        <v>11425</v>
      </c>
      <c r="J1414" s="975"/>
    </row>
    <row r="1415" spans="1:10" s="982" customFormat="1" ht="12.75" customHeight="1">
      <c r="A1415" s="988" t="s">
        <v>3879</v>
      </c>
      <c r="B1415" s="989" t="s">
        <v>3880</v>
      </c>
      <c r="C1415" s="990" t="s">
        <v>77</v>
      </c>
      <c r="D1415" s="994">
        <v>17367.166666666668</v>
      </c>
      <c r="E1415" s="992">
        <v>521.01499999999999</v>
      </c>
      <c r="F1415" s="997">
        <v>17888.181666666667</v>
      </c>
      <c r="G1415" s="997">
        <v>2862.1090666666669</v>
      </c>
      <c r="H1415" s="998">
        <v>20750</v>
      </c>
      <c r="J1415" s="975"/>
    </row>
    <row r="1416" spans="1:10" s="982" customFormat="1" ht="12.75" customHeight="1">
      <c r="A1416" s="988" t="s">
        <v>3881</v>
      </c>
      <c r="B1416" s="989" t="s">
        <v>3882</v>
      </c>
      <c r="C1416" s="990" t="s">
        <v>77</v>
      </c>
      <c r="D1416" s="994">
        <v>25170.529801324505</v>
      </c>
      <c r="E1416" s="992">
        <v>755.11589403973517</v>
      </c>
      <c r="F1416" s="997">
        <v>25925.645695364241</v>
      </c>
      <c r="G1416" s="997">
        <v>4148.1033112582791</v>
      </c>
      <c r="H1416" s="998">
        <v>30074</v>
      </c>
      <c r="J1416" s="975"/>
    </row>
    <row r="1417" spans="1:10" s="982" customFormat="1" ht="12.75" customHeight="1">
      <c r="A1417" s="988" t="s">
        <v>3883</v>
      </c>
      <c r="B1417" s="989" t="s">
        <v>3884</v>
      </c>
      <c r="C1417" s="990" t="s">
        <v>77</v>
      </c>
      <c r="D1417" s="994">
        <v>36907.666666666664</v>
      </c>
      <c r="E1417" s="992">
        <v>1107.2299999999998</v>
      </c>
      <c r="F1417" s="997">
        <v>38014.896666666667</v>
      </c>
      <c r="G1417" s="997">
        <v>6082.3834666666671</v>
      </c>
      <c r="H1417" s="998">
        <v>44097</v>
      </c>
      <c r="J1417" s="975"/>
    </row>
    <row r="1418" spans="1:10" s="982" customFormat="1" ht="12.75" customHeight="1">
      <c r="A1418" s="988" t="s">
        <v>3885</v>
      </c>
      <c r="B1418" s="989" t="s">
        <v>3886</v>
      </c>
      <c r="C1418" s="990" t="s">
        <v>77</v>
      </c>
      <c r="D1418" s="994">
        <v>54569.333333333336</v>
      </c>
      <c r="E1418" s="992">
        <v>1637.08</v>
      </c>
      <c r="F1418" s="997">
        <v>56206.413333333338</v>
      </c>
      <c r="G1418" s="997">
        <v>8993.0261333333347</v>
      </c>
      <c r="H1418" s="998">
        <v>65199</v>
      </c>
      <c r="J1418" s="975"/>
    </row>
    <row r="1419" spans="1:10" s="982" customFormat="1" ht="12.75" customHeight="1">
      <c r="A1419" s="988" t="s">
        <v>3887</v>
      </c>
      <c r="B1419" s="989" t="s">
        <v>3888</v>
      </c>
      <c r="C1419" s="990" t="s">
        <v>77</v>
      </c>
      <c r="D1419" s="994">
        <v>63061.166666666664</v>
      </c>
      <c r="E1419" s="992">
        <v>1891.8349999999998</v>
      </c>
      <c r="F1419" s="997">
        <v>64953.001666666663</v>
      </c>
      <c r="G1419" s="997">
        <v>10392.480266666666</v>
      </c>
      <c r="H1419" s="998">
        <v>75345</v>
      </c>
      <c r="J1419" s="975"/>
    </row>
    <row r="1420" spans="1:10" s="982" customFormat="1" ht="12.75" customHeight="1">
      <c r="A1420" s="988" t="s">
        <v>3889</v>
      </c>
      <c r="B1420" s="989" t="s">
        <v>3890</v>
      </c>
      <c r="C1420" s="990" t="s">
        <v>77</v>
      </c>
      <c r="D1420" s="994">
        <v>84522.5</v>
      </c>
      <c r="E1420" s="992">
        <v>2535.6749999999997</v>
      </c>
      <c r="F1420" s="997">
        <v>87058.175000000003</v>
      </c>
      <c r="G1420" s="997">
        <v>13929.308000000001</v>
      </c>
      <c r="H1420" s="998">
        <v>100987</v>
      </c>
      <c r="J1420" s="975"/>
    </row>
    <row r="1421" spans="1:10" s="982" customFormat="1" ht="12.75" customHeight="1">
      <c r="A1421" s="988" t="s">
        <v>3891</v>
      </c>
      <c r="B1421" s="989" t="s">
        <v>3892</v>
      </c>
      <c r="C1421" s="990" t="s">
        <v>77</v>
      </c>
      <c r="D1421" s="994">
        <v>111167.5</v>
      </c>
      <c r="E1421" s="992">
        <v>3335.0250000000001</v>
      </c>
      <c r="F1421" s="997">
        <v>114502.52499999999</v>
      </c>
      <c r="G1421" s="997">
        <v>18320.403999999999</v>
      </c>
      <c r="H1421" s="998">
        <v>132823</v>
      </c>
      <c r="J1421" s="975"/>
    </row>
    <row r="1422" spans="1:10" s="982" customFormat="1" ht="12.75" customHeight="1">
      <c r="A1422" s="988" t="s">
        <v>3893</v>
      </c>
      <c r="B1422" s="989" t="s">
        <v>3894</v>
      </c>
      <c r="C1422" s="990" t="s">
        <v>77</v>
      </c>
      <c r="D1422" s="994">
        <v>137987.66666666666</v>
      </c>
      <c r="E1422" s="992">
        <v>4139.6299999999992</v>
      </c>
      <c r="F1422" s="997">
        <v>142127.29666666666</v>
      </c>
      <c r="G1422" s="997">
        <v>22740.367466666667</v>
      </c>
      <c r="H1422" s="998">
        <v>164868</v>
      </c>
      <c r="J1422" s="975"/>
    </row>
    <row r="1423" spans="1:10" s="982" customFormat="1" ht="12.75" customHeight="1">
      <c r="A1423" s="988" t="s">
        <v>3895</v>
      </c>
      <c r="B1423" s="989" t="s">
        <v>3896</v>
      </c>
      <c r="C1423" s="990" t="s">
        <v>77</v>
      </c>
      <c r="D1423" s="994">
        <v>188157.07692307694</v>
      </c>
      <c r="E1423" s="992">
        <v>5644.7123076923081</v>
      </c>
      <c r="F1423" s="997">
        <v>193801.78923076924</v>
      </c>
      <c r="G1423" s="997">
        <v>31008.286276923078</v>
      </c>
      <c r="H1423" s="998">
        <v>224810</v>
      </c>
      <c r="J1423" s="975"/>
    </row>
    <row r="1424" spans="1:10" s="982" customFormat="1">
      <c r="A1424" s="988" t="s">
        <v>3897</v>
      </c>
      <c r="B1424" s="989" t="s">
        <v>3898</v>
      </c>
      <c r="C1424" s="990" t="s">
        <v>77</v>
      </c>
      <c r="D1424" s="994">
        <v>202690.92307692306</v>
      </c>
      <c r="E1424" s="992">
        <v>6080.7276923076915</v>
      </c>
      <c r="F1424" s="997">
        <v>208771.65076923076</v>
      </c>
      <c r="G1424" s="997">
        <v>33403.464123076919</v>
      </c>
      <c r="H1424" s="998">
        <v>242175</v>
      </c>
      <c r="J1424" s="975"/>
    </row>
    <row r="1425" spans="1:10">
      <c r="A1425" s="988" t="s">
        <v>3899</v>
      </c>
      <c r="B1425" s="989" t="s">
        <v>3900</v>
      </c>
      <c r="C1425" s="990" t="s">
        <v>77</v>
      </c>
      <c r="D1425" s="994">
        <v>253070.30769230769</v>
      </c>
      <c r="E1425" s="992">
        <v>7592.1092307692306</v>
      </c>
      <c r="F1425" s="997">
        <v>260662.4169230769</v>
      </c>
      <c r="G1425" s="997">
        <v>41705.986707692304</v>
      </c>
      <c r="H1425" s="998">
        <v>302368</v>
      </c>
      <c r="I1425" s="974"/>
    </row>
    <row r="1426" spans="1:10">
      <c r="A1426" s="988" t="s">
        <v>3901</v>
      </c>
      <c r="B1426" s="989" t="s">
        <v>3902</v>
      </c>
      <c r="C1426" s="990" t="s">
        <v>77</v>
      </c>
      <c r="D1426" s="994">
        <v>339380.92307692306</v>
      </c>
      <c r="E1426" s="992">
        <v>10181.427692307692</v>
      </c>
      <c r="F1426" s="997">
        <v>349562.35076923075</v>
      </c>
      <c r="G1426" s="997">
        <v>55929.976123076922</v>
      </c>
      <c r="H1426" s="998">
        <v>405492</v>
      </c>
      <c r="I1426" s="974"/>
    </row>
    <row r="1427" spans="1:10">
      <c r="A1427" s="988" t="s">
        <v>3903</v>
      </c>
      <c r="B1427" s="989" t="s">
        <v>3904</v>
      </c>
      <c r="C1427" s="990" t="s">
        <v>77</v>
      </c>
      <c r="D1427" s="994">
        <v>489926.92307692306</v>
      </c>
      <c r="E1427" s="992">
        <v>14697.807692307691</v>
      </c>
      <c r="F1427" s="997">
        <v>504624.73076923075</v>
      </c>
      <c r="G1427" s="997">
        <v>80739.956923076927</v>
      </c>
      <c r="H1427" s="998">
        <v>585365</v>
      </c>
      <c r="I1427" s="974"/>
    </row>
    <row r="1428" spans="1:10">
      <c r="A1428" s="988" t="s">
        <v>3905</v>
      </c>
      <c r="B1428" s="989" t="s">
        <v>3906</v>
      </c>
      <c r="C1428" s="990" t="s">
        <v>77</v>
      </c>
      <c r="D1428" s="994">
        <v>692130</v>
      </c>
      <c r="E1428" s="992">
        <v>20763.899999999998</v>
      </c>
      <c r="F1428" s="997">
        <v>712893.9</v>
      </c>
      <c r="G1428" s="997">
        <v>114063.024</v>
      </c>
      <c r="H1428" s="998">
        <v>826957</v>
      </c>
      <c r="I1428" s="974"/>
    </row>
    <row r="1429" spans="1:10">
      <c r="A1429" s="988" t="s">
        <v>3907</v>
      </c>
      <c r="B1429" s="989" t="s">
        <v>3908</v>
      </c>
      <c r="C1429" s="990" t="s">
        <v>77</v>
      </c>
      <c r="D1429" s="994">
        <v>738896.30769230775</v>
      </c>
      <c r="E1429" s="992">
        <v>22166.889230769233</v>
      </c>
      <c r="F1429" s="997">
        <v>761063.19692307699</v>
      </c>
      <c r="G1429" s="997">
        <v>121770.11150769232</v>
      </c>
      <c r="H1429" s="998">
        <v>882833</v>
      </c>
      <c r="I1429" s="974"/>
      <c r="J1429" s="974"/>
    </row>
    <row r="1430" spans="1:10">
      <c r="A1430" s="988" t="s">
        <v>3909</v>
      </c>
      <c r="B1430" s="989" t="s">
        <v>3910</v>
      </c>
      <c r="C1430" s="990" t="s">
        <v>77</v>
      </c>
      <c r="D1430" s="994">
        <v>864764.92307692312</v>
      </c>
      <c r="E1430" s="992">
        <v>25942.947692307691</v>
      </c>
      <c r="F1430" s="997">
        <v>890707.87076923077</v>
      </c>
      <c r="G1430" s="997">
        <v>142513.25932307693</v>
      </c>
      <c r="H1430" s="998">
        <v>1033221</v>
      </c>
      <c r="I1430" s="974"/>
      <c r="J1430" s="974"/>
    </row>
    <row r="1431" spans="1:10">
      <c r="A1431" s="988" t="s">
        <v>3911</v>
      </c>
      <c r="B1431" s="989" t="s">
        <v>3912</v>
      </c>
      <c r="C1431" s="990" t="s">
        <v>77</v>
      </c>
      <c r="D1431" s="994">
        <v>1125518.1538461538</v>
      </c>
      <c r="E1431" s="992">
        <v>33765.544615384613</v>
      </c>
      <c r="F1431" s="997">
        <v>1159283.6984615384</v>
      </c>
      <c r="G1431" s="997">
        <v>185485.39175384614</v>
      </c>
      <c r="H1431" s="998">
        <v>1344769</v>
      </c>
      <c r="I1431" s="974"/>
      <c r="J1431" s="974"/>
    </row>
    <row r="1432" spans="1:10">
      <c r="A1432" s="988" t="s">
        <v>3913</v>
      </c>
      <c r="B1432" s="989" t="s">
        <v>3914</v>
      </c>
      <c r="C1432" s="990" t="s">
        <v>77</v>
      </c>
      <c r="D1432" s="994">
        <v>1150000</v>
      </c>
      <c r="E1432" s="992">
        <v>34500</v>
      </c>
      <c r="F1432" s="997">
        <v>1184500</v>
      </c>
      <c r="G1432" s="997">
        <v>189520</v>
      </c>
      <c r="H1432" s="998">
        <v>1374020</v>
      </c>
      <c r="I1432" s="974"/>
      <c r="J1432" s="974"/>
    </row>
    <row r="1433" spans="1:10">
      <c r="A1433" s="988" t="s">
        <v>3915</v>
      </c>
      <c r="B1433" s="989" t="s">
        <v>3916</v>
      </c>
      <c r="C1433" s="990" t="s">
        <v>77</v>
      </c>
      <c r="D1433" s="994">
        <v>1210000</v>
      </c>
      <c r="E1433" s="992">
        <v>36300</v>
      </c>
      <c r="F1433" s="997">
        <v>1246300</v>
      </c>
      <c r="G1433" s="997">
        <v>199408</v>
      </c>
      <c r="H1433" s="998">
        <v>1445708</v>
      </c>
      <c r="I1433" s="974"/>
      <c r="J1433" s="974"/>
    </row>
    <row r="1434" spans="1:10">
      <c r="A1434" s="988" t="s">
        <v>3917</v>
      </c>
      <c r="B1434" s="989" t="s">
        <v>3918</v>
      </c>
      <c r="C1434" s="990" t="s">
        <v>77</v>
      </c>
      <c r="D1434" s="994">
        <v>1430000</v>
      </c>
      <c r="E1434" s="992">
        <v>42900</v>
      </c>
      <c r="F1434" s="997">
        <v>1472900</v>
      </c>
      <c r="G1434" s="997">
        <v>235664</v>
      </c>
      <c r="H1434" s="998">
        <v>1708564</v>
      </c>
      <c r="I1434" s="974"/>
      <c r="J1434" s="974"/>
    </row>
    <row r="1435" spans="1:10">
      <c r="A1435" s="986">
        <v>4.2</v>
      </c>
      <c r="B1435" s="987" t="s">
        <v>3919</v>
      </c>
      <c r="C1435" s="987"/>
      <c r="D1435" s="987"/>
      <c r="E1435" s="987"/>
      <c r="F1435" s="987"/>
      <c r="G1435" s="987"/>
      <c r="H1435" s="987"/>
      <c r="I1435" s="974"/>
      <c r="J1435" s="974"/>
    </row>
    <row r="1436" spans="1:10">
      <c r="A1436" s="986" t="s">
        <v>193</v>
      </c>
      <c r="B1436" s="987" t="s">
        <v>3920</v>
      </c>
      <c r="C1436" s="987"/>
      <c r="D1436" s="987"/>
      <c r="E1436" s="987"/>
      <c r="F1436" s="987"/>
      <c r="G1436" s="987"/>
      <c r="H1436" s="987"/>
      <c r="I1436" s="974"/>
      <c r="J1436" s="974"/>
    </row>
    <row r="1437" spans="1:10">
      <c r="A1437" s="988" t="s">
        <v>3921</v>
      </c>
      <c r="B1437" s="989" t="s">
        <v>3922</v>
      </c>
      <c r="C1437" s="990" t="s">
        <v>80</v>
      </c>
      <c r="D1437" s="996">
        <v>64575</v>
      </c>
      <c r="E1437" s="992">
        <v>1937.25</v>
      </c>
      <c r="F1437" s="992">
        <v>66512.25</v>
      </c>
      <c r="G1437" s="992">
        <v>10641.960000000001</v>
      </c>
      <c r="H1437" s="992">
        <v>77154</v>
      </c>
      <c r="I1437" s="974"/>
      <c r="J1437" s="974"/>
    </row>
    <row r="1438" spans="1:10">
      <c r="A1438" s="988" t="s">
        <v>3923</v>
      </c>
      <c r="B1438" s="989" t="s">
        <v>3924</v>
      </c>
      <c r="C1438" s="990" t="s">
        <v>80</v>
      </c>
      <c r="D1438" s="996">
        <v>74639</v>
      </c>
      <c r="E1438" s="992">
        <v>2239.17</v>
      </c>
      <c r="F1438" s="992">
        <v>76878.17</v>
      </c>
      <c r="G1438" s="992">
        <v>12300.5072</v>
      </c>
      <c r="H1438" s="992">
        <v>89179</v>
      </c>
      <c r="I1438" s="974"/>
      <c r="J1438" s="974"/>
    </row>
    <row r="1439" spans="1:10">
      <c r="A1439" s="988" t="s">
        <v>3925</v>
      </c>
      <c r="B1439" s="989" t="s">
        <v>3926</v>
      </c>
      <c r="C1439" s="990" t="s">
        <v>80</v>
      </c>
      <c r="D1439" s="996">
        <v>74639</v>
      </c>
      <c r="E1439" s="992">
        <v>2239.17</v>
      </c>
      <c r="F1439" s="992">
        <v>76878.17</v>
      </c>
      <c r="G1439" s="992">
        <v>12300.5072</v>
      </c>
      <c r="H1439" s="992">
        <v>89179</v>
      </c>
      <c r="I1439" s="974"/>
      <c r="J1439" s="974"/>
    </row>
    <row r="1440" spans="1:10">
      <c r="A1440" s="988" t="s">
        <v>3927</v>
      </c>
      <c r="B1440" s="989" t="s">
        <v>3928</v>
      </c>
      <c r="C1440" s="990" t="s">
        <v>80</v>
      </c>
      <c r="D1440" s="996">
        <v>84378</v>
      </c>
      <c r="E1440" s="992">
        <v>2531.3399999999997</v>
      </c>
      <c r="F1440" s="992">
        <v>86909.34</v>
      </c>
      <c r="G1440" s="992">
        <v>13905.4944</v>
      </c>
      <c r="H1440" s="992">
        <v>100815</v>
      </c>
      <c r="I1440" s="974"/>
      <c r="J1440" s="974"/>
    </row>
    <row r="1441" spans="1:10">
      <c r="A1441" s="988" t="s">
        <v>3929</v>
      </c>
      <c r="B1441" s="989" t="s">
        <v>3930</v>
      </c>
      <c r="C1441" s="990" t="s">
        <v>80</v>
      </c>
      <c r="D1441" s="996">
        <v>84378</v>
      </c>
      <c r="E1441" s="992">
        <v>2531.3399999999997</v>
      </c>
      <c r="F1441" s="992">
        <v>86909.34</v>
      </c>
      <c r="G1441" s="992">
        <v>13905.4944</v>
      </c>
      <c r="H1441" s="992">
        <v>100815</v>
      </c>
      <c r="I1441" s="974"/>
      <c r="J1441" s="974"/>
    </row>
    <row r="1442" spans="1:10">
      <c r="A1442" s="988" t="s">
        <v>3931</v>
      </c>
      <c r="B1442" s="989" t="s">
        <v>3932</v>
      </c>
      <c r="C1442" s="990" t="s">
        <v>80</v>
      </c>
      <c r="D1442" s="996">
        <v>188017</v>
      </c>
      <c r="E1442" s="992">
        <v>5640.51</v>
      </c>
      <c r="F1442" s="992">
        <v>193657.51</v>
      </c>
      <c r="G1442" s="992">
        <v>30985.2016</v>
      </c>
      <c r="H1442" s="992">
        <v>224643</v>
      </c>
      <c r="I1442" s="974"/>
      <c r="J1442" s="974"/>
    </row>
    <row r="1443" spans="1:10">
      <c r="A1443" s="988" t="s">
        <v>3933</v>
      </c>
      <c r="B1443" s="989" t="s">
        <v>3934</v>
      </c>
      <c r="C1443" s="990" t="s">
        <v>80</v>
      </c>
      <c r="D1443" s="996">
        <v>188017</v>
      </c>
      <c r="E1443" s="992">
        <v>5640.51</v>
      </c>
      <c r="F1443" s="992">
        <v>193657.51</v>
      </c>
      <c r="G1443" s="992">
        <v>30985.2016</v>
      </c>
      <c r="H1443" s="992">
        <v>224643</v>
      </c>
      <c r="I1443" s="974"/>
      <c r="J1443" s="974"/>
    </row>
    <row r="1444" spans="1:10">
      <c r="A1444" s="986" t="s">
        <v>194</v>
      </c>
      <c r="B1444" s="987" t="s">
        <v>3935</v>
      </c>
      <c r="C1444" s="987"/>
      <c r="D1444" s="987"/>
      <c r="E1444" s="987"/>
      <c r="F1444" s="987"/>
      <c r="G1444" s="987"/>
      <c r="H1444" s="987"/>
      <c r="I1444" s="974"/>
      <c r="J1444" s="974"/>
    </row>
    <row r="1445" spans="1:10">
      <c r="A1445" s="988" t="s">
        <v>3921</v>
      </c>
      <c r="B1445" s="989" t="s">
        <v>3936</v>
      </c>
      <c r="C1445" s="990" t="s">
        <v>80</v>
      </c>
      <c r="D1445" s="996">
        <v>64575</v>
      </c>
      <c r="E1445" s="992">
        <v>1937.25</v>
      </c>
      <c r="F1445" s="992">
        <v>66512.25</v>
      </c>
      <c r="G1445" s="992">
        <v>10641.960000000001</v>
      </c>
      <c r="H1445" s="992">
        <v>77154</v>
      </c>
      <c r="I1445" s="974"/>
      <c r="J1445" s="974"/>
    </row>
    <row r="1446" spans="1:10">
      <c r="A1446" s="988" t="s">
        <v>3923</v>
      </c>
      <c r="B1446" s="989" t="s">
        <v>3937</v>
      </c>
      <c r="C1446" s="990" t="s">
        <v>80</v>
      </c>
      <c r="D1446" s="996">
        <v>74639</v>
      </c>
      <c r="E1446" s="992">
        <v>2239.17</v>
      </c>
      <c r="F1446" s="992">
        <v>76878.17</v>
      </c>
      <c r="G1446" s="992">
        <v>12300.5072</v>
      </c>
      <c r="H1446" s="992">
        <v>89179</v>
      </c>
      <c r="I1446" s="974"/>
      <c r="J1446" s="974"/>
    </row>
    <row r="1447" spans="1:10">
      <c r="A1447" s="988" t="s">
        <v>3925</v>
      </c>
      <c r="B1447" s="989" t="s">
        <v>3938</v>
      </c>
      <c r="C1447" s="990" t="s">
        <v>80</v>
      </c>
      <c r="D1447" s="996">
        <v>74639</v>
      </c>
      <c r="E1447" s="992">
        <v>2239.17</v>
      </c>
      <c r="F1447" s="992">
        <v>76878.17</v>
      </c>
      <c r="G1447" s="992">
        <v>12300.5072</v>
      </c>
      <c r="H1447" s="992">
        <v>89179</v>
      </c>
      <c r="I1447" s="974"/>
      <c r="J1447" s="974"/>
    </row>
    <row r="1448" spans="1:10">
      <c r="A1448" s="988" t="s">
        <v>3927</v>
      </c>
      <c r="B1448" s="989" t="s">
        <v>3939</v>
      </c>
      <c r="C1448" s="990" t="s">
        <v>80</v>
      </c>
      <c r="D1448" s="996">
        <v>84378</v>
      </c>
      <c r="E1448" s="992">
        <v>2531.3399999999997</v>
      </c>
      <c r="F1448" s="992">
        <v>86909.34</v>
      </c>
      <c r="G1448" s="992">
        <v>13905.4944</v>
      </c>
      <c r="H1448" s="992">
        <v>100815</v>
      </c>
      <c r="I1448" s="974"/>
      <c r="J1448" s="974"/>
    </row>
    <row r="1449" spans="1:10">
      <c r="A1449" s="988" t="s">
        <v>3929</v>
      </c>
      <c r="B1449" s="989" t="s">
        <v>3940</v>
      </c>
      <c r="C1449" s="990" t="s">
        <v>80</v>
      </c>
      <c r="D1449" s="996">
        <v>84378</v>
      </c>
      <c r="E1449" s="992">
        <v>2531.3399999999997</v>
      </c>
      <c r="F1449" s="992">
        <v>86909.34</v>
      </c>
      <c r="G1449" s="992">
        <v>13905.4944</v>
      </c>
      <c r="H1449" s="992">
        <v>100815</v>
      </c>
      <c r="I1449" s="974"/>
      <c r="J1449" s="974"/>
    </row>
    <row r="1450" spans="1:10">
      <c r="A1450" s="988" t="s">
        <v>3931</v>
      </c>
      <c r="B1450" s="989" t="s">
        <v>3941</v>
      </c>
      <c r="C1450" s="990" t="s">
        <v>80</v>
      </c>
      <c r="D1450" s="996">
        <v>188017</v>
      </c>
      <c r="E1450" s="992">
        <v>5640.51</v>
      </c>
      <c r="F1450" s="992">
        <v>193657.51</v>
      </c>
      <c r="G1450" s="992">
        <v>30985.2016</v>
      </c>
      <c r="H1450" s="992">
        <v>224643</v>
      </c>
      <c r="I1450" s="974"/>
      <c r="J1450" s="974"/>
    </row>
    <row r="1451" spans="1:10">
      <c r="A1451" s="988" t="s">
        <v>3933</v>
      </c>
      <c r="B1451" s="989" t="s">
        <v>3942</v>
      </c>
      <c r="C1451" s="990" t="s">
        <v>80</v>
      </c>
      <c r="D1451" s="996">
        <v>188017</v>
      </c>
      <c r="E1451" s="992">
        <v>5640.51</v>
      </c>
      <c r="F1451" s="992">
        <v>193657.51</v>
      </c>
      <c r="G1451" s="992">
        <v>30985.2016</v>
      </c>
      <c r="H1451" s="992">
        <v>224643</v>
      </c>
      <c r="I1451" s="974"/>
      <c r="J1451" s="974"/>
    </row>
    <row r="1452" spans="1:10">
      <c r="A1452" s="986">
        <v>4.3</v>
      </c>
      <c r="B1452" s="987" t="s">
        <v>3943</v>
      </c>
      <c r="C1452" s="987"/>
      <c r="D1452" s="987"/>
      <c r="E1452" s="987"/>
      <c r="F1452" s="987"/>
      <c r="G1452" s="987"/>
      <c r="H1452" s="987"/>
      <c r="I1452" s="974"/>
      <c r="J1452" s="974"/>
    </row>
    <row r="1453" spans="1:10">
      <c r="A1453" s="986" t="s">
        <v>603</v>
      </c>
      <c r="B1453" s="987" t="s">
        <v>3944</v>
      </c>
      <c r="C1453" s="987"/>
      <c r="D1453" s="987"/>
      <c r="E1453" s="987"/>
      <c r="F1453" s="987"/>
      <c r="G1453" s="987"/>
      <c r="H1453" s="987"/>
      <c r="I1453" s="974"/>
      <c r="J1453" s="974"/>
    </row>
    <row r="1454" spans="1:10">
      <c r="A1454" s="988" t="s">
        <v>3945</v>
      </c>
      <c r="B1454" s="989" t="s">
        <v>3946</v>
      </c>
      <c r="C1454" s="990" t="s">
        <v>77</v>
      </c>
      <c r="D1454" s="994">
        <v>15648</v>
      </c>
      <c r="E1454" s="992">
        <v>469.44</v>
      </c>
      <c r="F1454" s="997">
        <v>16117.44</v>
      </c>
      <c r="G1454" s="997">
        <v>2578.7904000000003</v>
      </c>
      <c r="H1454" s="998">
        <v>18696</v>
      </c>
      <c r="I1454" s="974"/>
      <c r="J1454" s="974"/>
    </row>
    <row r="1455" spans="1:10">
      <c r="A1455" s="988" t="s">
        <v>3947</v>
      </c>
      <c r="B1455" s="989" t="s">
        <v>3948</v>
      </c>
      <c r="C1455" s="990" t="s">
        <v>77</v>
      </c>
      <c r="D1455" s="994">
        <v>26304</v>
      </c>
      <c r="E1455" s="992">
        <v>789.12</v>
      </c>
      <c r="F1455" s="997">
        <v>27093.119999999999</v>
      </c>
      <c r="G1455" s="997">
        <v>4334.8991999999998</v>
      </c>
      <c r="H1455" s="998">
        <v>31428</v>
      </c>
      <c r="I1455" s="974"/>
      <c r="J1455" s="974"/>
    </row>
    <row r="1456" spans="1:10">
      <c r="A1456" s="988" t="s">
        <v>3949</v>
      </c>
      <c r="B1456" s="989" t="s">
        <v>3950</v>
      </c>
      <c r="C1456" s="990" t="s">
        <v>77</v>
      </c>
      <c r="D1456" s="994">
        <v>32170</v>
      </c>
      <c r="E1456" s="992">
        <v>965.09999999999991</v>
      </c>
      <c r="F1456" s="997">
        <v>33135.1</v>
      </c>
      <c r="G1456" s="997">
        <v>5301.616</v>
      </c>
      <c r="H1456" s="998">
        <v>38437</v>
      </c>
    </row>
    <row r="1457" spans="1:8">
      <c r="A1457" s="988" t="s">
        <v>3951</v>
      </c>
      <c r="B1457" s="989" t="s">
        <v>3952</v>
      </c>
      <c r="C1457" s="990" t="s">
        <v>77</v>
      </c>
      <c r="D1457" s="994">
        <v>38275</v>
      </c>
      <c r="E1457" s="992">
        <v>1148.25</v>
      </c>
      <c r="F1457" s="997">
        <v>39423.25</v>
      </c>
      <c r="G1457" s="997">
        <v>6307.72</v>
      </c>
      <c r="H1457" s="998">
        <v>45731</v>
      </c>
    </row>
    <row r="1458" spans="1:8">
      <c r="A1458" s="988" t="s">
        <v>3953</v>
      </c>
      <c r="B1458" s="989" t="s">
        <v>3954</v>
      </c>
      <c r="C1458" s="990" t="s">
        <v>77</v>
      </c>
      <c r="D1458" s="994">
        <v>48317</v>
      </c>
      <c r="E1458" s="992">
        <v>1449.51</v>
      </c>
      <c r="F1458" s="997">
        <v>49766.51</v>
      </c>
      <c r="G1458" s="997">
        <v>7962.6416000000008</v>
      </c>
      <c r="H1458" s="998">
        <v>57729</v>
      </c>
    </row>
    <row r="1459" spans="1:8">
      <c r="A1459" s="988" t="s">
        <v>3955</v>
      </c>
      <c r="B1459" s="989" t="s">
        <v>3956</v>
      </c>
      <c r="C1459" s="990" t="s">
        <v>77</v>
      </c>
      <c r="D1459" s="994">
        <v>63571</v>
      </c>
      <c r="E1459" s="992">
        <v>1907.1299999999999</v>
      </c>
      <c r="F1459" s="997">
        <v>65478.13</v>
      </c>
      <c r="G1459" s="997">
        <v>10476.5008</v>
      </c>
      <c r="H1459" s="998">
        <v>75955</v>
      </c>
    </row>
    <row r="1460" spans="1:8">
      <c r="A1460" s="988" t="s">
        <v>3957</v>
      </c>
      <c r="B1460" s="989" t="s">
        <v>3958</v>
      </c>
      <c r="C1460" s="990" t="s">
        <v>77</v>
      </c>
      <c r="D1460" s="994">
        <v>82646</v>
      </c>
      <c r="E1460" s="992">
        <v>2479.38</v>
      </c>
      <c r="F1460" s="997">
        <v>85125.38</v>
      </c>
      <c r="G1460" s="997">
        <v>13620.060800000001</v>
      </c>
      <c r="H1460" s="998">
        <v>98745</v>
      </c>
    </row>
    <row r="1461" spans="1:8">
      <c r="A1461" s="988" t="s">
        <v>3959</v>
      </c>
      <c r="B1461" s="989" t="s">
        <v>3960</v>
      </c>
      <c r="C1461" s="990" t="s">
        <v>77</v>
      </c>
      <c r="D1461" s="994">
        <v>106934</v>
      </c>
      <c r="E1461" s="992">
        <v>3208.02</v>
      </c>
      <c r="F1461" s="997">
        <v>110142.02</v>
      </c>
      <c r="G1461" s="997">
        <v>17622.7232</v>
      </c>
      <c r="H1461" s="998">
        <v>127765</v>
      </c>
    </row>
    <row r="1462" spans="1:8">
      <c r="A1462" s="988" t="s">
        <v>3961</v>
      </c>
      <c r="B1462" s="989" t="s">
        <v>3962</v>
      </c>
      <c r="C1462" s="990" t="s">
        <v>77</v>
      </c>
      <c r="D1462" s="994">
        <v>157661</v>
      </c>
      <c r="E1462" s="992">
        <v>4729.83</v>
      </c>
      <c r="F1462" s="997">
        <v>162390.82999999999</v>
      </c>
      <c r="G1462" s="997">
        <v>25982.532799999997</v>
      </c>
      <c r="H1462" s="998">
        <v>188373</v>
      </c>
    </row>
    <row r="1463" spans="1:8">
      <c r="A1463" s="988" t="s">
        <v>3963</v>
      </c>
      <c r="B1463" s="989" t="s">
        <v>3964</v>
      </c>
      <c r="C1463" s="990" t="s">
        <v>77</v>
      </c>
      <c r="D1463" s="994">
        <v>19227</v>
      </c>
      <c r="E1463" s="992">
        <v>576.80999999999995</v>
      </c>
      <c r="F1463" s="997">
        <v>19803.810000000001</v>
      </c>
      <c r="G1463" s="997">
        <v>3168.6096000000002</v>
      </c>
      <c r="H1463" s="998">
        <v>22972</v>
      </c>
    </row>
    <row r="1464" spans="1:8">
      <c r="A1464" s="988" t="s">
        <v>3965</v>
      </c>
      <c r="B1464" s="989" t="s">
        <v>3966</v>
      </c>
      <c r="C1464" s="990" t="s">
        <v>77</v>
      </c>
      <c r="D1464" s="994">
        <v>32498</v>
      </c>
      <c r="E1464" s="992">
        <v>974.93999999999994</v>
      </c>
      <c r="F1464" s="997">
        <v>33472.94</v>
      </c>
      <c r="G1464" s="997">
        <v>5355.6704000000009</v>
      </c>
      <c r="H1464" s="998">
        <v>38829</v>
      </c>
    </row>
    <row r="1465" spans="1:8">
      <c r="A1465" s="988" t="s">
        <v>3967</v>
      </c>
      <c r="B1465" s="989" t="s">
        <v>3968</v>
      </c>
      <c r="C1465" s="990" t="s">
        <v>77</v>
      </c>
      <c r="D1465" s="994">
        <v>41656</v>
      </c>
      <c r="E1465" s="992">
        <v>1249.68</v>
      </c>
      <c r="F1465" s="997">
        <v>42905.68</v>
      </c>
      <c r="G1465" s="997">
        <v>6864.9088000000002</v>
      </c>
      <c r="H1465" s="998">
        <v>49771</v>
      </c>
    </row>
    <row r="1466" spans="1:8">
      <c r="A1466" s="988" t="s">
        <v>3969</v>
      </c>
      <c r="B1466" s="989" t="s">
        <v>3970</v>
      </c>
      <c r="C1466" s="990" t="s">
        <v>77</v>
      </c>
      <c r="D1466" s="994">
        <v>53096</v>
      </c>
      <c r="E1466" s="992">
        <v>1592.8799999999999</v>
      </c>
      <c r="F1466" s="997">
        <v>54688.88</v>
      </c>
      <c r="G1466" s="997">
        <v>8750.2207999999991</v>
      </c>
      <c r="H1466" s="998">
        <v>63439</v>
      </c>
    </row>
    <row r="1467" spans="1:8">
      <c r="A1467" s="988" t="s">
        <v>3971</v>
      </c>
      <c r="B1467" s="989" t="s">
        <v>3972</v>
      </c>
      <c r="C1467" s="990" t="s">
        <v>77</v>
      </c>
      <c r="D1467" s="994">
        <v>70641</v>
      </c>
      <c r="E1467" s="992">
        <v>2119.23</v>
      </c>
      <c r="F1467" s="997">
        <v>72760.23</v>
      </c>
      <c r="G1467" s="997">
        <v>11641.6368</v>
      </c>
      <c r="H1467" s="998">
        <v>84402</v>
      </c>
    </row>
    <row r="1468" spans="1:8">
      <c r="A1468" s="988" t="s">
        <v>3973</v>
      </c>
      <c r="B1468" s="989" t="s">
        <v>3974</v>
      </c>
      <c r="C1468" s="990" t="s">
        <v>77</v>
      </c>
      <c r="D1468" s="994">
        <v>92010</v>
      </c>
      <c r="E1468" s="992">
        <v>2760.2999999999997</v>
      </c>
      <c r="F1468" s="997">
        <v>94770.3</v>
      </c>
      <c r="G1468" s="997">
        <v>15163.248000000001</v>
      </c>
      <c r="H1468" s="998">
        <v>109934</v>
      </c>
    </row>
    <row r="1469" spans="1:8">
      <c r="A1469" s="988" t="s">
        <v>3975</v>
      </c>
      <c r="B1469" s="989" t="s">
        <v>3976</v>
      </c>
      <c r="C1469" s="990" t="s">
        <v>77</v>
      </c>
      <c r="D1469" s="994">
        <v>124047</v>
      </c>
      <c r="E1469" s="992">
        <v>3721.41</v>
      </c>
      <c r="F1469" s="997">
        <v>127768.41</v>
      </c>
      <c r="G1469" s="997">
        <v>20442.945600000003</v>
      </c>
      <c r="H1469" s="998">
        <v>148211</v>
      </c>
    </row>
    <row r="1470" spans="1:8">
      <c r="A1470" s="988" t="s">
        <v>3977</v>
      </c>
      <c r="B1470" s="989" t="s">
        <v>3978</v>
      </c>
      <c r="C1470" s="990" t="s">
        <v>77</v>
      </c>
      <c r="D1470" s="994">
        <v>148758</v>
      </c>
      <c r="E1470" s="992">
        <v>4462.74</v>
      </c>
      <c r="F1470" s="997">
        <v>153220.74</v>
      </c>
      <c r="G1470" s="997">
        <v>24515.3184</v>
      </c>
      <c r="H1470" s="998">
        <v>177736</v>
      </c>
    </row>
    <row r="1471" spans="1:8">
      <c r="A1471" s="988" t="s">
        <v>3979</v>
      </c>
      <c r="B1471" s="989" t="s">
        <v>3980</v>
      </c>
      <c r="C1471" s="990" t="s">
        <v>77</v>
      </c>
      <c r="D1471" s="994">
        <v>213604</v>
      </c>
      <c r="E1471" s="992">
        <v>6408.12</v>
      </c>
      <c r="F1471" s="997">
        <v>220012.12</v>
      </c>
      <c r="G1471" s="997">
        <v>35201.939200000001</v>
      </c>
      <c r="H1471" s="998">
        <v>255214</v>
      </c>
    </row>
    <row r="1472" spans="1:8">
      <c r="A1472" s="986" t="s">
        <v>197</v>
      </c>
      <c r="B1472" s="987" t="s">
        <v>3981</v>
      </c>
      <c r="C1472" s="1032"/>
      <c r="D1472" s="1033"/>
      <c r="E1472" s="1034"/>
      <c r="F1472" s="1035"/>
      <c r="G1472" s="1035"/>
      <c r="H1472" s="1036"/>
    </row>
    <row r="1473" spans="1:8">
      <c r="A1473" s="988" t="s">
        <v>3982</v>
      </c>
      <c r="B1473" s="989" t="s">
        <v>3983</v>
      </c>
      <c r="C1473" s="990" t="s">
        <v>77</v>
      </c>
      <c r="D1473" s="994">
        <v>219081.60000000001</v>
      </c>
      <c r="E1473" s="992">
        <v>6572.4480000000003</v>
      </c>
      <c r="F1473" s="997">
        <v>225654.04800000001</v>
      </c>
      <c r="G1473" s="997">
        <v>36104.647680000002</v>
      </c>
      <c r="H1473" s="998">
        <v>261759</v>
      </c>
    </row>
    <row r="1474" spans="1:8">
      <c r="A1474" s="988" t="s">
        <v>3984</v>
      </c>
      <c r="B1474" s="989" t="s">
        <v>3985</v>
      </c>
      <c r="C1474" s="990" t="s">
        <v>77</v>
      </c>
      <c r="D1474" s="994">
        <v>267081.59999999998</v>
      </c>
      <c r="E1474" s="992">
        <v>8012.4479999999994</v>
      </c>
      <c r="F1474" s="997">
        <v>275094.04799999995</v>
      </c>
      <c r="G1474" s="997">
        <v>44015.047679999996</v>
      </c>
      <c r="H1474" s="998">
        <v>319109</v>
      </c>
    </row>
    <row r="1475" spans="1:8">
      <c r="A1475" s="988" t="s">
        <v>3986</v>
      </c>
      <c r="B1475" s="989" t="s">
        <v>3987</v>
      </c>
      <c r="C1475" s="990" t="s">
        <v>77</v>
      </c>
      <c r="D1475" s="994">
        <v>333542.40000000002</v>
      </c>
      <c r="E1475" s="992">
        <v>10006.272000000001</v>
      </c>
      <c r="F1475" s="997">
        <v>343548.67200000002</v>
      </c>
      <c r="G1475" s="997">
        <v>54967.787520000005</v>
      </c>
      <c r="H1475" s="998">
        <v>398516</v>
      </c>
    </row>
    <row r="1476" spans="1:8">
      <c r="A1476" s="988" t="s">
        <v>3988</v>
      </c>
      <c r="B1476" s="989" t="s">
        <v>3989</v>
      </c>
      <c r="C1476" s="990" t="s">
        <v>77</v>
      </c>
      <c r="D1476" s="994">
        <v>419697.6</v>
      </c>
      <c r="E1476" s="992">
        <v>12590.927999999998</v>
      </c>
      <c r="F1476" s="997">
        <v>432288.52799999999</v>
      </c>
      <c r="G1476" s="997">
        <v>69166.164480000007</v>
      </c>
      <c r="H1476" s="998">
        <v>501455</v>
      </c>
    </row>
    <row r="1477" spans="1:8">
      <c r="A1477" s="988" t="s">
        <v>3990</v>
      </c>
      <c r="B1477" s="989" t="s">
        <v>3991</v>
      </c>
      <c r="C1477" s="990" t="s">
        <v>77</v>
      </c>
      <c r="D1477" s="994">
        <v>524928</v>
      </c>
      <c r="E1477" s="992">
        <v>15747.84</v>
      </c>
      <c r="F1477" s="997">
        <v>540675.83999999997</v>
      </c>
      <c r="G1477" s="997">
        <v>86508.134399999995</v>
      </c>
      <c r="H1477" s="998">
        <v>627184</v>
      </c>
    </row>
    <row r="1478" spans="1:8">
      <c r="A1478" s="988" t="s">
        <v>3992</v>
      </c>
      <c r="B1478" s="989" t="s">
        <v>3993</v>
      </c>
      <c r="C1478" s="990" t="s">
        <v>77</v>
      </c>
      <c r="D1478" s="994">
        <v>590769.6</v>
      </c>
      <c r="E1478" s="992">
        <v>17723.088</v>
      </c>
      <c r="F1478" s="997">
        <v>608492.68799999997</v>
      </c>
      <c r="G1478" s="997">
        <v>97358.83008</v>
      </c>
      <c r="H1478" s="998">
        <v>705852</v>
      </c>
    </row>
    <row r="1479" spans="1:8">
      <c r="A1479" s="988" t="s">
        <v>3994</v>
      </c>
      <c r="B1479" s="989" t="s">
        <v>3995</v>
      </c>
      <c r="C1479" s="990" t="s">
        <v>77</v>
      </c>
      <c r="D1479" s="994">
        <v>689232</v>
      </c>
      <c r="E1479" s="992">
        <v>20676.96</v>
      </c>
      <c r="F1479" s="997">
        <v>709908.96</v>
      </c>
      <c r="G1479" s="997">
        <v>113585.43359999999</v>
      </c>
      <c r="H1479" s="998">
        <v>823494</v>
      </c>
    </row>
    <row r="1480" spans="1:8">
      <c r="A1480" s="988" t="s">
        <v>3996</v>
      </c>
      <c r="B1480" s="989" t="s">
        <v>3997</v>
      </c>
      <c r="C1480" s="990" t="s">
        <v>77</v>
      </c>
      <c r="D1480" s="994">
        <v>763080</v>
      </c>
      <c r="E1480" s="992">
        <v>22892.399999999998</v>
      </c>
      <c r="F1480" s="997">
        <v>785972.4</v>
      </c>
      <c r="G1480" s="997">
        <v>125755.584</v>
      </c>
      <c r="H1480" s="998">
        <v>911728</v>
      </c>
    </row>
    <row r="1481" spans="1:8">
      <c r="A1481" s="988" t="s">
        <v>3998</v>
      </c>
      <c r="B1481" s="989" t="s">
        <v>3999</v>
      </c>
      <c r="C1481" s="990" t="s">
        <v>77</v>
      </c>
      <c r="D1481" s="994">
        <v>857851.2</v>
      </c>
      <c r="E1481" s="992">
        <v>25735.535999999996</v>
      </c>
      <c r="F1481" s="997">
        <v>883586.73599999992</v>
      </c>
      <c r="G1481" s="997">
        <v>141373.87776</v>
      </c>
      <c r="H1481" s="998">
        <v>1024961</v>
      </c>
    </row>
    <row r="1482" spans="1:8">
      <c r="A1482" s="988" t="s">
        <v>4000</v>
      </c>
      <c r="B1482" s="989" t="s">
        <v>4001</v>
      </c>
      <c r="C1482" s="990" t="s">
        <v>77</v>
      </c>
      <c r="D1482" s="994">
        <v>952003.2</v>
      </c>
      <c r="E1482" s="992">
        <v>28560.095999999998</v>
      </c>
      <c r="F1482" s="997">
        <v>980563.29599999997</v>
      </c>
      <c r="G1482" s="997">
        <v>156890.12736000001</v>
      </c>
      <c r="H1482" s="998">
        <v>1137453</v>
      </c>
    </row>
    <row r="1483" spans="1:8">
      <c r="A1483" s="988" t="s">
        <v>4002</v>
      </c>
      <c r="B1483" s="989" t="s">
        <v>4003</v>
      </c>
      <c r="C1483" s="990" t="s">
        <v>77</v>
      </c>
      <c r="D1483" s="994">
        <v>1076923.2</v>
      </c>
      <c r="E1483" s="992">
        <v>32307.695999999996</v>
      </c>
      <c r="F1483" s="997">
        <v>1109230.8959999999</v>
      </c>
      <c r="G1483" s="997">
        <v>177476.94336</v>
      </c>
      <c r="H1483" s="998">
        <v>1286708</v>
      </c>
    </row>
    <row r="1484" spans="1:8">
      <c r="A1484" s="988" t="s">
        <v>4004</v>
      </c>
      <c r="B1484" s="989" t="s">
        <v>4005</v>
      </c>
      <c r="C1484" s="990" t="s">
        <v>77</v>
      </c>
      <c r="D1484" s="994">
        <v>1217232</v>
      </c>
      <c r="E1484" s="992">
        <v>36516.959999999999</v>
      </c>
      <c r="F1484" s="997">
        <v>1253748.96</v>
      </c>
      <c r="G1484" s="997">
        <v>200599.83360000001</v>
      </c>
      <c r="H1484" s="998">
        <v>1454349</v>
      </c>
    </row>
    <row r="1485" spans="1:8">
      <c r="A1485" s="988" t="s">
        <v>4006</v>
      </c>
      <c r="B1485" s="989" t="s">
        <v>4007</v>
      </c>
      <c r="C1485" s="990" t="s">
        <v>77</v>
      </c>
      <c r="D1485" s="994">
        <v>1373544</v>
      </c>
      <c r="E1485" s="992">
        <v>41206.32</v>
      </c>
      <c r="F1485" s="997">
        <v>1414750.32</v>
      </c>
      <c r="G1485" s="997">
        <v>226360.05120000002</v>
      </c>
      <c r="H1485" s="998">
        <v>1641110</v>
      </c>
    </row>
    <row r="1486" spans="1:8">
      <c r="A1486" s="988" t="s">
        <v>4008</v>
      </c>
      <c r="B1486" s="989" t="s">
        <v>4009</v>
      </c>
      <c r="C1486" s="990" t="s">
        <v>77</v>
      </c>
      <c r="D1486" s="994">
        <v>1727385.6000000001</v>
      </c>
      <c r="E1486" s="992">
        <v>51821.567999999999</v>
      </c>
      <c r="F1486" s="997">
        <v>1779207.1680000001</v>
      </c>
      <c r="G1486" s="997">
        <v>284673.14688000001</v>
      </c>
      <c r="H1486" s="998">
        <v>2063880</v>
      </c>
    </row>
    <row r="1487" spans="1:8">
      <c r="A1487" s="988" t="s">
        <v>4010</v>
      </c>
      <c r="B1487" s="989" t="s">
        <v>4011</v>
      </c>
      <c r="C1487" s="990" t="s">
        <v>77</v>
      </c>
      <c r="D1487" s="994">
        <v>1949539.2</v>
      </c>
      <c r="E1487" s="992">
        <v>58486.175999999999</v>
      </c>
      <c r="F1487" s="997">
        <v>2008025.3759999999</v>
      </c>
      <c r="G1487" s="997">
        <v>321284.06015999999</v>
      </c>
      <c r="H1487" s="998">
        <v>2329309</v>
      </c>
    </row>
    <row r="1488" spans="1:8">
      <c r="A1488" s="988" t="s">
        <v>4012</v>
      </c>
      <c r="B1488" s="989" t="s">
        <v>4013</v>
      </c>
      <c r="C1488" s="990" t="s">
        <v>77</v>
      </c>
      <c r="D1488" s="994">
        <v>2194464</v>
      </c>
      <c r="E1488" s="992">
        <v>65833.919999999998</v>
      </c>
      <c r="F1488" s="997">
        <v>2260297.92</v>
      </c>
      <c r="G1488" s="997">
        <v>361647.66719999997</v>
      </c>
      <c r="H1488" s="998">
        <v>2621946</v>
      </c>
    </row>
    <row r="1489" spans="1:8">
      <c r="A1489" s="988" t="s">
        <v>4014</v>
      </c>
      <c r="B1489" s="989" t="s">
        <v>4015</v>
      </c>
      <c r="C1489" s="990" t="s">
        <v>77</v>
      </c>
      <c r="D1489" s="994">
        <v>2792616</v>
      </c>
      <c r="E1489" s="992">
        <v>83778.48</v>
      </c>
      <c r="F1489" s="997">
        <v>2876394.48</v>
      </c>
      <c r="G1489" s="997">
        <v>460223.11680000002</v>
      </c>
      <c r="H1489" s="998">
        <v>3336618</v>
      </c>
    </row>
    <row r="1490" spans="1:8">
      <c r="A1490" s="988" t="s">
        <v>4016</v>
      </c>
      <c r="B1490" s="989" t="s">
        <v>4017</v>
      </c>
      <c r="C1490" s="990" t="s">
        <v>77</v>
      </c>
      <c r="D1490" s="994">
        <v>3446150.4</v>
      </c>
      <c r="E1490" s="992">
        <v>103384.51199999999</v>
      </c>
      <c r="F1490" s="997">
        <v>3549534.912</v>
      </c>
      <c r="G1490" s="997">
        <v>567925.58591999998</v>
      </c>
      <c r="H1490" s="998">
        <v>4117460</v>
      </c>
    </row>
    <row r="1491" spans="1:8">
      <c r="A1491" s="988" t="s">
        <v>4018</v>
      </c>
      <c r="B1491" s="989" t="s">
        <v>4019</v>
      </c>
      <c r="C1491" s="990" t="s">
        <v>77</v>
      </c>
      <c r="D1491" s="994">
        <v>219081.60000000001</v>
      </c>
      <c r="E1491" s="992">
        <v>6572.4480000000003</v>
      </c>
      <c r="F1491" s="997">
        <v>225654.04800000001</v>
      </c>
      <c r="G1491" s="997">
        <v>36104.647680000002</v>
      </c>
      <c r="H1491" s="998">
        <v>261759</v>
      </c>
    </row>
    <row r="1492" spans="1:8">
      <c r="A1492" s="988" t="s">
        <v>4020</v>
      </c>
      <c r="B1492" s="989" t="s">
        <v>4021</v>
      </c>
      <c r="C1492" s="990" t="s">
        <v>77</v>
      </c>
      <c r="D1492" s="994">
        <v>275078.40000000002</v>
      </c>
      <c r="E1492" s="992">
        <v>8252.3520000000008</v>
      </c>
      <c r="F1492" s="997">
        <v>283330.75200000004</v>
      </c>
      <c r="G1492" s="997">
        <v>45332.920320000005</v>
      </c>
      <c r="H1492" s="998">
        <v>328664</v>
      </c>
    </row>
    <row r="1493" spans="1:8">
      <c r="A1493" s="988" t="s">
        <v>4022</v>
      </c>
      <c r="B1493" s="989" t="s">
        <v>4023</v>
      </c>
      <c r="C1493" s="990" t="s">
        <v>77</v>
      </c>
      <c r="D1493" s="994">
        <v>343387.2</v>
      </c>
      <c r="E1493" s="992">
        <v>10301.616</v>
      </c>
      <c r="F1493" s="997">
        <v>353688.81599999999</v>
      </c>
      <c r="G1493" s="997">
        <v>56590.21056</v>
      </c>
      <c r="H1493" s="998">
        <v>410279</v>
      </c>
    </row>
    <row r="1494" spans="1:8">
      <c r="A1494" s="988" t="s">
        <v>4024</v>
      </c>
      <c r="B1494" s="989" t="s">
        <v>4025</v>
      </c>
      <c r="C1494" s="990" t="s">
        <v>77</v>
      </c>
      <c r="D1494" s="994">
        <v>430771.20000000001</v>
      </c>
      <c r="E1494" s="992">
        <v>12923.136</v>
      </c>
      <c r="F1494" s="997">
        <v>443694.33600000001</v>
      </c>
      <c r="G1494" s="997">
        <v>70991.093760000003</v>
      </c>
      <c r="H1494" s="998">
        <v>514685</v>
      </c>
    </row>
    <row r="1495" spans="1:8">
      <c r="A1495" s="988" t="s">
        <v>4026</v>
      </c>
      <c r="B1495" s="989" t="s">
        <v>4027</v>
      </c>
      <c r="C1495" s="990" t="s">
        <v>77</v>
      </c>
      <c r="D1495" s="994">
        <v>539078.40000000002</v>
      </c>
      <c r="E1495" s="992">
        <v>16172.352000000001</v>
      </c>
      <c r="F1495" s="997">
        <v>555250.75199999998</v>
      </c>
      <c r="G1495" s="997">
        <v>88840.120320000002</v>
      </c>
      <c r="H1495" s="998">
        <v>644091</v>
      </c>
    </row>
    <row r="1496" spans="1:8">
      <c r="A1496" s="988" t="s">
        <v>4028</v>
      </c>
      <c r="B1496" s="989" t="s">
        <v>4029</v>
      </c>
      <c r="C1496" s="990" t="s">
        <v>77</v>
      </c>
      <c r="D1496" s="994">
        <v>603700.80000000005</v>
      </c>
      <c r="E1496" s="992">
        <v>18111.024000000001</v>
      </c>
      <c r="F1496" s="997">
        <v>621811.82400000002</v>
      </c>
      <c r="G1496" s="997">
        <v>99489.891840000011</v>
      </c>
      <c r="H1496" s="998">
        <v>721302</v>
      </c>
    </row>
    <row r="1497" spans="1:8">
      <c r="A1497" s="988" t="s">
        <v>4030</v>
      </c>
      <c r="B1497" s="989" t="s">
        <v>4031</v>
      </c>
      <c r="C1497" s="990" t="s">
        <v>77</v>
      </c>
      <c r="D1497" s="994">
        <v>707692.8</v>
      </c>
      <c r="E1497" s="992">
        <v>21230.784</v>
      </c>
      <c r="F1497" s="997">
        <v>728923.58400000003</v>
      </c>
      <c r="G1497" s="997">
        <v>116627.77344</v>
      </c>
      <c r="H1497" s="998">
        <v>845551</v>
      </c>
    </row>
    <row r="1498" spans="1:8">
      <c r="A1498" s="988" t="s">
        <v>4032</v>
      </c>
      <c r="B1498" s="989" t="s">
        <v>4033</v>
      </c>
      <c r="C1498" s="990" t="s">
        <v>77</v>
      </c>
      <c r="D1498" s="994">
        <v>785232</v>
      </c>
      <c r="E1498" s="992">
        <v>23556.959999999999</v>
      </c>
      <c r="F1498" s="997">
        <v>808788.96</v>
      </c>
      <c r="G1498" s="997">
        <v>129406.23359999999</v>
      </c>
      <c r="H1498" s="998">
        <v>938195</v>
      </c>
    </row>
    <row r="1499" spans="1:8">
      <c r="A1499" s="988" t="s">
        <v>4034</v>
      </c>
      <c r="B1499" s="989" t="s">
        <v>4035</v>
      </c>
      <c r="C1499" s="990" t="s">
        <v>77</v>
      </c>
      <c r="D1499" s="994">
        <v>870772.8</v>
      </c>
      <c r="E1499" s="992">
        <v>26123.184000000001</v>
      </c>
      <c r="F1499" s="997">
        <v>896895.98400000005</v>
      </c>
      <c r="G1499" s="997">
        <v>143503.35744000002</v>
      </c>
      <c r="H1499" s="998">
        <v>1040399</v>
      </c>
    </row>
    <row r="1500" spans="1:8">
      <c r="A1500" s="988" t="s">
        <v>4036</v>
      </c>
      <c r="B1500" s="989" t="s">
        <v>4037</v>
      </c>
      <c r="C1500" s="990" t="s">
        <v>77</v>
      </c>
      <c r="D1500" s="994">
        <v>972307.2</v>
      </c>
      <c r="E1500" s="992">
        <v>29169.215999999997</v>
      </c>
      <c r="F1500" s="997">
        <v>1001476.416</v>
      </c>
      <c r="G1500" s="997">
        <v>160236.22656000001</v>
      </c>
      <c r="H1500" s="998">
        <v>1161713</v>
      </c>
    </row>
    <row r="1501" spans="1:8">
      <c r="A1501" s="988" t="s">
        <v>4038</v>
      </c>
      <c r="B1501" s="989" t="s">
        <v>4039</v>
      </c>
      <c r="C1501" s="990" t="s">
        <v>77</v>
      </c>
      <c r="D1501" s="994">
        <v>1105233.6000000001</v>
      </c>
      <c r="E1501" s="992">
        <v>33157.008000000002</v>
      </c>
      <c r="F1501" s="997">
        <v>1138390.608</v>
      </c>
      <c r="G1501" s="997">
        <v>182142.49728000001</v>
      </c>
      <c r="H1501" s="998">
        <v>1320533</v>
      </c>
    </row>
    <row r="1502" spans="1:8">
      <c r="A1502" s="988" t="s">
        <v>4040</v>
      </c>
      <c r="B1502" s="989" t="s">
        <v>4041</v>
      </c>
      <c r="C1502" s="990" t="s">
        <v>77</v>
      </c>
      <c r="D1502" s="994">
        <v>1249233.6000000001</v>
      </c>
      <c r="E1502" s="992">
        <v>37477.008000000002</v>
      </c>
      <c r="F1502" s="997">
        <v>1286710.608</v>
      </c>
      <c r="G1502" s="997">
        <v>205873.69727999999</v>
      </c>
      <c r="H1502" s="998">
        <v>1492584</v>
      </c>
    </row>
    <row r="1503" spans="1:8">
      <c r="A1503" s="988" t="s">
        <v>4042</v>
      </c>
      <c r="B1503" s="989" t="s">
        <v>4043</v>
      </c>
      <c r="C1503" s="990" t="s">
        <v>77</v>
      </c>
      <c r="D1503" s="994">
        <v>1380312</v>
      </c>
      <c r="E1503" s="992">
        <v>41409.360000000001</v>
      </c>
      <c r="F1503" s="997">
        <v>1421721.36</v>
      </c>
      <c r="G1503" s="997">
        <v>227475.41760000002</v>
      </c>
      <c r="H1503" s="998">
        <v>1649197</v>
      </c>
    </row>
    <row r="1504" spans="1:8">
      <c r="A1504" s="988" t="s">
        <v>4044</v>
      </c>
      <c r="B1504" s="989" t="s">
        <v>4045</v>
      </c>
      <c r="C1504" s="990" t="s">
        <v>77</v>
      </c>
      <c r="D1504" s="994">
        <v>1736006.4</v>
      </c>
      <c r="E1504" s="992">
        <v>52080.191999999995</v>
      </c>
      <c r="F1504" s="997">
        <v>1788086.5919999999</v>
      </c>
      <c r="G1504" s="997">
        <v>286093.85472</v>
      </c>
      <c r="H1504" s="998">
        <v>2074180</v>
      </c>
    </row>
    <row r="1505" spans="1:8">
      <c r="A1505" s="988" t="s">
        <v>4046</v>
      </c>
      <c r="B1505" s="989" t="s">
        <v>4047</v>
      </c>
      <c r="C1505" s="990" t="s">
        <v>77</v>
      </c>
      <c r="D1505" s="994">
        <v>1982774.4</v>
      </c>
      <c r="E1505" s="992">
        <v>59483.231999999996</v>
      </c>
      <c r="F1505" s="997">
        <v>2042257.632</v>
      </c>
      <c r="G1505" s="997">
        <v>326761.22112</v>
      </c>
      <c r="H1505" s="998">
        <v>2369019</v>
      </c>
    </row>
    <row r="1506" spans="1:8">
      <c r="A1506" s="988" t="s">
        <v>4048</v>
      </c>
      <c r="B1506" s="989" t="s">
        <v>4049</v>
      </c>
      <c r="C1506" s="990" t="s">
        <v>77</v>
      </c>
      <c r="D1506" s="994">
        <v>2231385.6</v>
      </c>
      <c r="E1506" s="992">
        <v>66941.567999999999</v>
      </c>
      <c r="F1506" s="997">
        <v>2298327.1680000001</v>
      </c>
      <c r="G1506" s="997">
        <v>367732.34688000003</v>
      </c>
      <c r="H1506" s="998">
        <v>2666060</v>
      </c>
    </row>
    <row r="1507" spans="1:8">
      <c r="A1507" s="988" t="s">
        <v>4050</v>
      </c>
      <c r="B1507" s="989" t="s">
        <v>4051</v>
      </c>
      <c r="C1507" s="990" t="s">
        <v>77</v>
      </c>
      <c r="D1507" s="994">
        <v>2840001.6</v>
      </c>
      <c r="E1507" s="992">
        <v>85200.047999999995</v>
      </c>
      <c r="F1507" s="997">
        <v>2925201.648</v>
      </c>
      <c r="G1507" s="997">
        <v>468032.26368000003</v>
      </c>
      <c r="H1507" s="998">
        <v>3393234</v>
      </c>
    </row>
    <row r="1508" spans="1:8">
      <c r="A1508" s="988" t="s">
        <v>4052</v>
      </c>
      <c r="B1508" s="989" t="s">
        <v>4053</v>
      </c>
      <c r="C1508" s="990" t="s">
        <v>77</v>
      </c>
      <c r="D1508" s="994">
        <v>3503385.6</v>
      </c>
      <c r="E1508" s="992">
        <v>105101.568</v>
      </c>
      <c r="F1508" s="997">
        <v>3608487.1680000001</v>
      </c>
      <c r="G1508" s="997">
        <v>577357.94688000006</v>
      </c>
      <c r="H1508" s="998">
        <v>4185845</v>
      </c>
    </row>
    <row r="1509" spans="1:8">
      <c r="A1509" s="988" t="s">
        <v>4054</v>
      </c>
      <c r="B1509" s="989" t="s">
        <v>4055</v>
      </c>
      <c r="C1509" s="990" t="s">
        <v>77</v>
      </c>
      <c r="D1509" s="994">
        <v>219081.60000000001</v>
      </c>
      <c r="E1509" s="992">
        <v>6572.4480000000003</v>
      </c>
      <c r="F1509" s="997">
        <v>225654.04800000001</v>
      </c>
      <c r="G1509" s="997">
        <v>36104.647680000002</v>
      </c>
      <c r="H1509" s="998">
        <v>261759</v>
      </c>
    </row>
    <row r="1510" spans="1:8">
      <c r="A1510" s="988" t="s">
        <v>4056</v>
      </c>
      <c r="B1510" s="989" t="s">
        <v>4057</v>
      </c>
      <c r="C1510" s="990" t="s">
        <v>77</v>
      </c>
      <c r="D1510" s="994">
        <v>291696</v>
      </c>
      <c r="E1510" s="992">
        <v>8750.8799999999992</v>
      </c>
      <c r="F1510" s="997">
        <v>300446.88</v>
      </c>
      <c r="G1510" s="997">
        <v>48071.500800000002</v>
      </c>
      <c r="H1510" s="998">
        <v>348518</v>
      </c>
    </row>
    <row r="1511" spans="1:8">
      <c r="A1511" s="988" t="s">
        <v>4058</v>
      </c>
      <c r="B1511" s="989" t="s">
        <v>4059</v>
      </c>
      <c r="C1511" s="990" t="s">
        <v>77</v>
      </c>
      <c r="D1511" s="994">
        <v>363700.8</v>
      </c>
      <c r="E1511" s="992">
        <v>10911.023999999999</v>
      </c>
      <c r="F1511" s="997">
        <v>374611.82399999996</v>
      </c>
      <c r="G1511" s="997">
        <v>59937.891839999997</v>
      </c>
      <c r="H1511" s="998">
        <v>434550</v>
      </c>
    </row>
    <row r="1512" spans="1:8">
      <c r="A1512" s="988" t="s">
        <v>4060</v>
      </c>
      <c r="B1512" s="989" t="s">
        <v>4061</v>
      </c>
      <c r="C1512" s="990" t="s">
        <v>77</v>
      </c>
      <c r="D1512" s="994">
        <v>456004.8</v>
      </c>
      <c r="E1512" s="992">
        <v>13680.143999999998</v>
      </c>
      <c r="F1512" s="997">
        <v>469684.94399999996</v>
      </c>
      <c r="G1512" s="997">
        <v>75149.591039999999</v>
      </c>
      <c r="H1512" s="998">
        <v>544835</v>
      </c>
    </row>
    <row r="1513" spans="1:8">
      <c r="A1513" s="988" t="s">
        <v>4062</v>
      </c>
      <c r="B1513" s="989" t="s">
        <v>4063</v>
      </c>
      <c r="C1513" s="990" t="s">
        <v>77</v>
      </c>
      <c r="D1513" s="994">
        <v>571694.4</v>
      </c>
      <c r="E1513" s="992">
        <v>17150.831999999999</v>
      </c>
      <c r="F1513" s="997">
        <v>588845.23200000008</v>
      </c>
      <c r="G1513" s="997">
        <v>94215.23712000002</v>
      </c>
      <c r="H1513" s="998">
        <v>683060</v>
      </c>
    </row>
    <row r="1514" spans="1:8">
      <c r="A1514" s="988" t="s">
        <v>4064</v>
      </c>
      <c r="B1514" s="989" t="s">
        <v>4065</v>
      </c>
      <c r="C1514" s="990" t="s">
        <v>77</v>
      </c>
      <c r="D1514" s="994">
        <v>639388.80000000005</v>
      </c>
      <c r="E1514" s="992">
        <v>19181.664000000001</v>
      </c>
      <c r="F1514" s="997">
        <v>658570.46400000004</v>
      </c>
      <c r="G1514" s="997">
        <v>105371.27424000001</v>
      </c>
      <c r="H1514" s="998">
        <v>763942</v>
      </c>
    </row>
    <row r="1515" spans="1:8">
      <c r="A1515" s="988" t="s">
        <v>4066</v>
      </c>
      <c r="B1515" s="989" t="s">
        <v>4067</v>
      </c>
      <c r="C1515" s="990" t="s">
        <v>77</v>
      </c>
      <c r="D1515" s="994">
        <v>750153.6</v>
      </c>
      <c r="E1515" s="992">
        <v>22504.608</v>
      </c>
      <c r="F1515" s="997">
        <v>772658.20799999998</v>
      </c>
      <c r="G1515" s="997">
        <v>123625.31328</v>
      </c>
      <c r="H1515" s="998">
        <v>896284</v>
      </c>
    </row>
    <row r="1516" spans="1:8">
      <c r="A1516" s="988" t="s">
        <v>4068</v>
      </c>
      <c r="B1516" s="989" t="s">
        <v>4069</v>
      </c>
      <c r="C1516" s="990" t="s">
        <v>77</v>
      </c>
      <c r="D1516" s="994">
        <v>832003.2</v>
      </c>
      <c r="E1516" s="992">
        <v>24960.095999999998</v>
      </c>
      <c r="F1516" s="997">
        <v>856963.29599999997</v>
      </c>
      <c r="G1516" s="997">
        <v>137114.12735999998</v>
      </c>
      <c r="H1516" s="998">
        <v>994077</v>
      </c>
    </row>
    <row r="1517" spans="1:8">
      <c r="A1517" s="988" t="s">
        <v>4070</v>
      </c>
      <c r="B1517" s="989" t="s">
        <v>4071</v>
      </c>
      <c r="C1517" s="990" t="s">
        <v>77</v>
      </c>
      <c r="D1517" s="994">
        <v>921235.2</v>
      </c>
      <c r="E1517" s="992">
        <v>27637.055999999997</v>
      </c>
      <c r="F1517" s="997">
        <v>948872.25599999994</v>
      </c>
      <c r="G1517" s="997">
        <v>151819.56096</v>
      </c>
      <c r="H1517" s="998">
        <v>1100692</v>
      </c>
    </row>
    <row r="1518" spans="1:8">
      <c r="A1518" s="988" t="s">
        <v>4072</v>
      </c>
      <c r="B1518" s="989" t="s">
        <v>4073</v>
      </c>
      <c r="C1518" s="990" t="s">
        <v>77</v>
      </c>
      <c r="D1518" s="994">
        <v>1099694.3999999999</v>
      </c>
      <c r="E1518" s="992">
        <v>32990.831999999995</v>
      </c>
      <c r="F1518" s="997">
        <v>1132685.2319999998</v>
      </c>
      <c r="G1518" s="997">
        <v>181229.63711999997</v>
      </c>
      <c r="H1518" s="998">
        <v>1313915</v>
      </c>
    </row>
    <row r="1519" spans="1:8">
      <c r="A1519" s="988" t="s">
        <v>4074</v>
      </c>
      <c r="B1519" s="989" t="s">
        <v>4075</v>
      </c>
      <c r="C1519" s="990" t="s">
        <v>77</v>
      </c>
      <c r="D1519" s="994">
        <v>1156310.3999999999</v>
      </c>
      <c r="E1519" s="992">
        <v>34689.311999999998</v>
      </c>
      <c r="F1519" s="997">
        <v>1190999.7119999998</v>
      </c>
      <c r="G1519" s="997">
        <v>190559.95391999997</v>
      </c>
      <c r="H1519" s="998">
        <v>1381560</v>
      </c>
    </row>
    <row r="1520" spans="1:8">
      <c r="A1520" s="988" t="s">
        <v>4076</v>
      </c>
      <c r="B1520" s="989" t="s">
        <v>4077</v>
      </c>
      <c r="C1520" s="990" t="s">
        <v>77</v>
      </c>
      <c r="D1520" s="994">
        <v>1307697.6000000001</v>
      </c>
      <c r="E1520" s="992">
        <v>39230.928</v>
      </c>
      <c r="F1520" s="997">
        <v>1346928.5280000002</v>
      </c>
      <c r="G1520" s="997">
        <v>215508.56448000003</v>
      </c>
      <c r="H1520" s="998">
        <v>1562437</v>
      </c>
    </row>
    <row r="1521" spans="1:8">
      <c r="A1521" s="988" t="s">
        <v>4078</v>
      </c>
      <c r="B1521" s="989" t="s">
        <v>4079</v>
      </c>
      <c r="C1521" s="990" t="s">
        <v>77</v>
      </c>
      <c r="D1521" s="994">
        <v>1528617.6</v>
      </c>
      <c r="E1521" s="992">
        <v>45858.527999999998</v>
      </c>
      <c r="F1521" s="997">
        <v>1574476.128</v>
      </c>
      <c r="G1521" s="997">
        <v>251916.18048000001</v>
      </c>
      <c r="H1521" s="998">
        <v>1826392</v>
      </c>
    </row>
    <row r="1522" spans="1:8">
      <c r="A1522" s="988" t="s">
        <v>4080</v>
      </c>
      <c r="B1522" s="989" t="s">
        <v>4081</v>
      </c>
      <c r="C1522" s="990" t="s">
        <v>77</v>
      </c>
      <c r="D1522" s="994">
        <v>1814155.2</v>
      </c>
      <c r="E1522" s="992">
        <v>54424.655999999995</v>
      </c>
      <c r="F1522" s="997">
        <v>1868579.8559999999</v>
      </c>
      <c r="G1522" s="997">
        <v>298972.77695999999</v>
      </c>
      <c r="H1522" s="998">
        <v>2167553</v>
      </c>
    </row>
    <row r="1523" spans="1:8">
      <c r="A1523" s="988" t="s">
        <v>4082</v>
      </c>
      <c r="B1523" s="989" t="s">
        <v>4083</v>
      </c>
      <c r="C1523" s="990" t="s">
        <v>77</v>
      </c>
      <c r="D1523" s="994">
        <v>2036308.8</v>
      </c>
      <c r="E1523" s="992">
        <v>61089.263999999996</v>
      </c>
      <c r="F1523" s="997">
        <v>2097398.0640000002</v>
      </c>
      <c r="G1523" s="997">
        <v>335583.69024000003</v>
      </c>
      <c r="H1523" s="998">
        <v>2432982</v>
      </c>
    </row>
    <row r="1524" spans="1:8">
      <c r="A1524" s="988" t="s">
        <v>4084</v>
      </c>
      <c r="B1524" s="989" t="s">
        <v>4085</v>
      </c>
      <c r="C1524" s="990" t="s">
        <v>77</v>
      </c>
      <c r="D1524" s="994">
        <v>2271388.7999999998</v>
      </c>
      <c r="E1524" s="992">
        <v>68141.66399999999</v>
      </c>
      <c r="F1524" s="997">
        <v>2339530.4639999997</v>
      </c>
      <c r="G1524" s="997">
        <v>374324.87423999998</v>
      </c>
      <c r="H1524" s="998">
        <v>2713855</v>
      </c>
    </row>
    <row r="1525" spans="1:8">
      <c r="A1525" s="988" t="s">
        <v>4086</v>
      </c>
      <c r="B1525" s="989" t="s">
        <v>4087</v>
      </c>
      <c r="C1525" s="990" t="s">
        <v>77</v>
      </c>
      <c r="D1525" s="994">
        <v>2891078.4</v>
      </c>
      <c r="E1525" s="992">
        <v>86732.351999999999</v>
      </c>
      <c r="F1525" s="997">
        <v>2977810.7519999999</v>
      </c>
      <c r="G1525" s="997">
        <v>476449.72031999996</v>
      </c>
      <c r="H1525" s="998">
        <v>3454260</v>
      </c>
    </row>
    <row r="1526" spans="1:8">
      <c r="A1526" s="988" t="s">
        <v>4088</v>
      </c>
      <c r="B1526" s="989" t="s">
        <v>4089</v>
      </c>
      <c r="C1526" s="990" t="s">
        <v>77</v>
      </c>
      <c r="D1526" s="994">
        <v>3567384</v>
      </c>
      <c r="E1526" s="992">
        <v>107021.51999999999</v>
      </c>
      <c r="F1526" s="997">
        <v>3674405.52</v>
      </c>
      <c r="G1526" s="997">
        <v>587904.88320000004</v>
      </c>
      <c r="H1526" s="998">
        <v>4262310</v>
      </c>
    </row>
    <row r="1527" spans="1:8">
      <c r="A1527" s="988" t="s">
        <v>4090</v>
      </c>
      <c r="B1527" s="989" t="s">
        <v>4091</v>
      </c>
      <c r="C1527" s="990" t="s">
        <v>77</v>
      </c>
      <c r="D1527" s="994">
        <v>249235.20000000001</v>
      </c>
      <c r="E1527" s="992">
        <v>7477.0560000000005</v>
      </c>
      <c r="F1527" s="997">
        <v>256712.25600000002</v>
      </c>
      <c r="G1527" s="997">
        <v>41073.960960000004</v>
      </c>
      <c r="H1527" s="998">
        <v>297786</v>
      </c>
    </row>
    <row r="1528" spans="1:8">
      <c r="A1528" s="988" t="s">
        <v>4092</v>
      </c>
      <c r="B1528" s="989" t="s">
        <v>4093</v>
      </c>
      <c r="C1528" s="990" t="s">
        <v>77</v>
      </c>
      <c r="D1528" s="994">
        <v>332928</v>
      </c>
      <c r="E1528" s="992">
        <v>9987.84</v>
      </c>
      <c r="F1528" s="997">
        <v>342915.84000000003</v>
      </c>
      <c r="G1528" s="997">
        <v>54866.534400000004</v>
      </c>
      <c r="H1528" s="998">
        <v>397782</v>
      </c>
    </row>
    <row r="1529" spans="1:8">
      <c r="A1529" s="988" t="s">
        <v>4094</v>
      </c>
      <c r="B1529" s="989" t="s">
        <v>4095</v>
      </c>
      <c r="C1529" s="990" t="s">
        <v>77</v>
      </c>
      <c r="D1529" s="994">
        <v>417235.20000000001</v>
      </c>
      <c r="E1529" s="992">
        <v>12517.056</v>
      </c>
      <c r="F1529" s="997">
        <v>429752.25599999999</v>
      </c>
      <c r="G1529" s="997">
        <v>68760.360960000005</v>
      </c>
      <c r="H1529" s="998">
        <v>498513</v>
      </c>
    </row>
    <row r="1530" spans="1:8">
      <c r="A1530" s="988" t="s">
        <v>4096</v>
      </c>
      <c r="B1530" s="989" t="s">
        <v>4097</v>
      </c>
      <c r="C1530" s="990" t="s">
        <v>77</v>
      </c>
      <c r="D1530" s="994">
        <v>523080</v>
      </c>
      <c r="E1530" s="992">
        <v>15692.4</v>
      </c>
      <c r="F1530" s="997">
        <v>538772.4</v>
      </c>
      <c r="G1530" s="997">
        <v>86203.584000000003</v>
      </c>
      <c r="H1530" s="998">
        <v>624976</v>
      </c>
    </row>
    <row r="1531" spans="1:8">
      <c r="A1531" s="988" t="s">
        <v>4098</v>
      </c>
      <c r="B1531" s="989" t="s">
        <v>4099</v>
      </c>
      <c r="C1531" s="990" t="s">
        <v>77</v>
      </c>
      <c r="D1531" s="994">
        <v>654772.80000000005</v>
      </c>
      <c r="E1531" s="992">
        <v>19643.184000000001</v>
      </c>
      <c r="F1531" s="997">
        <v>674415.98400000005</v>
      </c>
      <c r="G1531" s="997">
        <v>107906.55744</v>
      </c>
      <c r="H1531" s="998">
        <v>782323</v>
      </c>
    </row>
    <row r="1532" spans="1:8">
      <c r="A1532" s="988" t="s">
        <v>4100</v>
      </c>
      <c r="B1532" s="989" t="s">
        <v>4101</v>
      </c>
      <c r="C1532" s="990" t="s">
        <v>77</v>
      </c>
      <c r="D1532" s="994">
        <v>732931.2</v>
      </c>
      <c r="E1532" s="992">
        <v>21987.935999999998</v>
      </c>
      <c r="F1532" s="997">
        <v>754919.13599999994</v>
      </c>
      <c r="G1532" s="997">
        <v>120787.06176</v>
      </c>
      <c r="H1532" s="998">
        <v>875706</v>
      </c>
    </row>
    <row r="1533" spans="1:8">
      <c r="A1533" s="988" t="s">
        <v>4102</v>
      </c>
      <c r="B1533" s="989" t="s">
        <v>4103</v>
      </c>
      <c r="C1533" s="990" t="s">
        <v>77</v>
      </c>
      <c r="D1533" s="994">
        <v>859694.4</v>
      </c>
      <c r="E1533" s="992">
        <v>25790.831999999999</v>
      </c>
      <c r="F1533" s="997">
        <v>885485.23200000008</v>
      </c>
      <c r="G1533" s="997">
        <v>141677.63712000003</v>
      </c>
      <c r="H1533" s="998">
        <v>1027163</v>
      </c>
    </row>
    <row r="1534" spans="1:8">
      <c r="A1534" s="988" t="s">
        <v>4104</v>
      </c>
      <c r="B1534" s="989" t="s">
        <v>4105</v>
      </c>
      <c r="C1534" s="990" t="s">
        <v>77</v>
      </c>
      <c r="D1534" s="994">
        <v>961238.4</v>
      </c>
      <c r="E1534" s="992">
        <v>28837.151999999998</v>
      </c>
      <c r="F1534" s="997">
        <v>990075.55200000003</v>
      </c>
      <c r="G1534" s="997">
        <v>158412.08832000001</v>
      </c>
      <c r="H1534" s="998">
        <v>1148488</v>
      </c>
    </row>
    <row r="1535" spans="1:8">
      <c r="A1535" s="988" t="s">
        <v>4106</v>
      </c>
      <c r="B1535" s="989" t="s">
        <v>4107</v>
      </c>
      <c r="C1535" s="990" t="s">
        <v>77</v>
      </c>
      <c r="D1535" s="994">
        <v>1018464</v>
      </c>
      <c r="E1535" s="992">
        <v>30553.919999999998</v>
      </c>
      <c r="F1535" s="997">
        <v>1049017.92</v>
      </c>
      <c r="G1535" s="997">
        <v>167842.86719999998</v>
      </c>
      <c r="H1535" s="998">
        <v>1216861</v>
      </c>
    </row>
    <row r="1536" spans="1:8">
      <c r="A1536" s="988" t="s">
        <v>4108</v>
      </c>
      <c r="B1536" s="989" t="s">
        <v>4109</v>
      </c>
      <c r="C1536" s="990" t="s">
        <v>77</v>
      </c>
      <c r="D1536" s="994">
        <v>1166774.3999999999</v>
      </c>
      <c r="E1536" s="992">
        <v>35003.231999999996</v>
      </c>
      <c r="F1536" s="997">
        <v>1201777.632</v>
      </c>
      <c r="G1536" s="997">
        <v>192284.42112000001</v>
      </c>
      <c r="H1536" s="998">
        <v>1394062</v>
      </c>
    </row>
    <row r="1537" spans="1:8">
      <c r="A1537" s="988" t="s">
        <v>4110</v>
      </c>
      <c r="B1537" s="989" t="s">
        <v>4111</v>
      </c>
      <c r="C1537" s="990" t="s">
        <v>77</v>
      </c>
      <c r="D1537" s="994">
        <v>1326772.8</v>
      </c>
      <c r="E1537" s="992">
        <v>39803.184000000001</v>
      </c>
      <c r="F1537" s="997">
        <v>1366575.9839999999</v>
      </c>
      <c r="G1537" s="997">
        <v>218652.15743999998</v>
      </c>
      <c r="H1537" s="998">
        <v>1585228</v>
      </c>
    </row>
    <row r="1538" spans="1:8">
      <c r="A1538" s="988" t="s">
        <v>4112</v>
      </c>
      <c r="B1538" s="989" t="s">
        <v>4113</v>
      </c>
      <c r="C1538" s="990" t="s">
        <v>77</v>
      </c>
      <c r="D1538" s="994">
        <v>1501540.8</v>
      </c>
      <c r="E1538" s="992">
        <v>45046.224000000002</v>
      </c>
      <c r="F1538" s="997">
        <v>1546587.024</v>
      </c>
      <c r="G1538" s="997">
        <v>247453.92384</v>
      </c>
      <c r="H1538" s="998">
        <v>1794041</v>
      </c>
    </row>
    <row r="1539" spans="1:8">
      <c r="A1539" s="988" t="s">
        <v>4114</v>
      </c>
      <c r="B1539" s="989" t="s">
        <v>4115</v>
      </c>
      <c r="C1539" s="990" t="s">
        <v>77</v>
      </c>
      <c r="D1539" s="994">
        <v>1678771.2</v>
      </c>
      <c r="E1539" s="992">
        <v>50363.135999999999</v>
      </c>
      <c r="F1539" s="997">
        <v>1729134.3359999999</v>
      </c>
      <c r="G1539" s="997">
        <v>276661.49375999998</v>
      </c>
      <c r="H1539" s="998">
        <v>2005796</v>
      </c>
    </row>
    <row r="1540" spans="1:8">
      <c r="A1540" s="988" t="s">
        <v>4116</v>
      </c>
      <c r="B1540" s="989" t="s">
        <v>4117</v>
      </c>
      <c r="C1540" s="990" t="s">
        <v>77</v>
      </c>
      <c r="D1540" s="994">
        <v>2081236.8</v>
      </c>
      <c r="E1540" s="992">
        <v>62437.103999999999</v>
      </c>
      <c r="F1540" s="997">
        <v>2143673.9040000001</v>
      </c>
      <c r="G1540" s="997">
        <v>342987.82464000001</v>
      </c>
      <c r="H1540" s="998">
        <v>2486662</v>
      </c>
    </row>
    <row r="1541" spans="1:8">
      <c r="A1541" s="988" t="s">
        <v>4118</v>
      </c>
      <c r="B1541" s="989" t="s">
        <v>4119</v>
      </c>
      <c r="C1541" s="990" t="s">
        <v>77</v>
      </c>
      <c r="D1541" s="994">
        <v>2499081.6</v>
      </c>
      <c r="E1541" s="992">
        <v>74972.448000000004</v>
      </c>
      <c r="F1541" s="997">
        <v>2574054.048</v>
      </c>
      <c r="G1541" s="997">
        <v>411848.64767999999</v>
      </c>
      <c r="H1541" s="998">
        <v>2985903</v>
      </c>
    </row>
    <row r="1542" spans="1:8">
      <c r="A1542" s="988" t="s">
        <v>4120</v>
      </c>
      <c r="B1542" s="989" t="s">
        <v>4121</v>
      </c>
      <c r="C1542" s="990" t="s">
        <v>77</v>
      </c>
      <c r="D1542" s="994">
        <v>2729232</v>
      </c>
      <c r="E1542" s="992">
        <v>81876.959999999992</v>
      </c>
      <c r="F1542" s="997">
        <v>2811108.96</v>
      </c>
      <c r="G1542" s="997">
        <v>449777.43359999999</v>
      </c>
      <c r="H1542" s="998">
        <v>3260886</v>
      </c>
    </row>
    <row r="1543" spans="1:8">
      <c r="A1543" s="988" t="s">
        <v>4122</v>
      </c>
      <c r="B1543" s="989" t="s">
        <v>4123</v>
      </c>
      <c r="C1543" s="990" t="s">
        <v>77</v>
      </c>
      <c r="D1543" s="994">
        <v>3473846.4</v>
      </c>
      <c r="E1543" s="992">
        <v>104215.39199999999</v>
      </c>
      <c r="F1543" s="997">
        <v>3578061.7919999999</v>
      </c>
      <c r="G1543" s="997">
        <v>572489.88671999995</v>
      </c>
      <c r="H1543" s="998">
        <v>4150552</v>
      </c>
    </row>
    <row r="1544" spans="1:8">
      <c r="A1544" s="988" t="s">
        <v>4124</v>
      </c>
      <c r="B1544" s="989" t="s">
        <v>4125</v>
      </c>
      <c r="C1544" s="990" t="s">
        <v>77</v>
      </c>
      <c r="D1544" s="994">
        <v>4284926.4000000004</v>
      </c>
      <c r="E1544" s="992">
        <v>128547.792</v>
      </c>
      <c r="F1544" s="997">
        <v>4413474.1920000007</v>
      </c>
      <c r="G1544" s="997">
        <v>706155.87072000012</v>
      </c>
      <c r="H1544" s="998">
        <v>5119630</v>
      </c>
    </row>
    <row r="1545" spans="1:8">
      <c r="A1545" s="1037" t="s">
        <v>4126</v>
      </c>
      <c r="B1545" s="1038" t="s">
        <v>4127</v>
      </c>
      <c r="C1545" s="1038"/>
      <c r="D1545" s="1038"/>
      <c r="E1545" s="1034"/>
      <c r="F1545" s="1035"/>
      <c r="G1545" s="1035"/>
      <c r="H1545" s="1036"/>
    </row>
    <row r="1546" spans="1:8">
      <c r="A1546" s="988" t="s">
        <v>597</v>
      </c>
      <c r="B1546" s="989" t="s">
        <v>4128</v>
      </c>
      <c r="C1546" s="990" t="s">
        <v>77</v>
      </c>
      <c r="D1546" s="996">
        <v>10924</v>
      </c>
      <c r="E1546" s="992">
        <v>327.71999999999997</v>
      </c>
      <c r="F1546" s="997">
        <v>11251.72</v>
      </c>
      <c r="G1546" s="997">
        <v>1800.2752</v>
      </c>
      <c r="H1546" s="998">
        <v>13052</v>
      </c>
    </row>
    <row r="1547" spans="1:8">
      <c r="A1547" s="988" t="s">
        <v>598</v>
      </c>
      <c r="B1547" s="989" t="s">
        <v>700</v>
      </c>
      <c r="C1547" s="990" t="s">
        <v>77</v>
      </c>
      <c r="D1547" s="996">
        <v>18814.8</v>
      </c>
      <c r="E1547" s="992">
        <v>564.44399999999996</v>
      </c>
      <c r="F1547" s="997">
        <v>19379.243999999999</v>
      </c>
      <c r="G1547" s="997">
        <v>3100.67904</v>
      </c>
      <c r="H1547" s="998">
        <v>22480</v>
      </c>
    </row>
    <row r="1548" spans="1:8">
      <c r="A1548" s="988" t="s">
        <v>599</v>
      </c>
      <c r="B1548" s="989" t="s">
        <v>4129</v>
      </c>
      <c r="C1548" s="990" t="s">
        <v>77</v>
      </c>
      <c r="D1548" s="996">
        <v>46294.8</v>
      </c>
      <c r="E1548" s="992">
        <v>1388.8440000000001</v>
      </c>
      <c r="F1548" s="997">
        <v>47683.644</v>
      </c>
      <c r="G1548" s="997">
        <v>7629.3830400000006</v>
      </c>
      <c r="H1548" s="998">
        <v>55313</v>
      </c>
    </row>
    <row r="1549" spans="1:8">
      <c r="A1549" s="988" t="s">
        <v>600</v>
      </c>
      <c r="B1549" s="989" t="s">
        <v>4130</v>
      </c>
      <c r="C1549" s="990" t="s">
        <v>77</v>
      </c>
      <c r="D1549" s="996">
        <v>61076.6</v>
      </c>
      <c r="E1549" s="992">
        <v>1832.298</v>
      </c>
      <c r="F1549" s="997">
        <v>62908.898000000001</v>
      </c>
      <c r="G1549" s="997">
        <v>10065.42368</v>
      </c>
      <c r="H1549" s="998">
        <v>72974</v>
      </c>
    </row>
    <row r="1550" spans="1:8">
      <c r="A1550" s="1037">
        <v>4.13</v>
      </c>
      <c r="B1550" s="1038" t="s">
        <v>4131</v>
      </c>
      <c r="C1550" s="1038"/>
      <c r="D1550" s="1038"/>
      <c r="E1550" s="1034"/>
      <c r="F1550" s="1035"/>
      <c r="G1550" s="1035"/>
      <c r="H1550" s="1036"/>
    </row>
    <row r="1551" spans="1:8">
      <c r="A1551" s="1037">
        <v>4.1399999999999997</v>
      </c>
      <c r="B1551" s="1038" t="s">
        <v>4132</v>
      </c>
      <c r="C1551" s="1038"/>
      <c r="D1551" s="1038"/>
      <c r="E1551" s="1034"/>
      <c r="F1551" s="1035"/>
      <c r="G1551" s="1035"/>
      <c r="H1551" s="1036"/>
    </row>
    <row r="1552" spans="1:8">
      <c r="A1552" s="1037" t="s">
        <v>4133</v>
      </c>
      <c r="B1552" s="1038" t="s">
        <v>4134</v>
      </c>
      <c r="C1552" s="1038"/>
      <c r="D1552" s="1038"/>
      <c r="E1552" s="1034"/>
      <c r="F1552" s="1035"/>
      <c r="G1552" s="1035"/>
      <c r="H1552" s="1036"/>
    </row>
    <row r="1553" spans="1:8">
      <c r="A1553" s="988" t="s">
        <v>4135</v>
      </c>
      <c r="B1553" s="989" t="s">
        <v>4136</v>
      </c>
      <c r="C1553" s="990" t="s">
        <v>77</v>
      </c>
      <c r="D1553" s="996">
        <v>5711.666666666667</v>
      </c>
      <c r="E1553" s="992">
        <v>171.35</v>
      </c>
      <c r="F1553" s="997">
        <v>5883.0166666666673</v>
      </c>
      <c r="G1553" s="997">
        <v>941.28266666666684</v>
      </c>
      <c r="H1553" s="998">
        <v>6824</v>
      </c>
    </row>
    <row r="1554" spans="1:8">
      <c r="A1554" s="988" t="s">
        <v>4137</v>
      </c>
      <c r="B1554" s="989" t="s">
        <v>4138</v>
      </c>
      <c r="C1554" s="990" t="s">
        <v>77</v>
      </c>
      <c r="D1554" s="996">
        <v>7081</v>
      </c>
      <c r="E1554" s="992">
        <v>212.42999999999998</v>
      </c>
      <c r="F1554" s="997">
        <v>7293.43</v>
      </c>
      <c r="G1554" s="997">
        <v>1166.9488000000001</v>
      </c>
      <c r="H1554" s="998">
        <v>8460</v>
      </c>
    </row>
    <row r="1555" spans="1:8">
      <c r="A1555" s="988" t="s">
        <v>4139</v>
      </c>
      <c r="B1555" s="989" t="s">
        <v>4140</v>
      </c>
      <c r="C1555" s="990" t="s">
        <v>77</v>
      </c>
      <c r="D1555" s="996">
        <v>10576.5</v>
      </c>
      <c r="E1555" s="992">
        <v>317.29500000000002</v>
      </c>
      <c r="F1555" s="997">
        <v>10893.795</v>
      </c>
      <c r="G1555" s="997">
        <v>1743.0072</v>
      </c>
      <c r="H1555" s="998">
        <v>12637</v>
      </c>
    </row>
    <row r="1556" spans="1:8">
      <c r="A1556" s="988" t="s">
        <v>4141</v>
      </c>
      <c r="B1556" s="989" t="s">
        <v>4142</v>
      </c>
      <c r="C1556" s="990" t="s">
        <v>77</v>
      </c>
      <c r="D1556" s="996">
        <v>14739.833333333334</v>
      </c>
      <c r="E1556" s="992">
        <v>442.19499999999999</v>
      </c>
      <c r="F1556" s="997">
        <v>15182.028333333334</v>
      </c>
      <c r="G1556" s="997">
        <v>2429.1245333333336</v>
      </c>
      <c r="H1556" s="998">
        <v>17611</v>
      </c>
    </row>
    <row r="1557" spans="1:8">
      <c r="A1557" s="988" t="s">
        <v>4143</v>
      </c>
      <c r="B1557" s="989" t="s">
        <v>4144</v>
      </c>
      <c r="C1557" s="990" t="s">
        <v>77</v>
      </c>
      <c r="D1557" s="996">
        <v>31213.833333333332</v>
      </c>
      <c r="E1557" s="992">
        <v>936.41499999999996</v>
      </c>
      <c r="F1557" s="997">
        <v>32150.248333333333</v>
      </c>
      <c r="G1557" s="997">
        <v>5144.0397333333331</v>
      </c>
      <c r="H1557" s="998">
        <v>37294</v>
      </c>
    </row>
    <row r="1558" spans="1:8">
      <c r="A1558" s="988" t="s">
        <v>4145</v>
      </c>
      <c r="B1558" s="989" t="s">
        <v>4146</v>
      </c>
      <c r="C1558" s="990" t="s">
        <v>77</v>
      </c>
      <c r="D1558" s="996">
        <v>55150.833333333336</v>
      </c>
      <c r="E1558" s="992">
        <v>1654.5250000000001</v>
      </c>
      <c r="F1558" s="997">
        <v>56805.358333333337</v>
      </c>
      <c r="G1558" s="997">
        <v>9088.8573333333334</v>
      </c>
      <c r="H1558" s="998">
        <v>65894</v>
      </c>
    </row>
    <row r="1559" spans="1:8">
      <c r="A1559" s="988" t="s">
        <v>4147</v>
      </c>
      <c r="B1559" s="989" t="s">
        <v>4148</v>
      </c>
      <c r="C1559" s="990" t="s">
        <v>77</v>
      </c>
      <c r="D1559" s="996">
        <v>86143.833333333328</v>
      </c>
      <c r="E1559" s="992">
        <v>2584.3149999999996</v>
      </c>
      <c r="F1559" s="997">
        <v>88728.148333333331</v>
      </c>
      <c r="G1559" s="997">
        <v>14196.503733333333</v>
      </c>
      <c r="H1559" s="998">
        <v>102925</v>
      </c>
    </row>
    <row r="1560" spans="1:8">
      <c r="A1560" s="1037" t="s">
        <v>4149</v>
      </c>
      <c r="B1560" s="1038" t="s">
        <v>4150</v>
      </c>
      <c r="C1560" s="1038"/>
      <c r="D1560" s="1038"/>
      <c r="E1560" s="1034"/>
      <c r="F1560" s="1035"/>
      <c r="G1560" s="1035"/>
      <c r="H1560" s="1036"/>
    </row>
    <row r="1561" spans="1:8">
      <c r="A1561" s="988" t="s">
        <v>4151</v>
      </c>
      <c r="B1561" s="989" t="s">
        <v>4152</v>
      </c>
      <c r="C1561" s="990" t="s">
        <v>77</v>
      </c>
      <c r="D1561" s="996">
        <v>7081</v>
      </c>
      <c r="E1561" s="992">
        <v>212.42999999999998</v>
      </c>
      <c r="F1561" s="997">
        <v>7293.43</v>
      </c>
      <c r="G1561" s="997">
        <v>1166.9488000000001</v>
      </c>
      <c r="H1561" s="998">
        <v>8460</v>
      </c>
    </row>
    <row r="1562" spans="1:8">
      <c r="A1562" s="988" t="s">
        <v>4153</v>
      </c>
      <c r="B1562" s="989" t="s">
        <v>4154</v>
      </c>
      <c r="C1562" s="990" t="s">
        <v>77</v>
      </c>
      <c r="D1562" s="996">
        <v>10576.5</v>
      </c>
      <c r="E1562" s="992">
        <v>317.29500000000002</v>
      </c>
      <c r="F1562" s="997">
        <v>10893.795</v>
      </c>
      <c r="G1562" s="997">
        <v>1743.0072</v>
      </c>
      <c r="H1562" s="998">
        <v>12637</v>
      </c>
    </row>
    <row r="1563" spans="1:8">
      <c r="A1563" s="988" t="s">
        <v>4155</v>
      </c>
      <c r="B1563" s="989" t="s">
        <v>4156</v>
      </c>
      <c r="C1563" s="990" t="s">
        <v>77</v>
      </c>
      <c r="D1563" s="996">
        <v>14739.833333333334</v>
      </c>
      <c r="E1563" s="992">
        <v>442.19499999999999</v>
      </c>
      <c r="F1563" s="997">
        <v>15182.028333333334</v>
      </c>
      <c r="G1563" s="997">
        <v>2429.1245333333336</v>
      </c>
      <c r="H1563" s="998">
        <v>17611</v>
      </c>
    </row>
    <row r="1564" spans="1:8">
      <c r="A1564" s="988" t="s">
        <v>4157</v>
      </c>
      <c r="B1564" s="989" t="s">
        <v>4158</v>
      </c>
      <c r="C1564" s="990" t="s">
        <v>77</v>
      </c>
      <c r="D1564" s="996">
        <v>31213.833333333332</v>
      </c>
      <c r="E1564" s="992">
        <v>936.41499999999996</v>
      </c>
      <c r="F1564" s="997">
        <v>32150.248333333333</v>
      </c>
      <c r="G1564" s="997">
        <v>5144.0397333333331</v>
      </c>
      <c r="H1564" s="998">
        <v>37294</v>
      </c>
    </row>
    <row r="1565" spans="1:8">
      <c r="A1565" s="1037" t="s">
        <v>4159</v>
      </c>
      <c r="B1565" s="1038" t="s">
        <v>4160</v>
      </c>
      <c r="C1565" s="1038"/>
      <c r="D1565" s="1038"/>
      <c r="E1565" s="1034"/>
      <c r="F1565" s="1035"/>
      <c r="G1565" s="1035"/>
      <c r="H1565" s="1036"/>
    </row>
    <row r="1566" spans="1:8">
      <c r="A1566" s="988" t="s">
        <v>4161</v>
      </c>
      <c r="B1566" s="989" t="s">
        <v>4162</v>
      </c>
      <c r="C1566" s="990" t="s">
        <v>77</v>
      </c>
      <c r="D1566" s="996">
        <v>3148.6666666666665</v>
      </c>
      <c r="E1566" s="992">
        <v>94.46</v>
      </c>
      <c r="F1566" s="997">
        <v>3243.1266666666666</v>
      </c>
      <c r="G1566" s="997">
        <v>518.90026666666665</v>
      </c>
      <c r="H1566" s="998">
        <v>3762</v>
      </c>
    </row>
    <row r="1567" spans="1:8">
      <c r="A1567" s="988" t="s">
        <v>4163</v>
      </c>
      <c r="B1567" s="989" t="s">
        <v>4164</v>
      </c>
      <c r="C1567" s="990" t="s">
        <v>77</v>
      </c>
      <c r="D1567" s="996">
        <v>4552.166666666667</v>
      </c>
      <c r="E1567" s="992">
        <v>136.565</v>
      </c>
      <c r="F1567" s="997">
        <v>4688.7316666666666</v>
      </c>
      <c r="G1567" s="997">
        <v>750.19706666666661</v>
      </c>
      <c r="H1567" s="998">
        <v>5439</v>
      </c>
    </row>
    <row r="1568" spans="1:8">
      <c r="A1568" s="988" t="s">
        <v>4165</v>
      </c>
      <c r="B1568" s="989" t="s">
        <v>4166</v>
      </c>
      <c r="C1568" s="990" t="s">
        <v>77</v>
      </c>
      <c r="D1568" s="996">
        <v>6075.5</v>
      </c>
      <c r="E1568" s="992">
        <v>182.26499999999999</v>
      </c>
      <c r="F1568" s="997">
        <v>6257.7650000000003</v>
      </c>
      <c r="G1568" s="997">
        <v>1001.2424000000001</v>
      </c>
      <c r="H1568" s="998">
        <v>7259</v>
      </c>
    </row>
    <row r="1569" spans="1:8">
      <c r="A1569" s="988" t="s">
        <v>4167</v>
      </c>
      <c r="B1569" s="989" t="s">
        <v>4168</v>
      </c>
      <c r="C1569" s="990" t="s">
        <v>77</v>
      </c>
      <c r="D1569" s="996">
        <v>10476.666666666666</v>
      </c>
      <c r="E1569" s="992">
        <v>314.29999999999995</v>
      </c>
      <c r="F1569" s="997">
        <v>10790.966666666665</v>
      </c>
      <c r="G1569" s="997">
        <v>1726.5546666666664</v>
      </c>
      <c r="H1569" s="998">
        <v>12518</v>
      </c>
    </row>
    <row r="1570" spans="1:8">
      <c r="A1570" s="1037" t="s">
        <v>4169</v>
      </c>
      <c r="B1570" s="1038" t="s">
        <v>4170</v>
      </c>
      <c r="C1570" s="1038"/>
      <c r="D1570" s="1038"/>
      <c r="E1570" s="1034"/>
      <c r="F1570" s="1035"/>
      <c r="G1570" s="1035"/>
      <c r="H1570" s="1036"/>
    </row>
    <row r="1571" spans="1:8">
      <c r="A1571" s="1037" t="s">
        <v>4171</v>
      </c>
      <c r="B1571" s="1038" t="s">
        <v>4172</v>
      </c>
      <c r="C1571" s="1038"/>
      <c r="D1571" s="1038"/>
      <c r="E1571" s="1034"/>
      <c r="F1571" s="1035"/>
      <c r="G1571" s="1035"/>
      <c r="H1571" s="1036"/>
    </row>
    <row r="1572" spans="1:8">
      <c r="A1572" s="988" t="s">
        <v>4173</v>
      </c>
      <c r="B1572" s="989" t="s">
        <v>4174</v>
      </c>
      <c r="C1572" s="990" t="s">
        <v>80</v>
      </c>
      <c r="D1572" s="996">
        <v>1594</v>
      </c>
      <c r="E1572" s="992">
        <v>47.82</v>
      </c>
      <c r="F1572" s="997">
        <v>1641.82</v>
      </c>
      <c r="G1572" s="997">
        <v>262.69119999999998</v>
      </c>
      <c r="H1572" s="998">
        <v>1905</v>
      </c>
    </row>
    <row r="1573" spans="1:8">
      <c r="A1573" s="988" t="s">
        <v>4175</v>
      </c>
      <c r="B1573" s="989" t="s">
        <v>4176</v>
      </c>
      <c r="C1573" s="990" t="s">
        <v>80</v>
      </c>
      <c r="D1573" s="996">
        <v>1869</v>
      </c>
      <c r="E1573" s="992">
        <v>56.07</v>
      </c>
      <c r="F1573" s="997">
        <v>1925.07</v>
      </c>
      <c r="G1573" s="997">
        <v>308.01119999999997</v>
      </c>
      <c r="H1573" s="998">
        <v>2233</v>
      </c>
    </row>
    <row r="1574" spans="1:8">
      <c r="A1574" s="988" t="s">
        <v>4177</v>
      </c>
      <c r="B1574" s="989" t="s">
        <v>4178</v>
      </c>
      <c r="C1574" s="990" t="s">
        <v>80</v>
      </c>
      <c r="D1574" s="996">
        <v>4330</v>
      </c>
      <c r="E1574" s="992">
        <v>129.9</v>
      </c>
      <c r="F1574" s="997">
        <v>4459.8999999999996</v>
      </c>
      <c r="G1574" s="997">
        <v>713.58399999999995</v>
      </c>
      <c r="H1574" s="998">
        <v>5173</v>
      </c>
    </row>
    <row r="1575" spans="1:8">
      <c r="A1575" s="988" t="s">
        <v>4179</v>
      </c>
      <c r="B1575" s="989" t="s">
        <v>4180</v>
      </c>
      <c r="C1575" s="990" t="s">
        <v>80</v>
      </c>
      <c r="D1575" s="996">
        <v>7461</v>
      </c>
      <c r="E1575" s="992">
        <v>223.82999999999998</v>
      </c>
      <c r="F1575" s="997">
        <v>7684.83</v>
      </c>
      <c r="G1575" s="997">
        <v>1229.5727999999999</v>
      </c>
      <c r="H1575" s="998">
        <v>8914</v>
      </c>
    </row>
    <row r="1576" spans="1:8">
      <c r="A1576" s="988" t="s">
        <v>4181</v>
      </c>
      <c r="B1576" s="989" t="s">
        <v>4182</v>
      </c>
      <c r="C1576" s="990" t="s">
        <v>80</v>
      </c>
      <c r="D1576" s="996">
        <v>63724</v>
      </c>
      <c r="E1576" s="992">
        <v>1911.72</v>
      </c>
      <c r="F1576" s="997">
        <v>65635.72</v>
      </c>
      <c r="G1576" s="997">
        <v>10501.715200000001</v>
      </c>
      <c r="H1576" s="998">
        <v>76137</v>
      </c>
    </row>
    <row r="1577" spans="1:8">
      <c r="A1577" s="988" t="s">
        <v>4183</v>
      </c>
      <c r="B1577" s="989" t="s">
        <v>4184</v>
      </c>
      <c r="C1577" s="990" t="s">
        <v>80</v>
      </c>
      <c r="D1577" s="996">
        <v>101362</v>
      </c>
      <c r="E1577" s="992">
        <v>3040.8599999999997</v>
      </c>
      <c r="F1577" s="997">
        <v>104402.86</v>
      </c>
      <c r="G1577" s="997">
        <v>16704.457600000002</v>
      </c>
      <c r="H1577" s="998">
        <v>121107</v>
      </c>
    </row>
    <row r="1578" spans="1:8">
      <c r="A1578" s="988" t="s">
        <v>4185</v>
      </c>
      <c r="B1578" s="989" t="s">
        <v>4186</v>
      </c>
      <c r="C1578" s="990" t="s">
        <v>80</v>
      </c>
      <c r="D1578" s="996">
        <v>312133</v>
      </c>
      <c r="E1578" s="992">
        <v>9363.99</v>
      </c>
      <c r="F1578" s="997">
        <v>321496.99</v>
      </c>
      <c r="G1578" s="997">
        <v>51439.518400000001</v>
      </c>
      <c r="H1578" s="998">
        <v>372937</v>
      </c>
    </row>
    <row r="1579" spans="1:8">
      <c r="A1579" s="1037" t="s">
        <v>4187</v>
      </c>
      <c r="B1579" s="1038" t="s">
        <v>4188</v>
      </c>
      <c r="C1579" s="1038"/>
      <c r="D1579" s="1038"/>
      <c r="E1579" s="1034"/>
      <c r="F1579" s="1035"/>
      <c r="G1579" s="1035"/>
      <c r="H1579" s="1036"/>
    </row>
    <row r="1580" spans="1:8">
      <c r="A1580" s="988" t="s">
        <v>4189</v>
      </c>
      <c r="B1580" s="989" t="s">
        <v>4190</v>
      </c>
      <c r="C1580" s="990" t="s">
        <v>80</v>
      </c>
      <c r="D1580" s="996">
        <v>1948</v>
      </c>
      <c r="E1580" s="992">
        <v>58.44</v>
      </c>
      <c r="F1580" s="997">
        <v>2006.44</v>
      </c>
      <c r="G1580" s="997">
        <v>321.03040000000004</v>
      </c>
      <c r="H1580" s="998">
        <v>2327</v>
      </c>
    </row>
    <row r="1581" spans="1:8">
      <c r="A1581" s="988" t="s">
        <v>4191</v>
      </c>
      <c r="B1581" s="989" t="s">
        <v>4192</v>
      </c>
      <c r="C1581" s="990" t="s">
        <v>80</v>
      </c>
      <c r="D1581" s="996">
        <v>2305</v>
      </c>
      <c r="E1581" s="992">
        <v>69.149999999999991</v>
      </c>
      <c r="F1581" s="997">
        <v>2374.15</v>
      </c>
      <c r="G1581" s="997">
        <v>379.86400000000003</v>
      </c>
      <c r="H1581" s="998">
        <v>2754</v>
      </c>
    </row>
    <row r="1582" spans="1:8">
      <c r="A1582" s="988" t="s">
        <v>4193</v>
      </c>
      <c r="B1582" s="989" t="s">
        <v>4194</v>
      </c>
      <c r="C1582" s="990" t="s">
        <v>80</v>
      </c>
      <c r="D1582" s="996">
        <v>5012</v>
      </c>
      <c r="E1582" s="992">
        <v>150.35999999999999</v>
      </c>
      <c r="F1582" s="997">
        <v>5162.3599999999997</v>
      </c>
      <c r="G1582" s="997">
        <v>825.97759999999994</v>
      </c>
      <c r="H1582" s="998">
        <v>5988</v>
      </c>
    </row>
    <row r="1583" spans="1:8">
      <c r="A1583" s="988" t="s">
        <v>4195</v>
      </c>
      <c r="B1583" s="989" t="s">
        <v>4196</v>
      </c>
      <c r="C1583" s="990" t="s">
        <v>80</v>
      </c>
      <c r="D1583" s="996">
        <v>9197</v>
      </c>
      <c r="E1583" s="992">
        <v>275.90999999999997</v>
      </c>
      <c r="F1583" s="997">
        <v>9472.91</v>
      </c>
      <c r="G1583" s="997">
        <v>1515.6656</v>
      </c>
      <c r="H1583" s="998">
        <v>10989</v>
      </c>
    </row>
    <row r="1584" spans="1:8">
      <c r="A1584" s="988" t="s">
        <v>4197</v>
      </c>
      <c r="B1584" s="989" t="s">
        <v>4198</v>
      </c>
      <c r="C1584" s="990" t="s">
        <v>80</v>
      </c>
      <c r="D1584" s="996">
        <v>63724</v>
      </c>
      <c r="E1584" s="992">
        <v>1911.72</v>
      </c>
      <c r="F1584" s="997">
        <v>65635.72</v>
      </c>
      <c r="G1584" s="997">
        <v>10501.715200000001</v>
      </c>
      <c r="H1584" s="998">
        <v>76137</v>
      </c>
    </row>
    <row r="1585" spans="1:8">
      <c r="A1585" s="1037" t="s">
        <v>4199</v>
      </c>
      <c r="B1585" s="1038" t="s">
        <v>4200</v>
      </c>
      <c r="C1585" s="1038"/>
      <c r="D1585" s="1038"/>
      <c r="E1585" s="1034"/>
      <c r="F1585" s="1035"/>
      <c r="G1585" s="1035"/>
      <c r="H1585" s="1036"/>
    </row>
    <row r="1586" spans="1:8">
      <c r="A1586" s="988" t="s">
        <v>4201</v>
      </c>
      <c r="B1586" s="989" t="s">
        <v>4202</v>
      </c>
      <c r="C1586" s="990" t="s">
        <v>80</v>
      </c>
      <c r="D1586" s="996">
        <v>1843</v>
      </c>
      <c r="E1586" s="992">
        <v>55.29</v>
      </c>
      <c r="F1586" s="997">
        <v>1898.29</v>
      </c>
      <c r="G1586" s="997">
        <v>303.72640000000001</v>
      </c>
      <c r="H1586" s="998">
        <v>2202</v>
      </c>
    </row>
    <row r="1587" spans="1:8">
      <c r="A1587" s="988" t="s">
        <v>4203</v>
      </c>
      <c r="B1587" s="989" t="s">
        <v>4204</v>
      </c>
      <c r="C1587" s="990" t="s">
        <v>80</v>
      </c>
      <c r="D1587" s="996">
        <v>2238</v>
      </c>
      <c r="E1587" s="992">
        <v>67.14</v>
      </c>
      <c r="F1587" s="997">
        <v>2305.14</v>
      </c>
      <c r="G1587" s="997">
        <v>368.82239999999996</v>
      </c>
      <c r="H1587" s="998">
        <v>2674</v>
      </c>
    </row>
    <row r="1588" spans="1:8">
      <c r="A1588" s="988" t="s">
        <v>4205</v>
      </c>
      <c r="B1588" s="989" t="s">
        <v>4206</v>
      </c>
      <c r="C1588" s="990" t="s">
        <v>80</v>
      </c>
      <c r="D1588" s="996">
        <v>4809</v>
      </c>
      <c r="E1588" s="992">
        <v>144.26999999999998</v>
      </c>
      <c r="F1588" s="997">
        <v>4953.2700000000004</v>
      </c>
      <c r="G1588" s="997">
        <v>792.52320000000009</v>
      </c>
      <c r="H1588" s="998">
        <v>5746</v>
      </c>
    </row>
    <row r="1589" spans="1:8">
      <c r="A1589" s="988" t="s">
        <v>4207</v>
      </c>
      <c r="B1589" s="989" t="s">
        <v>4208</v>
      </c>
      <c r="C1589" s="990" t="s">
        <v>80</v>
      </c>
      <c r="D1589" s="996">
        <v>8392</v>
      </c>
      <c r="E1589" s="992">
        <v>251.76</v>
      </c>
      <c r="F1589" s="997">
        <v>8643.76</v>
      </c>
      <c r="G1589" s="997">
        <v>1383.0016000000001</v>
      </c>
      <c r="H1589" s="998">
        <v>10027</v>
      </c>
    </row>
    <row r="1590" spans="1:8">
      <c r="A1590" s="988" t="s">
        <v>4209</v>
      </c>
      <c r="B1590" s="989" t="s">
        <v>4210</v>
      </c>
      <c r="C1590" s="990" t="s">
        <v>80</v>
      </c>
      <c r="D1590" s="996">
        <v>30801</v>
      </c>
      <c r="E1590" s="992">
        <v>924.03</v>
      </c>
      <c r="F1590" s="997">
        <v>31725.03</v>
      </c>
      <c r="G1590" s="997">
        <v>5076.0047999999997</v>
      </c>
      <c r="H1590" s="998">
        <v>36801</v>
      </c>
    </row>
    <row r="1591" spans="1:8">
      <c r="A1591" s="988" t="s">
        <v>4211</v>
      </c>
      <c r="B1591" s="989" t="s">
        <v>4212</v>
      </c>
      <c r="C1591" s="990" t="s">
        <v>80</v>
      </c>
      <c r="D1591" s="996">
        <v>96529</v>
      </c>
      <c r="E1591" s="992">
        <v>2895.87</v>
      </c>
      <c r="F1591" s="997">
        <v>99424.87</v>
      </c>
      <c r="G1591" s="997">
        <v>15907.9792</v>
      </c>
      <c r="H1591" s="998">
        <v>115333</v>
      </c>
    </row>
    <row r="1592" spans="1:8">
      <c r="A1592" s="988" t="s">
        <v>4213</v>
      </c>
      <c r="B1592" s="989" t="s">
        <v>4214</v>
      </c>
      <c r="C1592" s="990" t="s">
        <v>80</v>
      </c>
      <c r="D1592" s="996">
        <v>277754</v>
      </c>
      <c r="E1592" s="992">
        <v>8332.619999999999</v>
      </c>
      <c r="F1592" s="997">
        <v>286086.62</v>
      </c>
      <c r="G1592" s="997">
        <v>45773.859199999999</v>
      </c>
      <c r="H1592" s="998">
        <v>331860</v>
      </c>
    </row>
    <row r="1593" spans="1:8">
      <c r="A1593" s="1037" t="s">
        <v>4215</v>
      </c>
      <c r="B1593" s="1038" t="s">
        <v>4216</v>
      </c>
      <c r="C1593" s="1038"/>
      <c r="D1593" s="1038"/>
      <c r="E1593" s="1034"/>
      <c r="F1593" s="1035"/>
      <c r="G1593" s="1035"/>
      <c r="H1593" s="1036"/>
    </row>
    <row r="1594" spans="1:8">
      <c r="A1594" s="988" t="s">
        <v>4217</v>
      </c>
      <c r="B1594" s="989" t="s">
        <v>4218</v>
      </c>
      <c r="C1594" s="990" t="s">
        <v>80</v>
      </c>
      <c r="D1594" s="996">
        <v>1843</v>
      </c>
      <c r="E1594" s="992">
        <v>55.29</v>
      </c>
      <c r="F1594" s="997">
        <v>1898.29</v>
      </c>
      <c r="G1594" s="997">
        <v>303.72640000000001</v>
      </c>
      <c r="H1594" s="998">
        <v>2202</v>
      </c>
    </row>
    <row r="1595" spans="1:8">
      <c r="A1595" s="988" t="s">
        <v>4219</v>
      </c>
      <c r="B1595" s="989" t="s">
        <v>4220</v>
      </c>
      <c r="C1595" s="990" t="s">
        <v>80</v>
      </c>
      <c r="D1595" s="996">
        <v>2238</v>
      </c>
      <c r="E1595" s="992">
        <v>67.14</v>
      </c>
      <c r="F1595" s="997">
        <v>2305.14</v>
      </c>
      <c r="G1595" s="997">
        <v>368.82239999999996</v>
      </c>
      <c r="H1595" s="998">
        <v>2674</v>
      </c>
    </row>
    <row r="1596" spans="1:8">
      <c r="A1596" s="988" t="s">
        <v>4221</v>
      </c>
      <c r="B1596" s="989" t="s">
        <v>4222</v>
      </c>
      <c r="C1596" s="990" t="s">
        <v>80</v>
      </c>
      <c r="D1596" s="996">
        <v>4809</v>
      </c>
      <c r="E1596" s="992">
        <v>144.26999999999998</v>
      </c>
      <c r="F1596" s="997">
        <v>4953.2700000000004</v>
      </c>
      <c r="G1596" s="997">
        <v>792.52320000000009</v>
      </c>
      <c r="H1596" s="998">
        <v>5746</v>
      </c>
    </row>
    <row r="1597" spans="1:8">
      <c r="A1597" s="988" t="s">
        <v>4223</v>
      </c>
      <c r="B1597" s="989" t="s">
        <v>4224</v>
      </c>
      <c r="C1597" s="990" t="s">
        <v>80</v>
      </c>
      <c r="D1597" s="996">
        <v>8392</v>
      </c>
      <c r="E1597" s="992">
        <v>251.76</v>
      </c>
      <c r="F1597" s="997">
        <v>8643.76</v>
      </c>
      <c r="G1597" s="997">
        <v>1383.0016000000001</v>
      </c>
      <c r="H1597" s="998">
        <v>10027</v>
      </c>
    </row>
    <row r="1598" spans="1:8">
      <c r="A1598" s="988" t="s">
        <v>4225</v>
      </c>
      <c r="B1598" s="989" t="s">
        <v>4226</v>
      </c>
      <c r="C1598" s="990" t="s">
        <v>80</v>
      </c>
      <c r="D1598" s="996">
        <v>30801</v>
      </c>
      <c r="E1598" s="992">
        <v>924.03</v>
      </c>
      <c r="F1598" s="997">
        <v>31725.03</v>
      </c>
      <c r="G1598" s="997">
        <v>5076.0047999999997</v>
      </c>
      <c r="H1598" s="998">
        <v>36801</v>
      </c>
    </row>
    <row r="1599" spans="1:8">
      <c r="A1599" s="988" t="s">
        <v>4227</v>
      </c>
      <c r="B1599" s="989" t="s">
        <v>4228</v>
      </c>
      <c r="C1599" s="990" t="s">
        <v>80</v>
      </c>
      <c r="D1599" s="996">
        <v>98837</v>
      </c>
      <c r="E1599" s="992">
        <v>2965.1099999999997</v>
      </c>
      <c r="F1599" s="997">
        <v>101802.11</v>
      </c>
      <c r="G1599" s="997">
        <v>16288.337600000001</v>
      </c>
      <c r="H1599" s="998">
        <v>118090</v>
      </c>
    </row>
    <row r="1600" spans="1:8">
      <c r="A1600" s="988" t="s">
        <v>4229</v>
      </c>
      <c r="B1600" s="989" t="s">
        <v>4230</v>
      </c>
      <c r="C1600" s="990" t="s">
        <v>80</v>
      </c>
      <c r="D1600" s="996">
        <v>262157</v>
      </c>
      <c r="E1600" s="992">
        <v>7864.71</v>
      </c>
      <c r="F1600" s="997">
        <v>270021.71000000002</v>
      </c>
      <c r="G1600" s="997">
        <v>43203.473600000005</v>
      </c>
      <c r="H1600" s="998">
        <v>313225</v>
      </c>
    </row>
    <row r="1601" spans="1:8">
      <c r="A1601" s="1037" t="s">
        <v>4231</v>
      </c>
      <c r="B1601" s="1038" t="s">
        <v>4232</v>
      </c>
      <c r="C1601" s="1038"/>
      <c r="D1601" s="1038"/>
      <c r="E1601" s="1034"/>
      <c r="F1601" s="1035"/>
      <c r="G1601" s="1035"/>
      <c r="H1601" s="1036"/>
    </row>
    <row r="1602" spans="1:8">
      <c r="A1602" s="988" t="s">
        <v>4233</v>
      </c>
      <c r="B1602" s="989" t="s">
        <v>4204</v>
      </c>
      <c r="C1602" s="990" t="s">
        <v>80</v>
      </c>
      <c r="D1602" s="996">
        <v>2603</v>
      </c>
      <c r="E1602" s="992">
        <v>78.09</v>
      </c>
      <c r="F1602" s="997">
        <v>2681.09</v>
      </c>
      <c r="G1602" s="997">
        <v>428.97440000000006</v>
      </c>
      <c r="H1602" s="998">
        <v>3110</v>
      </c>
    </row>
    <row r="1603" spans="1:8">
      <c r="A1603" s="988" t="s">
        <v>4234</v>
      </c>
      <c r="B1603" s="989" t="s">
        <v>4206</v>
      </c>
      <c r="C1603" s="990" t="s">
        <v>80</v>
      </c>
      <c r="D1603" s="996">
        <v>4952</v>
      </c>
      <c r="E1603" s="992">
        <v>148.56</v>
      </c>
      <c r="F1603" s="997">
        <v>5100.5600000000004</v>
      </c>
      <c r="G1603" s="997">
        <v>816.08960000000013</v>
      </c>
      <c r="H1603" s="998">
        <v>5917</v>
      </c>
    </row>
    <row r="1604" spans="1:8">
      <c r="A1604" s="988" t="s">
        <v>4235</v>
      </c>
      <c r="B1604" s="989" t="s">
        <v>4208</v>
      </c>
      <c r="C1604" s="990" t="s">
        <v>80</v>
      </c>
      <c r="D1604" s="996">
        <v>8142</v>
      </c>
      <c r="E1604" s="992">
        <v>244.26</v>
      </c>
      <c r="F1604" s="997">
        <v>8386.26</v>
      </c>
      <c r="G1604" s="997">
        <v>1341.8016</v>
      </c>
      <c r="H1604" s="998">
        <v>9728</v>
      </c>
    </row>
    <row r="1605" spans="1:8">
      <c r="A1605" s="988" t="s">
        <v>4236</v>
      </c>
      <c r="B1605" s="989" t="s">
        <v>4210</v>
      </c>
      <c r="C1605" s="990" t="s">
        <v>80</v>
      </c>
      <c r="D1605" s="996">
        <v>78967</v>
      </c>
      <c r="E1605" s="992">
        <v>2369.0099999999998</v>
      </c>
      <c r="F1605" s="997">
        <v>81336.009999999995</v>
      </c>
      <c r="G1605" s="997">
        <v>13013.7616</v>
      </c>
      <c r="H1605" s="998">
        <v>94350</v>
      </c>
    </row>
    <row r="1606" spans="1:8">
      <c r="A1606" s="988" t="s">
        <v>4237</v>
      </c>
      <c r="B1606" s="989" t="s">
        <v>4212</v>
      </c>
      <c r="C1606" s="990" t="s">
        <v>80</v>
      </c>
      <c r="D1606" s="996">
        <v>135951</v>
      </c>
      <c r="E1606" s="992">
        <v>4078.5299999999997</v>
      </c>
      <c r="F1606" s="997">
        <v>140029.53</v>
      </c>
      <c r="G1606" s="997">
        <v>22404.7248</v>
      </c>
      <c r="H1606" s="998">
        <v>162434</v>
      </c>
    </row>
    <row r="1607" spans="1:8">
      <c r="A1607" s="988" t="s">
        <v>4238</v>
      </c>
      <c r="B1607" s="989" t="s">
        <v>4214</v>
      </c>
      <c r="C1607" s="990" t="s">
        <v>80</v>
      </c>
      <c r="D1607" s="996">
        <v>251045</v>
      </c>
      <c r="E1607" s="992">
        <v>7531.3499999999995</v>
      </c>
      <c r="F1607" s="997">
        <v>258576.35</v>
      </c>
      <c r="G1607" s="997">
        <v>41372.216</v>
      </c>
      <c r="H1607" s="998">
        <v>299949</v>
      </c>
    </row>
    <row r="1608" spans="1:8">
      <c r="A1608" s="1037" t="s">
        <v>4239</v>
      </c>
      <c r="B1608" s="1038" t="s">
        <v>4240</v>
      </c>
      <c r="C1608" s="1038"/>
      <c r="D1608" s="1038"/>
      <c r="E1608" s="1034"/>
      <c r="F1608" s="1035"/>
      <c r="G1608" s="1035"/>
      <c r="H1608" s="1036"/>
    </row>
    <row r="1609" spans="1:8">
      <c r="A1609" s="988" t="s">
        <v>4241</v>
      </c>
      <c r="B1609" s="989" t="s">
        <v>4220</v>
      </c>
      <c r="C1609" s="990" t="s">
        <v>80</v>
      </c>
      <c r="D1609" s="996">
        <v>2603</v>
      </c>
      <c r="E1609" s="992">
        <v>78.09</v>
      </c>
      <c r="F1609" s="997">
        <v>2681.09</v>
      </c>
      <c r="G1609" s="997">
        <v>428.97440000000006</v>
      </c>
      <c r="H1609" s="998">
        <v>3110</v>
      </c>
    </row>
    <row r="1610" spans="1:8">
      <c r="A1610" s="988" t="s">
        <v>4242</v>
      </c>
      <c r="B1610" s="989" t="s">
        <v>4222</v>
      </c>
      <c r="C1610" s="990" t="s">
        <v>80</v>
      </c>
      <c r="D1610" s="996">
        <v>4952</v>
      </c>
      <c r="E1610" s="992">
        <v>148.56</v>
      </c>
      <c r="F1610" s="997">
        <v>5100.5600000000004</v>
      </c>
      <c r="G1610" s="997">
        <v>816.08960000000013</v>
      </c>
      <c r="H1610" s="998">
        <v>5917</v>
      </c>
    </row>
    <row r="1611" spans="1:8">
      <c r="A1611" s="988" t="s">
        <v>4243</v>
      </c>
      <c r="B1611" s="989" t="s">
        <v>4224</v>
      </c>
      <c r="C1611" s="990" t="s">
        <v>80</v>
      </c>
      <c r="D1611" s="996">
        <v>8142</v>
      </c>
      <c r="E1611" s="992">
        <v>244.26</v>
      </c>
      <c r="F1611" s="997">
        <v>8386.26</v>
      </c>
      <c r="G1611" s="997">
        <v>1341.8016</v>
      </c>
      <c r="H1611" s="998">
        <v>9728</v>
      </c>
    </row>
    <row r="1612" spans="1:8">
      <c r="A1612" s="1037" t="s">
        <v>4244</v>
      </c>
      <c r="B1612" s="1038" t="s">
        <v>4245</v>
      </c>
      <c r="C1612" s="1038"/>
      <c r="D1612" s="1038"/>
      <c r="E1612" s="1034"/>
      <c r="F1612" s="1035"/>
      <c r="G1612" s="1035"/>
      <c r="H1612" s="1036"/>
    </row>
    <row r="1613" spans="1:8">
      <c r="A1613" s="988" t="s">
        <v>4246</v>
      </c>
      <c r="B1613" s="989" t="s">
        <v>4247</v>
      </c>
      <c r="C1613" s="990" t="s">
        <v>80</v>
      </c>
      <c r="D1613" s="996">
        <v>13229</v>
      </c>
      <c r="E1613" s="992">
        <v>396.87</v>
      </c>
      <c r="F1613" s="997">
        <v>13625.87</v>
      </c>
      <c r="G1613" s="997">
        <v>2180.1392000000001</v>
      </c>
      <c r="H1613" s="998">
        <v>15806</v>
      </c>
    </row>
    <row r="1614" spans="1:8">
      <c r="A1614" s="988" t="s">
        <v>4248</v>
      </c>
      <c r="B1614" s="989" t="s">
        <v>4249</v>
      </c>
      <c r="C1614" s="990" t="s">
        <v>80</v>
      </c>
      <c r="D1614" s="996">
        <v>17552</v>
      </c>
      <c r="E1614" s="992">
        <v>526.55999999999995</v>
      </c>
      <c r="F1614" s="997">
        <v>18078.560000000001</v>
      </c>
      <c r="G1614" s="997">
        <v>2892.5696000000003</v>
      </c>
      <c r="H1614" s="998">
        <v>20971</v>
      </c>
    </row>
    <row r="1615" spans="1:8">
      <c r="A1615" s="1037" t="s">
        <v>4250</v>
      </c>
      <c r="B1615" s="1038" t="s">
        <v>4251</v>
      </c>
      <c r="C1615" s="1038"/>
      <c r="D1615" s="1038"/>
      <c r="E1615" s="1034"/>
      <c r="F1615" s="1035"/>
      <c r="G1615" s="1035"/>
      <c r="H1615" s="1036"/>
    </row>
    <row r="1616" spans="1:8">
      <c r="A1616" s="988" t="s">
        <v>4252</v>
      </c>
      <c r="B1616" s="989" t="s">
        <v>4253</v>
      </c>
      <c r="C1616" s="990" t="s">
        <v>80</v>
      </c>
      <c r="D1616" s="996">
        <v>3327</v>
      </c>
      <c r="E1616" s="992">
        <v>99.81</v>
      </c>
      <c r="F1616" s="997">
        <v>3426.81</v>
      </c>
      <c r="G1616" s="997">
        <v>548.28959999999995</v>
      </c>
      <c r="H1616" s="998">
        <v>3975</v>
      </c>
    </row>
    <row r="1617" spans="1:8">
      <c r="A1617" s="988" t="s">
        <v>4254</v>
      </c>
      <c r="B1617" s="989" t="s">
        <v>4255</v>
      </c>
      <c r="C1617" s="990" t="s">
        <v>80</v>
      </c>
      <c r="D1617" s="996">
        <v>3813</v>
      </c>
      <c r="E1617" s="992">
        <v>114.39</v>
      </c>
      <c r="F1617" s="997">
        <v>3927.39</v>
      </c>
      <c r="G1617" s="997">
        <v>628.38239999999996</v>
      </c>
      <c r="H1617" s="998">
        <v>4556</v>
      </c>
    </row>
    <row r="1618" spans="1:8">
      <c r="A1618" s="988" t="s">
        <v>4256</v>
      </c>
      <c r="B1618" s="989" t="s">
        <v>4257</v>
      </c>
      <c r="C1618" s="990" t="s">
        <v>80</v>
      </c>
      <c r="D1618" s="996">
        <v>4785</v>
      </c>
      <c r="E1618" s="992">
        <v>143.54999999999998</v>
      </c>
      <c r="F1618" s="997">
        <v>4928.55</v>
      </c>
      <c r="G1618" s="997">
        <v>788.5680000000001</v>
      </c>
      <c r="H1618" s="998">
        <v>5717</v>
      </c>
    </row>
    <row r="1619" spans="1:8">
      <c r="A1619" s="988" t="s">
        <v>4258</v>
      </c>
      <c r="B1619" s="989" t="s">
        <v>4259</v>
      </c>
      <c r="C1619" s="990" t="s">
        <v>80</v>
      </c>
      <c r="D1619" s="996">
        <v>9880</v>
      </c>
      <c r="E1619" s="992">
        <v>296.39999999999998</v>
      </c>
      <c r="F1619" s="997">
        <v>10176.4</v>
      </c>
      <c r="G1619" s="997">
        <v>1628.2239999999999</v>
      </c>
      <c r="H1619" s="998">
        <v>11805</v>
      </c>
    </row>
    <row r="1620" spans="1:8">
      <c r="A1620" s="988" t="s">
        <v>4260</v>
      </c>
      <c r="B1620" s="989" t="s">
        <v>4261</v>
      </c>
      <c r="C1620" s="990" t="s">
        <v>80</v>
      </c>
      <c r="D1620" s="996">
        <v>90550</v>
      </c>
      <c r="E1620" s="992">
        <v>2716.5</v>
      </c>
      <c r="F1620" s="997">
        <v>93266.5</v>
      </c>
      <c r="G1620" s="997">
        <v>14922.64</v>
      </c>
      <c r="H1620" s="998">
        <v>108189</v>
      </c>
    </row>
    <row r="1621" spans="1:8">
      <c r="A1621" s="988" t="s">
        <v>4262</v>
      </c>
      <c r="B1621" s="989" t="s">
        <v>4263</v>
      </c>
      <c r="C1621" s="990" t="s">
        <v>80</v>
      </c>
      <c r="D1621" s="996">
        <v>241778</v>
      </c>
      <c r="E1621" s="992">
        <v>7253.34</v>
      </c>
      <c r="F1621" s="997">
        <v>249031.34</v>
      </c>
      <c r="G1621" s="997">
        <v>39845.0144</v>
      </c>
      <c r="H1621" s="998">
        <v>288876</v>
      </c>
    </row>
    <row r="1622" spans="1:8">
      <c r="A1622" s="988" t="s">
        <v>4264</v>
      </c>
      <c r="B1622" s="989" t="s">
        <v>4265</v>
      </c>
      <c r="C1622" s="990" t="s">
        <v>80</v>
      </c>
      <c r="D1622" s="996">
        <v>381372</v>
      </c>
      <c r="E1622" s="992">
        <v>11441.16</v>
      </c>
      <c r="F1622" s="997">
        <v>392813.16</v>
      </c>
      <c r="G1622" s="997">
        <v>62850.105599999995</v>
      </c>
      <c r="H1622" s="998">
        <v>455663</v>
      </c>
    </row>
    <row r="1623" spans="1:8">
      <c r="A1623" s="1037" t="s">
        <v>4266</v>
      </c>
      <c r="B1623" s="1038" t="s">
        <v>4267</v>
      </c>
      <c r="C1623" s="1038"/>
      <c r="D1623" s="1038"/>
      <c r="E1623" s="1034"/>
      <c r="F1623" s="1035"/>
      <c r="G1623" s="1035"/>
      <c r="H1623" s="1036"/>
    </row>
    <row r="1624" spans="1:8">
      <c r="A1624" s="988" t="s">
        <v>4268</v>
      </c>
      <c r="B1624" s="989" t="s">
        <v>4269</v>
      </c>
      <c r="C1624" s="990" t="s">
        <v>80</v>
      </c>
      <c r="D1624" s="996">
        <v>3501</v>
      </c>
      <c r="E1624" s="992">
        <v>105.03</v>
      </c>
      <c r="F1624" s="997">
        <v>3606.03</v>
      </c>
      <c r="G1624" s="997">
        <v>576.96480000000008</v>
      </c>
      <c r="H1624" s="998">
        <v>4183</v>
      </c>
    </row>
    <row r="1625" spans="1:8">
      <c r="A1625" s="988" t="s">
        <v>4270</v>
      </c>
      <c r="B1625" s="989" t="s">
        <v>4271</v>
      </c>
      <c r="C1625" s="990" t="s">
        <v>80</v>
      </c>
      <c r="D1625" s="996">
        <v>9187</v>
      </c>
      <c r="E1625" s="992">
        <v>275.61</v>
      </c>
      <c r="F1625" s="997">
        <v>9462.61</v>
      </c>
      <c r="G1625" s="997">
        <v>1514.0176000000001</v>
      </c>
      <c r="H1625" s="998">
        <v>10977</v>
      </c>
    </row>
    <row r="1626" spans="1:8">
      <c r="A1626" s="988" t="s">
        <v>4272</v>
      </c>
      <c r="B1626" s="989" t="s">
        <v>4273</v>
      </c>
      <c r="C1626" s="990" t="s">
        <v>80</v>
      </c>
      <c r="D1626" s="996">
        <v>15878</v>
      </c>
      <c r="E1626" s="992">
        <v>476.34</v>
      </c>
      <c r="F1626" s="997">
        <v>16354.34</v>
      </c>
      <c r="G1626" s="997">
        <v>2616.6943999999999</v>
      </c>
      <c r="H1626" s="998">
        <v>18971</v>
      </c>
    </row>
    <row r="1627" spans="1:8">
      <c r="A1627" s="988" t="s">
        <v>4274</v>
      </c>
      <c r="B1627" s="989" t="s">
        <v>4275</v>
      </c>
      <c r="C1627" s="990" t="s">
        <v>80</v>
      </c>
      <c r="D1627" s="996">
        <v>15878</v>
      </c>
      <c r="E1627" s="992">
        <v>476.34</v>
      </c>
      <c r="F1627" s="997">
        <v>16354.34</v>
      </c>
      <c r="G1627" s="997">
        <v>2616.6943999999999</v>
      </c>
      <c r="H1627" s="998">
        <v>18971</v>
      </c>
    </row>
    <row r="1628" spans="1:8">
      <c r="A1628" s="988" t="s">
        <v>4276</v>
      </c>
      <c r="B1628" s="989" t="s">
        <v>4277</v>
      </c>
      <c r="C1628" s="990" t="s">
        <v>80</v>
      </c>
      <c r="D1628" s="996">
        <v>90550</v>
      </c>
      <c r="E1628" s="992">
        <v>2716.5</v>
      </c>
      <c r="F1628" s="997">
        <v>93266.5</v>
      </c>
      <c r="G1628" s="997">
        <v>14922.64</v>
      </c>
      <c r="H1628" s="998">
        <v>108189</v>
      </c>
    </row>
    <row r="1629" spans="1:8">
      <c r="A1629" s="1037" t="s">
        <v>4278</v>
      </c>
      <c r="B1629" s="1038" t="s">
        <v>4279</v>
      </c>
      <c r="C1629" s="1038"/>
      <c r="D1629" s="1038"/>
      <c r="E1629" s="1034"/>
      <c r="F1629" s="1035"/>
      <c r="G1629" s="1035"/>
      <c r="H1629" s="1036"/>
    </row>
    <row r="1630" spans="1:8">
      <c r="A1630" s="988" t="s">
        <v>4280</v>
      </c>
      <c r="B1630" s="989" t="s">
        <v>4281</v>
      </c>
      <c r="C1630" s="990" t="s">
        <v>80</v>
      </c>
      <c r="D1630" s="996">
        <v>6007</v>
      </c>
      <c r="E1630" s="992">
        <v>180.20999999999998</v>
      </c>
      <c r="F1630" s="997">
        <v>6187.21</v>
      </c>
      <c r="G1630" s="997">
        <v>989.95360000000005</v>
      </c>
      <c r="H1630" s="998">
        <v>7177</v>
      </c>
    </row>
    <row r="1631" spans="1:8">
      <c r="A1631" s="988" t="s">
        <v>4282</v>
      </c>
      <c r="B1631" s="989" t="s">
        <v>4283</v>
      </c>
      <c r="C1631" s="990" t="s">
        <v>80</v>
      </c>
      <c r="D1631" s="996">
        <v>7169</v>
      </c>
      <c r="E1631" s="992">
        <v>215.07</v>
      </c>
      <c r="F1631" s="997">
        <v>7384.07</v>
      </c>
      <c r="G1631" s="997">
        <v>1181.4512</v>
      </c>
      <c r="H1631" s="998">
        <v>8566</v>
      </c>
    </row>
    <row r="1632" spans="1:8">
      <c r="A1632" s="988" t="s">
        <v>4284</v>
      </c>
      <c r="B1632" s="989" t="s">
        <v>4285</v>
      </c>
      <c r="C1632" s="990" t="s">
        <v>80</v>
      </c>
      <c r="D1632" s="996">
        <v>16262</v>
      </c>
      <c r="E1632" s="992">
        <v>487.85999999999996</v>
      </c>
      <c r="F1632" s="997">
        <v>16749.86</v>
      </c>
      <c r="G1632" s="997">
        <v>2679.9776000000002</v>
      </c>
      <c r="H1632" s="998">
        <v>19430</v>
      </c>
    </row>
    <row r="1633" spans="1:8">
      <c r="A1633" s="988" t="s">
        <v>4286</v>
      </c>
      <c r="B1633" s="989" t="s">
        <v>4287</v>
      </c>
      <c r="C1633" s="990" t="s">
        <v>80</v>
      </c>
      <c r="D1633" s="996">
        <v>25624</v>
      </c>
      <c r="E1633" s="992">
        <v>768.72</v>
      </c>
      <c r="F1633" s="997">
        <v>26392.720000000001</v>
      </c>
      <c r="G1633" s="997">
        <v>4222.8352000000004</v>
      </c>
      <c r="H1633" s="998">
        <v>30616</v>
      </c>
    </row>
    <row r="1634" spans="1:8">
      <c r="A1634" s="1037" t="s">
        <v>4288</v>
      </c>
      <c r="B1634" s="1038" t="s">
        <v>4289</v>
      </c>
      <c r="C1634" s="1038"/>
      <c r="D1634" s="1038"/>
      <c r="E1634" s="1034"/>
      <c r="F1634" s="1035"/>
      <c r="G1634" s="1035"/>
      <c r="H1634" s="1036"/>
    </row>
    <row r="1635" spans="1:8">
      <c r="A1635" s="988" t="s">
        <v>4290</v>
      </c>
      <c r="B1635" s="989" t="s">
        <v>4291</v>
      </c>
      <c r="C1635" s="990" t="s">
        <v>80</v>
      </c>
      <c r="D1635" s="996">
        <v>5462</v>
      </c>
      <c r="E1635" s="992">
        <v>163.85999999999999</v>
      </c>
      <c r="F1635" s="997">
        <v>5625.86</v>
      </c>
      <c r="G1635" s="997">
        <v>900.13760000000002</v>
      </c>
      <c r="H1635" s="998">
        <v>6526</v>
      </c>
    </row>
    <row r="1636" spans="1:8">
      <c r="A1636" s="988" t="s">
        <v>4292</v>
      </c>
      <c r="B1636" s="989" t="s">
        <v>4293</v>
      </c>
      <c r="C1636" s="990" t="s">
        <v>80</v>
      </c>
      <c r="D1636" s="996">
        <v>11108</v>
      </c>
      <c r="E1636" s="992">
        <v>333.24</v>
      </c>
      <c r="F1636" s="997">
        <v>11441.24</v>
      </c>
      <c r="G1636" s="997">
        <v>1830.5984000000001</v>
      </c>
      <c r="H1636" s="998">
        <v>13272</v>
      </c>
    </row>
    <row r="1637" spans="1:8">
      <c r="A1637" s="988" t="s">
        <v>4294</v>
      </c>
      <c r="B1637" s="989" t="s">
        <v>4295</v>
      </c>
      <c r="C1637" s="990" t="s">
        <v>80</v>
      </c>
      <c r="D1637" s="996">
        <v>22986</v>
      </c>
      <c r="E1637" s="992">
        <v>689.57999999999993</v>
      </c>
      <c r="F1637" s="997">
        <v>23675.58</v>
      </c>
      <c r="G1637" s="997">
        <v>3788.0928000000004</v>
      </c>
      <c r="H1637" s="998">
        <v>27464</v>
      </c>
    </row>
    <row r="1638" spans="1:8">
      <c r="A1638" s="988" t="s">
        <v>4296</v>
      </c>
      <c r="B1638" s="989" t="s">
        <v>4297</v>
      </c>
      <c r="C1638" s="990" t="s">
        <v>80</v>
      </c>
      <c r="D1638" s="996">
        <v>22986</v>
      </c>
      <c r="E1638" s="992">
        <v>689.57999999999993</v>
      </c>
      <c r="F1638" s="997">
        <v>23675.58</v>
      </c>
      <c r="G1638" s="997">
        <v>3788.0928000000004</v>
      </c>
      <c r="H1638" s="998">
        <v>27464</v>
      </c>
    </row>
    <row r="1639" spans="1:8">
      <c r="A1639" s="1037" t="s">
        <v>4298</v>
      </c>
      <c r="B1639" s="1038" t="s">
        <v>4299</v>
      </c>
      <c r="C1639" s="1038"/>
      <c r="D1639" s="1038"/>
      <c r="E1639" s="1034"/>
      <c r="F1639" s="1035"/>
      <c r="G1639" s="1035"/>
      <c r="H1639" s="1036"/>
    </row>
    <row r="1640" spans="1:8">
      <c r="A1640" s="988" t="s">
        <v>4300</v>
      </c>
      <c r="B1640" s="989" t="s">
        <v>4301</v>
      </c>
      <c r="C1640" s="990" t="s">
        <v>80</v>
      </c>
      <c r="D1640" s="996">
        <v>4288</v>
      </c>
      <c r="E1640" s="992">
        <v>128.63999999999999</v>
      </c>
      <c r="F1640" s="997">
        <v>4416.6400000000003</v>
      </c>
      <c r="G1640" s="997">
        <v>706.66240000000005</v>
      </c>
      <c r="H1640" s="998">
        <v>5123</v>
      </c>
    </row>
    <row r="1641" spans="1:8">
      <c r="A1641" s="988" t="s">
        <v>4302</v>
      </c>
      <c r="B1641" s="989" t="s">
        <v>4303</v>
      </c>
      <c r="C1641" s="990" t="s">
        <v>80</v>
      </c>
      <c r="D1641" s="996">
        <v>8807</v>
      </c>
      <c r="E1641" s="992">
        <v>264.20999999999998</v>
      </c>
      <c r="F1641" s="997">
        <v>9071.2099999999991</v>
      </c>
      <c r="G1641" s="997">
        <v>1451.3935999999999</v>
      </c>
      <c r="H1641" s="998">
        <v>10523</v>
      </c>
    </row>
    <row r="1642" spans="1:8">
      <c r="A1642" s="988" t="s">
        <v>4304</v>
      </c>
      <c r="B1642" s="989" t="s">
        <v>4305</v>
      </c>
      <c r="C1642" s="990" t="s">
        <v>80</v>
      </c>
      <c r="D1642" s="996">
        <v>15186</v>
      </c>
      <c r="E1642" s="992">
        <v>455.58</v>
      </c>
      <c r="F1642" s="997">
        <v>15641.58</v>
      </c>
      <c r="G1642" s="997">
        <v>2502.6527999999998</v>
      </c>
      <c r="H1642" s="998">
        <v>18144</v>
      </c>
    </row>
    <row r="1643" spans="1:8">
      <c r="A1643" s="988" t="s">
        <v>4306</v>
      </c>
      <c r="B1643" s="989" t="s">
        <v>4307</v>
      </c>
      <c r="C1643" s="990" t="s">
        <v>80</v>
      </c>
      <c r="D1643" s="996">
        <v>72518</v>
      </c>
      <c r="E1643" s="992">
        <v>2175.54</v>
      </c>
      <c r="F1643" s="997">
        <v>74693.539999999994</v>
      </c>
      <c r="G1643" s="997">
        <v>11950.966399999999</v>
      </c>
      <c r="H1643" s="998">
        <v>86645</v>
      </c>
    </row>
    <row r="1644" spans="1:8">
      <c r="A1644" s="988" t="s">
        <v>4308</v>
      </c>
      <c r="B1644" s="989" t="s">
        <v>4309</v>
      </c>
      <c r="C1644" s="990" t="s">
        <v>80</v>
      </c>
      <c r="D1644" s="996">
        <v>174008</v>
      </c>
      <c r="E1644" s="992">
        <v>5220.24</v>
      </c>
      <c r="F1644" s="997">
        <v>179228.24</v>
      </c>
      <c r="G1644" s="997">
        <v>28676.518400000001</v>
      </c>
      <c r="H1644" s="998">
        <v>207905</v>
      </c>
    </row>
    <row r="1645" spans="1:8">
      <c r="A1645" s="988" t="s">
        <v>4310</v>
      </c>
      <c r="B1645" s="989" t="s">
        <v>4311</v>
      </c>
      <c r="C1645" s="990" t="s">
        <v>80</v>
      </c>
      <c r="D1645" s="996">
        <v>495772</v>
      </c>
      <c r="E1645" s="992">
        <v>14873.16</v>
      </c>
      <c r="F1645" s="997">
        <v>510645.16</v>
      </c>
      <c r="G1645" s="997">
        <v>81703.225599999991</v>
      </c>
      <c r="H1645" s="998">
        <v>592348</v>
      </c>
    </row>
    <row r="1646" spans="1:8">
      <c r="A1646" s="1037" t="s">
        <v>4312</v>
      </c>
      <c r="B1646" s="1038" t="s">
        <v>4313</v>
      </c>
      <c r="C1646" s="1038"/>
      <c r="D1646" s="1038"/>
      <c r="E1646" s="1034"/>
      <c r="F1646" s="1035"/>
      <c r="G1646" s="1035"/>
      <c r="H1646" s="1036"/>
    </row>
    <row r="1647" spans="1:8">
      <c r="A1647" s="988" t="s">
        <v>4314</v>
      </c>
      <c r="B1647" s="989" t="s">
        <v>4315</v>
      </c>
      <c r="C1647" s="990" t="s">
        <v>80</v>
      </c>
      <c r="D1647" s="996">
        <v>8319</v>
      </c>
      <c r="E1647" s="992">
        <v>249.57</v>
      </c>
      <c r="F1647" s="997">
        <v>8568.57</v>
      </c>
      <c r="G1647" s="997">
        <v>1370.9712</v>
      </c>
      <c r="H1647" s="998">
        <v>9940</v>
      </c>
    </row>
    <row r="1648" spans="1:8">
      <c r="A1648" s="988" t="s">
        <v>4316</v>
      </c>
      <c r="B1648" s="989" t="s">
        <v>4317</v>
      </c>
      <c r="C1648" s="990" t="s">
        <v>80</v>
      </c>
      <c r="D1648" s="996">
        <v>13036</v>
      </c>
      <c r="E1648" s="992">
        <v>391.08</v>
      </c>
      <c r="F1648" s="997">
        <v>13427.08</v>
      </c>
      <c r="G1648" s="997">
        <v>2148.3328000000001</v>
      </c>
      <c r="H1648" s="998">
        <v>15575</v>
      </c>
    </row>
    <row r="1649" spans="1:8">
      <c r="A1649" s="988" t="s">
        <v>4318</v>
      </c>
      <c r="B1649" s="989" t="s">
        <v>4319</v>
      </c>
      <c r="C1649" s="990" t="s">
        <v>80</v>
      </c>
      <c r="D1649" s="996">
        <v>13036</v>
      </c>
      <c r="E1649" s="992">
        <v>391.08</v>
      </c>
      <c r="F1649" s="997">
        <v>13427.08</v>
      </c>
      <c r="G1649" s="997">
        <v>2148.3328000000001</v>
      </c>
      <c r="H1649" s="998">
        <v>15575</v>
      </c>
    </row>
    <row r="1650" spans="1:8">
      <c r="A1650" s="988" t="s">
        <v>4320</v>
      </c>
      <c r="B1650" s="989" t="s">
        <v>4321</v>
      </c>
      <c r="C1650" s="990" t="s">
        <v>80</v>
      </c>
      <c r="D1650" s="996">
        <v>69064</v>
      </c>
      <c r="E1650" s="992">
        <v>2071.92</v>
      </c>
      <c r="F1650" s="997">
        <v>71135.92</v>
      </c>
      <c r="G1650" s="997">
        <v>11381.7472</v>
      </c>
      <c r="H1650" s="998">
        <v>82518</v>
      </c>
    </row>
    <row r="1651" spans="1:8">
      <c r="A1651" s="988" t="s">
        <v>4322</v>
      </c>
      <c r="B1651" s="989" t="s">
        <v>4323</v>
      </c>
      <c r="C1651" s="990" t="s">
        <v>80</v>
      </c>
      <c r="D1651" s="996">
        <v>135130</v>
      </c>
      <c r="E1651" s="992">
        <v>4053.8999999999996</v>
      </c>
      <c r="F1651" s="997">
        <v>139183.9</v>
      </c>
      <c r="G1651" s="997">
        <v>22269.423999999999</v>
      </c>
      <c r="H1651" s="998">
        <v>161453</v>
      </c>
    </row>
    <row r="1652" spans="1:8">
      <c r="A1652" s="988" t="s">
        <v>4324</v>
      </c>
      <c r="B1652" s="989" t="s">
        <v>4325</v>
      </c>
      <c r="C1652" s="990" t="s">
        <v>80</v>
      </c>
      <c r="D1652" s="996">
        <v>131372</v>
      </c>
      <c r="E1652" s="992">
        <v>3941.16</v>
      </c>
      <c r="F1652" s="997">
        <v>135313.16</v>
      </c>
      <c r="G1652" s="997">
        <v>21650.105600000003</v>
      </c>
      <c r="H1652" s="998">
        <v>156963</v>
      </c>
    </row>
    <row r="1653" spans="1:8">
      <c r="A1653" s="988" t="s">
        <v>4326</v>
      </c>
      <c r="B1653" s="989" t="s">
        <v>4327</v>
      </c>
      <c r="C1653" s="990" t="s">
        <v>80</v>
      </c>
      <c r="D1653" s="996">
        <v>269028</v>
      </c>
      <c r="E1653" s="992">
        <v>8070.84</v>
      </c>
      <c r="F1653" s="997">
        <v>277098.84000000003</v>
      </c>
      <c r="G1653" s="997">
        <v>44335.814400000003</v>
      </c>
      <c r="H1653" s="998">
        <v>321435</v>
      </c>
    </row>
    <row r="1654" spans="1:8">
      <c r="A1654" s="988" t="s">
        <v>4328</v>
      </c>
      <c r="B1654" s="989" t="s">
        <v>4329</v>
      </c>
      <c r="C1654" s="990" t="s">
        <v>80</v>
      </c>
      <c r="D1654" s="996">
        <v>348955</v>
      </c>
      <c r="E1654" s="992">
        <v>10468.65</v>
      </c>
      <c r="F1654" s="997">
        <v>359423.65</v>
      </c>
      <c r="G1654" s="997">
        <v>57507.784000000007</v>
      </c>
      <c r="H1654" s="998">
        <v>416931</v>
      </c>
    </row>
    <row r="1655" spans="1:8">
      <c r="A1655" s="988" t="s">
        <v>4330</v>
      </c>
      <c r="B1655" s="989" t="s">
        <v>4331</v>
      </c>
      <c r="C1655" s="990" t="s">
        <v>80</v>
      </c>
      <c r="D1655" s="996">
        <v>412967</v>
      </c>
      <c r="E1655" s="992">
        <v>12389.01</v>
      </c>
      <c r="F1655" s="997">
        <v>425356.01</v>
      </c>
      <c r="G1655" s="997">
        <v>68056.96160000001</v>
      </c>
      <c r="H1655" s="998">
        <v>493413</v>
      </c>
    </row>
    <row r="1656" spans="1:8">
      <c r="A1656" s="1037" t="s">
        <v>4332</v>
      </c>
      <c r="B1656" s="1038" t="s">
        <v>4333</v>
      </c>
      <c r="C1656" s="1038"/>
      <c r="D1656" s="1038"/>
      <c r="E1656" s="1034"/>
      <c r="F1656" s="1035"/>
      <c r="G1656" s="1035"/>
      <c r="H1656" s="1036"/>
    </row>
    <row r="1657" spans="1:8">
      <c r="A1657" s="988" t="s">
        <v>4314</v>
      </c>
      <c r="B1657" s="989" t="s">
        <v>4334</v>
      </c>
      <c r="C1657" s="990" t="s">
        <v>80</v>
      </c>
      <c r="D1657" s="996">
        <v>6859</v>
      </c>
      <c r="E1657" s="992">
        <v>205.76999999999998</v>
      </c>
      <c r="F1657" s="997">
        <v>7064.77</v>
      </c>
      <c r="G1657" s="997">
        <v>1130.3632</v>
      </c>
      <c r="H1657" s="998">
        <v>8195</v>
      </c>
    </row>
    <row r="1658" spans="1:8">
      <c r="A1658" s="988" t="s">
        <v>4316</v>
      </c>
      <c r="B1658" s="989" t="s">
        <v>4335</v>
      </c>
      <c r="C1658" s="990" t="s">
        <v>80</v>
      </c>
      <c r="D1658" s="996">
        <v>16792</v>
      </c>
      <c r="E1658" s="992">
        <v>503.76</v>
      </c>
      <c r="F1658" s="997">
        <v>17295.759999999998</v>
      </c>
      <c r="G1658" s="997">
        <v>2767.3215999999998</v>
      </c>
      <c r="H1658" s="998">
        <v>20063</v>
      </c>
    </row>
    <row r="1659" spans="1:8">
      <c r="A1659" s="988" t="s">
        <v>4318</v>
      </c>
      <c r="B1659" s="989" t="s">
        <v>4336</v>
      </c>
      <c r="C1659" s="990" t="s">
        <v>80</v>
      </c>
      <c r="D1659" s="996">
        <v>26769</v>
      </c>
      <c r="E1659" s="992">
        <v>803.06999999999994</v>
      </c>
      <c r="F1659" s="997">
        <v>27572.07</v>
      </c>
      <c r="G1659" s="997">
        <v>4411.5312000000004</v>
      </c>
      <c r="H1659" s="998">
        <v>31984</v>
      </c>
    </row>
    <row r="1660" spans="1:8">
      <c r="A1660" s="1037" t="s">
        <v>4337</v>
      </c>
      <c r="B1660" s="1038" t="s">
        <v>4338</v>
      </c>
      <c r="C1660" s="1038"/>
      <c r="D1660" s="1038"/>
      <c r="E1660" s="1034"/>
      <c r="F1660" s="1035"/>
      <c r="G1660" s="1035"/>
      <c r="H1660" s="1036"/>
    </row>
    <row r="1661" spans="1:8">
      <c r="A1661" s="988" t="s">
        <v>4339</v>
      </c>
      <c r="B1661" s="989" t="s">
        <v>4340</v>
      </c>
      <c r="C1661" s="990" t="s">
        <v>80</v>
      </c>
      <c r="D1661" s="996">
        <v>14150</v>
      </c>
      <c r="E1661" s="992">
        <v>424.5</v>
      </c>
      <c r="F1661" s="997">
        <v>14574.5</v>
      </c>
      <c r="G1661" s="997">
        <v>2331.92</v>
      </c>
      <c r="H1661" s="998">
        <v>16906</v>
      </c>
    </row>
    <row r="1662" spans="1:8">
      <c r="A1662" s="988" t="s">
        <v>4341</v>
      </c>
      <c r="B1662" s="989" t="s">
        <v>4342</v>
      </c>
      <c r="C1662" s="990" t="s">
        <v>80</v>
      </c>
      <c r="D1662" s="996">
        <v>17260</v>
      </c>
      <c r="E1662" s="992">
        <v>517.79999999999995</v>
      </c>
      <c r="F1662" s="997">
        <v>17777.8</v>
      </c>
      <c r="G1662" s="997">
        <v>2844.4479999999999</v>
      </c>
      <c r="H1662" s="998">
        <v>20622</v>
      </c>
    </row>
    <row r="1663" spans="1:8">
      <c r="A1663" s="988" t="s">
        <v>4343</v>
      </c>
      <c r="B1663" s="989" t="s">
        <v>4344</v>
      </c>
      <c r="C1663" s="990" t="s">
        <v>80</v>
      </c>
      <c r="D1663" s="996">
        <v>21633</v>
      </c>
      <c r="E1663" s="992">
        <v>648.99</v>
      </c>
      <c r="F1663" s="997">
        <v>22281.99</v>
      </c>
      <c r="G1663" s="997">
        <v>3565.1184000000003</v>
      </c>
      <c r="H1663" s="998">
        <v>25847</v>
      </c>
    </row>
    <row r="1664" spans="1:8">
      <c r="A1664" s="1037" t="s">
        <v>4345</v>
      </c>
      <c r="B1664" s="1038" t="s">
        <v>4346</v>
      </c>
      <c r="C1664" s="1038"/>
      <c r="D1664" s="1038"/>
      <c r="E1664" s="1034"/>
      <c r="F1664" s="1035"/>
      <c r="G1664" s="1035"/>
      <c r="H1664" s="1036"/>
    </row>
    <row r="1665" spans="1:8">
      <c r="A1665" s="988" t="s">
        <v>4347</v>
      </c>
      <c r="B1665" s="989" t="s">
        <v>4348</v>
      </c>
      <c r="C1665" s="990" t="s">
        <v>80</v>
      </c>
      <c r="D1665" s="996">
        <v>1317</v>
      </c>
      <c r="E1665" s="992">
        <v>39.51</v>
      </c>
      <c r="F1665" s="997">
        <v>1356.51</v>
      </c>
      <c r="G1665" s="997">
        <v>217.04160000000002</v>
      </c>
      <c r="H1665" s="998">
        <v>1574</v>
      </c>
    </row>
    <row r="1666" spans="1:8">
      <c r="A1666" s="988" t="s">
        <v>4349</v>
      </c>
      <c r="B1666" s="989" t="s">
        <v>4350</v>
      </c>
      <c r="C1666" s="990" t="s">
        <v>80</v>
      </c>
      <c r="D1666" s="996">
        <v>1507</v>
      </c>
      <c r="E1666" s="992">
        <v>45.21</v>
      </c>
      <c r="F1666" s="997">
        <v>1552.21</v>
      </c>
      <c r="G1666" s="997">
        <v>248.3536</v>
      </c>
      <c r="H1666" s="998">
        <v>1801</v>
      </c>
    </row>
    <row r="1667" spans="1:8">
      <c r="A1667" s="988" t="s">
        <v>4351</v>
      </c>
      <c r="B1667" s="989" t="s">
        <v>4352</v>
      </c>
      <c r="C1667" s="990" t="s">
        <v>80</v>
      </c>
      <c r="D1667" s="996">
        <v>2176</v>
      </c>
      <c r="E1667" s="992">
        <v>65.28</v>
      </c>
      <c r="F1667" s="997">
        <v>2241.2800000000002</v>
      </c>
      <c r="G1667" s="997">
        <v>358.60480000000001</v>
      </c>
      <c r="H1667" s="998">
        <v>2600</v>
      </c>
    </row>
    <row r="1668" spans="1:8">
      <c r="A1668" s="988" t="s">
        <v>4353</v>
      </c>
      <c r="B1668" s="989" t="s">
        <v>4354</v>
      </c>
      <c r="C1668" s="990" t="s">
        <v>80</v>
      </c>
      <c r="D1668" s="996">
        <v>4346</v>
      </c>
      <c r="E1668" s="992">
        <v>130.38</v>
      </c>
      <c r="F1668" s="997">
        <v>4476.38</v>
      </c>
      <c r="G1668" s="997">
        <v>716.22080000000005</v>
      </c>
      <c r="H1668" s="998">
        <v>5193</v>
      </c>
    </row>
    <row r="1669" spans="1:8">
      <c r="A1669" s="988" t="s">
        <v>4355</v>
      </c>
      <c r="B1669" s="989" t="s">
        <v>4356</v>
      </c>
      <c r="C1669" s="990" t="s">
        <v>80</v>
      </c>
      <c r="D1669" s="996">
        <v>19053</v>
      </c>
      <c r="E1669" s="992">
        <v>571.59</v>
      </c>
      <c r="F1669" s="997">
        <v>19624.59</v>
      </c>
      <c r="G1669" s="997">
        <v>3139.9344000000001</v>
      </c>
      <c r="H1669" s="998">
        <v>22765</v>
      </c>
    </row>
    <row r="1670" spans="1:8">
      <c r="A1670" s="988" t="s">
        <v>4357</v>
      </c>
      <c r="B1670" s="989" t="s">
        <v>4358</v>
      </c>
      <c r="C1670" s="990" t="s">
        <v>80</v>
      </c>
      <c r="D1670" s="996">
        <v>49095</v>
      </c>
      <c r="E1670" s="992">
        <v>1472.85</v>
      </c>
      <c r="F1670" s="997">
        <v>50567.85</v>
      </c>
      <c r="G1670" s="997">
        <v>8090.8559999999998</v>
      </c>
      <c r="H1670" s="998">
        <v>58659</v>
      </c>
    </row>
    <row r="1671" spans="1:8">
      <c r="A1671" s="988" t="s">
        <v>4359</v>
      </c>
      <c r="B1671" s="989" t="s">
        <v>4360</v>
      </c>
      <c r="C1671" s="990" t="s">
        <v>80</v>
      </c>
      <c r="D1671" s="996">
        <v>115222</v>
      </c>
      <c r="E1671" s="992">
        <v>3456.66</v>
      </c>
      <c r="F1671" s="997">
        <v>118678.66</v>
      </c>
      <c r="G1671" s="997">
        <v>18988.585600000002</v>
      </c>
      <c r="H1671" s="998">
        <v>137667</v>
      </c>
    </row>
    <row r="1672" spans="1:8">
      <c r="A1672" s="1037" t="s">
        <v>4361</v>
      </c>
      <c r="B1672" s="1038" t="s">
        <v>4362</v>
      </c>
      <c r="C1672" s="1038"/>
      <c r="D1672" s="1038"/>
      <c r="E1672" s="1034"/>
      <c r="F1672" s="1035"/>
      <c r="G1672" s="1035"/>
      <c r="H1672" s="1036"/>
    </row>
    <row r="1673" spans="1:8">
      <c r="A1673" s="988" t="s">
        <v>4363</v>
      </c>
      <c r="B1673" s="989" t="s">
        <v>4364</v>
      </c>
      <c r="C1673" s="990" t="s">
        <v>80</v>
      </c>
      <c r="D1673" s="996">
        <v>1462</v>
      </c>
      <c r="E1673" s="992">
        <v>43.86</v>
      </c>
      <c r="F1673" s="997">
        <v>1505.86</v>
      </c>
      <c r="G1673" s="997">
        <v>240.93759999999997</v>
      </c>
      <c r="H1673" s="998">
        <v>1747</v>
      </c>
    </row>
    <row r="1674" spans="1:8">
      <c r="A1674" s="988" t="s">
        <v>4365</v>
      </c>
      <c r="B1674" s="989" t="s">
        <v>4366</v>
      </c>
      <c r="C1674" s="990" t="s">
        <v>80</v>
      </c>
      <c r="D1674" s="996">
        <v>3366</v>
      </c>
      <c r="E1674" s="992">
        <v>100.97999999999999</v>
      </c>
      <c r="F1674" s="997">
        <v>3466.98</v>
      </c>
      <c r="G1674" s="997">
        <v>554.71680000000003</v>
      </c>
      <c r="H1674" s="998">
        <v>4022</v>
      </c>
    </row>
    <row r="1675" spans="1:8">
      <c r="A1675" s="988" t="s">
        <v>4367</v>
      </c>
      <c r="B1675" s="989" t="s">
        <v>4368</v>
      </c>
      <c r="C1675" s="990" t="s">
        <v>80</v>
      </c>
      <c r="D1675" s="996">
        <v>3175</v>
      </c>
      <c r="E1675" s="992">
        <v>95.25</v>
      </c>
      <c r="F1675" s="997">
        <v>3270.25</v>
      </c>
      <c r="G1675" s="997">
        <v>523.24</v>
      </c>
      <c r="H1675" s="998">
        <v>3793</v>
      </c>
    </row>
    <row r="1676" spans="1:8">
      <c r="A1676" s="988" t="s">
        <v>4369</v>
      </c>
      <c r="B1676" s="989" t="s">
        <v>4370</v>
      </c>
      <c r="C1676" s="990" t="s">
        <v>80</v>
      </c>
      <c r="D1676" s="996">
        <v>5542</v>
      </c>
      <c r="E1676" s="992">
        <v>166.26</v>
      </c>
      <c r="F1676" s="997">
        <v>5708.26</v>
      </c>
      <c r="G1676" s="997">
        <v>913.3216000000001</v>
      </c>
      <c r="H1676" s="998">
        <v>6622</v>
      </c>
    </row>
    <row r="1677" spans="1:8">
      <c r="A1677" s="988" t="s">
        <v>4371</v>
      </c>
      <c r="B1677" s="989" t="s">
        <v>4372</v>
      </c>
      <c r="C1677" s="990" t="s">
        <v>80</v>
      </c>
      <c r="D1677" s="996">
        <v>5542</v>
      </c>
      <c r="E1677" s="992">
        <v>166.26</v>
      </c>
      <c r="F1677" s="997">
        <v>5708.26</v>
      </c>
      <c r="G1677" s="997">
        <v>913.3216000000001</v>
      </c>
      <c r="H1677" s="998">
        <v>6622</v>
      </c>
    </row>
    <row r="1678" spans="1:8">
      <c r="A1678" s="988" t="s">
        <v>4373</v>
      </c>
      <c r="B1678" s="989" t="s">
        <v>4374</v>
      </c>
      <c r="C1678" s="990" t="s">
        <v>80</v>
      </c>
      <c r="D1678" s="996">
        <v>21029</v>
      </c>
      <c r="E1678" s="992">
        <v>630.87</v>
      </c>
      <c r="F1678" s="997">
        <v>21659.87</v>
      </c>
      <c r="G1678" s="997">
        <v>3465.5792000000001</v>
      </c>
      <c r="H1678" s="998">
        <v>25125</v>
      </c>
    </row>
    <row r="1679" spans="1:8">
      <c r="A1679" s="988" t="s">
        <v>4375</v>
      </c>
      <c r="B1679" s="989" t="s">
        <v>4376</v>
      </c>
      <c r="C1679" s="990" t="s">
        <v>80</v>
      </c>
      <c r="D1679" s="996">
        <v>72293</v>
      </c>
      <c r="E1679" s="992">
        <v>2168.79</v>
      </c>
      <c r="F1679" s="997">
        <v>74461.789999999994</v>
      </c>
      <c r="G1679" s="997">
        <v>11913.886399999999</v>
      </c>
      <c r="H1679" s="998">
        <v>86376</v>
      </c>
    </row>
    <row r="1680" spans="1:8">
      <c r="A1680" s="988" t="s">
        <v>4377</v>
      </c>
      <c r="B1680" s="989" t="s">
        <v>4378</v>
      </c>
      <c r="C1680" s="990" t="s">
        <v>80</v>
      </c>
      <c r="D1680" s="996">
        <v>64012</v>
      </c>
      <c r="E1680" s="992">
        <v>1920.36</v>
      </c>
      <c r="F1680" s="997">
        <v>65932.36</v>
      </c>
      <c r="G1680" s="997">
        <v>10549.177600000001</v>
      </c>
      <c r="H1680" s="998">
        <v>76482</v>
      </c>
    </row>
    <row r="1681" spans="1:8">
      <c r="A1681" s="988" t="s">
        <v>4379</v>
      </c>
      <c r="B1681" s="989" t="s">
        <v>4380</v>
      </c>
      <c r="C1681" s="990" t="s">
        <v>80</v>
      </c>
      <c r="D1681" s="996">
        <v>219404</v>
      </c>
      <c r="E1681" s="992">
        <v>6582.12</v>
      </c>
      <c r="F1681" s="997">
        <v>225986.12</v>
      </c>
      <c r="G1681" s="997">
        <v>36157.779199999997</v>
      </c>
      <c r="H1681" s="998">
        <v>262144</v>
      </c>
    </row>
    <row r="1682" spans="1:8">
      <c r="A1682" s="988" t="s">
        <v>4381</v>
      </c>
      <c r="B1682" s="989" t="s">
        <v>4382</v>
      </c>
      <c r="C1682" s="990" t="s">
        <v>80</v>
      </c>
      <c r="D1682" s="996">
        <v>243188</v>
      </c>
      <c r="E1682" s="992">
        <v>7295.6399999999994</v>
      </c>
      <c r="F1682" s="997">
        <v>250483.64</v>
      </c>
      <c r="G1682" s="997">
        <v>40077.382400000002</v>
      </c>
      <c r="H1682" s="998">
        <v>290561</v>
      </c>
    </row>
    <row r="1683" spans="1:8">
      <c r="A1683" s="1037" t="s">
        <v>4383</v>
      </c>
      <c r="B1683" s="1038" t="s">
        <v>4384</v>
      </c>
      <c r="C1683" s="1038"/>
      <c r="D1683" s="1038"/>
      <c r="E1683" s="1034"/>
      <c r="F1683" s="1035"/>
      <c r="G1683" s="1035"/>
      <c r="H1683" s="1036"/>
    </row>
    <row r="1684" spans="1:8">
      <c r="A1684" s="988" t="s">
        <v>4385</v>
      </c>
      <c r="B1684" s="989" t="s">
        <v>4386</v>
      </c>
      <c r="C1684" s="990" t="s">
        <v>80</v>
      </c>
      <c r="D1684" s="996">
        <v>19250</v>
      </c>
      <c r="E1684" s="992">
        <v>577.5</v>
      </c>
      <c r="F1684" s="997">
        <v>19827.5</v>
      </c>
      <c r="G1684" s="997">
        <v>3172.4</v>
      </c>
      <c r="H1684" s="998">
        <v>23000</v>
      </c>
    </row>
    <row r="1685" spans="1:8">
      <c r="A1685" s="988" t="s">
        <v>4387</v>
      </c>
      <c r="B1685" s="989" t="s">
        <v>4388</v>
      </c>
      <c r="C1685" s="990" t="s">
        <v>80</v>
      </c>
      <c r="D1685" s="996">
        <v>21778</v>
      </c>
      <c r="E1685" s="992">
        <v>653.34</v>
      </c>
      <c r="F1685" s="997">
        <v>22431.34</v>
      </c>
      <c r="G1685" s="997">
        <v>3589.0144</v>
      </c>
      <c r="H1685" s="998">
        <v>26020</v>
      </c>
    </row>
    <row r="1686" spans="1:8">
      <c r="A1686" s="988" t="s">
        <v>4389</v>
      </c>
      <c r="B1686" s="989" t="s">
        <v>4390</v>
      </c>
      <c r="C1686" s="990" t="s">
        <v>80</v>
      </c>
      <c r="D1686" s="996">
        <v>42130</v>
      </c>
      <c r="E1686" s="992">
        <v>1263.8999999999999</v>
      </c>
      <c r="F1686" s="997">
        <v>43393.9</v>
      </c>
      <c r="G1686" s="997">
        <v>6943.0240000000003</v>
      </c>
      <c r="H1686" s="998">
        <v>50337</v>
      </c>
    </row>
    <row r="1687" spans="1:8">
      <c r="A1687" s="1037" t="s">
        <v>4391</v>
      </c>
      <c r="B1687" s="1038" t="s">
        <v>4392</v>
      </c>
      <c r="C1687" s="1038"/>
      <c r="D1687" s="1038"/>
      <c r="E1687" s="1034"/>
      <c r="F1687" s="1035"/>
      <c r="G1687" s="1035"/>
      <c r="H1687" s="1036"/>
    </row>
    <row r="1688" spans="1:8">
      <c r="A1688" s="988" t="s">
        <v>4393</v>
      </c>
      <c r="B1688" s="989" t="s">
        <v>4394</v>
      </c>
      <c r="C1688" s="990" t="s">
        <v>80</v>
      </c>
      <c r="D1688" s="996">
        <v>3907</v>
      </c>
      <c r="E1688" s="992">
        <v>117.21</v>
      </c>
      <c r="F1688" s="997">
        <v>4024.21</v>
      </c>
      <c r="G1688" s="997">
        <v>643.87360000000001</v>
      </c>
      <c r="H1688" s="998">
        <v>4668</v>
      </c>
    </row>
    <row r="1689" spans="1:8">
      <c r="A1689" s="988" t="s">
        <v>4395</v>
      </c>
      <c r="B1689" s="989" t="s">
        <v>4396</v>
      </c>
      <c r="C1689" s="990" t="s">
        <v>80</v>
      </c>
      <c r="D1689" s="996">
        <v>8405</v>
      </c>
      <c r="E1689" s="992">
        <v>252.14999999999998</v>
      </c>
      <c r="F1689" s="997">
        <v>8657.15</v>
      </c>
      <c r="G1689" s="997">
        <v>1385.144</v>
      </c>
      <c r="H1689" s="998">
        <v>10042</v>
      </c>
    </row>
    <row r="1690" spans="1:8">
      <c r="A1690" s="988" t="s">
        <v>4397</v>
      </c>
      <c r="B1690" s="989" t="s">
        <v>4398</v>
      </c>
      <c r="C1690" s="990" t="s">
        <v>80</v>
      </c>
      <c r="D1690" s="996">
        <v>12381</v>
      </c>
      <c r="E1690" s="992">
        <v>371.43</v>
      </c>
      <c r="F1690" s="997">
        <v>12752.43</v>
      </c>
      <c r="G1690" s="997">
        <v>2040.3888000000002</v>
      </c>
      <c r="H1690" s="998">
        <v>14793</v>
      </c>
    </row>
    <row r="1691" spans="1:8">
      <c r="A1691" s="988" t="s">
        <v>4399</v>
      </c>
      <c r="B1691" s="989" t="s">
        <v>4400</v>
      </c>
      <c r="C1691" s="990" t="s">
        <v>80</v>
      </c>
      <c r="D1691" s="996">
        <v>32525</v>
      </c>
      <c r="E1691" s="992">
        <v>975.75</v>
      </c>
      <c r="F1691" s="997">
        <v>33500.75</v>
      </c>
      <c r="G1691" s="997">
        <v>5360.12</v>
      </c>
      <c r="H1691" s="998">
        <v>38861</v>
      </c>
    </row>
    <row r="1692" spans="1:8">
      <c r="A1692" s="1037" t="s">
        <v>4401</v>
      </c>
      <c r="B1692" s="1038" t="s">
        <v>4402</v>
      </c>
      <c r="C1692" s="1038"/>
      <c r="D1692" s="1038"/>
      <c r="E1692" s="1034"/>
      <c r="F1692" s="1035"/>
      <c r="G1692" s="1035"/>
      <c r="H1692" s="1036"/>
    </row>
    <row r="1693" spans="1:8">
      <c r="A1693" s="988" t="s">
        <v>4403</v>
      </c>
      <c r="B1693" s="989" t="s">
        <v>4404</v>
      </c>
      <c r="C1693" s="990" t="s">
        <v>80</v>
      </c>
      <c r="D1693" s="996">
        <v>529</v>
      </c>
      <c r="E1693" s="992">
        <v>15.87</v>
      </c>
      <c r="F1693" s="997">
        <v>544.87</v>
      </c>
      <c r="G1693" s="997">
        <v>87.179200000000009</v>
      </c>
      <c r="H1693" s="998">
        <v>632</v>
      </c>
    </row>
    <row r="1694" spans="1:8">
      <c r="A1694" s="988" t="s">
        <v>4405</v>
      </c>
      <c r="B1694" s="989" t="s">
        <v>4406</v>
      </c>
      <c r="C1694" s="990" t="s">
        <v>80</v>
      </c>
      <c r="D1694" s="996">
        <v>692</v>
      </c>
      <c r="E1694" s="992">
        <v>20.759999999999998</v>
      </c>
      <c r="F1694" s="997">
        <v>712.76</v>
      </c>
      <c r="G1694" s="997">
        <v>114.0416</v>
      </c>
      <c r="H1694" s="998">
        <v>827</v>
      </c>
    </row>
    <row r="1695" spans="1:8">
      <c r="A1695" s="988" t="s">
        <v>4407</v>
      </c>
      <c r="B1695" s="989" t="s">
        <v>4408</v>
      </c>
      <c r="C1695" s="990" t="s">
        <v>80</v>
      </c>
      <c r="D1695" s="996">
        <v>878</v>
      </c>
      <c r="E1695" s="992">
        <v>26.34</v>
      </c>
      <c r="F1695" s="997">
        <v>904.34</v>
      </c>
      <c r="G1695" s="997">
        <v>144.6944</v>
      </c>
      <c r="H1695" s="998">
        <v>1049</v>
      </c>
    </row>
    <row r="1696" spans="1:8">
      <c r="A1696" s="988" t="s">
        <v>4409</v>
      </c>
      <c r="B1696" s="989" t="s">
        <v>4410</v>
      </c>
      <c r="C1696" s="990" t="s">
        <v>80</v>
      </c>
      <c r="D1696" s="996">
        <v>1727</v>
      </c>
      <c r="E1696" s="992">
        <v>51.809999999999995</v>
      </c>
      <c r="F1696" s="997">
        <v>1778.81</v>
      </c>
      <c r="G1696" s="997">
        <v>284.6096</v>
      </c>
      <c r="H1696" s="998">
        <v>2063</v>
      </c>
    </row>
    <row r="1697" spans="1:8">
      <c r="A1697" s="988" t="s">
        <v>4411</v>
      </c>
      <c r="B1697" s="989" t="s">
        <v>4412</v>
      </c>
      <c r="C1697" s="990" t="s">
        <v>80</v>
      </c>
      <c r="D1697" s="996">
        <v>7844</v>
      </c>
      <c r="E1697" s="992">
        <v>235.32</v>
      </c>
      <c r="F1697" s="997">
        <v>8079.32</v>
      </c>
      <c r="G1697" s="997">
        <v>1292.6912</v>
      </c>
      <c r="H1697" s="998">
        <v>9372</v>
      </c>
    </row>
    <row r="1698" spans="1:8">
      <c r="A1698" s="988" t="s">
        <v>4413</v>
      </c>
      <c r="B1698" s="989" t="s">
        <v>4414</v>
      </c>
      <c r="C1698" s="990" t="s">
        <v>80</v>
      </c>
      <c r="D1698" s="996">
        <v>119686</v>
      </c>
      <c r="E1698" s="992">
        <v>3590.58</v>
      </c>
      <c r="F1698" s="997">
        <v>123276.58</v>
      </c>
      <c r="G1698" s="997">
        <v>19724.252800000002</v>
      </c>
      <c r="H1698" s="998">
        <v>143001</v>
      </c>
    </row>
    <row r="1699" spans="1:8">
      <c r="A1699" s="988" t="s">
        <v>4415</v>
      </c>
      <c r="B1699" s="989" t="s">
        <v>4416</v>
      </c>
      <c r="C1699" s="990" t="s">
        <v>80</v>
      </c>
      <c r="D1699" s="996">
        <v>168135</v>
      </c>
      <c r="E1699" s="992">
        <v>5044.05</v>
      </c>
      <c r="F1699" s="997">
        <v>173179.05</v>
      </c>
      <c r="G1699" s="997">
        <v>27708.647999999997</v>
      </c>
      <c r="H1699" s="998">
        <v>200888</v>
      </c>
    </row>
    <row r="1700" spans="1:8">
      <c r="A1700" s="1037">
        <v>4.1500000000000004</v>
      </c>
      <c r="B1700" s="1038" t="s">
        <v>4417</v>
      </c>
      <c r="C1700" s="1038"/>
      <c r="D1700" s="1038"/>
      <c r="E1700" s="987"/>
      <c r="F1700" s="987"/>
      <c r="G1700" s="987"/>
      <c r="H1700" s="987"/>
    </row>
    <row r="1701" spans="1:8" ht="12" customHeight="1">
      <c r="A1701" s="1037">
        <v>4.16</v>
      </c>
      <c r="B1701" s="1038" t="s">
        <v>4418</v>
      </c>
      <c r="C1701" s="1038"/>
      <c r="D1701" s="1038"/>
      <c r="E1701" s="987"/>
      <c r="F1701" s="987"/>
      <c r="G1701" s="987"/>
      <c r="H1701" s="987"/>
    </row>
    <row r="1702" spans="1:8">
      <c r="A1702" s="988" t="s">
        <v>4419</v>
      </c>
      <c r="B1702" s="989" t="s">
        <v>4420</v>
      </c>
      <c r="C1702" s="990" t="s">
        <v>80</v>
      </c>
      <c r="D1702" s="996">
        <v>165171</v>
      </c>
      <c r="E1702" s="992">
        <v>4955.13</v>
      </c>
      <c r="F1702" s="997">
        <v>170126.13</v>
      </c>
      <c r="G1702" s="997">
        <v>27220.180800000002</v>
      </c>
      <c r="H1702" s="998">
        <v>197346</v>
      </c>
    </row>
    <row r="1703" spans="1:8">
      <c r="A1703" s="988" t="s">
        <v>4421</v>
      </c>
      <c r="B1703" s="989" t="s">
        <v>4422</v>
      </c>
      <c r="C1703" s="990" t="s">
        <v>80</v>
      </c>
      <c r="D1703" s="996">
        <v>1350</v>
      </c>
      <c r="E1703" s="992">
        <v>40.5</v>
      </c>
      <c r="F1703" s="997">
        <v>1390.5</v>
      </c>
      <c r="G1703" s="997">
        <v>222.48000000000002</v>
      </c>
      <c r="H1703" s="998">
        <v>1613</v>
      </c>
    </row>
    <row r="1704" spans="1:8">
      <c r="A1704" s="988" t="s">
        <v>4423</v>
      </c>
      <c r="B1704" s="989" t="s">
        <v>4424</v>
      </c>
      <c r="C1704" s="990" t="s">
        <v>80</v>
      </c>
      <c r="D1704" s="996">
        <v>2192</v>
      </c>
      <c r="E1704" s="992">
        <v>65.759999999999991</v>
      </c>
      <c r="F1704" s="997">
        <v>2257.7600000000002</v>
      </c>
      <c r="G1704" s="997">
        <v>361.24160000000006</v>
      </c>
      <c r="H1704" s="998">
        <v>2619</v>
      </c>
    </row>
    <row r="1705" spans="1:8">
      <c r="A1705" s="988" t="s">
        <v>4425</v>
      </c>
      <c r="B1705" s="989" t="s">
        <v>4426</v>
      </c>
      <c r="C1705" s="990" t="s">
        <v>80</v>
      </c>
      <c r="D1705" s="996">
        <v>3962</v>
      </c>
      <c r="E1705" s="992">
        <v>118.86</v>
      </c>
      <c r="F1705" s="997">
        <v>4080.86</v>
      </c>
      <c r="G1705" s="997">
        <v>652.93760000000009</v>
      </c>
      <c r="H1705" s="998">
        <v>4734</v>
      </c>
    </row>
    <row r="1706" spans="1:8">
      <c r="A1706" s="988" t="s">
        <v>4427</v>
      </c>
      <c r="B1706" s="989" t="s">
        <v>4428</v>
      </c>
      <c r="C1706" s="990" t="s">
        <v>80</v>
      </c>
      <c r="D1706" s="996">
        <v>7192</v>
      </c>
      <c r="E1706" s="992">
        <v>215.76</v>
      </c>
      <c r="F1706" s="997">
        <v>7407.76</v>
      </c>
      <c r="G1706" s="997">
        <v>1185.2416000000001</v>
      </c>
      <c r="H1706" s="998">
        <v>8593</v>
      </c>
    </row>
    <row r="1707" spans="1:8">
      <c r="A1707" s="988" t="s">
        <v>4429</v>
      </c>
      <c r="B1707" s="989" t="s">
        <v>4430</v>
      </c>
      <c r="C1707" s="990" t="s">
        <v>80</v>
      </c>
      <c r="D1707" s="996">
        <v>14514</v>
      </c>
      <c r="E1707" s="992">
        <v>435.41999999999996</v>
      </c>
      <c r="F1707" s="997">
        <v>14949.42</v>
      </c>
      <c r="G1707" s="997">
        <v>2391.9072000000001</v>
      </c>
      <c r="H1707" s="998">
        <v>17341</v>
      </c>
    </row>
    <row r="1708" spans="1:8">
      <c r="A1708" s="988" t="s">
        <v>4431</v>
      </c>
      <c r="B1708" s="989" t="s">
        <v>4432</v>
      </c>
      <c r="C1708" s="990" t="s">
        <v>80</v>
      </c>
      <c r="D1708" s="996">
        <v>15237</v>
      </c>
      <c r="E1708" s="992">
        <v>457.10999999999996</v>
      </c>
      <c r="F1708" s="997">
        <v>15694.11</v>
      </c>
      <c r="G1708" s="997">
        <v>2511.0576000000001</v>
      </c>
      <c r="H1708" s="998">
        <v>18205</v>
      </c>
    </row>
    <row r="1709" spans="1:8">
      <c r="A1709" s="988" t="s">
        <v>4433</v>
      </c>
      <c r="B1709" s="989" t="s">
        <v>4434</v>
      </c>
      <c r="C1709" s="990" t="s">
        <v>80</v>
      </c>
      <c r="D1709" s="996">
        <v>29558</v>
      </c>
      <c r="E1709" s="992">
        <v>886.74</v>
      </c>
      <c r="F1709" s="997">
        <v>30444.74</v>
      </c>
      <c r="G1709" s="997">
        <v>4871.1584000000003</v>
      </c>
      <c r="H1709" s="998">
        <v>35316</v>
      </c>
    </row>
    <row r="1710" spans="1:8">
      <c r="A1710" s="988" t="s">
        <v>4435</v>
      </c>
      <c r="B1710" s="989" t="s">
        <v>4436</v>
      </c>
      <c r="C1710" s="990" t="s">
        <v>80</v>
      </c>
      <c r="D1710" s="996">
        <v>42725</v>
      </c>
      <c r="E1710" s="992">
        <v>1281.75</v>
      </c>
      <c r="F1710" s="997">
        <v>44006.75</v>
      </c>
      <c r="G1710" s="997">
        <v>7041.08</v>
      </c>
      <c r="H1710" s="998">
        <v>51048</v>
      </c>
    </row>
    <row r="1711" spans="1:8">
      <c r="A1711" s="988" t="s">
        <v>4437</v>
      </c>
      <c r="B1711" s="989" t="s">
        <v>4438</v>
      </c>
      <c r="C1711" s="990" t="s">
        <v>80</v>
      </c>
      <c r="D1711" s="996">
        <v>48066</v>
      </c>
      <c r="E1711" s="992">
        <v>1441.98</v>
      </c>
      <c r="F1711" s="997">
        <v>49507.98</v>
      </c>
      <c r="G1711" s="997">
        <v>7921.2768000000005</v>
      </c>
      <c r="H1711" s="998">
        <v>57429</v>
      </c>
    </row>
    <row r="1712" spans="1:8">
      <c r="A1712" s="988" t="s">
        <v>4439</v>
      </c>
      <c r="B1712" s="989" t="s">
        <v>4440</v>
      </c>
      <c r="C1712" s="990" t="s">
        <v>80</v>
      </c>
      <c r="D1712" s="996">
        <v>53773</v>
      </c>
      <c r="E1712" s="992">
        <v>1613.1899999999998</v>
      </c>
      <c r="F1712" s="997">
        <v>55386.19</v>
      </c>
      <c r="G1712" s="997">
        <v>8861.7903999999999</v>
      </c>
      <c r="H1712" s="998">
        <v>64248</v>
      </c>
    </row>
    <row r="1713" spans="1:8">
      <c r="A1713" s="988" t="s">
        <v>4441</v>
      </c>
      <c r="B1713" s="989" t="s">
        <v>4442</v>
      </c>
      <c r="C1713" s="990" t="s">
        <v>80</v>
      </c>
      <c r="D1713" s="996">
        <v>80574</v>
      </c>
      <c r="E1713" s="992">
        <v>2417.2199999999998</v>
      </c>
      <c r="F1713" s="997">
        <v>82991.22</v>
      </c>
      <c r="G1713" s="997">
        <v>13278.5952</v>
      </c>
      <c r="H1713" s="998">
        <v>96270</v>
      </c>
    </row>
    <row r="1714" spans="1:8">
      <c r="A1714" s="988" t="s">
        <v>4443</v>
      </c>
      <c r="B1714" s="989" t="s">
        <v>4444</v>
      </c>
      <c r="C1714" s="990" t="s">
        <v>80</v>
      </c>
      <c r="D1714" s="996">
        <v>96745</v>
      </c>
      <c r="E1714" s="992">
        <v>2902.35</v>
      </c>
      <c r="F1714" s="997">
        <v>99647.35</v>
      </c>
      <c r="G1714" s="997">
        <v>15943.576000000001</v>
      </c>
      <c r="H1714" s="998">
        <v>115591</v>
      </c>
    </row>
    <row r="1715" spans="1:8">
      <c r="A1715" s="1037">
        <v>4.17</v>
      </c>
      <c r="B1715" s="1038" t="s">
        <v>4445</v>
      </c>
      <c r="C1715" s="1038"/>
      <c r="D1715" s="1038"/>
      <c r="E1715" s="987"/>
      <c r="F1715" s="987"/>
      <c r="G1715" s="987"/>
      <c r="H1715" s="987"/>
    </row>
    <row r="1716" spans="1:8">
      <c r="A1716" s="1039"/>
      <c r="B1716" s="1040"/>
      <c r="C1716" s="1041"/>
      <c r="D1716" s="1042"/>
      <c r="E1716" s="1043"/>
      <c r="F1716" s="1044"/>
      <c r="G1716" s="1044"/>
      <c r="H1716" s="1045"/>
    </row>
    <row r="1717" spans="1:8">
      <c r="A1717" s="1039"/>
      <c r="B1717" s="1040"/>
      <c r="C1717" s="1041"/>
      <c r="D1717" s="1042"/>
      <c r="E1717" s="1043"/>
      <c r="F1717" s="1044"/>
      <c r="G1717" s="1044"/>
      <c r="H1717" s="1045"/>
    </row>
    <row r="1718" spans="1:8">
      <c r="A1718" s="1039"/>
      <c r="B1718" s="1040"/>
      <c r="C1718" s="1041"/>
      <c r="D1718" s="1042"/>
      <c r="E1718" s="1043"/>
      <c r="F1718" s="1044"/>
      <c r="G1718" s="1044"/>
      <c r="H1718" s="1045"/>
    </row>
    <row r="1719" spans="1:8">
      <c r="A1719" s="1039"/>
      <c r="B1719" s="1040"/>
      <c r="C1719" s="1041"/>
      <c r="D1719" s="1042"/>
      <c r="E1719" s="1043"/>
      <c r="F1719" s="1044"/>
      <c r="G1719" s="1044"/>
      <c r="H1719" s="1045"/>
    </row>
    <row r="1720" spans="1:8">
      <c r="A1720" s="1039"/>
      <c r="B1720" s="1040"/>
      <c r="C1720" s="1041"/>
      <c r="D1720" s="1042"/>
      <c r="E1720" s="1043"/>
      <c r="F1720" s="1044"/>
      <c r="G1720" s="1044"/>
      <c r="H1720" s="1045"/>
    </row>
    <row r="1721" spans="1:8">
      <c r="A1721" s="1039"/>
      <c r="B1721" s="1040"/>
      <c r="C1721" s="1041"/>
      <c r="D1721" s="1042"/>
      <c r="E1721" s="1043"/>
      <c r="F1721" s="1044"/>
      <c r="G1721" s="1044"/>
      <c r="H1721" s="1045"/>
    </row>
    <row r="1722" spans="1:8">
      <c r="A1722" s="1039"/>
      <c r="B1722" s="1040"/>
      <c r="C1722" s="1041"/>
      <c r="D1722" s="1042"/>
      <c r="E1722" s="1043"/>
      <c r="F1722" s="1044"/>
      <c r="G1722" s="1044"/>
      <c r="H1722" s="1045"/>
    </row>
    <row r="1723" spans="1:8">
      <c r="A1723" s="1039"/>
      <c r="B1723" s="1040"/>
      <c r="C1723" s="1041"/>
      <c r="D1723" s="1042"/>
      <c r="E1723" s="1043"/>
      <c r="F1723" s="1044"/>
      <c r="G1723" s="1044"/>
      <c r="H1723" s="1045"/>
    </row>
    <row r="1724" spans="1:8">
      <c r="A1724" s="1039"/>
      <c r="B1724" s="1040"/>
      <c r="C1724" s="1041"/>
      <c r="D1724" s="1042"/>
      <c r="E1724" s="1043"/>
      <c r="F1724" s="1044"/>
      <c r="G1724" s="1044"/>
      <c r="H1724" s="1045"/>
    </row>
    <row r="1725" spans="1:8">
      <c r="A1725" s="1039"/>
      <c r="B1725" s="1040"/>
      <c r="C1725" s="1041"/>
      <c r="D1725" s="1042"/>
      <c r="E1725" s="1043"/>
      <c r="F1725" s="1044"/>
      <c r="G1725" s="1044"/>
      <c r="H1725" s="1045"/>
    </row>
    <row r="1726" spans="1:8">
      <c r="A1726" s="1039"/>
      <c r="B1726" s="1040"/>
      <c r="C1726" s="1041"/>
      <c r="D1726" s="1042"/>
      <c r="E1726" s="1043"/>
      <c r="F1726" s="1044"/>
      <c r="G1726" s="1044"/>
      <c r="H1726" s="1045"/>
    </row>
    <row r="1727" spans="1:8">
      <c r="A1727" s="1039"/>
      <c r="B1727" s="1040"/>
      <c r="C1727" s="1041"/>
      <c r="D1727" s="1042"/>
      <c r="E1727" s="1043"/>
      <c r="F1727" s="1044"/>
      <c r="G1727" s="1044"/>
      <c r="H1727" s="1045"/>
    </row>
    <row r="1728" spans="1:8" ht="23.25">
      <c r="A1728" s="1046"/>
      <c r="B1728" s="1047"/>
      <c r="C1728" s="1047"/>
      <c r="D1728" s="1047"/>
      <c r="E1728" s="1048"/>
      <c r="F1728" s="1048"/>
      <c r="G1728" s="1048"/>
      <c r="H1728" s="1049"/>
    </row>
  </sheetData>
  <autoFilter ref="A1:H1548"/>
  <mergeCells count="5">
    <mergeCell ref="A6:A7"/>
    <mergeCell ref="B6:B7"/>
    <mergeCell ref="C6:C7"/>
    <mergeCell ref="J677:N677"/>
    <mergeCell ref="P677:T677"/>
  </mergeCells>
  <printOptions horizontalCentered="1"/>
  <pageMargins left="0.98425196850393704" right="0.98425196850393704" top="1.3779527559055118" bottom="0.78740157480314965" header="0.78740157480314965" footer="0.39370078740157483"/>
  <pageSetup scale="50" fitToHeight="0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2:F66"/>
  <sheetViews>
    <sheetView topLeftCell="A48" workbookViewId="0">
      <selection activeCell="J215" sqref="J215"/>
    </sheetView>
  </sheetViews>
  <sheetFormatPr baseColWidth="10" defaultColWidth="10.140625" defaultRowHeight="13.5"/>
  <cols>
    <col min="1" max="1" width="4.42578125" style="1569" customWidth="1"/>
    <col min="2" max="2" width="9.7109375" style="1569" customWidth="1"/>
    <col min="3" max="3" width="21.42578125" style="1569" customWidth="1"/>
    <col min="4" max="4" width="29.7109375" style="1569" customWidth="1"/>
    <col min="5" max="5" width="14" style="1569" customWidth="1"/>
    <col min="6" max="6" width="18.42578125" style="1569" customWidth="1"/>
    <col min="7" max="8" width="10.5703125" style="1569" customWidth="1"/>
    <col min="9" max="16384" width="10.140625" style="1569"/>
  </cols>
  <sheetData>
    <row r="2" spans="1:6" ht="11.25" customHeight="1"/>
    <row r="3" spans="1:6" s="1573" customFormat="1" ht="15" customHeight="1">
      <c r="A3" s="1570" t="s">
        <v>1001</v>
      </c>
      <c r="B3" s="1571"/>
      <c r="C3" s="1571"/>
      <c r="D3" s="1571"/>
      <c r="E3" s="1571"/>
      <c r="F3" s="1572"/>
    </row>
    <row r="4" spans="1:6" s="1573" customFormat="1" ht="15" customHeight="1">
      <c r="A4" s="1574"/>
      <c r="B4" s="1575"/>
      <c r="C4" s="1575"/>
      <c r="D4" s="1575"/>
      <c r="E4" s="1575"/>
      <c r="F4" s="1576"/>
    </row>
    <row r="5" spans="1:6" s="1573" customFormat="1" ht="15" customHeight="1">
      <c r="A5" s="1577" t="s">
        <v>1002</v>
      </c>
      <c r="B5" s="1575"/>
      <c r="C5" s="1575"/>
      <c r="D5" s="1575"/>
      <c r="E5" s="1575"/>
      <c r="F5" s="1576"/>
    </row>
    <row r="6" spans="1:6" s="1573" customFormat="1" ht="15" customHeight="1">
      <c r="A6" s="1578" t="s">
        <v>1003</v>
      </c>
      <c r="B6" s="1579" t="s">
        <v>1004</v>
      </c>
      <c r="C6" s="1580"/>
      <c r="D6" s="1580"/>
      <c r="E6" s="1580"/>
      <c r="F6" s="1581">
        <f>+SUM(E7:E15)</f>
        <v>3.6849999999999994E-2</v>
      </c>
    </row>
    <row r="7" spans="1:6" s="1573" customFormat="1" ht="15" customHeight="1">
      <c r="A7" s="1578"/>
      <c r="B7" s="1580" t="s">
        <v>1005</v>
      </c>
      <c r="C7" s="1580"/>
      <c r="D7" s="1580"/>
      <c r="E7" s="1582">
        <v>5.5999999999999999E-3</v>
      </c>
      <c r="F7" s="1583"/>
    </row>
    <row r="8" spans="1:6" s="1573" customFormat="1" ht="15" customHeight="1">
      <c r="A8" s="1578"/>
      <c r="B8" s="1580" t="s">
        <v>1006</v>
      </c>
      <c r="C8" s="1580"/>
      <c r="D8" s="1580"/>
      <c r="E8" s="1582">
        <v>4.7999999999999996E-3</v>
      </c>
      <c r="F8" s="1583"/>
    </row>
    <row r="9" spans="1:6" s="1573" customFormat="1" ht="15" customHeight="1">
      <c r="A9" s="1578"/>
      <c r="B9" s="1580" t="s">
        <v>1007</v>
      </c>
      <c r="C9" s="1580"/>
      <c r="D9" s="1580"/>
      <c r="E9" s="1582">
        <v>2.2499999999999998E-3</v>
      </c>
      <c r="F9" s="1583"/>
    </row>
    <row r="10" spans="1:6" s="1573" customFormat="1" ht="15" customHeight="1">
      <c r="A10" s="1578"/>
      <c r="B10" s="1580" t="s">
        <v>1008</v>
      </c>
      <c r="C10" s="1580"/>
      <c r="D10" s="1580"/>
      <c r="E10" s="1582">
        <v>4.3E-3</v>
      </c>
      <c r="F10" s="1583"/>
    </row>
    <row r="11" spans="1:6" s="1573" customFormat="1" ht="15" customHeight="1">
      <c r="A11" s="1578"/>
      <c r="B11" s="1580" t="s">
        <v>1009</v>
      </c>
      <c r="C11" s="1580"/>
      <c r="D11" s="1580"/>
      <c r="E11" s="1582">
        <v>2.5000000000000001E-3</v>
      </c>
      <c r="F11" s="1583"/>
    </row>
    <row r="12" spans="1:6" s="1573" customFormat="1" ht="15" customHeight="1">
      <c r="A12" s="1578"/>
      <c r="B12" s="1580" t="s">
        <v>1010</v>
      </c>
      <c r="C12" s="1580"/>
      <c r="D12" s="1580"/>
      <c r="E12" s="1582">
        <v>2.0500000000000002E-3</v>
      </c>
      <c r="F12" s="1583"/>
    </row>
    <row r="13" spans="1:6" s="1573" customFormat="1" ht="15" customHeight="1">
      <c r="A13" s="1578"/>
      <c r="B13" s="1580" t="s">
        <v>1011</v>
      </c>
      <c r="C13" s="1580"/>
      <c r="D13" s="1580"/>
      <c r="E13" s="1582">
        <v>3.8500000000000001E-3</v>
      </c>
      <c r="F13" s="1583"/>
    </row>
    <row r="14" spans="1:6" s="1573" customFormat="1" ht="15" customHeight="1">
      <c r="A14" s="1578"/>
      <c r="B14" s="1580" t="s">
        <v>1012</v>
      </c>
      <c r="C14" s="1580"/>
      <c r="D14" s="1580"/>
      <c r="E14" s="1582">
        <v>3.5000000000000001E-3</v>
      </c>
      <c r="F14" s="1583"/>
    </row>
    <row r="15" spans="1:6" s="1573" customFormat="1" ht="15" customHeight="1">
      <c r="A15" s="1578"/>
      <c r="B15" s="1580" t="s">
        <v>1013</v>
      </c>
      <c r="C15" s="1580"/>
      <c r="D15" s="1580"/>
      <c r="E15" s="1582">
        <v>8.0000000000000002E-3</v>
      </c>
      <c r="F15" s="1583"/>
    </row>
    <row r="16" spans="1:6" s="1573" customFormat="1" ht="15" customHeight="1">
      <c r="A16" s="1578" t="s">
        <v>1014</v>
      </c>
      <c r="B16" s="1579" t="s">
        <v>1015</v>
      </c>
      <c r="C16" s="1580"/>
      <c r="D16" s="1580"/>
      <c r="E16" s="1580"/>
      <c r="F16" s="1581">
        <f>+SUM(E17:E20)</f>
        <v>2.9899999999999999E-2</v>
      </c>
    </row>
    <row r="17" spans="1:6" s="1573" customFormat="1" ht="15" customHeight="1">
      <c r="A17" s="1578"/>
      <c r="B17" s="1580" t="s">
        <v>1016</v>
      </c>
      <c r="C17" s="1580"/>
      <c r="D17" s="1580"/>
      <c r="E17" s="1582">
        <v>1.37E-2</v>
      </c>
      <c r="F17" s="1583"/>
    </row>
    <row r="18" spans="1:6" s="1573" customFormat="1" ht="15" customHeight="1">
      <c r="A18" s="1578"/>
      <c r="B18" s="1580" t="s">
        <v>1017</v>
      </c>
      <c r="C18" s="1580"/>
      <c r="D18" s="1580"/>
      <c r="E18" s="1582">
        <v>1.0200000000000001E-2</v>
      </c>
      <c r="F18" s="1583"/>
    </row>
    <row r="19" spans="1:6" s="1573" customFormat="1" ht="15" customHeight="1">
      <c r="A19" s="1578"/>
      <c r="B19" s="1580" t="s">
        <v>1018</v>
      </c>
      <c r="C19" s="1580"/>
      <c r="D19" s="1580"/>
      <c r="E19" s="1582">
        <v>3.0000000000000001E-3</v>
      </c>
      <c r="F19" s="1583"/>
    </row>
    <row r="20" spans="1:6" s="1573" customFormat="1" ht="15" customHeight="1">
      <c r="A20" s="1578"/>
      <c r="B20" s="1580" t="s">
        <v>1019</v>
      </c>
      <c r="C20" s="1580"/>
      <c r="D20" s="1580"/>
      <c r="E20" s="1582">
        <v>3.0000000000000001E-3</v>
      </c>
      <c r="F20" s="1583"/>
    </row>
    <row r="21" spans="1:6" s="1573" customFormat="1" ht="15" customHeight="1">
      <c r="A21" s="1578" t="s">
        <v>1020</v>
      </c>
      <c r="B21" s="1579" t="s">
        <v>1021</v>
      </c>
      <c r="C21" s="1580"/>
      <c r="D21" s="1580"/>
      <c r="E21" s="1580"/>
      <c r="F21" s="1581">
        <f>+SUM(E22:E30)</f>
        <v>3.8299999999999996E-3</v>
      </c>
    </row>
    <row r="22" spans="1:6" s="1573" customFormat="1" ht="15" customHeight="1">
      <c r="A22" s="1578"/>
      <c r="B22" s="1580" t="s">
        <v>1022</v>
      </c>
      <c r="C22" s="1580"/>
      <c r="D22" s="1580"/>
      <c r="E22" s="1582">
        <v>1.5E-3</v>
      </c>
      <c r="F22" s="1583"/>
    </row>
    <row r="23" spans="1:6" s="1573" customFormat="1" ht="15" customHeight="1">
      <c r="A23" s="1578"/>
      <c r="B23" s="1580" t="s">
        <v>1023</v>
      </c>
      <c r="C23" s="1580"/>
      <c r="D23" s="1580"/>
      <c r="E23" s="1582">
        <v>8.0000000000000004E-4</v>
      </c>
      <c r="F23" s="1583"/>
    </row>
    <row r="24" spans="1:6" s="1573" customFormat="1" ht="15" customHeight="1">
      <c r="A24" s="1578"/>
      <c r="B24" s="1580" t="s">
        <v>1024</v>
      </c>
      <c r="C24" s="1580"/>
      <c r="D24" s="1580"/>
      <c r="E24" s="1582">
        <v>8.0000000000000004E-4</v>
      </c>
      <c r="F24" s="1583"/>
    </row>
    <row r="25" spans="1:6" s="1573" customFormat="1" ht="15" customHeight="1">
      <c r="A25" s="1578"/>
      <c r="B25" s="1580" t="s">
        <v>1025</v>
      </c>
      <c r="C25" s="1580"/>
      <c r="D25" s="1580"/>
      <c r="E25" s="1582">
        <v>2.0000000000000001E-4</v>
      </c>
      <c r="F25" s="1583"/>
    </row>
    <row r="26" spans="1:6" s="1573" customFormat="1" ht="15" customHeight="1">
      <c r="A26" s="1578"/>
      <c r="B26" s="1580" t="s">
        <v>1026</v>
      </c>
      <c r="C26" s="1580"/>
      <c r="D26" s="1580"/>
      <c r="E26" s="1582">
        <v>2.0000000000000001E-4</v>
      </c>
      <c r="F26" s="1583"/>
    </row>
    <row r="27" spans="1:6" s="1573" customFormat="1" ht="15" customHeight="1">
      <c r="A27" s="1578"/>
      <c r="B27" s="1580" t="s">
        <v>1027</v>
      </c>
      <c r="C27" s="1580"/>
      <c r="D27" s="1580"/>
      <c r="E27" s="1582">
        <v>1E-4</v>
      </c>
      <c r="F27" s="1583"/>
    </row>
    <row r="28" spans="1:6" s="1573" customFormat="1" ht="15" customHeight="1">
      <c r="A28" s="1578"/>
      <c r="B28" s="1580" t="s">
        <v>1028</v>
      </c>
      <c r="C28" s="1580"/>
      <c r="D28" s="1580"/>
      <c r="E28" s="1582">
        <v>1E-4</v>
      </c>
      <c r="F28" s="1583"/>
    </row>
    <row r="29" spans="1:6" s="1573" customFormat="1" ht="15" customHeight="1">
      <c r="A29" s="1578"/>
      <c r="B29" s="1580" t="s">
        <v>1029</v>
      </c>
      <c r="C29" s="1580"/>
      <c r="D29" s="1580"/>
      <c r="E29" s="1582">
        <v>3.0000000000000001E-5</v>
      </c>
      <c r="F29" s="1583"/>
    </row>
    <row r="30" spans="1:6" s="1573" customFormat="1" ht="15" customHeight="1">
      <c r="A30" s="1578"/>
      <c r="B30" s="1580" t="s">
        <v>1030</v>
      </c>
      <c r="C30" s="1580"/>
      <c r="D30" s="1580"/>
      <c r="E30" s="1582">
        <v>1E-4</v>
      </c>
      <c r="F30" s="1583"/>
    </row>
    <row r="31" spans="1:6" s="1573" customFormat="1" ht="15" customHeight="1">
      <c r="A31" s="1578" t="s">
        <v>1031</v>
      </c>
      <c r="B31" s="1579" t="s">
        <v>1032</v>
      </c>
      <c r="C31" s="1580"/>
      <c r="D31" s="1580"/>
      <c r="E31" s="1580"/>
      <c r="F31" s="1581">
        <f>+SUM(E32:E34)</f>
        <v>1.2999999999999999E-3</v>
      </c>
    </row>
    <row r="32" spans="1:6" s="1573" customFormat="1" ht="15" customHeight="1">
      <c r="A32" s="1578"/>
      <c r="B32" s="1584" t="s">
        <v>1033</v>
      </c>
      <c r="C32" s="1584"/>
      <c r="D32" s="1584"/>
      <c r="E32" s="1582">
        <v>5.0000000000000001E-4</v>
      </c>
      <c r="F32" s="1585"/>
    </row>
    <row r="33" spans="1:6" s="1573" customFormat="1" ht="15" customHeight="1">
      <c r="A33" s="1578"/>
      <c r="B33" s="1580" t="s">
        <v>1034</v>
      </c>
      <c r="C33" s="1580"/>
      <c r="D33" s="1580"/>
      <c r="E33" s="1582">
        <v>5.0000000000000001E-4</v>
      </c>
      <c r="F33" s="1583"/>
    </row>
    <row r="34" spans="1:6" s="1573" customFormat="1" ht="15" customHeight="1">
      <c r="A34" s="1578"/>
      <c r="B34" s="1580" t="s">
        <v>1035</v>
      </c>
      <c r="C34" s="1580"/>
      <c r="D34" s="1580"/>
      <c r="E34" s="1582">
        <v>2.9999999999999997E-4</v>
      </c>
      <c r="F34" s="1583"/>
    </row>
    <row r="35" spans="1:6" s="1573" customFormat="1" ht="15" customHeight="1">
      <c r="A35" s="1578" t="s">
        <v>1036</v>
      </c>
      <c r="B35" s="1579" t="s">
        <v>1037</v>
      </c>
      <c r="C35" s="1580"/>
      <c r="D35" s="1580"/>
      <c r="E35" s="1580"/>
      <c r="F35" s="1581">
        <f>+SUM(E36:E47)</f>
        <v>1.1521139012341688E-2</v>
      </c>
    </row>
    <row r="36" spans="1:6" s="1573" customFormat="1" ht="15" customHeight="1">
      <c r="A36" s="1578"/>
      <c r="B36" s="1580" t="s">
        <v>1038</v>
      </c>
      <c r="C36" s="1580"/>
      <c r="D36" s="1580"/>
      <c r="E36" s="1582">
        <v>2.0000000000000001E-4</v>
      </c>
      <c r="F36" s="1583"/>
    </row>
    <row r="37" spans="1:6" s="1573" customFormat="1" ht="15" customHeight="1">
      <c r="A37" s="1578"/>
      <c r="B37" s="1580" t="s">
        <v>1039</v>
      </c>
      <c r="C37" s="1580"/>
      <c r="D37" s="1580"/>
      <c r="E37" s="1582">
        <v>2.0000000000000001E-4</v>
      </c>
      <c r="F37" s="1583"/>
    </row>
    <row r="38" spans="1:6" s="1573" customFormat="1" ht="15" customHeight="1">
      <c r="A38" s="1578"/>
      <c r="B38" s="1580" t="s">
        <v>1040</v>
      </c>
      <c r="C38" s="1580"/>
      <c r="D38" s="1580"/>
      <c r="E38" s="1582">
        <v>1E-4</v>
      </c>
      <c r="F38" s="1583"/>
    </row>
    <row r="39" spans="1:6" ht="15" customHeight="1">
      <c r="A39" s="1578"/>
      <c r="B39" s="1580" t="s">
        <v>1041</v>
      </c>
      <c r="C39" s="1580"/>
      <c r="D39" s="1580"/>
      <c r="E39" s="1582">
        <v>1E-4</v>
      </c>
      <c r="F39" s="1583"/>
    </row>
    <row r="40" spans="1:6" ht="15" customHeight="1">
      <c r="A40" s="1578"/>
      <c r="B40" s="1584" t="s">
        <v>1042</v>
      </c>
      <c r="C40" s="1584"/>
      <c r="D40" s="1584"/>
      <c r="E40" s="1582">
        <v>4.5113901234168863E-4</v>
      </c>
      <c r="F40" s="1583"/>
    </row>
    <row r="41" spans="1:6" ht="15" customHeight="1">
      <c r="A41" s="1578"/>
      <c r="B41" s="1580" t="s">
        <v>1043</v>
      </c>
      <c r="C41" s="1580"/>
      <c r="D41" s="1580"/>
      <c r="E41" s="1582">
        <v>2.0000000000000001E-4</v>
      </c>
      <c r="F41" s="1583"/>
    </row>
    <row r="42" spans="1:6" ht="15" customHeight="1">
      <c r="A42" s="1578"/>
      <c r="B42" s="1580" t="s">
        <v>1044</v>
      </c>
      <c r="C42" s="1580"/>
      <c r="D42" s="1580"/>
      <c r="E42" s="1582">
        <v>5.0000000000000001E-4</v>
      </c>
      <c r="F42" s="1583"/>
    </row>
    <row r="43" spans="1:6" ht="15" customHeight="1">
      <c r="A43" s="1578"/>
      <c r="B43" s="1580" t="s">
        <v>1045</v>
      </c>
      <c r="C43" s="1580"/>
      <c r="D43" s="1580"/>
      <c r="E43" s="1582">
        <v>1.1800000000000001E-3</v>
      </c>
      <c r="F43" s="1583"/>
    </row>
    <row r="44" spans="1:6" ht="15" customHeight="1">
      <c r="A44" s="1578"/>
      <c r="B44" s="1580" t="s">
        <v>1046</v>
      </c>
      <c r="C44" s="1580"/>
      <c r="D44" s="1580"/>
      <c r="E44" s="1582">
        <v>5.9999999999999995E-4</v>
      </c>
      <c r="F44" s="1583"/>
    </row>
    <row r="45" spans="1:6" ht="15" customHeight="1">
      <c r="A45" s="1578"/>
      <c r="B45" s="1584" t="s">
        <v>1047</v>
      </c>
      <c r="C45" s="1584"/>
      <c r="D45" s="1584"/>
      <c r="E45" s="1582">
        <v>1.9000000000000001E-4</v>
      </c>
      <c r="F45" s="1583"/>
    </row>
    <row r="46" spans="1:6" ht="15" customHeight="1">
      <c r="A46" s="1578"/>
      <c r="B46" s="1580" t="s">
        <v>6254</v>
      </c>
      <c r="C46" s="1580"/>
      <c r="D46" s="1580"/>
      <c r="E46" s="1582">
        <v>3.8E-3</v>
      </c>
      <c r="F46" s="1583"/>
    </row>
    <row r="47" spans="1:6" ht="15" customHeight="1">
      <c r="A47" s="1578"/>
      <c r="B47" s="1580" t="s">
        <v>1048</v>
      </c>
      <c r="C47" s="1580"/>
      <c r="D47" s="1580"/>
      <c r="E47" s="1582">
        <v>4.0000000000000001E-3</v>
      </c>
      <c r="F47" s="1583"/>
    </row>
    <row r="48" spans="1:6" ht="15" customHeight="1">
      <c r="A48" s="1586"/>
      <c r="B48" s="1587" t="s">
        <v>413</v>
      </c>
      <c r="C48" s="1588"/>
      <c r="D48" s="1588"/>
      <c r="E48" s="1588"/>
      <c r="F48" s="1589">
        <f>+SUM(F4:F47)</f>
        <v>8.3401139012341668E-2</v>
      </c>
    </row>
    <row r="49" spans="1:6" ht="15" customHeight="1">
      <c r="A49" s="1590" t="s">
        <v>1049</v>
      </c>
      <c r="B49" s="1591"/>
      <c r="C49" s="1592"/>
      <c r="D49" s="1592"/>
      <c r="E49" s="1592"/>
      <c r="F49" s="1593"/>
    </row>
    <row r="50" spans="1:6" ht="15" customHeight="1">
      <c r="A50" s="1578"/>
      <c r="B50" s="1580" t="s">
        <v>1050</v>
      </c>
      <c r="C50" s="1580"/>
      <c r="D50" s="1580"/>
      <c r="E50" s="1582">
        <v>0.05</v>
      </c>
      <c r="F50" s="1594"/>
    </row>
    <row r="51" spans="1:6" ht="15" customHeight="1">
      <c r="A51" s="1578"/>
      <c r="B51" s="1580" t="s">
        <v>1051</v>
      </c>
      <c r="C51" s="1580"/>
      <c r="D51" s="1580"/>
      <c r="E51" s="1582">
        <v>4.1000000000000003E-3</v>
      </c>
      <c r="F51" s="1594"/>
    </row>
    <row r="52" spans="1:6" ht="14.25">
      <c r="A52" s="1578"/>
      <c r="B52" s="1580" t="s">
        <v>1052</v>
      </c>
      <c r="C52" s="1580"/>
      <c r="D52" s="1580"/>
      <c r="E52" s="1582">
        <v>7.4999999999999997E-3</v>
      </c>
      <c r="F52" s="1594"/>
    </row>
    <row r="53" spans="1:6" ht="14.25">
      <c r="A53" s="1578"/>
      <c r="B53" s="1580" t="s">
        <v>1053</v>
      </c>
      <c r="C53" s="1580"/>
      <c r="D53" s="1580"/>
      <c r="E53" s="1582">
        <v>0.01</v>
      </c>
      <c r="F53" s="1594"/>
    </row>
    <row r="54" spans="1:6" ht="14.25">
      <c r="A54" s="1578"/>
      <c r="B54" s="1580" t="s">
        <v>6255</v>
      </c>
      <c r="C54" s="1580"/>
      <c r="D54" s="1580"/>
      <c r="E54" s="1582">
        <v>7.4999999999999997E-3</v>
      </c>
      <c r="F54" s="1594"/>
    </row>
    <row r="55" spans="1:6" ht="14.25">
      <c r="A55" s="1586"/>
      <c r="B55" s="1587" t="s">
        <v>413</v>
      </c>
      <c r="C55" s="1588"/>
      <c r="D55" s="1588"/>
      <c r="E55" s="1588"/>
      <c r="F55" s="1595">
        <f>+SUM(E50:E54)</f>
        <v>7.9100000000000004E-2</v>
      </c>
    </row>
    <row r="56" spans="1:6" ht="14.25">
      <c r="A56" s="1578" t="s">
        <v>1014</v>
      </c>
      <c r="B56" s="1579" t="s">
        <v>1054</v>
      </c>
      <c r="C56" s="1580"/>
      <c r="D56" s="1580"/>
      <c r="E56" s="1580"/>
      <c r="F56" s="1594"/>
    </row>
    <row r="57" spans="1:6" ht="14.25">
      <c r="A57" s="1578"/>
      <c r="B57" s="1580" t="s">
        <v>1055</v>
      </c>
      <c r="C57" s="1580"/>
      <c r="D57" s="1580"/>
      <c r="E57" s="1580"/>
      <c r="F57" s="1594"/>
    </row>
    <row r="58" spans="1:6" ht="14.25">
      <c r="A58" s="1578"/>
      <c r="B58" s="1580" t="s">
        <v>1056</v>
      </c>
      <c r="C58" s="1580"/>
      <c r="D58" s="1580"/>
      <c r="E58" s="1582">
        <v>5.7999999999999996E-3</v>
      </c>
      <c r="F58" s="1594"/>
    </row>
    <row r="59" spans="1:6" ht="14.25">
      <c r="A59" s="1578"/>
      <c r="B59" s="1580" t="s">
        <v>1057</v>
      </c>
      <c r="C59" s="1580"/>
      <c r="D59" s="1580"/>
      <c r="E59" s="1582">
        <v>1.6999999999999999E-3</v>
      </c>
      <c r="F59" s="1594"/>
    </row>
    <row r="60" spans="1:6" ht="14.25">
      <c r="A60" s="1586"/>
      <c r="B60" s="1587" t="s">
        <v>413</v>
      </c>
      <c r="C60" s="1588"/>
      <c r="D60" s="1588"/>
      <c r="E60" s="1596"/>
      <c r="F60" s="1595">
        <f>+SUM(E58:E59)</f>
        <v>7.4999999999999997E-3</v>
      </c>
    </row>
    <row r="61" spans="1:6" ht="14.25">
      <c r="A61" s="1597"/>
      <c r="B61" s="1591"/>
      <c r="C61" s="1592"/>
      <c r="D61" s="1592"/>
      <c r="E61" s="1598"/>
      <c r="F61" s="1599"/>
    </row>
    <row r="62" spans="1:6" ht="14.25">
      <c r="A62" s="1578"/>
      <c r="B62" s="1600" t="s">
        <v>1058</v>
      </c>
      <c r="C62" s="1600"/>
      <c r="D62" s="1600"/>
      <c r="E62" s="1600"/>
      <c r="F62" s="1601">
        <f>+SUM(F48:F60)</f>
        <v>0.17000113901234168</v>
      </c>
    </row>
    <row r="63" spans="1:6" ht="14.25">
      <c r="A63" s="1578"/>
      <c r="B63" s="1600" t="s">
        <v>1059</v>
      </c>
      <c r="C63" s="1600"/>
      <c r="D63" s="1600"/>
      <c r="E63" s="1600"/>
      <c r="F63" s="1601">
        <v>0.03</v>
      </c>
    </row>
    <row r="64" spans="1:6" ht="14.25">
      <c r="A64" s="1578"/>
      <c r="B64" s="1600" t="s">
        <v>1060</v>
      </c>
      <c r="C64" s="1600"/>
      <c r="D64" s="1600"/>
      <c r="E64" s="1600"/>
      <c r="F64" s="1601">
        <v>0.05</v>
      </c>
    </row>
    <row r="65" spans="1:6" ht="14.25">
      <c r="A65" s="1602"/>
      <c r="B65" s="1603"/>
      <c r="C65" s="1603"/>
      <c r="D65" s="1603"/>
      <c r="E65" s="1603"/>
      <c r="F65" s="1604"/>
    </row>
    <row r="66" spans="1:6" ht="14.25">
      <c r="A66" s="1586"/>
      <c r="B66" s="1605" t="s">
        <v>1061</v>
      </c>
      <c r="C66" s="1605"/>
      <c r="D66" s="1605"/>
      <c r="E66" s="1605"/>
      <c r="F66" s="1606">
        <f>+SUM(F62:F64)</f>
        <v>0.25000113901234167</v>
      </c>
    </row>
  </sheetData>
  <printOptions horizontalCentered="1"/>
  <pageMargins left="0.98425196850393704" right="0.98425196850393704" top="1.3779527559055118" bottom="0.78740157480314965" header="0.78740157480314965" footer="0.39370078740157483"/>
  <pageSetup scale="6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/>
  <dimension ref="B1:N37"/>
  <sheetViews>
    <sheetView workbookViewId="0">
      <selection activeCell="H17" sqref="H17"/>
    </sheetView>
  </sheetViews>
  <sheetFormatPr baseColWidth="10" defaultRowHeight="17.25"/>
  <cols>
    <col min="1" max="1" width="11.42578125" style="1478"/>
    <col min="2" max="2" width="43.140625" style="1478" customWidth="1"/>
    <col min="3" max="3" width="11.7109375" style="1478" customWidth="1"/>
    <col min="4" max="4" width="20.42578125" style="1478" customWidth="1"/>
    <col min="5" max="5" width="19.42578125" style="1478" customWidth="1"/>
    <col min="6" max="6" width="18.140625" style="1478" customWidth="1"/>
    <col min="7" max="7" width="19" style="1478" customWidth="1"/>
    <col min="8" max="8" width="22.85546875" style="1478" customWidth="1"/>
    <col min="9" max="9" width="19.5703125" style="1478" customWidth="1"/>
    <col min="10" max="10" width="22" style="1478" customWidth="1"/>
    <col min="11" max="11" width="45.5703125" style="1478" customWidth="1"/>
    <col min="12" max="12" width="24.28515625" style="1478" customWidth="1"/>
    <col min="13" max="13" width="33.28515625" style="1478" customWidth="1"/>
    <col min="14" max="14" width="21.7109375" style="1478" customWidth="1"/>
    <col min="15" max="16384" width="11.42578125" style="1478"/>
  </cols>
  <sheetData>
    <row r="1" spans="2:12">
      <c r="B1" s="2090" t="s">
        <v>6076</v>
      </c>
      <c r="C1" s="2090" t="s">
        <v>477</v>
      </c>
      <c r="D1" s="1477" t="s">
        <v>6077</v>
      </c>
      <c r="E1" s="2090" t="s">
        <v>6078</v>
      </c>
      <c r="F1" s="2090" t="s">
        <v>6079</v>
      </c>
      <c r="G1" s="2090" t="s">
        <v>6080</v>
      </c>
      <c r="H1" s="2090" t="s">
        <v>6081</v>
      </c>
    </row>
    <row r="2" spans="2:12" ht="30">
      <c r="B2" s="2090"/>
      <c r="C2" s="2090"/>
      <c r="D2" s="1477" t="s">
        <v>6082</v>
      </c>
      <c r="E2" s="2090"/>
      <c r="F2" s="2090"/>
      <c r="G2" s="2090"/>
      <c r="H2" s="2090"/>
    </row>
    <row r="3" spans="2:12">
      <c r="B3" s="1479" t="s">
        <v>6083</v>
      </c>
      <c r="C3" s="1480"/>
      <c r="D3" s="1480"/>
      <c r="E3" s="1480"/>
      <c r="F3" s="1480"/>
      <c r="G3" s="1480"/>
      <c r="H3" s="1480"/>
    </row>
    <row r="4" spans="2:12">
      <c r="B4" s="1481" t="s">
        <v>6084</v>
      </c>
      <c r="C4" s="1480">
        <v>1</v>
      </c>
      <c r="D4" s="1480" t="s">
        <v>6085</v>
      </c>
      <c r="E4" s="1482">
        <v>0.3</v>
      </c>
      <c r="F4" s="1480">
        <v>20</v>
      </c>
      <c r="G4" s="1483">
        <f>+SUELDOS!$V$10</f>
        <v>6865362</v>
      </c>
      <c r="H4" s="1484">
        <f>+G4*F4*E4</f>
        <v>41192172</v>
      </c>
    </row>
    <row r="5" spans="2:12">
      <c r="B5" s="1481" t="s">
        <v>6086</v>
      </c>
      <c r="C5" s="1480">
        <v>1</v>
      </c>
      <c r="D5" s="1480" t="s">
        <v>6087</v>
      </c>
      <c r="E5" s="1482">
        <v>1</v>
      </c>
      <c r="F5" s="1480">
        <v>20</v>
      </c>
      <c r="G5" s="1483">
        <v>4701752</v>
      </c>
      <c r="H5" s="1484">
        <f t="shared" ref="H5:H16" si="0">+G5*F5*E5</f>
        <v>94035040</v>
      </c>
    </row>
    <row r="6" spans="2:12">
      <c r="B6" s="1481" t="s">
        <v>6088</v>
      </c>
      <c r="C6" s="1480">
        <v>1</v>
      </c>
      <c r="D6" s="1480" t="s">
        <v>6087</v>
      </c>
      <c r="E6" s="1482">
        <v>0.15</v>
      </c>
      <c r="F6" s="1480">
        <v>20</v>
      </c>
      <c r="G6" s="1483">
        <v>4701752</v>
      </c>
      <c r="H6" s="1484">
        <f t="shared" si="0"/>
        <v>14105256</v>
      </c>
    </row>
    <row r="7" spans="2:12">
      <c r="B7" s="1481" t="s">
        <v>6089</v>
      </c>
      <c r="C7" s="1480">
        <v>1</v>
      </c>
      <c r="D7" s="1480" t="s">
        <v>6087</v>
      </c>
      <c r="E7" s="1482">
        <v>0.15</v>
      </c>
      <c r="F7" s="1480">
        <v>20</v>
      </c>
      <c r="G7" s="1483">
        <v>4701752</v>
      </c>
      <c r="H7" s="1484">
        <f t="shared" si="0"/>
        <v>14105256</v>
      </c>
    </row>
    <row r="8" spans="2:12">
      <c r="B8" s="1481" t="s">
        <v>6090</v>
      </c>
      <c r="C8" s="1480">
        <v>1</v>
      </c>
      <c r="D8" s="1480" t="s">
        <v>6091</v>
      </c>
      <c r="E8" s="1482">
        <v>0.4</v>
      </c>
      <c r="F8" s="1480">
        <v>20</v>
      </c>
      <c r="G8" s="1483">
        <f>+SUELDOS!$V$15</f>
        <v>3354918</v>
      </c>
      <c r="H8" s="1484">
        <f t="shared" si="0"/>
        <v>26839344</v>
      </c>
    </row>
    <row r="9" spans="2:12">
      <c r="B9" s="1481" t="s">
        <v>6092</v>
      </c>
      <c r="C9" s="1480">
        <v>1</v>
      </c>
      <c r="D9" s="1480" t="s">
        <v>6091</v>
      </c>
      <c r="E9" s="1482">
        <v>0.5</v>
      </c>
      <c r="F9" s="1480">
        <v>20</v>
      </c>
      <c r="G9" s="1483">
        <f>+G8</f>
        <v>3354918</v>
      </c>
      <c r="H9" s="1484">
        <f t="shared" si="0"/>
        <v>33549180</v>
      </c>
    </row>
    <row r="10" spans="2:12">
      <c r="B10" s="1479" t="s">
        <v>6093</v>
      </c>
      <c r="C10" s="1480"/>
      <c r="D10" s="1480"/>
      <c r="E10" s="1480"/>
      <c r="F10" s="1480"/>
      <c r="G10" s="1483"/>
      <c r="H10" s="1484"/>
    </row>
    <row r="11" spans="2:12">
      <c r="B11" s="1481" t="s">
        <v>6094</v>
      </c>
      <c r="C11" s="1480">
        <v>1</v>
      </c>
      <c r="D11" s="1480" t="s">
        <v>6095</v>
      </c>
      <c r="E11" s="1482">
        <v>1</v>
      </c>
      <c r="F11" s="1480">
        <v>20</v>
      </c>
      <c r="G11" s="1483">
        <f>+SUELDOS!V29</f>
        <v>1668466</v>
      </c>
      <c r="H11" s="1484">
        <f t="shared" si="0"/>
        <v>33369320</v>
      </c>
    </row>
    <row r="12" spans="2:12">
      <c r="B12" s="1481" t="s">
        <v>6096</v>
      </c>
      <c r="C12" s="1480">
        <v>1</v>
      </c>
      <c r="D12" s="1480" t="s">
        <v>6097</v>
      </c>
      <c r="E12" s="1482">
        <v>0.3</v>
      </c>
      <c r="F12" s="1480">
        <v>20</v>
      </c>
      <c r="G12" s="1483">
        <f>+SUELDOS!V23</f>
        <v>2291628</v>
      </c>
      <c r="H12" s="1484">
        <f t="shared" si="0"/>
        <v>13749768</v>
      </c>
    </row>
    <row r="13" spans="2:12">
      <c r="B13" s="1481" t="s">
        <v>6098</v>
      </c>
      <c r="C13" s="1480">
        <v>1</v>
      </c>
      <c r="D13" s="1480" t="s">
        <v>6099</v>
      </c>
      <c r="E13" s="1482">
        <v>0.3</v>
      </c>
      <c r="F13" s="1480">
        <v>20</v>
      </c>
      <c r="G13" s="1483">
        <f>+SUELDOS!V37</f>
        <v>1421952</v>
      </c>
      <c r="H13" s="1484">
        <f t="shared" si="0"/>
        <v>8531712</v>
      </c>
    </row>
    <row r="14" spans="2:12">
      <c r="B14" s="1481" t="s">
        <v>6100</v>
      </c>
      <c r="C14" s="1480">
        <v>1</v>
      </c>
      <c r="D14" s="1480" t="s">
        <v>6095</v>
      </c>
      <c r="E14" s="1482">
        <v>0.3</v>
      </c>
      <c r="F14" s="1480">
        <v>20</v>
      </c>
      <c r="G14" s="1483">
        <f>+SUELDOS!V38</f>
        <v>1237860</v>
      </c>
      <c r="H14" s="1484">
        <f t="shared" si="0"/>
        <v>7427160</v>
      </c>
    </row>
    <row r="15" spans="2:12">
      <c r="B15" s="1481" t="s">
        <v>6101</v>
      </c>
      <c r="C15" s="1480">
        <v>1</v>
      </c>
      <c r="D15" s="1480" t="s">
        <v>6102</v>
      </c>
      <c r="E15" s="1482">
        <v>0.1</v>
      </c>
      <c r="F15" s="1480">
        <v>20</v>
      </c>
      <c r="G15" s="1483">
        <f>+SUELDOS!V39</f>
        <v>1031550</v>
      </c>
      <c r="H15" s="1484">
        <f t="shared" si="0"/>
        <v>2063100</v>
      </c>
      <c r="J15" s="1485"/>
      <c r="K15" s="1485"/>
      <c r="L15" s="1485"/>
    </row>
    <row r="16" spans="2:12">
      <c r="B16" s="1481" t="s">
        <v>1010</v>
      </c>
      <c r="C16" s="1480">
        <v>1</v>
      </c>
      <c r="D16" s="1480" t="s">
        <v>6102</v>
      </c>
      <c r="E16" s="1482">
        <v>0.1</v>
      </c>
      <c r="F16" s="1480">
        <v>20</v>
      </c>
      <c r="G16" s="1483">
        <f>+G15</f>
        <v>1031550</v>
      </c>
      <c r="H16" s="1484">
        <f t="shared" si="0"/>
        <v>2063100</v>
      </c>
      <c r="J16" s="1485"/>
      <c r="K16" s="1485"/>
      <c r="L16" s="1485"/>
    </row>
    <row r="17" spans="6:14">
      <c r="F17" s="1486"/>
      <c r="G17" s="1486" t="s">
        <v>413</v>
      </c>
      <c r="H17" s="1487">
        <f>SUM(H4:H16)</f>
        <v>291030408</v>
      </c>
      <c r="J17" s="1488"/>
      <c r="K17" s="1489"/>
      <c r="L17" s="1489"/>
      <c r="M17" s="1490"/>
      <c r="N17" s="1490"/>
    </row>
    <row r="18" spans="6:14">
      <c r="F18" s="1486" t="s">
        <v>6103</v>
      </c>
      <c r="G18" s="1491">
        <f>+FM!I57</f>
        <v>2.1300333333333334</v>
      </c>
      <c r="H18" s="1492">
        <f>+H17*G18</f>
        <v>619904470.05360007</v>
      </c>
      <c r="I18" s="1493"/>
      <c r="J18" s="1488"/>
      <c r="K18" s="1489"/>
      <c r="L18" s="1489"/>
      <c r="M18" s="1490"/>
      <c r="N18" s="1490"/>
    </row>
    <row r="19" spans="6:14">
      <c r="F19" s="1486" t="s">
        <v>1128</v>
      </c>
      <c r="G19" s="1494">
        <v>0.19</v>
      </c>
      <c r="H19" s="1492">
        <f>+H18*G19</f>
        <v>117781849.31018402</v>
      </c>
      <c r="I19" s="1495"/>
      <c r="J19" s="1485"/>
      <c r="K19" s="1489"/>
      <c r="L19" s="1489"/>
      <c r="M19" s="1490"/>
      <c r="N19" s="1490"/>
    </row>
    <row r="20" spans="6:14">
      <c r="F20" s="1486" t="s">
        <v>378</v>
      </c>
      <c r="G20" s="1486"/>
      <c r="H20" s="1492">
        <f>+H19+H18</f>
        <v>737686319.36378407</v>
      </c>
      <c r="I20" s="1495"/>
      <c r="L20" s="1495"/>
    </row>
    <row r="21" spans="6:14">
      <c r="H21" s="1496"/>
      <c r="I21" s="1497"/>
    </row>
    <row r="22" spans="6:14">
      <c r="H22" s="1498"/>
      <c r="I22" s="1499"/>
      <c r="K22" s="1498"/>
      <c r="L22" s="1498"/>
    </row>
    <row r="23" spans="6:14">
      <c r="H23" s="1495"/>
      <c r="K23" s="1498"/>
      <c r="L23" s="1498"/>
    </row>
    <row r="24" spans="6:14">
      <c r="H24" s="1490"/>
      <c r="I24" s="1500"/>
    </row>
    <row r="25" spans="6:14">
      <c r="H25" s="1501"/>
      <c r="I25" s="1500"/>
      <c r="J25" s="1495"/>
    </row>
    <row r="26" spans="6:14">
      <c r="G26" s="1562"/>
      <c r="H26" s="1562"/>
      <c r="I26" s="1563"/>
      <c r="J26" s="1564"/>
      <c r="K26" s="1562"/>
      <c r="L26" s="1562"/>
    </row>
    <row r="27" spans="6:14">
      <c r="G27" s="1562"/>
      <c r="H27" s="1562"/>
      <c r="I27" s="1563"/>
      <c r="J27" s="1565"/>
      <c r="K27" s="1562"/>
      <c r="L27" s="1562"/>
    </row>
    <row r="28" spans="6:14">
      <c r="G28" s="1562"/>
      <c r="H28" s="1562"/>
      <c r="I28" s="1564"/>
      <c r="J28" s="1565"/>
      <c r="K28" s="1562"/>
      <c r="L28" s="1562"/>
    </row>
    <row r="29" spans="6:14">
      <c r="G29" s="1562"/>
      <c r="H29" s="1562"/>
      <c r="I29" s="1564"/>
      <c r="J29" s="1566"/>
      <c r="K29" s="1567"/>
      <c r="L29" s="1562"/>
    </row>
    <row r="30" spans="6:14">
      <c r="G30" s="1562"/>
      <c r="H30" s="1567"/>
      <c r="I30" s="1563"/>
      <c r="J30" s="1565"/>
      <c r="K30" s="1564"/>
      <c r="L30" s="1565"/>
    </row>
    <row r="31" spans="6:14">
      <c r="G31" s="1562"/>
      <c r="H31" s="1562"/>
      <c r="I31" s="1563"/>
      <c r="J31" s="1565"/>
      <c r="K31" s="1562"/>
      <c r="L31" s="1565"/>
    </row>
    <row r="32" spans="6:14">
      <c r="G32" s="1562"/>
      <c r="H32" s="1562"/>
      <c r="I32" s="1563"/>
      <c r="J32" s="1565"/>
      <c r="K32" s="1562"/>
      <c r="L32" s="1562"/>
    </row>
    <row r="33" spans="7:12">
      <c r="G33" s="1562"/>
      <c r="H33" s="1562"/>
      <c r="I33" s="1562"/>
      <c r="J33" s="1565"/>
      <c r="K33" s="1562"/>
      <c r="L33" s="1562"/>
    </row>
    <row r="34" spans="7:12">
      <c r="G34" s="1562"/>
      <c r="H34" s="1562"/>
      <c r="I34" s="1562"/>
      <c r="J34" s="1562"/>
      <c r="K34" s="1562"/>
      <c r="L34" s="1562"/>
    </row>
    <row r="35" spans="7:12">
      <c r="G35" s="1562"/>
      <c r="H35" s="1562"/>
      <c r="I35" s="1562"/>
      <c r="J35" s="1562"/>
      <c r="K35" s="1562"/>
      <c r="L35" s="1562"/>
    </row>
    <row r="36" spans="7:12">
      <c r="G36" s="1562"/>
      <c r="H36" s="1562"/>
      <c r="I36" s="1562"/>
      <c r="J36" s="1562"/>
      <c r="K36" s="1562"/>
      <c r="L36" s="1562"/>
    </row>
    <row r="37" spans="7:12">
      <c r="G37" s="1562"/>
      <c r="H37" s="1562"/>
      <c r="I37" s="1562"/>
      <c r="J37" s="1562"/>
      <c r="K37" s="1562"/>
      <c r="L37" s="1562"/>
    </row>
  </sheetData>
  <mergeCells count="6">
    <mergeCell ref="H1:H2"/>
    <mergeCell ref="B1:B2"/>
    <mergeCell ref="C1:C2"/>
    <mergeCell ref="E1:E2"/>
    <mergeCell ref="F1:F2"/>
    <mergeCell ref="G1:G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pageSetUpPr fitToPage="1"/>
  </sheetPr>
  <dimension ref="A1:I58"/>
  <sheetViews>
    <sheetView topLeftCell="A40" workbookViewId="0">
      <selection activeCell="J215" sqref="J215"/>
    </sheetView>
  </sheetViews>
  <sheetFormatPr baseColWidth="10" defaultRowHeight="15"/>
  <cols>
    <col min="9" max="9" width="16" customWidth="1"/>
  </cols>
  <sheetData>
    <row r="1" spans="1:9" ht="18">
      <c r="A1" s="1502"/>
      <c r="B1" s="1503"/>
      <c r="C1" s="1503"/>
      <c r="D1" s="1503"/>
      <c r="E1" s="1503"/>
      <c r="F1" s="1503"/>
      <c r="G1" s="1503"/>
      <c r="H1" s="1503"/>
      <c r="I1" s="1504"/>
    </row>
    <row r="2" spans="1:9" ht="18">
      <c r="A2" s="2098" t="s">
        <v>6104</v>
      </c>
      <c r="B2" s="2099"/>
      <c r="C2" s="2099"/>
      <c r="D2" s="2099"/>
      <c r="E2" s="2099"/>
      <c r="F2" s="2099"/>
      <c r="G2" s="2099"/>
      <c r="H2" s="2099"/>
      <c r="I2" s="2099"/>
    </row>
    <row r="3" spans="1:9">
      <c r="A3" s="2100"/>
      <c r="B3" s="2101"/>
      <c r="C3" s="2101"/>
      <c r="D3" s="2101"/>
      <c r="E3" s="2101"/>
      <c r="F3" s="2101"/>
      <c r="G3" s="2101"/>
      <c r="H3" s="2101"/>
      <c r="I3" s="1505"/>
    </row>
    <row r="4" spans="1:9" ht="15.75">
      <c r="A4" s="1506"/>
      <c r="B4" s="1507"/>
      <c r="C4" s="1508" t="s">
        <v>929</v>
      </c>
      <c r="D4" s="1509"/>
      <c r="E4" s="1509"/>
      <c r="F4" s="1509"/>
      <c r="G4" s="1509"/>
      <c r="H4" s="1510"/>
      <c r="I4" s="1511" t="s">
        <v>6105</v>
      </c>
    </row>
    <row r="5" spans="1:9" ht="15.75">
      <c r="A5" s="1512" t="s">
        <v>6106</v>
      </c>
      <c r="B5" s="2102" t="s">
        <v>6107</v>
      </c>
      <c r="C5" s="2103"/>
      <c r="D5" s="2103"/>
      <c r="E5" s="2103"/>
      <c r="F5" s="2103"/>
      <c r="G5" s="2103"/>
      <c r="H5" s="2103"/>
      <c r="I5" s="2103"/>
    </row>
    <row r="6" spans="1:9" ht="15.75">
      <c r="A6" s="1506"/>
      <c r="B6" s="1513"/>
      <c r="C6" s="1514"/>
      <c r="D6" s="1514"/>
      <c r="E6" s="1514"/>
      <c r="F6" s="1515"/>
      <c r="G6" s="1514"/>
      <c r="H6" s="1516"/>
      <c r="I6" s="1517"/>
    </row>
    <row r="7" spans="1:9" ht="15.75">
      <c r="A7" s="1518" t="s">
        <v>6108</v>
      </c>
      <c r="B7" s="2097" t="s">
        <v>6109</v>
      </c>
      <c r="C7" s="2092"/>
      <c r="D7" s="2092"/>
      <c r="E7" s="2092"/>
      <c r="F7" s="2092"/>
      <c r="G7" s="2092"/>
      <c r="H7" s="2093"/>
      <c r="I7" s="1519">
        <v>1</v>
      </c>
    </row>
    <row r="8" spans="1:9" ht="15.75">
      <c r="A8" s="1518" t="s">
        <v>6110</v>
      </c>
      <c r="B8" s="2097" t="s">
        <v>6111</v>
      </c>
      <c r="C8" s="2092"/>
      <c r="D8" s="2092"/>
      <c r="E8" s="1520">
        <v>1</v>
      </c>
      <c r="F8" s="1521" t="s">
        <v>6112</v>
      </c>
      <c r="G8" s="1522"/>
      <c r="H8" s="1523"/>
      <c r="I8" s="1519">
        <v>8.3333333333333329E-2</v>
      </c>
    </row>
    <row r="9" spans="1:9" ht="15.75">
      <c r="A9" s="1518" t="s">
        <v>6113</v>
      </c>
      <c r="B9" s="2097" t="s">
        <v>938</v>
      </c>
      <c r="C9" s="2092"/>
      <c r="D9" s="2092"/>
      <c r="E9" s="1520">
        <v>1</v>
      </c>
      <c r="F9" s="1521" t="s">
        <v>6112</v>
      </c>
      <c r="G9" s="1522"/>
      <c r="H9" s="1523"/>
      <c r="I9" s="1519">
        <v>8.3333333333333329E-2</v>
      </c>
    </row>
    <row r="10" spans="1:9" ht="15.75">
      <c r="A10" s="1518" t="s">
        <v>6114</v>
      </c>
      <c r="B10" s="2097" t="s">
        <v>6115</v>
      </c>
      <c r="C10" s="2092"/>
      <c r="D10" s="2092"/>
      <c r="E10" s="1520">
        <v>0.01</v>
      </c>
      <c r="F10" s="1521" t="s">
        <v>6116</v>
      </c>
      <c r="G10" s="1522"/>
      <c r="H10" s="1523"/>
      <c r="I10" s="1519">
        <v>0.01</v>
      </c>
    </row>
    <row r="11" spans="1:9" ht="15.75">
      <c r="A11" s="1518" t="s">
        <v>6117</v>
      </c>
      <c r="B11" s="2097" t="s">
        <v>6118</v>
      </c>
      <c r="C11" s="2092"/>
      <c r="D11" s="2092"/>
      <c r="E11" s="2092"/>
      <c r="F11" s="2092"/>
      <c r="G11" s="2092"/>
      <c r="H11" s="2093"/>
      <c r="I11" s="1519">
        <v>4.1666666666666664E-2</v>
      </c>
    </row>
    <row r="12" spans="1:9" ht="15.75">
      <c r="A12" s="1518" t="s">
        <v>6119</v>
      </c>
      <c r="B12" s="2097" t="s">
        <v>6120</v>
      </c>
      <c r="C12" s="2092"/>
      <c r="D12" s="2092"/>
      <c r="E12" s="2092"/>
      <c r="F12" s="2092"/>
      <c r="G12" s="2092"/>
      <c r="H12" s="2093"/>
      <c r="I12" s="1519">
        <v>0.28499999999999998</v>
      </c>
    </row>
    <row r="13" spans="1:9" ht="15.75">
      <c r="A13" s="1518" t="s">
        <v>6121</v>
      </c>
      <c r="B13" s="2097" t="s">
        <v>6122</v>
      </c>
      <c r="C13" s="2092"/>
      <c r="D13" s="2092"/>
      <c r="E13" s="2092"/>
      <c r="F13" s="2092"/>
      <c r="G13" s="2092"/>
      <c r="H13" s="2093"/>
      <c r="I13" s="1519">
        <v>0.04</v>
      </c>
    </row>
    <row r="14" spans="1:9" ht="15.75">
      <c r="A14" s="1518" t="s">
        <v>6123</v>
      </c>
      <c r="B14" s="2097" t="s">
        <v>6124</v>
      </c>
      <c r="C14" s="2092"/>
      <c r="D14" s="2092"/>
      <c r="E14" s="2092"/>
      <c r="F14" s="2092"/>
      <c r="G14" s="2092"/>
      <c r="H14" s="2093"/>
      <c r="I14" s="1519">
        <v>2.5000000000000001E-2</v>
      </c>
    </row>
    <row r="15" spans="1:9" ht="15.75">
      <c r="A15" s="1518" t="s">
        <v>6125</v>
      </c>
      <c r="B15" s="2097" t="s">
        <v>6126</v>
      </c>
      <c r="C15" s="2092"/>
      <c r="D15" s="2092"/>
      <c r="E15" s="2092"/>
      <c r="F15" s="2092"/>
      <c r="G15" s="2092"/>
      <c r="H15" s="2093"/>
      <c r="I15" s="1519">
        <v>0.02</v>
      </c>
    </row>
    <row r="16" spans="1:9" ht="15.75">
      <c r="A16" s="1518" t="s">
        <v>6127</v>
      </c>
      <c r="B16" s="2097" t="s">
        <v>952</v>
      </c>
      <c r="C16" s="2092"/>
      <c r="D16" s="2092"/>
      <c r="E16" s="2092"/>
      <c r="F16" s="2092"/>
      <c r="G16" s="2092"/>
      <c r="H16" s="2093"/>
      <c r="I16" s="1519">
        <v>0.03</v>
      </c>
    </row>
    <row r="17" spans="1:9" ht="15.75">
      <c r="A17" s="1518" t="s">
        <v>6128</v>
      </c>
      <c r="B17" s="2097" t="s">
        <v>6129</v>
      </c>
      <c r="C17" s="2092"/>
      <c r="D17" s="2092"/>
      <c r="E17" s="2092"/>
      <c r="F17" s="2092"/>
      <c r="G17" s="2092"/>
      <c r="H17" s="2093"/>
      <c r="I17" s="1519">
        <v>0.01</v>
      </c>
    </row>
    <row r="18" spans="1:9" ht="15.75">
      <c r="A18" s="1518" t="s">
        <v>6130</v>
      </c>
      <c r="B18" s="2097" t="s">
        <v>6131</v>
      </c>
      <c r="C18" s="2092"/>
      <c r="D18" s="2092"/>
      <c r="E18" s="2092"/>
      <c r="F18" s="2092"/>
      <c r="G18" s="2092"/>
      <c r="H18" s="2093"/>
      <c r="I18" s="1519">
        <v>0.05</v>
      </c>
    </row>
    <row r="19" spans="1:9" ht="15.75">
      <c r="A19" s="1506"/>
      <c r="B19" s="1507"/>
      <c r="C19" s="1522"/>
      <c r="D19" s="1522"/>
      <c r="E19" s="1522"/>
      <c r="F19" s="2091" t="s">
        <v>6132</v>
      </c>
      <c r="G19" s="2092"/>
      <c r="H19" s="2093"/>
      <c r="I19" s="1524">
        <f>SUM(I7:I18)</f>
        <v>1.6783333333333332</v>
      </c>
    </row>
    <row r="20" spans="1:9" ht="15.75">
      <c r="A20" s="1525"/>
      <c r="B20" s="1522"/>
      <c r="C20" s="1522"/>
      <c r="D20" s="1522"/>
      <c r="E20" s="1522"/>
      <c r="F20" s="1526"/>
      <c r="G20" s="1522"/>
      <c r="H20" s="1520"/>
      <c r="I20" s="1523"/>
    </row>
    <row r="21" spans="1:9" ht="15.75">
      <c r="A21" s="1512" t="s">
        <v>6133</v>
      </c>
      <c r="B21" s="2096" t="s">
        <v>6134</v>
      </c>
      <c r="C21" s="2092"/>
      <c r="D21" s="2092"/>
      <c r="E21" s="2092"/>
      <c r="F21" s="2092"/>
      <c r="G21" s="2092"/>
      <c r="H21" s="2092"/>
      <c r="I21" s="2092"/>
    </row>
    <row r="22" spans="1:9" ht="15.75">
      <c r="A22" s="1506"/>
      <c r="B22" s="1507"/>
      <c r="C22" s="1522"/>
      <c r="D22" s="1522"/>
      <c r="E22" s="1522"/>
      <c r="F22" s="1526"/>
      <c r="G22" s="1522"/>
      <c r="H22" s="1520"/>
      <c r="I22" s="1523"/>
    </row>
    <row r="23" spans="1:9" ht="15.75">
      <c r="A23" s="1518" t="s">
        <v>6135</v>
      </c>
      <c r="B23" s="2097" t="s">
        <v>6136</v>
      </c>
      <c r="C23" s="2092"/>
      <c r="D23" s="2092"/>
      <c r="E23" s="2092"/>
      <c r="F23" s="2092"/>
      <c r="G23" s="2092"/>
      <c r="H23" s="2093"/>
      <c r="I23" s="1519">
        <v>0.02</v>
      </c>
    </row>
    <row r="24" spans="1:9" ht="15.75">
      <c r="A24" s="1518" t="s">
        <v>6137</v>
      </c>
      <c r="B24" s="2097" t="s">
        <v>6138</v>
      </c>
      <c r="C24" s="2092"/>
      <c r="D24" s="2092"/>
      <c r="E24" s="2092"/>
      <c r="F24" s="2092"/>
      <c r="G24" s="2092"/>
      <c r="H24" s="2093"/>
      <c r="I24" s="1519">
        <v>4.0000000000000001E-3</v>
      </c>
    </row>
    <row r="25" spans="1:9" ht="15.75">
      <c r="A25" s="1518" t="s">
        <v>6139</v>
      </c>
      <c r="B25" s="2097" t="s">
        <v>6140</v>
      </c>
      <c r="C25" s="2092"/>
      <c r="D25" s="2092"/>
      <c r="E25" s="2092"/>
      <c r="F25" s="2092"/>
      <c r="G25" s="2092"/>
      <c r="H25" s="2093"/>
      <c r="I25" s="1519">
        <v>5.0000000000000001E-3</v>
      </c>
    </row>
    <row r="26" spans="1:9" ht="15.75">
      <c r="A26" s="1506"/>
      <c r="B26" s="1507"/>
      <c r="C26" s="1522"/>
      <c r="D26" s="1522"/>
      <c r="E26" s="1522"/>
      <c r="F26" s="2091" t="s">
        <v>6132</v>
      </c>
      <c r="G26" s="2092"/>
      <c r="H26" s="2093"/>
      <c r="I26" s="1524">
        <f>SUM(I23:I25)</f>
        <v>2.9000000000000001E-2</v>
      </c>
    </row>
    <row r="27" spans="1:9" ht="15.75">
      <c r="A27" s="1525"/>
      <c r="B27" s="1522"/>
      <c r="C27" s="1522"/>
      <c r="D27" s="1522"/>
      <c r="E27" s="1522"/>
      <c r="F27" s="1526"/>
      <c r="G27" s="1522"/>
      <c r="H27" s="1520"/>
      <c r="I27" s="1523"/>
    </row>
    <row r="28" spans="1:9" ht="15.75">
      <c r="A28" s="1512" t="s">
        <v>6141</v>
      </c>
      <c r="B28" s="2096" t="s">
        <v>6142</v>
      </c>
      <c r="C28" s="2092"/>
      <c r="D28" s="2092"/>
      <c r="E28" s="2092"/>
      <c r="F28" s="2092"/>
      <c r="G28" s="2092"/>
      <c r="H28" s="2092"/>
      <c r="I28" s="2092"/>
    </row>
    <row r="29" spans="1:9" ht="15.75">
      <c r="A29" s="1518" t="s">
        <v>6143</v>
      </c>
      <c r="B29" s="2097" t="s">
        <v>6144</v>
      </c>
      <c r="C29" s="2092"/>
      <c r="D29" s="2092"/>
      <c r="E29" s="2092"/>
      <c r="F29" s="2092"/>
      <c r="G29" s="2092"/>
      <c r="H29" s="2093"/>
      <c r="I29" s="1519">
        <v>1.4999999999999999E-2</v>
      </c>
    </row>
    <row r="30" spans="1:9" ht="15.75">
      <c r="A30" s="1518" t="s">
        <v>6139</v>
      </c>
      <c r="B30" s="2097" t="s">
        <v>6145</v>
      </c>
      <c r="C30" s="2092"/>
      <c r="D30" s="2092"/>
      <c r="E30" s="2092"/>
      <c r="F30" s="2092"/>
      <c r="G30" s="2092"/>
      <c r="H30" s="2093"/>
      <c r="I30" s="1519">
        <v>0.08</v>
      </c>
    </row>
    <row r="31" spans="1:9" ht="15.75">
      <c r="A31" s="1518" t="s">
        <v>6146</v>
      </c>
      <c r="B31" s="2097" t="s">
        <v>6147</v>
      </c>
      <c r="C31" s="2092"/>
      <c r="D31" s="2092"/>
      <c r="E31" s="2092"/>
      <c r="F31" s="2092"/>
      <c r="G31" s="2092"/>
      <c r="H31" s="2093"/>
      <c r="I31" s="1519">
        <v>0.02</v>
      </c>
    </row>
    <row r="32" spans="1:9" ht="15.75">
      <c r="A32" s="1518" t="s">
        <v>6148</v>
      </c>
      <c r="B32" s="2097" t="s">
        <v>6149</v>
      </c>
      <c r="C32" s="2092"/>
      <c r="D32" s="2092"/>
      <c r="E32" s="2092"/>
      <c r="F32" s="2092"/>
      <c r="G32" s="2092"/>
      <c r="H32" s="2093"/>
      <c r="I32" s="1519">
        <v>0.01</v>
      </c>
    </row>
    <row r="33" spans="1:9" ht="15.75">
      <c r="A33" s="1518" t="s">
        <v>6150</v>
      </c>
      <c r="B33" s="2097" t="s">
        <v>6151</v>
      </c>
      <c r="C33" s="2092"/>
      <c r="D33" s="2092"/>
      <c r="E33" s="2092"/>
      <c r="F33" s="2092"/>
      <c r="G33" s="2092"/>
      <c r="H33" s="2093"/>
      <c r="I33" s="1519">
        <v>5.0000000000000001E-3</v>
      </c>
    </row>
    <row r="34" spans="1:9" ht="15.75">
      <c r="A34" s="1518" t="s">
        <v>6152</v>
      </c>
      <c r="B34" s="2097" t="s">
        <v>6153</v>
      </c>
      <c r="C34" s="2092"/>
      <c r="D34" s="2092"/>
      <c r="E34" s="2092"/>
      <c r="F34" s="2092"/>
      <c r="G34" s="2092"/>
      <c r="H34" s="2093"/>
      <c r="I34" s="1519">
        <v>0.03</v>
      </c>
    </row>
    <row r="35" spans="1:9" ht="15.75">
      <c r="A35" s="1518" t="s">
        <v>6154</v>
      </c>
      <c r="B35" s="2097" t="s">
        <v>6155</v>
      </c>
      <c r="C35" s="2092"/>
      <c r="D35" s="2092"/>
      <c r="E35" s="2092"/>
      <c r="F35" s="2092"/>
      <c r="G35" s="2092"/>
      <c r="H35" s="2093"/>
      <c r="I35" s="1519">
        <v>0.01</v>
      </c>
    </row>
    <row r="36" spans="1:9" ht="15.75">
      <c r="A36" s="1518" t="s">
        <v>6156</v>
      </c>
      <c r="B36" s="2097" t="s">
        <v>6157</v>
      </c>
      <c r="C36" s="2092"/>
      <c r="D36" s="2092"/>
      <c r="E36" s="2092"/>
      <c r="F36" s="2092"/>
      <c r="G36" s="2092"/>
      <c r="H36" s="2093"/>
      <c r="I36" s="1519">
        <v>5.0000000000000001E-3</v>
      </c>
    </row>
    <row r="37" spans="1:9" ht="15.75">
      <c r="A37" s="1518" t="s">
        <v>6158</v>
      </c>
      <c r="B37" s="2097" t="s">
        <v>6159</v>
      </c>
      <c r="C37" s="2092"/>
      <c r="D37" s="2092"/>
      <c r="E37" s="2092"/>
      <c r="F37" s="2092"/>
      <c r="G37" s="2092"/>
      <c r="H37" s="2093"/>
      <c r="I37" s="1519">
        <v>5.0000000000000001E-3</v>
      </c>
    </row>
    <row r="38" spans="1:9" ht="15.75">
      <c r="A38" s="1518" t="s">
        <v>6160</v>
      </c>
      <c r="B38" s="2097" t="s">
        <v>6161</v>
      </c>
      <c r="C38" s="2092"/>
      <c r="D38" s="2092"/>
      <c r="E38" s="2092"/>
      <c r="F38" s="2092"/>
      <c r="G38" s="2092"/>
      <c r="H38" s="2093"/>
      <c r="I38" s="1519">
        <v>5.0000000000000001E-3</v>
      </c>
    </row>
    <row r="39" spans="1:9" ht="15.75">
      <c r="A39" s="1518" t="s">
        <v>6162</v>
      </c>
      <c r="B39" s="2097" t="s">
        <v>6163</v>
      </c>
      <c r="C39" s="2092"/>
      <c r="D39" s="2092"/>
      <c r="E39" s="2092"/>
      <c r="F39" s="2092"/>
      <c r="G39" s="2092"/>
      <c r="H39" s="2093"/>
      <c r="I39" s="1519">
        <v>0.05</v>
      </c>
    </row>
    <row r="40" spans="1:9" ht="15.75">
      <c r="A40" s="1518">
        <v>3.12</v>
      </c>
      <c r="B40" s="2097" t="s">
        <v>6164</v>
      </c>
      <c r="C40" s="2092"/>
      <c r="D40" s="2092"/>
      <c r="E40" s="2092"/>
      <c r="F40" s="2092"/>
      <c r="G40" s="2092"/>
      <c r="H40" s="2093"/>
      <c r="I40" s="1519">
        <v>5.0000000000000001E-3</v>
      </c>
    </row>
    <row r="41" spans="1:9" ht="15.75">
      <c r="A41" s="1518"/>
      <c r="B41" s="2097" t="s">
        <v>6165</v>
      </c>
      <c r="C41" s="2092"/>
      <c r="D41" s="2092"/>
      <c r="E41" s="2092"/>
      <c r="F41" s="2092"/>
      <c r="G41" s="2092"/>
      <c r="H41" s="2093"/>
      <c r="I41" s="1519">
        <v>0.01</v>
      </c>
    </row>
    <row r="42" spans="1:9" ht="15.75">
      <c r="A42" s="1506"/>
      <c r="B42" s="1507"/>
      <c r="C42" s="1522"/>
      <c r="D42" s="1522"/>
      <c r="E42" s="1522"/>
      <c r="F42" s="2091" t="s">
        <v>6132</v>
      </c>
      <c r="G42" s="2092"/>
      <c r="H42" s="2093"/>
      <c r="I42" s="1524">
        <f>SUM(I29:I41)</f>
        <v>0.25000000000000006</v>
      </c>
    </row>
    <row r="43" spans="1:9" ht="15.75">
      <c r="A43" s="1525"/>
      <c r="B43" s="1522"/>
      <c r="C43" s="1522"/>
      <c r="D43" s="1522"/>
      <c r="E43" s="1522"/>
      <c r="F43" s="1526"/>
      <c r="G43" s="1522"/>
      <c r="H43" s="1520"/>
      <c r="I43" s="1523"/>
    </row>
    <row r="44" spans="1:9" ht="15.75">
      <c r="A44" s="1512" t="s">
        <v>6166</v>
      </c>
      <c r="B44" s="2096" t="s">
        <v>6167</v>
      </c>
      <c r="C44" s="2092"/>
      <c r="D44" s="2092"/>
      <c r="E44" s="2092"/>
      <c r="F44" s="2092"/>
      <c r="G44" s="2092"/>
      <c r="H44" s="2092"/>
      <c r="I44" s="2092"/>
    </row>
    <row r="45" spans="1:9" ht="15.75">
      <c r="A45" s="1506"/>
      <c r="B45" s="1507"/>
      <c r="C45" s="1522"/>
      <c r="D45" s="1522"/>
      <c r="E45" s="1522"/>
      <c r="F45" s="1526"/>
      <c r="G45" s="1522"/>
      <c r="H45" s="1520"/>
      <c r="I45" s="1523"/>
    </row>
    <row r="46" spans="1:9" ht="15.75">
      <c r="A46" s="1518">
        <v>4.0999999999999996</v>
      </c>
      <c r="B46" s="2097" t="s">
        <v>6168</v>
      </c>
      <c r="C46" s="2092"/>
      <c r="D46" s="2092"/>
      <c r="E46" s="2092"/>
      <c r="F46" s="2092"/>
      <c r="G46" s="2092"/>
      <c r="H46" s="2093"/>
      <c r="I46" s="1519">
        <v>5.3E-3</v>
      </c>
    </row>
    <row r="47" spans="1:9" ht="15.75">
      <c r="A47" s="1518">
        <v>4.2</v>
      </c>
      <c r="B47" s="2097" t="s">
        <v>6169</v>
      </c>
      <c r="C47" s="2092"/>
      <c r="D47" s="2092"/>
      <c r="E47" s="2092"/>
      <c r="F47" s="2092"/>
      <c r="G47" s="2092"/>
      <c r="H47" s="2093"/>
      <c r="I47" s="1519">
        <v>9.9000000000000008E-3</v>
      </c>
    </row>
    <row r="48" spans="1:9" ht="15.75">
      <c r="A48" s="1518">
        <v>4.3</v>
      </c>
      <c r="B48" s="2097" t="s">
        <v>6170</v>
      </c>
      <c r="C48" s="2092"/>
      <c r="D48" s="2092"/>
      <c r="E48" s="2092"/>
      <c r="F48" s="2092"/>
      <c r="G48" s="2092"/>
      <c r="H48" s="2093"/>
      <c r="I48" s="1519">
        <v>2.6499999999999999E-2</v>
      </c>
    </row>
    <row r="49" spans="1:9" ht="15.75">
      <c r="A49" s="1518">
        <v>4.4000000000000004</v>
      </c>
      <c r="B49" s="2097" t="s">
        <v>6171</v>
      </c>
      <c r="C49" s="2092"/>
      <c r="D49" s="2092"/>
      <c r="E49" s="2092"/>
      <c r="F49" s="2092"/>
      <c r="G49" s="2092"/>
      <c r="H49" s="2093"/>
      <c r="I49" s="1519">
        <v>0.02</v>
      </c>
    </row>
    <row r="50" spans="1:9" ht="15.75">
      <c r="A50" s="1518">
        <v>4.5</v>
      </c>
      <c r="B50" s="2097" t="s">
        <v>6172</v>
      </c>
      <c r="C50" s="2092"/>
      <c r="D50" s="2092"/>
      <c r="E50" s="2092"/>
      <c r="F50" s="2092"/>
      <c r="G50" s="2092"/>
      <c r="H50" s="2093"/>
      <c r="I50" s="1519">
        <v>1.0999999999999999E-2</v>
      </c>
    </row>
    <row r="51" spans="1:9" ht="15.75">
      <c r="A51" s="1506"/>
      <c r="B51" s="1507"/>
      <c r="C51" s="1522"/>
      <c r="D51" s="1522"/>
      <c r="E51" s="1522"/>
      <c r="F51" s="2091" t="s">
        <v>6132</v>
      </c>
      <c r="G51" s="2092"/>
      <c r="H51" s="2093"/>
      <c r="I51" s="1524">
        <f>SUM(I46:I50)</f>
        <v>7.2700000000000001E-2</v>
      </c>
    </row>
    <row r="52" spans="1:9" ht="15.75">
      <c r="A52" s="1525"/>
      <c r="B52" s="1522"/>
      <c r="C52" s="1522"/>
      <c r="D52" s="1522"/>
      <c r="E52" s="1522"/>
      <c r="F52" s="1526"/>
      <c r="G52" s="1522"/>
      <c r="H52" s="1520"/>
      <c r="I52" s="1523"/>
    </row>
    <row r="53" spans="1:9" ht="15.75">
      <c r="A53" s="1527"/>
      <c r="B53" s="1528"/>
      <c r="C53" s="1522"/>
      <c r="D53" s="1522"/>
      <c r="E53" s="1522"/>
      <c r="F53" s="1526"/>
      <c r="G53" s="1522"/>
      <c r="H53" s="1520"/>
      <c r="I53" s="1523"/>
    </row>
    <row r="54" spans="1:9" ht="34.5" customHeight="1">
      <c r="A54" s="1512" t="s">
        <v>6173</v>
      </c>
      <c r="B54" s="2094" t="s">
        <v>6174</v>
      </c>
      <c r="C54" s="2092"/>
      <c r="D54" s="2092"/>
      <c r="E54" s="2092"/>
      <c r="F54" s="2091" t="s">
        <v>6132</v>
      </c>
      <c r="G54" s="2092"/>
      <c r="H54" s="2093"/>
      <c r="I54" s="1524">
        <v>0.1</v>
      </c>
    </row>
    <row r="55" spans="1:9" ht="15.75">
      <c r="A55" s="1525"/>
      <c r="B55" s="1522"/>
      <c r="C55" s="1522"/>
      <c r="D55" s="1522"/>
      <c r="E55" s="1522"/>
      <c r="F55" s="1526"/>
      <c r="G55" s="1522"/>
      <c r="H55" s="1520"/>
      <c r="I55" s="1523"/>
    </row>
    <row r="56" spans="1:9" ht="15.75">
      <c r="A56" s="1525"/>
      <c r="B56" s="1522"/>
      <c r="C56" s="1522"/>
      <c r="D56" s="1522"/>
      <c r="E56" s="1522"/>
      <c r="F56" s="1526"/>
      <c r="G56" s="1522"/>
      <c r="H56" s="1520"/>
      <c r="I56" s="1523"/>
    </row>
    <row r="57" spans="1:9" ht="18">
      <c r="A57" s="2095" t="s">
        <v>6175</v>
      </c>
      <c r="B57" s="2092"/>
      <c r="C57" s="2092"/>
      <c r="D57" s="2092"/>
      <c r="E57" s="2092"/>
      <c r="F57" s="2092"/>
      <c r="G57" s="2092"/>
      <c r="H57" s="2092"/>
      <c r="I57" s="1529">
        <f>+I54+I51+I42+I26+I19</f>
        <v>2.1300333333333334</v>
      </c>
    </row>
    <row r="58" spans="1:9">
      <c r="A58" s="1530"/>
      <c r="B58" s="1530"/>
      <c r="C58" s="1530"/>
      <c r="D58" s="1530"/>
      <c r="E58" s="1530"/>
      <c r="F58" s="1530"/>
      <c r="G58" s="1530"/>
      <c r="H58" s="1530"/>
      <c r="I58" s="1530"/>
    </row>
  </sheetData>
  <mergeCells count="46">
    <mergeCell ref="B15:H15"/>
    <mergeCell ref="A2:I2"/>
    <mergeCell ref="A3:H3"/>
    <mergeCell ref="B5:I5"/>
    <mergeCell ref="B7:H7"/>
    <mergeCell ref="B8:D8"/>
    <mergeCell ref="B9:D9"/>
    <mergeCell ref="B10:D10"/>
    <mergeCell ref="B11:H11"/>
    <mergeCell ref="B12:H12"/>
    <mergeCell ref="B13:H13"/>
    <mergeCell ref="B14:H14"/>
    <mergeCell ref="B30:H30"/>
    <mergeCell ref="B16:H16"/>
    <mergeCell ref="B17:H17"/>
    <mergeCell ref="B18:H18"/>
    <mergeCell ref="F19:H19"/>
    <mergeCell ref="B21:I21"/>
    <mergeCell ref="B23:H23"/>
    <mergeCell ref="B24:H24"/>
    <mergeCell ref="B25:H25"/>
    <mergeCell ref="F26:H26"/>
    <mergeCell ref="B28:I28"/>
    <mergeCell ref="B29:H29"/>
    <mergeCell ref="F42:H42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F51:H51"/>
    <mergeCell ref="B54:E54"/>
    <mergeCell ref="F54:H54"/>
    <mergeCell ref="A57:H57"/>
    <mergeCell ref="B44:I44"/>
    <mergeCell ref="B46:H46"/>
    <mergeCell ref="B47:H47"/>
    <mergeCell ref="B48:H48"/>
    <mergeCell ref="B49:H49"/>
    <mergeCell ref="B50:H50"/>
  </mergeCells>
  <pageMargins left="0.7" right="0.7" top="0.75" bottom="0.75" header="0.3" footer="0.3"/>
  <pageSetup scale="63" fitToHeight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/>
  <dimension ref="A1:V67"/>
  <sheetViews>
    <sheetView zoomScale="55" zoomScaleNormal="55" workbookViewId="0">
      <selection activeCell="J215" sqref="J215"/>
    </sheetView>
  </sheetViews>
  <sheetFormatPr baseColWidth="10" defaultRowHeight="15"/>
  <cols>
    <col min="1" max="1" width="55.28515625" style="1531" customWidth="1"/>
    <col min="2" max="2" width="14" style="1531" customWidth="1"/>
    <col min="3" max="20" width="11.42578125" style="1531"/>
    <col min="21" max="21" width="14.42578125" style="1531" customWidth="1"/>
    <col min="22" max="16384" width="11.42578125" style="1531"/>
  </cols>
  <sheetData>
    <row r="1" spans="1:22" ht="26.25" customHeight="1">
      <c r="A1" s="2106" t="s">
        <v>6176</v>
      </c>
      <c r="B1" s="2106"/>
      <c r="C1" s="2106"/>
      <c r="D1" s="2106"/>
      <c r="E1" s="2106"/>
      <c r="F1" s="2106"/>
      <c r="G1" s="2106"/>
      <c r="H1" s="2106"/>
      <c r="I1" s="2106"/>
      <c r="J1" s="2106"/>
      <c r="K1" s="2106"/>
      <c r="L1" s="2106"/>
      <c r="M1" s="2106"/>
      <c r="N1" s="2106"/>
      <c r="O1" s="2106"/>
      <c r="P1" s="2106"/>
      <c r="Q1" s="2106"/>
      <c r="R1" s="2106"/>
      <c r="S1" s="2106"/>
      <c r="T1" s="2106"/>
      <c r="U1" s="2106"/>
      <c r="V1" s="2106"/>
    </row>
    <row r="2" spans="1:22" ht="26.25" customHeight="1">
      <c r="A2" s="2106" t="s">
        <v>6177</v>
      </c>
      <c r="B2" s="2106"/>
      <c r="C2" s="2106"/>
      <c r="D2" s="2106"/>
      <c r="E2" s="2106"/>
      <c r="F2" s="2106"/>
      <c r="G2" s="2106"/>
      <c r="H2" s="2106"/>
      <c r="I2" s="2106"/>
      <c r="J2" s="2106"/>
      <c r="K2" s="2106"/>
      <c r="L2" s="2106"/>
      <c r="M2" s="2106"/>
      <c r="N2" s="2106"/>
      <c r="O2" s="2106"/>
      <c r="P2" s="2106"/>
      <c r="Q2" s="2106"/>
      <c r="R2" s="2106"/>
      <c r="S2" s="2106"/>
      <c r="T2" s="2106"/>
      <c r="U2" s="2106"/>
      <c r="V2" s="2106"/>
    </row>
    <row r="3" spans="1:22" ht="15" customHeight="1">
      <c r="A3" s="2107" t="s">
        <v>6178</v>
      </c>
      <c r="B3" s="2107"/>
      <c r="C3" s="2107"/>
      <c r="D3" s="2107"/>
      <c r="E3" s="2107"/>
      <c r="F3" s="2107"/>
      <c r="G3" s="2107"/>
      <c r="H3" s="2107"/>
      <c r="I3" s="2107"/>
      <c r="J3" s="2107"/>
      <c r="K3" s="2107"/>
      <c r="L3" s="2107"/>
      <c r="M3" s="2107"/>
      <c r="N3" s="2107"/>
      <c r="O3" s="2107"/>
      <c r="P3" s="2107"/>
      <c r="Q3" s="2107"/>
      <c r="R3" s="2107"/>
      <c r="S3" s="2107"/>
      <c r="T3" s="2107"/>
      <c r="U3" s="2107"/>
      <c r="V3" s="2107"/>
    </row>
    <row r="4" spans="1:22">
      <c r="U4" s="1532">
        <v>8730000</v>
      </c>
    </row>
    <row r="5" spans="1:22" ht="15" customHeight="1">
      <c r="A5" s="2104" t="s">
        <v>6179</v>
      </c>
      <c r="B5" s="2105"/>
      <c r="C5" s="2105"/>
      <c r="D5" s="2105"/>
      <c r="E5" s="2105"/>
      <c r="F5" s="2105"/>
      <c r="G5" s="2105"/>
      <c r="H5" s="2105"/>
      <c r="I5" s="2105"/>
      <c r="J5" s="2105"/>
      <c r="K5" s="2105"/>
      <c r="L5" s="2105"/>
      <c r="M5" s="2105"/>
      <c r="N5" s="2105"/>
      <c r="O5" s="2105"/>
      <c r="P5" s="2105"/>
      <c r="Q5" s="2105"/>
      <c r="R5" s="2105"/>
      <c r="S5" s="2105"/>
      <c r="T5" s="2105"/>
      <c r="U5" s="2105"/>
      <c r="V5" s="2105"/>
    </row>
    <row r="6" spans="1:22">
      <c r="A6" s="1533"/>
      <c r="B6" s="1534" t="s">
        <v>6180</v>
      </c>
      <c r="C6" s="1535">
        <v>0.16700000000000001</v>
      </c>
      <c r="D6" s="1535">
        <v>9.2299999999999993E-2</v>
      </c>
      <c r="E6" s="1535">
        <v>8.7499999999999994E-2</v>
      </c>
      <c r="F6" s="1535">
        <v>7.6499999999999999E-2</v>
      </c>
      <c r="G6" s="1535">
        <v>6.9900000000000004E-2</v>
      </c>
      <c r="H6" s="1535">
        <v>6.4899999999999999E-2</v>
      </c>
      <c r="I6" s="1535">
        <v>5.5E-2</v>
      </c>
      <c r="J6" s="1535">
        <v>4.8500000000000001E-2</v>
      </c>
      <c r="K6" s="1536">
        <v>4.48E-2</v>
      </c>
      <c r="L6" s="1536">
        <v>5.6899999999999999E-2</v>
      </c>
      <c r="M6" s="1537">
        <v>7.6700000000000004E-2</v>
      </c>
      <c r="N6" s="1537">
        <v>0.02</v>
      </c>
      <c r="O6" s="1537">
        <v>3.1699999999999999E-2</v>
      </c>
      <c r="P6" s="1537">
        <v>3.73E-2</v>
      </c>
      <c r="Q6" s="1537">
        <v>2.4400000000000002E-2</v>
      </c>
      <c r="R6" s="1537">
        <v>1.9400000000000001E-2</v>
      </c>
      <c r="S6" s="1537">
        <v>3.6600000000000001E-2</v>
      </c>
      <c r="T6" s="1537">
        <v>6.7699999999999996E-2</v>
      </c>
      <c r="U6" s="1537">
        <v>5.8000000000000003E-2</v>
      </c>
      <c r="V6" s="1537"/>
    </row>
    <row r="7" spans="1:22">
      <c r="A7" s="1533"/>
      <c r="B7" s="1534" t="s">
        <v>6181</v>
      </c>
      <c r="C7" s="1538">
        <v>1998</v>
      </c>
      <c r="D7" s="1538">
        <v>1999</v>
      </c>
      <c r="E7" s="1538">
        <v>2000</v>
      </c>
      <c r="F7" s="1538">
        <v>2001</v>
      </c>
      <c r="G7" s="1538">
        <v>2002</v>
      </c>
      <c r="H7" s="1538">
        <v>2003</v>
      </c>
      <c r="I7" s="1538">
        <v>2004</v>
      </c>
      <c r="J7" s="1538">
        <v>2005</v>
      </c>
      <c r="K7" s="1539">
        <v>2006</v>
      </c>
      <c r="L7" s="1539">
        <v>2007</v>
      </c>
      <c r="M7" s="1539">
        <v>2008</v>
      </c>
      <c r="N7" s="1539">
        <v>2009</v>
      </c>
      <c r="O7" s="1539">
        <v>2010</v>
      </c>
      <c r="P7" s="1539">
        <v>2011</v>
      </c>
      <c r="Q7" s="1539">
        <v>2012</v>
      </c>
      <c r="R7" s="1540">
        <v>2013</v>
      </c>
      <c r="S7" s="1540">
        <v>2014</v>
      </c>
      <c r="T7" s="1540">
        <v>2015</v>
      </c>
      <c r="U7" s="1540">
        <v>2016</v>
      </c>
      <c r="V7" s="1540">
        <v>2017</v>
      </c>
    </row>
    <row r="8" spans="1:22">
      <c r="A8" s="2115" t="s">
        <v>6182</v>
      </c>
      <c r="B8" s="1541" t="s">
        <v>6183</v>
      </c>
      <c r="C8" s="1542">
        <v>3577000</v>
      </c>
      <c r="D8" s="1542">
        <v>4174000</v>
      </c>
      <c r="E8" s="1542">
        <v>4559000</v>
      </c>
      <c r="F8" s="1542">
        <v>4958000</v>
      </c>
      <c r="G8" s="1542">
        <v>5337000</v>
      </c>
      <c r="H8" s="1542">
        <v>5710000</v>
      </c>
      <c r="I8" s="1542">
        <v>6081000</v>
      </c>
      <c r="J8" s="1542">
        <v>6415000</v>
      </c>
      <c r="K8" s="1542">
        <v>6726000</v>
      </c>
      <c r="L8" s="1542">
        <v>7027000</v>
      </c>
      <c r="M8" s="1542">
        <v>7427000</v>
      </c>
      <c r="N8" s="1542">
        <v>7997000</v>
      </c>
      <c r="O8" s="1542">
        <v>8157000</v>
      </c>
      <c r="P8" s="1542">
        <v>8416000</v>
      </c>
      <c r="Q8" s="1542">
        <v>8730000</v>
      </c>
      <c r="R8" s="1542">
        <v>8943000</v>
      </c>
      <c r="S8" s="1542">
        <v>9116000</v>
      </c>
      <c r="T8" s="1542">
        <v>9450000</v>
      </c>
      <c r="U8" s="1542">
        <v>10090000</v>
      </c>
      <c r="V8" s="1542">
        <f>+U8*(1+$U$6)</f>
        <v>10675220</v>
      </c>
    </row>
    <row r="9" spans="1:22">
      <c r="A9" s="2115"/>
      <c r="B9" s="1543" t="s">
        <v>6184</v>
      </c>
      <c r="C9" s="1542">
        <v>2726000</v>
      </c>
      <c r="D9" s="1542">
        <v>3181000</v>
      </c>
      <c r="E9" s="1542">
        <v>3475000</v>
      </c>
      <c r="F9" s="1542">
        <v>3779000</v>
      </c>
      <c r="G9" s="1542">
        <v>4068000</v>
      </c>
      <c r="H9" s="1542">
        <v>4352000</v>
      </c>
      <c r="I9" s="1542">
        <v>4634000</v>
      </c>
      <c r="J9" s="1542">
        <v>4889000</v>
      </c>
      <c r="K9" s="1542">
        <v>5126000</v>
      </c>
      <c r="L9" s="1542">
        <v>5356000</v>
      </c>
      <c r="M9" s="1542">
        <v>5661000</v>
      </c>
      <c r="N9" s="1542">
        <v>6095000</v>
      </c>
      <c r="O9" s="1542">
        <v>6217000</v>
      </c>
      <c r="P9" s="1542">
        <v>6414000</v>
      </c>
      <c r="Q9" s="1542">
        <v>6653000</v>
      </c>
      <c r="R9" s="1542">
        <v>6815000</v>
      </c>
      <c r="S9" s="1542">
        <v>6947000</v>
      </c>
      <c r="T9" s="1542">
        <v>7201000</v>
      </c>
      <c r="U9" s="1542">
        <v>7689000</v>
      </c>
      <c r="V9" s="1542">
        <f t="shared" ref="V9:V65" si="0">+U9*(1+$U$6)</f>
        <v>8134962</v>
      </c>
    </row>
    <row r="10" spans="1:22">
      <c r="A10" s="2115"/>
      <c r="B10" s="1543" t="s">
        <v>6185</v>
      </c>
      <c r="C10" s="1542">
        <v>2300000</v>
      </c>
      <c r="D10" s="1542">
        <v>2684000</v>
      </c>
      <c r="E10" s="1542">
        <v>2932000</v>
      </c>
      <c r="F10" s="1542">
        <v>3189000</v>
      </c>
      <c r="G10" s="1542">
        <v>3433000</v>
      </c>
      <c r="H10" s="1542">
        <v>3673000</v>
      </c>
      <c r="I10" s="1542">
        <v>3911000</v>
      </c>
      <c r="J10" s="1542">
        <v>4126000</v>
      </c>
      <c r="K10" s="1542">
        <v>4326000</v>
      </c>
      <c r="L10" s="1542">
        <v>4520000</v>
      </c>
      <c r="M10" s="1542">
        <v>4777000</v>
      </c>
      <c r="N10" s="1542">
        <v>5143000</v>
      </c>
      <c r="O10" s="1542">
        <v>5246000</v>
      </c>
      <c r="P10" s="1542">
        <v>5412000</v>
      </c>
      <c r="Q10" s="1542">
        <v>5614000</v>
      </c>
      <c r="R10" s="1542">
        <v>5751000</v>
      </c>
      <c r="S10" s="1542">
        <v>5863000</v>
      </c>
      <c r="T10" s="1542">
        <v>6078000</v>
      </c>
      <c r="U10" s="1542">
        <v>6489000</v>
      </c>
      <c r="V10" s="1542">
        <f t="shared" si="0"/>
        <v>6865362</v>
      </c>
    </row>
    <row r="11" spans="1:22">
      <c r="A11" s="2115"/>
      <c r="B11" s="1543" t="s">
        <v>6186</v>
      </c>
      <c r="C11" s="1542">
        <v>1959000</v>
      </c>
      <c r="D11" s="1542">
        <v>2286000</v>
      </c>
      <c r="E11" s="1542">
        <v>2497000</v>
      </c>
      <c r="F11" s="1542">
        <v>2715000</v>
      </c>
      <c r="G11" s="1542">
        <v>2923000</v>
      </c>
      <c r="H11" s="1542">
        <v>3127000</v>
      </c>
      <c r="I11" s="1542">
        <v>3330000</v>
      </c>
      <c r="J11" s="1542">
        <v>3513000</v>
      </c>
      <c r="K11" s="1542">
        <v>3683000</v>
      </c>
      <c r="L11" s="1542">
        <v>3848000</v>
      </c>
      <c r="M11" s="1542">
        <v>4067000</v>
      </c>
      <c r="N11" s="1542">
        <v>4379000</v>
      </c>
      <c r="O11" s="1542">
        <v>4467000</v>
      </c>
      <c r="P11" s="1542">
        <v>4609000</v>
      </c>
      <c r="Q11" s="1542">
        <v>4781000</v>
      </c>
      <c r="R11" s="1542">
        <v>4898000</v>
      </c>
      <c r="S11" s="1542">
        <v>4993000</v>
      </c>
      <c r="T11" s="1542">
        <v>5176000</v>
      </c>
      <c r="U11" s="1542">
        <v>5526000</v>
      </c>
      <c r="V11" s="1542">
        <f t="shared" si="0"/>
        <v>5846508</v>
      </c>
    </row>
    <row r="12" spans="1:22">
      <c r="A12" s="2115"/>
      <c r="B12" s="1543" t="s">
        <v>6187</v>
      </c>
      <c r="C12" s="1542">
        <v>1767000</v>
      </c>
      <c r="D12" s="1542">
        <v>2062000</v>
      </c>
      <c r="E12" s="1542">
        <v>2252000</v>
      </c>
      <c r="F12" s="1542">
        <v>2449000</v>
      </c>
      <c r="G12" s="1542">
        <v>2636000</v>
      </c>
      <c r="H12" s="1542">
        <v>2820000</v>
      </c>
      <c r="I12" s="1542">
        <v>3003000</v>
      </c>
      <c r="J12" s="1542">
        <v>3168000</v>
      </c>
      <c r="K12" s="1542">
        <v>3322000</v>
      </c>
      <c r="L12" s="1542">
        <v>3471000</v>
      </c>
      <c r="M12" s="1542">
        <v>3668000</v>
      </c>
      <c r="N12" s="1542">
        <v>3949000</v>
      </c>
      <c r="O12" s="1542">
        <v>4028000</v>
      </c>
      <c r="P12" s="1542">
        <v>4156000</v>
      </c>
      <c r="Q12" s="1542">
        <v>4311000</v>
      </c>
      <c r="R12" s="1542">
        <v>4416000</v>
      </c>
      <c r="S12" s="1542">
        <v>4502000</v>
      </c>
      <c r="T12" s="1542">
        <v>4667000</v>
      </c>
      <c r="U12" s="1542">
        <v>4983000</v>
      </c>
      <c r="V12" s="1542">
        <f>+U12*(1+$U$6)</f>
        <v>5272014</v>
      </c>
    </row>
    <row r="13" spans="1:22">
      <c r="A13" s="2115"/>
      <c r="B13" s="1543" t="s">
        <v>6188</v>
      </c>
      <c r="C13" s="1542">
        <v>1576000</v>
      </c>
      <c r="D13" s="1542">
        <v>1839000</v>
      </c>
      <c r="E13" s="1542">
        <v>2009000</v>
      </c>
      <c r="F13" s="1542">
        <v>2185000</v>
      </c>
      <c r="G13" s="1542">
        <v>2352000</v>
      </c>
      <c r="H13" s="1542">
        <v>2516000</v>
      </c>
      <c r="I13" s="1542">
        <v>2679000</v>
      </c>
      <c r="J13" s="1542">
        <v>2826000</v>
      </c>
      <c r="K13" s="1542">
        <v>2963000</v>
      </c>
      <c r="L13" s="1542">
        <v>3096000</v>
      </c>
      <c r="M13" s="1542">
        <v>3272000</v>
      </c>
      <c r="N13" s="1542">
        <v>3523000</v>
      </c>
      <c r="O13" s="1542">
        <v>3593000</v>
      </c>
      <c r="P13" s="1542">
        <v>3707000</v>
      </c>
      <c r="Q13" s="1542">
        <v>3845000</v>
      </c>
      <c r="R13" s="1542">
        <v>3939000</v>
      </c>
      <c r="S13" s="1542">
        <v>4015000</v>
      </c>
      <c r="T13" s="1542">
        <v>4162000</v>
      </c>
      <c r="U13" s="1542">
        <v>4444000</v>
      </c>
      <c r="V13" s="1542">
        <f t="shared" si="0"/>
        <v>4701752</v>
      </c>
    </row>
    <row r="14" spans="1:22">
      <c r="A14" s="2115"/>
      <c r="B14" s="1543" t="s">
        <v>6189</v>
      </c>
      <c r="C14" s="1542">
        <v>1192000</v>
      </c>
      <c r="D14" s="1542">
        <v>1391000</v>
      </c>
      <c r="E14" s="1542">
        <v>1519000</v>
      </c>
      <c r="F14" s="1542">
        <v>1652000</v>
      </c>
      <c r="G14" s="1542">
        <v>1778000</v>
      </c>
      <c r="H14" s="1542">
        <v>1902000</v>
      </c>
      <c r="I14" s="1542">
        <v>2025000</v>
      </c>
      <c r="J14" s="1542">
        <v>2136000</v>
      </c>
      <c r="K14" s="1542">
        <v>2240000</v>
      </c>
      <c r="L14" s="1542">
        <v>2340000</v>
      </c>
      <c r="M14" s="1542">
        <v>2473000</v>
      </c>
      <c r="N14" s="1542">
        <v>2663000</v>
      </c>
      <c r="O14" s="1542">
        <v>2716000</v>
      </c>
      <c r="P14" s="1542">
        <v>2802000</v>
      </c>
      <c r="Q14" s="1542">
        <v>2907000</v>
      </c>
      <c r="R14" s="1542">
        <v>2978000</v>
      </c>
      <c r="S14" s="1542">
        <v>3036000</v>
      </c>
      <c r="T14" s="1542">
        <v>3147000</v>
      </c>
      <c r="U14" s="1542">
        <v>3360000</v>
      </c>
      <c r="V14" s="1542">
        <f t="shared" si="0"/>
        <v>3554880</v>
      </c>
    </row>
    <row r="15" spans="1:22">
      <c r="A15" s="2115"/>
      <c r="B15" s="1543" t="s">
        <v>6190</v>
      </c>
      <c r="C15" s="1542">
        <v>1124000</v>
      </c>
      <c r="D15" s="1542">
        <v>1312000</v>
      </c>
      <c r="E15" s="1542">
        <v>1433000</v>
      </c>
      <c r="F15" s="1542">
        <v>1558000</v>
      </c>
      <c r="G15" s="1542">
        <v>1677000</v>
      </c>
      <c r="H15" s="1542">
        <v>1794000</v>
      </c>
      <c r="I15" s="1542">
        <v>1910000</v>
      </c>
      <c r="J15" s="1542">
        <v>2015000</v>
      </c>
      <c r="K15" s="1542">
        <v>2113000</v>
      </c>
      <c r="L15" s="1542">
        <v>2208000</v>
      </c>
      <c r="M15" s="1542">
        <v>2334000</v>
      </c>
      <c r="N15" s="1542">
        <v>2513000</v>
      </c>
      <c r="O15" s="1542">
        <v>2563000</v>
      </c>
      <c r="P15" s="1542">
        <v>2644000</v>
      </c>
      <c r="Q15" s="1542">
        <v>2743000</v>
      </c>
      <c r="R15" s="1542">
        <v>2810000</v>
      </c>
      <c r="S15" s="1542">
        <v>2865000</v>
      </c>
      <c r="T15" s="1542">
        <v>2970000</v>
      </c>
      <c r="U15" s="1542">
        <v>3171000</v>
      </c>
      <c r="V15" s="1542">
        <f t="shared" si="0"/>
        <v>3354918</v>
      </c>
    </row>
    <row r="16" spans="1:22">
      <c r="B16" s="1544"/>
      <c r="C16" s="1545"/>
      <c r="D16" s="1545"/>
      <c r="E16" s="1545"/>
      <c r="F16" s="1545"/>
      <c r="G16" s="1545"/>
      <c r="H16" s="1545"/>
      <c r="I16" s="1545"/>
      <c r="J16" s="1546"/>
      <c r="K16" s="1542"/>
      <c r="L16" s="1542"/>
      <c r="M16" s="1542"/>
      <c r="N16" s="1542"/>
      <c r="O16" s="1542"/>
      <c r="P16" s="1542"/>
      <c r="Q16" s="1542"/>
      <c r="V16" s="1542">
        <f t="shared" si="0"/>
        <v>0</v>
      </c>
    </row>
    <row r="17" spans="1:22" ht="38.25">
      <c r="A17" s="2116" t="s">
        <v>6191</v>
      </c>
      <c r="B17" s="1542" t="s">
        <v>6192</v>
      </c>
      <c r="C17" s="1542">
        <v>738000</v>
      </c>
      <c r="D17" s="1542">
        <v>861000</v>
      </c>
      <c r="E17" s="1542">
        <v>940000</v>
      </c>
      <c r="F17" s="1542">
        <v>1022000</v>
      </c>
      <c r="G17" s="1542">
        <v>1100000</v>
      </c>
      <c r="H17" s="1542">
        <v>1177000</v>
      </c>
      <c r="I17" s="1542">
        <v>1253000</v>
      </c>
      <c r="J17" s="1542">
        <v>1322000</v>
      </c>
      <c r="K17" s="1542">
        <v>1386000</v>
      </c>
      <c r="L17" s="1542">
        <v>1448000</v>
      </c>
      <c r="M17" s="1542">
        <v>1530000</v>
      </c>
      <c r="N17" s="1542">
        <v>1647000</v>
      </c>
      <c r="O17" s="1542">
        <v>1680000</v>
      </c>
      <c r="P17" s="1542">
        <v>1733000</v>
      </c>
      <c r="Q17" s="1542">
        <v>1798000</v>
      </c>
      <c r="R17" s="1542">
        <v>1842000</v>
      </c>
      <c r="S17" s="1542">
        <v>1878000</v>
      </c>
      <c r="T17" s="1542">
        <v>1947000</v>
      </c>
      <c r="U17" s="1542">
        <v>2079000</v>
      </c>
      <c r="V17" s="1542">
        <f t="shared" si="0"/>
        <v>2199582</v>
      </c>
    </row>
    <row r="18" spans="1:22" ht="25.5">
      <c r="A18" s="2116"/>
      <c r="B18" s="1542" t="s">
        <v>6193</v>
      </c>
      <c r="C18" s="1542">
        <v>648000</v>
      </c>
      <c r="D18" s="1542">
        <v>756000</v>
      </c>
      <c r="E18" s="1542">
        <v>826000</v>
      </c>
      <c r="F18" s="1542">
        <v>898000</v>
      </c>
      <c r="G18" s="1542">
        <v>967000</v>
      </c>
      <c r="H18" s="1542">
        <v>1035000</v>
      </c>
      <c r="I18" s="1542">
        <v>1102000</v>
      </c>
      <c r="J18" s="1542">
        <v>1163000</v>
      </c>
      <c r="K18" s="1542">
        <v>1219000</v>
      </c>
      <c r="L18" s="1542">
        <v>1274000</v>
      </c>
      <c r="M18" s="1542">
        <v>1346000</v>
      </c>
      <c r="N18" s="1542">
        <v>1449000</v>
      </c>
      <c r="O18" s="1542">
        <v>1478000</v>
      </c>
      <c r="P18" s="1542">
        <v>1525000</v>
      </c>
      <c r="Q18" s="1542">
        <v>1582000</v>
      </c>
      <c r="R18" s="1542">
        <v>1621000</v>
      </c>
      <c r="S18" s="1542">
        <v>1652000</v>
      </c>
      <c r="T18" s="1542">
        <v>1712000</v>
      </c>
      <c r="U18" s="1542">
        <v>1828000</v>
      </c>
      <c r="V18" s="1542">
        <f t="shared" si="0"/>
        <v>1934024</v>
      </c>
    </row>
    <row r="19" spans="1:22">
      <c r="A19" s="2116"/>
      <c r="B19" s="1542" t="s">
        <v>6194</v>
      </c>
      <c r="C19" s="1542">
        <v>680000</v>
      </c>
      <c r="D19" s="1542">
        <v>794000</v>
      </c>
      <c r="E19" s="1542">
        <v>867000</v>
      </c>
      <c r="F19" s="1542">
        <v>943000</v>
      </c>
      <c r="G19" s="1542">
        <v>1015000</v>
      </c>
      <c r="H19" s="1542">
        <v>1086000</v>
      </c>
      <c r="I19" s="1542">
        <v>1156000</v>
      </c>
      <c r="J19" s="1542">
        <v>1220000</v>
      </c>
      <c r="K19" s="1542">
        <v>1279000</v>
      </c>
      <c r="L19" s="1542">
        <v>1336000</v>
      </c>
      <c r="M19" s="1542">
        <v>1412000</v>
      </c>
      <c r="N19" s="1542">
        <v>1520000</v>
      </c>
      <c r="O19" s="1542">
        <v>1550000</v>
      </c>
      <c r="P19" s="1542">
        <v>1599000</v>
      </c>
      <c r="Q19" s="1542">
        <v>1659000</v>
      </c>
      <c r="R19" s="1542">
        <v>1699000</v>
      </c>
      <c r="S19" s="1542">
        <v>1732000</v>
      </c>
      <c r="T19" s="1542">
        <v>1795000</v>
      </c>
      <c r="U19" s="1542">
        <v>1917000</v>
      </c>
      <c r="V19" s="1542">
        <f t="shared" si="0"/>
        <v>2028186</v>
      </c>
    </row>
    <row r="20" spans="1:22">
      <c r="A20" s="2116"/>
      <c r="B20" s="1542" t="s">
        <v>6195</v>
      </c>
      <c r="C20" s="1542">
        <v>550000</v>
      </c>
      <c r="D20" s="1542">
        <v>642000</v>
      </c>
      <c r="E20" s="1542">
        <v>701000</v>
      </c>
      <c r="F20" s="1542">
        <v>762000</v>
      </c>
      <c r="G20" s="1542">
        <v>820000</v>
      </c>
      <c r="H20" s="1542">
        <v>877000</v>
      </c>
      <c r="I20" s="1542">
        <v>934000</v>
      </c>
      <c r="J20" s="1542">
        <v>985000</v>
      </c>
      <c r="K20" s="1542">
        <v>1033000</v>
      </c>
      <c r="L20" s="1542">
        <v>1079000</v>
      </c>
      <c r="M20" s="1542">
        <v>1140000</v>
      </c>
      <c r="N20" s="1542">
        <v>1227000</v>
      </c>
      <c r="O20" s="1542">
        <v>1252000</v>
      </c>
      <c r="P20" s="1542">
        <v>1292000</v>
      </c>
      <c r="Q20" s="1542">
        <v>1340000</v>
      </c>
      <c r="R20" s="1542">
        <v>1373000</v>
      </c>
      <c r="S20" s="1542">
        <v>1400000</v>
      </c>
      <c r="T20" s="1542">
        <v>1451000</v>
      </c>
      <c r="U20" s="1542">
        <v>1549000</v>
      </c>
      <c r="V20" s="1542">
        <f t="shared" si="0"/>
        <v>1638842</v>
      </c>
    </row>
    <row r="21" spans="1:22" ht="25.5">
      <c r="A21" s="2116"/>
      <c r="B21" s="1542" t="s">
        <v>6196</v>
      </c>
      <c r="C21" s="1542">
        <v>767000</v>
      </c>
      <c r="D21" s="1542">
        <v>895000</v>
      </c>
      <c r="E21" s="1542">
        <v>978000</v>
      </c>
      <c r="F21" s="1542">
        <v>1064000</v>
      </c>
      <c r="G21" s="1542">
        <v>1145000</v>
      </c>
      <c r="H21" s="1542">
        <v>1225000</v>
      </c>
      <c r="I21" s="1542">
        <v>1305000</v>
      </c>
      <c r="J21" s="1542">
        <v>1377000</v>
      </c>
      <c r="K21" s="1542">
        <v>1444000</v>
      </c>
      <c r="L21" s="1542">
        <v>1509000</v>
      </c>
      <c r="M21" s="1542">
        <v>1595000</v>
      </c>
      <c r="N21" s="1542">
        <v>1717000</v>
      </c>
      <c r="O21" s="1542">
        <v>1751000</v>
      </c>
      <c r="P21" s="1542">
        <v>1807000</v>
      </c>
      <c r="Q21" s="1542">
        <v>1874000</v>
      </c>
      <c r="R21" s="1542">
        <v>1920000</v>
      </c>
      <c r="S21" s="1542">
        <v>1957000</v>
      </c>
      <c r="T21" s="1542">
        <v>2029000</v>
      </c>
      <c r="U21" s="1542">
        <v>2166000</v>
      </c>
      <c r="V21" s="1542">
        <f t="shared" si="0"/>
        <v>2291628</v>
      </c>
    </row>
    <row r="22" spans="1:22" ht="25.5">
      <c r="A22" s="2116"/>
      <c r="B22" s="1542" t="s">
        <v>6197</v>
      </c>
      <c r="C22" s="1542">
        <v>630000</v>
      </c>
      <c r="D22" s="1542">
        <v>735000</v>
      </c>
      <c r="E22" s="1542">
        <v>803000</v>
      </c>
      <c r="F22" s="1542">
        <v>873000</v>
      </c>
      <c r="G22" s="1542">
        <v>940000</v>
      </c>
      <c r="H22" s="1542">
        <v>1006000</v>
      </c>
      <c r="I22" s="1542">
        <v>1071000</v>
      </c>
      <c r="J22" s="1542">
        <v>1130000</v>
      </c>
      <c r="K22" s="1542">
        <v>1185000</v>
      </c>
      <c r="L22" s="1542">
        <v>1238000</v>
      </c>
      <c r="M22" s="1542">
        <v>1308000</v>
      </c>
      <c r="N22" s="1542">
        <v>1408000</v>
      </c>
      <c r="O22" s="1542">
        <v>1436000</v>
      </c>
      <c r="P22" s="1542">
        <v>1482000</v>
      </c>
      <c r="Q22" s="1542">
        <v>1537000</v>
      </c>
      <c r="R22" s="1542">
        <v>1575000</v>
      </c>
      <c r="S22" s="1542">
        <v>1606000</v>
      </c>
      <c r="T22" s="1542">
        <v>1665000</v>
      </c>
      <c r="U22" s="1542">
        <v>1778000</v>
      </c>
      <c r="V22" s="1542">
        <f t="shared" si="0"/>
        <v>1881124</v>
      </c>
    </row>
    <row r="23" spans="1:22" ht="25.5">
      <c r="A23" s="2116"/>
      <c r="B23" s="1542" t="s">
        <v>6198</v>
      </c>
      <c r="C23" s="1542">
        <v>767000</v>
      </c>
      <c r="D23" s="1542">
        <v>895000</v>
      </c>
      <c r="E23" s="1542">
        <v>978000</v>
      </c>
      <c r="F23" s="1542">
        <v>1064000</v>
      </c>
      <c r="G23" s="1542">
        <v>1145000</v>
      </c>
      <c r="H23" s="1542">
        <v>1225000</v>
      </c>
      <c r="I23" s="1542">
        <v>1305000</v>
      </c>
      <c r="J23" s="1542">
        <v>1377000</v>
      </c>
      <c r="K23" s="1542">
        <v>1444000</v>
      </c>
      <c r="L23" s="1542">
        <v>1509000</v>
      </c>
      <c r="M23" s="1542">
        <v>1595000</v>
      </c>
      <c r="N23" s="1542">
        <v>1717000</v>
      </c>
      <c r="O23" s="1542">
        <v>1751000</v>
      </c>
      <c r="P23" s="1542">
        <v>1807000</v>
      </c>
      <c r="Q23" s="1542">
        <v>1874000</v>
      </c>
      <c r="R23" s="1542">
        <v>1920000</v>
      </c>
      <c r="S23" s="1542">
        <v>1957000</v>
      </c>
      <c r="T23" s="1542">
        <v>2029000</v>
      </c>
      <c r="U23" s="1542">
        <v>2166000</v>
      </c>
      <c r="V23" s="1542">
        <f t="shared" si="0"/>
        <v>2291628</v>
      </c>
    </row>
    <row r="24" spans="1:22" ht="25.5">
      <c r="A24" s="2116"/>
      <c r="B24" s="1542" t="s">
        <v>6199</v>
      </c>
      <c r="C24" s="1542">
        <v>630000</v>
      </c>
      <c r="D24" s="1542">
        <v>735000</v>
      </c>
      <c r="E24" s="1542">
        <v>803000</v>
      </c>
      <c r="F24" s="1542">
        <v>873000</v>
      </c>
      <c r="G24" s="1542">
        <v>940000</v>
      </c>
      <c r="H24" s="1542">
        <v>1006000</v>
      </c>
      <c r="I24" s="1542">
        <v>1071000</v>
      </c>
      <c r="J24" s="1542">
        <v>1130000</v>
      </c>
      <c r="K24" s="1542">
        <v>1185000</v>
      </c>
      <c r="L24" s="1542">
        <v>1238000</v>
      </c>
      <c r="M24" s="1542">
        <v>1308000</v>
      </c>
      <c r="N24" s="1542">
        <v>1408000</v>
      </c>
      <c r="O24" s="1542">
        <v>1436000</v>
      </c>
      <c r="P24" s="1542">
        <v>1482000</v>
      </c>
      <c r="Q24" s="1542">
        <v>1537000</v>
      </c>
      <c r="R24" s="1542">
        <v>1575000</v>
      </c>
      <c r="S24" s="1542">
        <v>1606000</v>
      </c>
      <c r="T24" s="1542">
        <v>1665000</v>
      </c>
      <c r="U24" s="1542">
        <v>1778000</v>
      </c>
      <c r="V24" s="1542">
        <f t="shared" si="0"/>
        <v>1881124</v>
      </c>
    </row>
    <row r="25" spans="1:22" ht="25.5">
      <c r="A25" s="2116"/>
      <c r="B25" s="1542" t="s">
        <v>6200</v>
      </c>
      <c r="C25" s="1542">
        <v>681000</v>
      </c>
      <c r="D25" s="1542">
        <v>795000</v>
      </c>
      <c r="E25" s="1542">
        <v>868000</v>
      </c>
      <c r="F25" s="1542">
        <v>944000</v>
      </c>
      <c r="G25" s="1542">
        <v>1016000</v>
      </c>
      <c r="H25" s="1542">
        <v>1087000</v>
      </c>
      <c r="I25" s="1542">
        <v>1158000</v>
      </c>
      <c r="J25" s="1542">
        <v>1222000</v>
      </c>
      <c r="K25" s="1542">
        <v>1281000</v>
      </c>
      <c r="L25" s="1542">
        <v>1338000</v>
      </c>
      <c r="M25" s="1542">
        <v>1414000</v>
      </c>
      <c r="N25" s="1542">
        <v>1522000</v>
      </c>
      <c r="O25" s="1542">
        <v>1552000</v>
      </c>
      <c r="P25" s="1542">
        <v>1601000</v>
      </c>
      <c r="Q25" s="1542">
        <v>1661000</v>
      </c>
      <c r="R25" s="1542">
        <v>1702000</v>
      </c>
      <c r="S25" s="1542">
        <v>1735000</v>
      </c>
      <c r="T25" s="1542">
        <v>1799000</v>
      </c>
      <c r="U25" s="1542">
        <v>1921000</v>
      </c>
      <c r="V25" s="1542">
        <f t="shared" si="0"/>
        <v>2032418</v>
      </c>
    </row>
    <row r="26" spans="1:22" ht="25.5">
      <c r="A26" s="2116"/>
      <c r="B26" s="1542" t="s">
        <v>6201</v>
      </c>
      <c r="C26" s="1542">
        <v>477000</v>
      </c>
      <c r="D26" s="1542">
        <v>557000</v>
      </c>
      <c r="E26" s="1542">
        <v>608000</v>
      </c>
      <c r="F26" s="1542">
        <v>661000</v>
      </c>
      <c r="G26" s="1542">
        <v>712000</v>
      </c>
      <c r="H26" s="1542">
        <v>762000</v>
      </c>
      <c r="I26" s="1542">
        <v>811000</v>
      </c>
      <c r="J26" s="1542">
        <v>856000</v>
      </c>
      <c r="K26" s="1542">
        <v>898000</v>
      </c>
      <c r="L26" s="1542">
        <v>938000</v>
      </c>
      <c r="M26" s="1542">
        <v>991000</v>
      </c>
      <c r="N26" s="1542">
        <v>1067000</v>
      </c>
      <c r="O26" s="1542">
        <v>1088000</v>
      </c>
      <c r="P26" s="1542">
        <v>1122000</v>
      </c>
      <c r="Q26" s="1542">
        <v>1164000</v>
      </c>
      <c r="R26" s="1542">
        <v>1192000</v>
      </c>
      <c r="S26" s="1542">
        <v>1215000</v>
      </c>
      <c r="T26" s="1542">
        <v>1259000</v>
      </c>
      <c r="U26" s="1542">
        <v>1344000</v>
      </c>
      <c r="V26" s="1542">
        <f t="shared" si="0"/>
        <v>1421952</v>
      </c>
    </row>
    <row r="27" spans="1:22" ht="38.25">
      <c r="A27" s="2116"/>
      <c r="B27" s="1542" t="s">
        <v>6202</v>
      </c>
      <c r="C27" s="1542">
        <v>613000</v>
      </c>
      <c r="D27" s="1542">
        <v>715000</v>
      </c>
      <c r="E27" s="1542">
        <v>781000</v>
      </c>
      <c r="F27" s="1542">
        <v>849000</v>
      </c>
      <c r="G27" s="1542">
        <v>914000</v>
      </c>
      <c r="H27" s="1542">
        <v>978000</v>
      </c>
      <c r="I27" s="1542">
        <v>1041000</v>
      </c>
      <c r="J27" s="1542">
        <v>1098000</v>
      </c>
      <c r="K27" s="1542">
        <v>1151000</v>
      </c>
      <c r="L27" s="1542">
        <v>1203000</v>
      </c>
      <c r="M27" s="1542">
        <v>1271000</v>
      </c>
      <c r="N27" s="1542">
        <v>1368000</v>
      </c>
      <c r="O27" s="1542">
        <v>1395000</v>
      </c>
      <c r="P27" s="1542">
        <v>1439000</v>
      </c>
      <c r="Q27" s="1542">
        <v>1493000</v>
      </c>
      <c r="R27" s="1542">
        <v>1529000</v>
      </c>
      <c r="S27" s="1542">
        <v>1559000</v>
      </c>
      <c r="T27" s="1542">
        <v>1616000</v>
      </c>
      <c r="U27" s="1542">
        <v>1725000</v>
      </c>
      <c r="V27" s="1542">
        <f t="shared" si="0"/>
        <v>1825050</v>
      </c>
    </row>
    <row r="28" spans="1:22" ht="38.25">
      <c r="A28" s="2116"/>
      <c r="B28" s="1542" t="s">
        <v>6203</v>
      </c>
      <c r="C28" s="1542">
        <v>409000</v>
      </c>
      <c r="D28" s="1542">
        <v>477000</v>
      </c>
      <c r="E28" s="1542">
        <v>521000</v>
      </c>
      <c r="F28" s="1542">
        <v>567000</v>
      </c>
      <c r="G28" s="1542">
        <v>610000</v>
      </c>
      <c r="H28" s="1542">
        <v>653000</v>
      </c>
      <c r="I28" s="1542">
        <v>695000</v>
      </c>
      <c r="J28" s="1542">
        <v>733000</v>
      </c>
      <c r="K28" s="1542">
        <v>769000</v>
      </c>
      <c r="L28" s="1542">
        <v>803000</v>
      </c>
      <c r="M28" s="1542">
        <v>849000</v>
      </c>
      <c r="N28" s="1542">
        <v>914000</v>
      </c>
      <c r="O28" s="1542">
        <v>932000</v>
      </c>
      <c r="P28" s="1542">
        <v>962000</v>
      </c>
      <c r="Q28" s="1542">
        <v>998000</v>
      </c>
      <c r="R28" s="1542">
        <v>1022000</v>
      </c>
      <c r="S28" s="1542">
        <v>1042000</v>
      </c>
      <c r="T28" s="1542">
        <v>1080000</v>
      </c>
      <c r="U28" s="1542">
        <v>1153000</v>
      </c>
      <c r="V28" s="1542">
        <f t="shared" si="0"/>
        <v>1219874</v>
      </c>
    </row>
    <row r="29" spans="1:22">
      <c r="A29" s="2116"/>
      <c r="B29" s="1542" t="s">
        <v>6204</v>
      </c>
      <c r="C29" s="1542">
        <v>560000</v>
      </c>
      <c r="D29" s="1542">
        <v>654000</v>
      </c>
      <c r="E29" s="1542">
        <v>714000</v>
      </c>
      <c r="F29" s="1542">
        <v>776000</v>
      </c>
      <c r="G29" s="1542">
        <v>835000</v>
      </c>
      <c r="H29" s="1542">
        <v>893000</v>
      </c>
      <c r="I29" s="1542">
        <v>951000</v>
      </c>
      <c r="J29" s="1542">
        <v>1003000</v>
      </c>
      <c r="K29" s="1542">
        <v>1052000</v>
      </c>
      <c r="L29" s="1542">
        <v>1099000</v>
      </c>
      <c r="M29" s="1542">
        <v>1162000</v>
      </c>
      <c r="N29" s="1542">
        <v>1251000</v>
      </c>
      <c r="O29" s="1542">
        <v>1276000</v>
      </c>
      <c r="P29" s="1542">
        <v>1316000</v>
      </c>
      <c r="Q29" s="1542">
        <v>1365000</v>
      </c>
      <c r="R29" s="1542">
        <v>1398000</v>
      </c>
      <c r="S29" s="1542">
        <v>1425000</v>
      </c>
      <c r="T29" s="1542">
        <v>1477000</v>
      </c>
      <c r="U29" s="1542">
        <v>1577000</v>
      </c>
      <c r="V29" s="1542">
        <f t="shared" si="0"/>
        <v>1668466</v>
      </c>
    </row>
    <row r="30" spans="1:22">
      <c r="A30" s="2116"/>
      <c r="B30" s="1542" t="s">
        <v>6205</v>
      </c>
      <c r="C30" s="1542">
        <v>505000</v>
      </c>
      <c r="D30" s="1542">
        <v>589000</v>
      </c>
      <c r="E30" s="1542">
        <v>643000</v>
      </c>
      <c r="F30" s="1542">
        <v>699000</v>
      </c>
      <c r="G30" s="1542">
        <v>752000</v>
      </c>
      <c r="H30" s="1542">
        <v>805000</v>
      </c>
      <c r="I30" s="1542">
        <v>857000</v>
      </c>
      <c r="J30" s="1542">
        <v>904000</v>
      </c>
      <c r="K30" s="1542">
        <v>948000</v>
      </c>
      <c r="L30" s="1542">
        <v>990000</v>
      </c>
      <c r="M30" s="1542">
        <v>1046000</v>
      </c>
      <c r="N30" s="1542">
        <v>1126000</v>
      </c>
      <c r="O30" s="1542">
        <v>1149000</v>
      </c>
      <c r="P30" s="1542">
        <v>1185000</v>
      </c>
      <c r="Q30" s="1542">
        <v>1229000</v>
      </c>
      <c r="R30" s="1542">
        <v>1259000</v>
      </c>
      <c r="S30" s="1542">
        <v>1283000</v>
      </c>
      <c r="T30" s="1542">
        <v>1330000</v>
      </c>
      <c r="U30" s="1542">
        <v>1420000</v>
      </c>
      <c r="V30" s="1542">
        <f t="shared" si="0"/>
        <v>1502360</v>
      </c>
    </row>
    <row r="31" spans="1:22">
      <c r="B31" s="1545"/>
      <c r="C31" s="1545"/>
      <c r="D31" s="1545"/>
      <c r="E31" s="1545"/>
      <c r="F31" s="1545"/>
      <c r="G31" s="1545"/>
      <c r="H31" s="1545"/>
      <c r="I31" s="1545"/>
      <c r="J31" s="1546"/>
      <c r="K31" s="1542"/>
      <c r="L31" s="1542"/>
      <c r="M31" s="1542"/>
      <c r="N31" s="1542"/>
      <c r="O31" s="1542"/>
      <c r="P31" s="1542"/>
      <c r="Q31" s="1542"/>
      <c r="V31" s="1542">
        <f t="shared" si="0"/>
        <v>0</v>
      </c>
    </row>
    <row r="32" spans="1:22">
      <c r="A32" s="2109" t="s">
        <v>6206</v>
      </c>
      <c r="B32" s="1547" t="s">
        <v>6207</v>
      </c>
      <c r="C32" s="1547">
        <v>715000</v>
      </c>
      <c r="D32" s="1547">
        <v>834000</v>
      </c>
      <c r="E32" s="1547">
        <v>911000</v>
      </c>
      <c r="F32" s="1547">
        <v>991000</v>
      </c>
      <c r="G32" s="1547">
        <v>1067000</v>
      </c>
      <c r="H32" s="1547">
        <v>1142000</v>
      </c>
      <c r="I32" s="1547">
        <v>1216000</v>
      </c>
      <c r="J32" s="1542">
        <v>1283000</v>
      </c>
      <c r="K32" s="1542">
        <v>1345000</v>
      </c>
      <c r="L32" s="1542">
        <v>1405000</v>
      </c>
      <c r="M32" s="1542">
        <v>1485000</v>
      </c>
      <c r="N32" s="1542">
        <v>1599000</v>
      </c>
      <c r="O32" s="1542">
        <v>1631000</v>
      </c>
      <c r="P32" s="1542">
        <v>1683000</v>
      </c>
      <c r="Q32" s="1542">
        <v>1746000</v>
      </c>
      <c r="R32" s="1542">
        <v>1789000</v>
      </c>
      <c r="S32" s="1542">
        <v>1824000</v>
      </c>
      <c r="T32" s="1542">
        <v>1891000</v>
      </c>
      <c r="U32" s="1542">
        <v>2019000</v>
      </c>
      <c r="V32" s="1542">
        <f t="shared" si="0"/>
        <v>2136102</v>
      </c>
    </row>
    <row r="33" spans="1:22" ht="25.5">
      <c r="A33" s="2109"/>
      <c r="B33" s="1547" t="s">
        <v>6208</v>
      </c>
      <c r="C33" s="1547">
        <v>511000</v>
      </c>
      <c r="D33" s="1547">
        <v>596000</v>
      </c>
      <c r="E33" s="1547">
        <v>651000</v>
      </c>
      <c r="F33" s="1547">
        <v>708000</v>
      </c>
      <c r="G33" s="1547">
        <v>762000</v>
      </c>
      <c r="H33" s="1547">
        <v>815000</v>
      </c>
      <c r="I33" s="1547">
        <v>868000</v>
      </c>
      <c r="J33" s="1542">
        <v>916000</v>
      </c>
      <c r="K33" s="1542">
        <v>960000</v>
      </c>
      <c r="L33" s="1542">
        <v>1003000</v>
      </c>
      <c r="M33" s="1542">
        <v>1060000</v>
      </c>
      <c r="N33" s="1542">
        <v>1141000</v>
      </c>
      <c r="O33" s="1542">
        <v>1164000</v>
      </c>
      <c r="P33" s="1542">
        <v>1201000</v>
      </c>
      <c r="Q33" s="1542">
        <v>1246000</v>
      </c>
      <c r="R33" s="1542">
        <v>1276000</v>
      </c>
      <c r="S33" s="1542">
        <v>1301000</v>
      </c>
      <c r="T33" s="1542">
        <v>1349000</v>
      </c>
      <c r="U33" s="1542">
        <v>1440000</v>
      </c>
      <c r="V33" s="1542">
        <f t="shared" si="0"/>
        <v>1523520</v>
      </c>
    </row>
    <row r="34" spans="1:22">
      <c r="A34" s="2109"/>
      <c r="B34" s="1547" t="s">
        <v>6209</v>
      </c>
      <c r="C34" s="1547">
        <v>415000</v>
      </c>
      <c r="D34" s="1547">
        <v>484000</v>
      </c>
      <c r="E34" s="1547">
        <v>529000</v>
      </c>
      <c r="F34" s="1547">
        <v>575000</v>
      </c>
      <c r="G34" s="1547">
        <v>619000</v>
      </c>
      <c r="H34" s="1547">
        <v>662000</v>
      </c>
      <c r="I34" s="1547">
        <v>705000</v>
      </c>
      <c r="J34" s="1542">
        <v>744000</v>
      </c>
      <c r="K34" s="1542">
        <v>780000</v>
      </c>
      <c r="L34" s="1542">
        <v>815000</v>
      </c>
      <c r="M34" s="1542">
        <v>861000</v>
      </c>
      <c r="N34" s="1542">
        <v>927000</v>
      </c>
      <c r="O34" s="1542">
        <v>946000</v>
      </c>
      <c r="P34" s="1542">
        <v>976000</v>
      </c>
      <c r="Q34" s="1542">
        <v>1012000</v>
      </c>
      <c r="R34" s="1542">
        <v>1037000</v>
      </c>
      <c r="S34" s="1542">
        <v>1057000</v>
      </c>
      <c r="T34" s="1542">
        <v>1096000</v>
      </c>
      <c r="U34" s="1542">
        <v>1170000</v>
      </c>
      <c r="V34" s="1542">
        <f t="shared" si="0"/>
        <v>1237860</v>
      </c>
    </row>
    <row r="35" spans="1:22">
      <c r="A35" s="2109"/>
      <c r="B35" s="1547" t="s">
        <v>6210</v>
      </c>
      <c r="C35" s="1547">
        <v>345000</v>
      </c>
      <c r="D35" s="1547">
        <v>403000</v>
      </c>
      <c r="E35" s="1547">
        <v>440000</v>
      </c>
      <c r="F35" s="1547">
        <v>479000</v>
      </c>
      <c r="G35" s="1547">
        <v>516000</v>
      </c>
      <c r="H35" s="1547">
        <v>552000</v>
      </c>
      <c r="I35" s="1547">
        <v>588000</v>
      </c>
      <c r="J35" s="1542">
        <v>620000</v>
      </c>
      <c r="K35" s="1542">
        <v>650000</v>
      </c>
      <c r="L35" s="1542">
        <v>679000</v>
      </c>
      <c r="M35" s="1542">
        <v>718000</v>
      </c>
      <c r="N35" s="1542">
        <v>773000</v>
      </c>
      <c r="O35" s="1542">
        <v>788000</v>
      </c>
      <c r="P35" s="1542">
        <v>813000</v>
      </c>
      <c r="Q35" s="1542">
        <v>843000</v>
      </c>
      <c r="R35" s="1542">
        <v>864000</v>
      </c>
      <c r="S35" s="1542">
        <v>881000</v>
      </c>
      <c r="T35" s="1542">
        <v>913000</v>
      </c>
      <c r="U35" s="1542">
        <v>975000</v>
      </c>
      <c r="V35" s="1542">
        <f t="shared" si="0"/>
        <v>1031550</v>
      </c>
    </row>
    <row r="36" spans="1:22">
      <c r="A36" s="1548"/>
      <c r="B36" s="1549"/>
      <c r="C36" s="1545"/>
      <c r="D36" s="1545"/>
      <c r="E36" s="1545"/>
      <c r="F36" s="1545"/>
      <c r="G36" s="1545"/>
      <c r="H36" s="1545"/>
      <c r="I36" s="1545"/>
      <c r="J36" s="1546"/>
      <c r="K36" s="1542"/>
      <c r="L36" s="1542"/>
      <c r="M36" s="1542"/>
      <c r="N36" s="1542"/>
      <c r="O36" s="1542"/>
      <c r="P36" s="1542"/>
      <c r="Q36" s="1542"/>
      <c r="V36" s="1542">
        <f t="shared" si="0"/>
        <v>0</v>
      </c>
    </row>
    <row r="37" spans="1:22">
      <c r="A37" s="2109" t="s">
        <v>6211</v>
      </c>
      <c r="B37" s="1547" t="s">
        <v>6098</v>
      </c>
      <c r="C37" s="1547">
        <v>477000</v>
      </c>
      <c r="D37" s="1547">
        <v>557000</v>
      </c>
      <c r="E37" s="1547">
        <v>608000</v>
      </c>
      <c r="F37" s="1547">
        <v>661000</v>
      </c>
      <c r="G37" s="1547">
        <v>712000</v>
      </c>
      <c r="H37" s="1547">
        <v>762000</v>
      </c>
      <c r="I37" s="1547">
        <v>811000</v>
      </c>
      <c r="J37" s="1542">
        <v>856000</v>
      </c>
      <c r="K37" s="1542">
        <v>898000</v>
      </c>
      <c r="L37" s="1542">
        <v>938000</v>
      </c>
      <c r="M37" s="1542">
        <v>991000</v>
      </c>
      <c r="N37" s="1542">
        <v>1067000</v>
      </c>
      <c r="O37" s="1542">
        <v>1088000</v>
      </c>
      <c r="P37" s="1542">
        <v>1122000</v>
      </c>
      <c r="Q37" s="1542">
        <v>1164000</v>
      </c>
      <c r="R37" s="1542">
        <v>1192000</v>
      </c>
      <c r="S37" s="1542">
        <v>1215000</v>
      </c>
      <c r="T37" s="1542">
        <v>1259000</v>
      </c>
      <c r="U37" s="1542">
        <v>1344000</v>
      </c>
      <c r="V37" s="1542">
        <f t="shared" si="0"/>
        <v>1421952</v>
      </c>
    </row>
    <row r="38" spans="1:22">
      <c r="A38" s="2109"/>
      <c r="B38" s="1547" t="s">
        <v>6100</v>
      </c>
      <c r="C38" s="1547">
        <v>415000</v>
      </c>
      <c r="D38" s="1547">
        <v>484000</v>
      </c>
      <c r="E38" s="1547">
        <v>529000</v>
      </c>
      <c r="F38" s="1547">
        <v>575000</v>
      </c>
      <c r="G38" s="1547">
        <v>619000</v>
      </c>
      <c r="H38" s="1547">
        <v>662000</v>
      </c>
      <c r="I38" s="1547">
        <v>705000</v>
      </c>
      <c r="J38" s="1542">
        <v>744000</v>
      </c>
      <c r="K38" s="1542">
        <v>780000</v>
      </c>
      <c r="L38" s="1542">
        <v>815000</v>
      </c>
      <c r="M38" s="1542">
        <v>861000</v>
      </c>
      <c r="N38" s="1542">
        <v>927000</v>
      </c>
      <c r="O38" s="1542">
        <v>946000</v>
      </c>
      <c r="P38" s="1542">
        <v>976000</v>
      </c>
      <c r="Q38" s="1542">
        <v>1012000</v>
      </c>
      <c r="R38" s="1542">
        <v>1037000</v>
      </c>
      <c r="S38" s="1542">
        <v>1057000</v>
      </c>
      <c r="T38" s="1542">
        <v>1096000</v>
      </c>
      <c r="U38" s="1542">
        <v>1170000</v>
      </c>
      <c r="V38" s="1542">
        <f t="shared" si="0"/>
        <v>1237860</v>
      </c>
    </row>
    <row r="39" spans="1:22" ht="25.5">
      <c r="A39" s="2109"/>
      <c r="B39" s="1547" t="s">
        <v>6212</v>
      </c>
      <c r="C39" s="1547">
        <v>345000</v>
      </c>
      <c r="D39" s="1547">
        <v>403000</v>
      </c>
      <c r="E39" s="1547">
        <v>440000</v>
      </c>
      <c r="F39" s="1547">
        <v>479000</v>
      </c>
      <c r="G39" s="1547">
        <v>516000</v>
      </c>
      <c r="H39" s="1547">
        <v>552000</v>
      </c>
      <c r="I39" s="1547">
        <v>588000</v>
      </c>
      <c r="J39" s="1542">
        <v>620000</v>
      </c>
      <c r="K39" s="1542">
        <v>650000</v>
      </c>
      <c r="L39" s="1542">
        <v>679000</v>
      </c>
      <c r="M39" s="1542">
        <v>718000</v>
      </c>
      <c r="N39" s="1542">
        <v>773000</v>
      </c>
      <c r="O39" s="1542">
        <v>788000</v>
      </c>
      <c r="P39" s="1542">
        <v>813000</v>
      </c>
      <c r="Q39" s="1542">
        <v>843000</v>
      </c>
      <c r="R39" s="1542">
        <v>864000</v>
      </c>
      <c r="S39" s="1542">
        <v>881000</v>
      </c>
      <c r="T39" s="1542">
        <v>913000</v>
      </c>
      <c r="U39" s="1542">
        <v>975000</v>
      </c>
      <c r="V39" s="1542">
        <f t="shared" si="0"/>
        <v>1031550</v>
      </c>
    </row>
    <row r="40" spans="1:22">
      <c r="A40" s="1548"/>
      <c r="B40" s="1549"/>
      <c r="D40" s="1550"/>
      <c r="J40" s="1551"/>
      <c r="M40" s="1546"/>
      <c r="N40" s="1546"/>
      <c r="O40" s="1546"/>
      <c r="P40" s="1546"/>
      <c r="Q40" s="1546"/>
      <c r="V40" s="1542">
        <f t="shared" si="0"/>
        <v>0</v>
      </c>
    </row>
    <row r="41" spans="1:22">
      <c r="A41" s="2110" t="s">
        <v>6213</v>
      </c>
      <c r="B41" s="1538" t="s">
        <v>6214</v>
      </c>
      <c r="J41" s="1551"/>
      <c r="M41" s="1546"/>
      <c r="N41" s="1546"/>
      <c r="O41" s="1546"/>
      <c r="P41" s="1546"/>
      <c r="Q41" s="1546"/>
      <c r="V41" s="1542">
        <f t="shared" si="0"/>
        <v>0</v>
      </c>
    </row>
    <row r="42" spans="1:22">
      <c r="A42" s="2111"/>
      <c r="B42" s="1552" t="s">
        <v>6215</v>
      </c>
      <c r="C42" s="1547">
        <v>60000</v>
      </c>
      <c r="D42" s="1547">
        <v>70000</v>
      </c>
      <c r="E42" s="1547">
        <v>76000</v>
      </c>
      <c r="F42" s="1547">
        <v>83000</v>
      </c>
      <c r="G42" s="1547">
        <v>89000</v>
      </c>
      <c r="H42" s="1547">
        <v>95000</v>
      </c>
      <c r="I42" s="1547">
        <v>101000</v>
      </c>
      <c r="J42" s="1542">
        <v>107000</v>
      </c>
      <c r="K42" s="1542">
        <v>112000</v>
      </c>
      <c r="L42" s="1542">
        <v>117000</v>
      </c>
      <c r="M42" s="1542">
        <v>124000</v>
      </c>
      <c r="N42" s="1542">
        <v>134000</v>
      </c>
      <c r="O42" s="1542">
        <v>137000</v>
      </c>
      <c r="P42" s="1542">
        <v>141000</v>
      </c>
      <c r="Q42" s="1542">
        <v>146000</v>
      </c>
      <c r="R42" s="1542">
        <v>150000</v>
      </c>
      <c r="S42" s="1542">
        <v>153000</v>
      </c>
      <c r="T42" s="1542">
        <v>159000</v>
      </c>
      <c r="U42" s="1542">
        <v>170000</v>
      </c>
      <c r="V42" s="1542">
        <f t="shared" si="0"/>
        <v>179860</v>
      </c>
    </row>
    <row r="43" spans="1:22" ht="25.5">
      <c r="A43" s="2111"/>
      <c r="B43" s="1552" t="s">
        <v>6216</v>
      </c>
      <c r="C43" s="1547">
        <v>1800000</v>
      </c>
      <c r="D43" s="1547">
        <v>2101000</v>
      </c>
      <c r="E43" s="1547">
        <v>2295000</v>
      </c>
      <c r="F43" s="1547">
        <v>2496000</v>
      </c>
      <c r="G43" s="1547">
        <v>2687000</v>
      </c>
      <c r="H43" s="1547">
        <v>2875000</v>
      </c>
      <c r="I43" s="1547">
        <v>3062000</v>
      </c>
      <c r="J43" s="1542">
        <v>3230000</v>
      </c>
      <c r="K43" s="1542">
        <v>3387000</v>
      </c>
      <c r="L43" s="1542">
        <v>3539000</v>
      </c>
      <c r="M43" s="1542">
        <v>3740000</v>
      </c>
      <c r="N43" s="1542">
        <v>4027000</v>
      </c>
      <c r="O43" s="1542">
        <v>4108000</v>
      </c>
      <c r="P43" s="1542">
        <v>4238000</v>
      </c>
      <c r="Q43" s="1542">
        <v>4396000</v>
      </c>
      <c r="R43" s="1542">
        <v>4503000</v>
      </c>
      <c r="S43" s="1542">
        <v>4590000</v>
      </c>
      <c r="T43" s="1542">
        <v>4758000</v>
      </c>
      <c r="U43" s="1542">
        <v>5080000</v>
      </c>
      <c r="V43" s="1542">
        <f t="shared" si="0"/>
        <v>5374640</v>
      </c>
    </row>
    <row r="44" spans="1:22">
      <c r="A44" s="2111"/>
      <c r="B44" s="1553" t="s">
        <v>6217</v>
      </c>
      <c r="D44" s="1550"/>
      <c r="J44" s="1551"/>
      <c r="K44" s="1542"/>
      <c r="L44" s="1542"/>
      <c r="M44" s="1542"/>
      <c r="N44" s="1542"/>
      <c r="O44" s="1542"/>
      <c r="P44" s="1542"/>
      <c r="Q44" s="1542"/>
      <c r="R44" s="1542"/>
      <c r="S44" s="1542"/>
      <c r="T44" s="1542"/>
      <c r="U44" s="1542"/>
      <c r="V44" s="1542">
        <f t="shared" si="0"/>
        <v>0</v>
      </c>
    </row>
    <row r="45" spans="1:22">
      <c r="A45" s="2111"/>
      <c r="B45" s="1552" t="s">
        <v>6215</v>
      </c>
      <c r="C45" s="1547">
        <v>86000</v>
      </c>
      <c r="D45" s="1547">
        <v>100000</v>
      </c>
      <c r="E45" s="1547">
        <v>109000</v>
      </c>
      <c r="F45" s="1547">
        <v>119000</v>
      </c>
      <c r="G45" s="1547">
        <v>128000</v>
      </c>
      <c r="H45" s="1547">
        <v>137000</v>
      </c>
      <c r="I45" s="1547">
        <v>146000</v>
      </c>
      <c r="J45" s="1542">
        <v>154000</v>
      </c>
      <c r="K45" s="1542">
        <v>161000</v>
      </c>
      <c r="L45" s="1542">
        <v>168000</v>
      </c>
      <c r="M45" s="1542">
        <v>178000</v>
      </c>
      <c r="N45" s="1542">
        <v>192000</v>
      </c>
      <c r="O45" s="1542">
        <v>196000</v>
      </c>
      <c r="P45" s="1542">
        <v>202000</v>
      </c>
      <c r="Q45" s="1542">
        <v>210000</v>
      </c>
      <c r="R45" s="1542">
        <v>215000</v>
      </c>
      <c r="S45" s="1542">
        <v>219000</v>
      </c>
      <c r="T45" s="1542">
        <v>227000</v>
      </c>
      <c r="U45" s="1542">
        <v>242000</v>
      </c>
      <c r="V45" s="1542">
        <f t="shared" si="0"/>
        <v>256036</v>
      </c>
    </row>
    <row r="46" spans="1:22" ht="25.5">
      <c r="A46" s="2112"/>
      <c r="B46" s="1552" t="s">
        <v>6216</v>
      </c>
      <c r="C46" s="1547">
        <v>2580000</v>
      </c>
      <c r="D46" s="1547">
        <v>3011000</v>
      </c>
      <c r="E46" s="1547">
        <v>3289000</v>
      </c>
      <c r="F46" s="1547">
        <v>3577000</v>
      </c>
      <c r="G46" s="1547">
        <v>3851000</v>
      </c>
      <c r="H46" s="1547">
        <v>4120000</v>
      </c>
      <c r="I46" s="1547">
        <v>4387000</v>
      </c>
      <c r="J46" s="1542">
        <v>4628000</v>
      </c>
      <c r="K46" s="1542">
        <v>4852000</v>
      </c>
      <c r="L46" s="1542">
        <v>5069000</v>
      </c>
      <c r="M46" s="1542">
        <v>5357000</v>
      </c>
      <c r="N46" s="1542">
        <v>5768000</v>
      </c>
      <c r="O46" s="1542">
        <v>5883000</v>
      </c>
      <c r="P46" s="1542">
        <v>6069000</v>
      </c>
      <c r="Q46" s="1542">
        <v>6295000</v>
      </c>
      <c r="R46" s="1542">
        <v>6449000</v>
      </c>
      <c r="S46" s="1542">
        <v>6574000</v>
      </c>
      <c r="T46" s="1542">
        <v>6815000</v>
      </c>
      <c r="U46" s="1542">
        <v>7276000</v>
      </c>
      <c r="V46" s="1542">
        <f t="shared" si="0"/>
        <v>7698008</v>
      </c>
    </row>
    <row r="47" spans="1:22">
      <c r="D47" s="1550"/>
      <c r="J47" s="1551"/>
      <c r="K47" s="1542"/>
      <c r="L47" s="1542"/>
      <c r="M47" s="1542"/>
      <c r="N47" s="1542"/>
      <c r="O47" s="1542"/>
      <c r="P47" s="1542"/>
      <c r="Q47" s="1542"/>
      <c r="R47" s="1542"/>
      <c r="S47" s="1542"/>
      <c r="T47" s="1542"/>
      <c r="U47" s="1542"/>
      <c r="V47" s="1542">
        <f t="shared" si="0"/>
        <v>0</v>
      </c>
    </row>
    <row r="48" spans="1:22">
      <c r="A48" s="2113" t="s">
        <v>6218</v>
      </c>
      <c r="B48" s="1552" t="s">
        <v>6215</v>
      </c>
      <c r="C48" s="1547">
        <v>117000</v>
      </c>
      <c r="D48" s="1547">
        <v>137000</v>
      </c>
      <c r="E48" s="1547">
        <v>150000</v>
      </c>
      <c r="F48" s="1547">
        <v>163000</v>
      </c>
      <c r="G48" s="1547">
        <v>175000</v>
      </c>
      <c r="H48" s="1547">
        <v>187000</v>
      </c>
      <c r="I48" s="1547">
        <v>199000</v>
      </c>
      <c r="J48" s="1542">
        <v>210000</v>
      </c>
      <c r="K48" s="1542">
        <v>220000</v>
      </c>
      <c r="L48" s="1542">
        <v>230000</v>
      </c>
      <c r="M48" s="1542">
        <v>243000</v>
      </c>
      <c r="N48" s="1542">
        <v>262000</v>
      </c>
      <c r="O48" s="1542">
        <v>267000</v>
      </c>
      <c r="P48" s="1542">
        <v>275000</v>
      </c>
      <c r="Q48" s="1542">
        <v>285000</v>
      </c>
      <c r="R48" s="1542">
        <v>292000</v>
      </c>
      <c r="S48" s="1542">
        <v>298000</v>
      </c>
      <c r="T48" s="1542">
        <v>309000</v>
      </c>
      <c r="U48" s="1542">
        <v>330000</v>
      </c>
      <c r="V48" s="1542">
        <f t="shared" si="0"/>
        <v>349140</v>
      </c>
    </row>
    <row r="49" spans="1:22" ht="25.5">
      <c r="A49" s="2113"/>
      <c r="B49" s="1552" t="s">
        <v>6216</v>
      </c>
      <c r="C49" s="1547">
        <v>3510000</v>
      </c>
      <c r="D49" s="1547">
        <v>4096000</v>
      </c>
      <c r="E49" s="1547">
        <v>4474000</v>
      </c>
      <c r="F49" s="1547">
        <v>4865000</v>
      </c>
      <c r="G49" s="1547">
        <v>5237000</v>
      </c>
      <c r="H49" s="1547">
        <v>5603000</v>
      </c>
      <c r="I49" s="1547">
        <v>5967000</v>
      </c>
      <c r="J49" s="1542">
        <v>6295000</v>
      </c>
      <c r="K49" s="1542">
        <v>6600000</v>
      </c>
      <c r="L49" s="1542">
        <v>6896000</v>
      </c>
      <c r="M49" s="1542">
        <v>7288000</v>
      </c>
      <c r="N49" s="1542">
        <v>7847000</v>
      </c>
      <c r="O49" s="1542">
        <v>8004000</v>
      </c>
      <c r="P49" s="1542">
        <v>8258000</v>
      </c>
      <c r="Q49" s="1542">
        <v>8566000</v>
      </c>
      <c r="R49" s="1542">
        <v>8775000</v>
      </c>
      <c r="S49" s="1542">
        <v>8945000</v>
      </c>
      <c r="T49" s="1542">
        <v>9272000</v>
      </c>
      <c r="U49" s="1542">
        <v>9900000</v>
      </c>
      <c r="V49" s="1542">
        <f t="shared" si="0"/>
        <v>10474200</v>
      </c>
    </row>
    <row r="50" spans="1:22">
      <c r="A50" s="1548"/>
      <c r="B50" s="1554"/>
      <c r="D50" s="1550"/>
      <c r="E50" s="1550"/>
      <c r="F50" s="1550"/>
      <c r="G50" s="1550"/>
      <c r="H50" s="1550"/>
      <c r="I50" s="1550"/>
      <c r="J50" s="1555"/>
      <c r="K50" s="1555"/>
      <c r="L50" s="1555"/>
      <c r="M50" s="1546"/>
      <c r="N50" s="1546"/>
      <c r="O50" s="1546"/>
      <c r="P50" s="1546"/>
      <c r="Q50" s="1546"/>
      <c r="R50" s="1546"/>
      <c r="S50" s="1546"/>
      <c r="T50" s="1546"/>
      <c r="U50" s="1546"/>
      <c r="V50" s="1542">
        <f t="shared" si="0"/>
        <v>0</v>
      </c>
    </row>
    <row r="51" spans="1:22">
      <c r="A51" s="1556"/>
      <c r="B51" s="1557"/>
      <c r="D51" s="1550"/>
      <c r="E51" s="1550"/>
      <c r="F51" s="1550"/>
      <c r="G51" s="1550"/>
      <c r="H51" s="1550"/>
      <c r="I51" s="1550"/>
      <c r="J51" s="1555"/>
      <c r="K51" s="1555"/>
      <c r="L51" s="1555"/>
      <c r="M51" s="1546"/>
      <c r="N51" s="1546"/>
      <c r="O51" s="1546"/>
      <c r="P51" s="1546"/>
      <c r="Q51" s="1546"/>
      <c r="R51" s="1546"/>
      <c r="S51" s="1546"/>
      <c r="T51" s="1546"/>
      <c r="U51" s="1546"/>
      <c r="V51" s="1542">
        <f t="shared" si="0"/>
        <v>0</v>
      </c>
    </row>
    <row r="52" spans="1:22">
      <c r="A52" s="2114" t="s">
        <v>6219</v>
      </c>
      <c r="B52" s="1558" t="s">
        <v>6215</v>
      </c>
      <c r="C52" s="1547">
        <v>34000</v>
      </c>
      <c r="D52" s="1547">
        <v>40000</v>
      </c>
      <c r="E52" s="1547">
        <v>44000</v>
      </c>
      <c r="F52" s="1547">
        <v>48000</v>
      </c>
      <c r="G52" s="1547">
        <v>52000</v>
      </c>
      <c r="H52" s="1547">
        <v>56000</v>
      </c>
      <c r="I52" s="1547">
        <v>60000</v>
      </c>
      <c r="J52" s="1542">
        <v>63000</v>
      </c>
      <c r="K52" s="1542">
        <v>66000</v>
      </c>
      <c r="L52" s="1542">
        <v>69000</v>
      </c>
      <c r="M52" s="1542">
        <v>73000</v>
      </c>
      <c r="N52" s="1542">
        <v>79000</v>
      </c>
      <c r="O52" s="1542">
        <v>81000</v>
      </c>
      <c r="P52" s="1542">
        <v>84000</v>
      </c>
      <c r="Q52" s="1542">
        <v>87000</v>
      </c>
      <c r="R52" s="1542">
        <v>89000</v>
      </c>
      <c r="S52" s="1542">
        <v>91000</v>
      </c>
      <c r="T52" s="1542">
        <v>94000</v>
      </c>
      <c r="U52" s="1542">
        <v>100000</v>
      </c>
      <c r="V52" s="1542">
        <f t="shared" si="0"/>
        <v>105800</v>
      </c>
    </row>
    <row r="53" spans="1:22">
      <c r="A53" s="2114"/>
      <c r="B53" s="1558" t="s">
        <v>6216</v>
      </c>
      <c r="C53" s="1547">
        <v>1020000</v>
      </c>
      <c r="D53" s="1547">
        <v>1190000</v>
      </c>
      <c r="E53" s="1547">
        <v>1300000</v>
      </c>
      <c r="F53" s="1547">
        <v>1414000</v>
      </c>
      <c r="G53" s="1547">
        <v>1522000</v>
      </c>
      <c r="H53" s="1547">
        <v>1628000</v>
      </c>
      <c r="I53" s="1547">
        <v>1734000</v>
      </c>
      <c r="J53" s="1542">
        <v>1829000</v>
      </c>
      <c r="K53" s="1542">
        <v>1918000</v>
      </c>
      <c r="L53" s="1542">
        <v>2004000</v>
      </c>
      <c r="M53" s="1542">
        <v>2118000</v>
      </c>
      <c r="N53" s="1542">
        <v>2280000</v>
      </c>
      <c r="O53" s="1542">
        <v>2326000</v>
      </c>
      <c r="P53" s="1542">
        <v>2400000</v>
      </c>
      <c r="Q53" s="1542">
        <v>2490000</v>
      </c>
      <c r="R53" s="1542">
        <v>2551000</v>
      </c>
      <c r="S53" s="1542">
        <v>2600000</v>
      </c>
      <c r="T53" s="1542">
        <v>2695000</v>
      </c>
      <c r="U53" s="1542">
        <v>2877000</v>
      </c>
      <c r="V53" s="1542">
        <f t="shared" si="0"/>
        <v>3043866</v>
      </c>
    </row>
    <row r="54" spans="1:22">
      <c r="A54" s="1556"/>
      <c r="B54" s="1559"/>
      <c r="D54" s="1550"/>
      <c r="E54" s="1550"/>
      <c r="F54" s="1550"/>
      <c r="G54" s="1550"/>
      <c r="H54" s="1550"/>
      <c r="I54" s="1550"/>
      <c r="J54" s="1555"/>
      <c r="K54" s="1555"/>
      <c r="L54" s="1555"/>
      <c r="M54" s="1542"/>
      <c r="N54" s="1542"/>
      <c r="O54" s="1542"/>
      <c r="P54" s="1542"/>
      <c r="Q54" s="1542"/>
      <c r="R54" s="1542"/>
      <c r="S54" s="1542"/>
      <c r="T54" s="1542"/>
      <c r="U54" s="1542"/>
      <c r="V54" s="1542">
        <f t="shared" si="0"/>
        <v>0</v>
      </c>
    </row>
    <row r="55" spans="1:22">
      <c r="A55" s="2114" t="s">
        <v>6220</v>
      </c>
      <c r="B55" s="1558" t="s">
        <v>6215</v>
      </c>
      <c r="C55" s="1547">
        <v>53000</v>
      </c>
      <c r="D55" s="1547">
        <v>62000</v>
      </c>
      <c r="E55" s="1547">
        <v>68000</v>
      </c>
      <c r="F55" s="1547">
        <v>74000</v>
      </c>
      <c r="G55" s="1547">
        <v>80000</v>
      </c>
      <c r="H55" s="1547">
        <v>86000</v>
      </c>
      <c r="I55" s="1547">
        <v>92000</v>
      </c>
      <c r="J55" s="1542">
        <v>97000</v>
      </c>
      <c r="K55" s="1542">
        <v>102000</v>
      </c>
      <c r="L55" s="1542">
        <v>107000</v>
      </c>
      <c r="M55" s="1542">
        <v>113000</v>
      </c>
      <c r="N55" s="1542">
        <v>122000</v>
      </c>
      <c r="O55" s="1542">
        <v>124000</v>
      </c>
      <c r="P55" s="1542">
        <v>128000</v>
      </c>
      <c r="Q55" s="1542">
        <v>133000</v>
      </c>
      <c r="R55" s="1542">
        <v>136000</v>
      </c>
      <c r="S55" s="1542">
        <v>139000</v>
      </c>
      <c r="T55" s="1542">
        <v>144000</v>
      </c>
      <c r="U55" s="1542">
        <v>154000</v>
      </c>
      <c r="V55" s="1542">
        <f t="shared" si="0"/>
        <v>162932</v>
      </c>
    </row>
    <row r="56" spans="1:22">
      <c r="A56" s="2114"/>
      <c r="B56" s="1558" t="s">
        <v>6216</v>
      </c>
      <c r="C56" s="1547">
        <v>1590000</v>
      </c>
      <c r="D56" s="1547">
        <v>1856000</v>
      </c>
      <c r="E56" s="1547">
        <v>2027000</v>
      </c>
      <c r="F56" s="1547">
        <v>2204000</v>
      </c>
      <c r="G56" s="1547">
        <v>2373000</v>
      </c>
      <c r="H56" s="1547">
        <v>2539000</v>
      </c>
      <c r="I56" s="1547">
        <v>2704000</v>
      </c>
      <c r="J56" s="1542">
        <v>2853000</v>
      </c>
      <c r="K56" s="1542">
        <v>2991000</v>
      </c>
      <c r="L56" s="1542">
        <v>3125000</v>
      </c>
      <c r="M56" s="1542">
        <v>3303000</v>
      </c>
      <c r="N56" s="1542">
        <v>3556000</v>
      </c>
      <c r="O56" s="1542">
        <v>3627000</v>
      </c>
      <c r="P56" s="1542">
        <v>3742000</v>
      </c>
      <c r="Q56" s="1542">
        <v>3882000</v>
      </c>
      <c r="R56" s="1542">
        <v>3977000</v>
      </c>
      <c r="S56" s="1542">
        <v>4054000</v>
      </c>
      <c r="T56" s="1542">
        <v>4202000</v>
      </c>
      <c r="U56" s="1542">
        <v>4486000</v>
      </c>
      <c r="V56" s="1542">
        <f t="shared" si="0"/>
        <v>4746188</v>
      </c>
    </row>
    <row r="57" spans="1:22">
      <c r="A57" s="1556"/>
      <c r="B57" s="1549"/>
      <c r="D57" s="1550"/>
      <c r="E57" s="1550"/>
      <c r="F57" s="1550"/>
      <c r="G57" s="1550"/>
      <c r="H57" s="1550"/>
      <c r="I57" s="1550"/>
      <c r="J57" s="1555"/>
      <c r="K57" s="1555"/>
      <c r="L57" s="1555"/>
      <c r="M57" s="1542"/>
      <c r="N57" s="1542"/>
      <c r="O57" s="1542"/>
      <c r="P57" s="1542"/>
      <c r="Q57" s="1542"/>
      <c r="R57" s="1542"/>
      <c r="S57" s="1542"/>
      <c r="T57" s="1542"/>
      <c r="U57" s="1542"/>
      <c r="V57" s="1542">
        <f t="shared" si="0"/>
        <v>0</v>
      </c>
    </row>
    <row r="58" spans="1:22">
      <c r="A58" s="2114" t="s">
        <v>6221</v>
      </c>
      <c r="B58" s="1558" t="s">
        <v>6215</v>
      </c>
      <c r="C58" s="1547">
        <v>94000</v>
      </c>
      <c r="D58" s="1547">
        <v>110000</v>
      </c>
      <c r="E58" s="1547">
        <v>120000</v>
      </c>
      <c r="F58" s="1547">
        <v>131000</v>
      </c>
      <c r="G58" s="1547">
        <v>141000</v>
      </c>
      <c r="H58" s="1547">
        <v>151000</v>
      </c>
      <c r="I58" s="1547">
        <v>161000</v>
      </c>
      <c r="J58" s="1542">
        <v>170000</v>
      </c>
      <c r="K58" s="1542">
        <v>178000</v>
      </c>
      <c r="L58" s="1542">
        <v>186000</v>
      </c>
      <c r="M58" s="1542">
        <v>197000</v>
      </c>
      <c r="N58" s="1542">
        <v>212000</v>
      </c>
      <c r="O58" s="1542">
        <v>216000</v>
      </c>
      <c r="P58" s="1542">
        <v>223000</v>
      </c>
      <c r="Q58" s="1542">
        <v>231000</v>
      </c>
      <c r="R58" s="1542">
        <v>237000</v>
      </c>
      <c r="S58" s="1542">
        <v>242000</v>
      </c>
      <c r="T58" s="1542">
        <v>251000</v>
      </c>
      <c r="U58" s="1542">
        <v>268000</v>
      </c>
      <c r="V58" s="1542">
        <f t="shared" si="0"/>
        <v>283544</v>
      </c>
    </row>
    <row r="59" spans="1:22">
      <c r="A59" s="2114"/>
      <c r="B59" s="1558" t="s">
        <v>6216</v>
      </c>
      <c r="C59" s="1547">
        <v>2820000</v>
      </c>
      <c r="D59" s="1547">
        <v>3291000</v>
      </c>
      <c r="E59" s="1547">
        <v>3595000</v>
      </c>
      <c r="F59" s="1547">
        <v>3910000</v>
      </c>
      <c r="G59" s="1547">
        <v>4209000</v>
      </c>
      <c r="H59" s="1547">
        <v>4503000</v>
      </c>
      <c r="I59" s="1547">
        <v>4795000</v>
      </c>
      <c r="J59" s="1542">
        <v>5059000</v>
      </c>
      <c r="K59" s="1542">
        <v>5304000</v>
      </c>
      <c r="L59" s="1542">
        <v>5542000</v>
      </c>
      <c r="M59" s="1542">
        <v>5857000</v>
      </c>
      <c r="N59" s="1542">
        <v>6306000</v>
      </c>
      <c r="O59" s="1542">
        <v>6432000</v>
      </c>
      <c r="P59" s="1542">
        <v>6636000</v>
      </c>
      <c r="Q59" s="1542">
        <v>6884000</v>
      </c>
      <c r="R59" s="1542">
        <v>7052000</v>
      </c>
      <c r="S59" s="1542">
        <v>7189000</v>
      </c>
      <c r="T59" s="1542">
        <v>7452000</v>
      </c>
      <c r="U59" s="1542">
        <v>7957000</v>
      </c>
      <c r="V59" s="1542">
        <f t="shared" si="0"/>
        <v>8418506</v>
      </c>
    </row>
    <row r="60" spans="1:22">
      <c r="A60" s="1556"/>
      <c r="B60" s="1559"/>
      <c r="D60" s="1550"/>
      <c r="E60" s="1550"/>
      <c r="F60" s="1550"/>
      <c r="G60" s="1550"/>
      <c r="H60" s="1550"/>
      <c r="I60" s="1550"/>
      <c r="J60" s="1555"/>
      <c r="K60" s="1555"/>
      <c r="L60" s="1555"/>
      <c r="M60" s="1542"/>
      <c r="N60" s="1542"/>
      <c r="O60" s="1542"/>
      <c r="P60" s="1542"/>
      <c r="Q60" s="1542"/>
      <c r="R60" s="1542"/>
      <c r="S60" s="1542"/>
      <c r="T60" s="1542"/>
      <c r="U60" s="1542"/>
      <c r="V60" s="1542">
        <f t="shared" si="0"/>
        <v>0</v>
      </c>
    </row>
    <row r="61" spans="1:22" ht="33" customHeight="1">
      <c r="A61" s="2114" t="s">
        <v>6222</v>
      </c>
      <c r="B61" s="1558" t="s">
        <v>6215</v>
      </c>
      <c r="C61" s="1547">
        <v>68000</v>
      </c>
      <c r="D61" s="1547">
        <v>79000</v>
      </c>
      <c r="E61" s="1547">
        <v>86000</v>
      </c>
      <c r="F61" s="1547">
        <v>94000</v>
      </c>
      <c r="G61" s="1547">
        <v>101000</v>
      </c>
      <c r="H61" s="1547">
        <v>108000</v>
      </c>
      <c r="I61" s="1547">
        <v>115000</v>
      </c>
      <c r="J61" s="1542">
        <v>121000</v>
      </c>
      <c r="K61" s="1542">
        <v>127000</v>
      </c>
      <c r="L61" s="1542">
        <v>133000</v>
      </c>
      <c r="M61" s="1542">
        <v>141000</v>
      </c>
      <c r="N61" s="1542">
        <v>152000</v>
      </c>
      <c r="O61" s="1542">
        <v>155000</v>
      </c>
      <c r="P61" s="1542">
        <v>160000</v>
      </c>
      <c r="Q61" s="1542">
        <v>166000</v>
      </c>
      <c r="R61" s="1542">
        <v>170000</v>
      </c>
      <c r="S61" s="1542">
        <v>173000</v>
      </c>
      <c r="T61" s="1542">
        <v>179000</v>
      </c>
      <c r="U61" s="1542">
        <v>191000</v>
      </c>
      <c r="V61" s="1542">
        <f t="shared" si="0"/>
        <v>202078</v>
      </c>
    </row>
    <row r="62" spans="1:22">
      <c r="A62" s="2114"/>
      <c r="B62" s="1558" t="s">
        <v>6216</v>
      </c>
      <c r="C62" s="1547">
        <v>2040000</v>
      </c>
      <c r="D62" s="1547">
        <v>2381000</v>
      </c>
      <c r="E62" s="1547">
        <v>2601000</v>
      </c>
      <c r="F62" s="1547">
        <v>2829000</v>
      </c>
      <c r="G62" s="1547">
        <v>3045000</v>
      </c>
      <c r="H62" s="1547">
        <v>3258000</v>
      </c>
      <c r="I62" s="1547">
        <v>3469000</v>
      </c>
      <c r="J62" s="1542">
        <v>3660000</v>
      </c>
      <c r="K62" s="1542">
        <v>3838000</v>
      </c>
      <c r="L62" s="1542">
        <v>4010000</v>
      </c>
      <c r="M62" s="1542">
        <v>4238000</v>
      </c>
      <c r="N62" s="1542">
        <v>4563000</v>
      </c>
      <c r="O62" s="1542">
        <v>4654000</v>
      </c>
      <c r="P62" s="1542">
        <v>4802000</v>
      </c>
      <c r="Q62" s="1542">
        <v>4981000</v>
      </c>
      <c r="R62" s="1542">
        <v>5103000</v>
      </c>
      <c r="S62" s="1542">
        <v>5202000</v>
      </c>
      <c r="T62" s="1542">
        <v>5392000</v>
      </c>
      <c r="U62" s="1542">
        <v>5757000</v>
      </c>
      <c r="V62" s="1542">
        <f t="shared" si="0"/>
        <v>6090906</v>
      </c>
    </row>
    <row r="63" spans="1:22">
      <c r="A63" s="1556"/>
      <c r="B63" s="1549"/>
      <c r="D63" s="1550"/>
      <c r="E63" s="1550"/>
      <c r="F63" s="1550"/>
      <c r="G63" s="1550"/>
      <c r="H63" s="1550"/>
      <c r="I63" s="1550"/>
      <c r="J63" s="1555"/>
      <c r="K63" s="1555"/>
      <c r="L63" s="1555"/>
      <c r="M63" s="1542"/>
      <c r="N63" s="1542"/>
      <c r="O63" s="1542"/>
      <c r="P63" s="1542"/>
      <c r="Q63" s="1542"/>
      <c r="R63" s="1542"/>
      <c r="S63" s="1542"/>
      <c r="T63" s="1542"/>
      <c r="U63" s="1542"/>
      <c r="V63" s="1542">
        <f t="shared" si="0"/>
        <v>0</v>
      </c>
    </row>
    <row r="64" spans="1:22">
      <c r="A64" s="2117" t="s">
        <v>6223</v>
      </c>
      <c r="B64" s="1558" t="s">
        <v>6215</v>
      </c>
      <c r="C64" s="1547">
        <v>23000</v>
      </c>
      <c r="D64" s="1547">
        <v>27000</v>
      </c>
      <c r="E64" s="1547">
        <v>29000</v>
      </c>
      <c r="F64" s="1547">
        <v>32000</v>
      </c>
      <c r="G64" s="1547">
        <v>34000</v>
      </c>
      <c r="H64" s="1547">
        <v>36000</v>
      </c>
      <c r="I64" s="1547">
        <v>38000</v>
      </c>
      <c r="J64" s="1542">
        <v>40000</v>
      </c>
      <c r="K64" s="1542">
        <v>42000</v>
      </c>
      <c r="L64" s="1542">
        <v>44000</v>
      </c>
      <c r="M64" s="1542">
        <v>47000</v>
      </c>
      <c r="N64" s="1542">
        <v>51000</v>
      </c>
      <c r="O64" s="1542">
        <v>52000</v>
      </c>
      <c r="P64" s="1542">
        <v>54000</v>
      </c>
      <c r="Q64" s="1542">
        <v>56000</v>
      </c>
      <c r="R64" s="1542">
        <v>57000</v>
      </c>
      <c r="S64" s="1542">
        <v>58000</v>
      </c>
      <c r="T64" s="1542">
        <v>60000</v>
      </c>
      <c r="U64" s="1542">
        <v>64000</v>
      </c>
      <c r="V64" s="1542">
        <f t="shared" si="0"/>
        <v>67712</v>
      </c>
    </row>
    <row r="65" spans="1:22">
      <c r="A65" s="2117"/>
      <c r="B65" s="1558" t="s">
        <v>6216</v>
      </c>
      <c r="C65" s="1547">
        <v>690000</v>
      </c>
      <c r="D65" s="1547">
        <v>805000</v>
      </c>
      <c r="E65" s="1547">
        <v>879000</v>
      </c>
      <c r="F65" s="1547">
        <v>956000</v>
      </c>
      <c r="G65" s="1547">
        <v>1029000</v>
      </c>
      <c r="H65" s="1547">
        <v>1101000</v>
      </c>
      <c r="I65" s="1547">
        <v>1172000</v>
      </c>
      <c r="J65" s="1542">
        <v>1236000</v>
      </c>
      <c r="K65" s="1542">
        <v>1296000</v>
      </c>
      <c r="L65" s="1542">
        <v>1354000</v>
      </c>
      <c r="M65" s="1542">
        <v>1431000</v>
      </c>
      <c r="N65" s="1542">
        <v>1541000</v>
      </c>
      <c r="O65" s="1542">
        <v>1572000</v>
      </c>
      <c r="P65" s="1542">
        <v>1622000</v>
      </c>
      <c r="Q65" s="1542">
        <v>1683000</v>
      </c>
      <c r="R65" s="1542">
        <v>1724000</v>
      </c>
      <c r="S65" s="1542">
        <v>1757000</v>
      </c>
      <c r="T65" s="1542">
        <v>1821000</v>
      </c>
      <c r="U65" s="1542">
        <v>1944000</v>
      </c>
      <c r="V65" s="1542">
        <f t="shared" si="0"/>
        <v>2056752</v>
      </c>
    </row>
    <row r="66" spans="1:22">
      <c r="A66" s="1560"/>
      <c r="B66" s="1554"/>
      <c r="C66" s="1561"/>
      <c r="D66" s="1561"/>
      <c r="E66" s="1561"/>
      <c r="F66" s="1561"/>
      <c r="G66" s="1561"/>
      <c r="H66" s="1561"/>
      <c r="I66" s="1561"/>
      <c r="J66" s="1561"/>
    </row>
    <row r="67" spans="1:22" ht="26.25" customHeight="1">
      <c r="A67" s="2118" t="s">
        <v>6224</v>
      </c>
      <c r="B67" s="2118"/>
      <c r="C67" s="2118"/>
      <c r="D67" s="2118"/>
      <c r="E67" s="2118"/>
      <c r="F67" s="2118"/>
      <c r="G67" s="2118"/>
      <c r="H67" s="2118"/>
      <c r="I67" s="2118"/>
      <c r="J67" s="2118"/>
      <c r="K67" s="2118"/>
      <c r="L67" s="2118"/>
      <c r="M67" s="2118"/>
      <c r="N67" s="2118"/>
      <c r="O67" s="2118"/>
      <c r="P67" s="2118"/>
      <c r="Q67" s="2118"/>
      <c r="R67" s="2118"/>
      <c r="S67" s="2118"/>
      <c r="T67" s="2118"/>
      <c r="U67" s="2108" t="s">
        <v>6225</v>
      </c>
      <c r="V67" s="2108"/>
    </row>
  </sheetData>
  <mergeCells count="17">
    <mergeCell ref="A67:T67"/>
    <mergeCell ref="A5:V5"/>
    <mergeCell ref="A2:V2"/>
    <mergeCell ref="A1:V1"/>
    <mergeCell ref="A3:V3"/>
    <mergeCell ref="U67:V67"/>
    <mergeCell ref="A32:A35"/>
    <mergeCell ref="A37:A39"/>
    <mergeCell ref="A41:A46"/>
    <mergeCell ref="A48:A49"/>
    <mergeCell ref="A52:A53"/>
    <mergeCell ref="A55:A56"/>
    <mergeCell ref="A8:A15"/>
    <mergeCell ref="A17:A30"/>
    <mergeCell ref="A58:A59"/>
    <mergeCell ref="A61:A62"/>
    <mergeCell ref="A64:A6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tabColor theme="6" tint="-0.499984740745262"/>
    <pageSetUpPr fitToPage="1"/>
  </sheetPr>
  <dimension ref="A3:K79"/>
  <sheetViews>
    <sheetView workbookViewId="0"/>
  </sheetViews>
  <sheetFormatPr baseColWidth="10" defaultColWidth="10.140625" defaultRowHeight="12.75"/>
  <cols>
    <col min="1" max="1" width="35.7109375" style="934" customWidth="1"/>
    <col min="2" max="2" width="9.7109375" style="934" customWidth="1"/>
    <col min="3" max="3" width="14" style="934" customWidth="1"/>
    <col min="4" max="4" width="18.42578125" style="934" customWidth="1"/>
    <col min="5" max="5" width="14" style="934" customWidth="1"/>
    <col min="6" max="6" width="18.42578125" style="934" customWidth="1"/>
    <col min="7" max="7" width="14" style="934" customWidth="1"/>
    <col min="8" max="8" width="10.140625" style="934"/>
    <col min="9" max="9" width="11.42578125" style="934" bestFit="1" customWidth="1"/>
    <col min="10" max="11" width="10.5703125" style="934" bestFit="1" customWidth="1"/>
    <col min="12" max="16384" width="10.140625" style="934"/>
  </cols>
  <sheetData>
    <row r="3" spans="1:11" s="875" customFormat="1" ht="15" customHeight="1">
      <c r="A3" s="872" t="s">
        <v>915</v>
      </c>
      <c r="B3" s="873"/>
      <c r="C3" s="873"/>
      <c r="D3" s="873"/>
      <c r="E3" s="873"/>
      <c r="F3" s="873"/>
      <c r="G3" s="874"/>
    </row>
    <row r="4" spans="1:11" s="875" customFormat="1" ht="15" customHeight="1">
      <c r="A4" s="876"/>
      <c r="B4" s="877"/>
      <c r="C4" s="877"/>
      <c r="D4" s="877"/>
      <c r="E4" s="877"/>
      <c r="F4" s="877"/>
      <c r="G4" s="878"/>
    </row>
    <row r="5" spans="1:11" s="875" customFormat="1" ht="15" customHeight="1">
      <c r="A5" s="879" t="s">
        <v>916</v>
      </c>
      <c r="B5" s="880"/>
      <c r="C5" s="880"/>
      <c r="D5" s="881" t="s">
        <v>917</v>
      </c>
      <c r="E5" s="873"/>
      <c r="F5" s="881" t="s">
        <v>918</v>
      </c>
      <c r="G5" s="874"/>
    </row>
    <row r="6" spans="1:11" s="875" customFormat="1" ht="15" customHeight="1">
      <c r="A6" s="876" t="s">
        <v>919</v>
      </c>
      <c r="B6" s="877"/>
      <c r="C6" s="877"/>
      <c r="D6" s="882">
        <v>616000</v>
      </c>
      <c r="E6" s="883" t="s">
        <v>920</v>
      </c>
      <c r="F6" s="882">
        <v>1848000</v>
      </c>
      <c r="G6" s="884" t="s">
        <v>920</v>
      </c>
    </row>
    <row r="7" spans="1:11" s="875" customFormat="1" ht="15" customHeight="1">
      <c r="A7" s="876" t="s">
        <v>921</v>
      </c>
      <c r="B7" s="877"/>
      <c r="C7" s="877"/>
      <c r="D7" s="882">
        <v>72000</v>
      </c>
      <c r="E7" s="883" t="s">
        <v>922</v>
      </c>
      <c r="F7" s="882">
        <v>0</v>
      </c>
      <c r="G7" s="884" t="s">
        <v>922</v>
      </c>
    </row>
    <row r="8" spans="1:11" s="875" customFormat="1" ht="15" customHeight="1">
      <c r="A8" s="885" t="s">
        <v>923</v>
      </c>
      <c r="B8" s="880"/>
      <c r="C8" s="880"/>
      <c r="D8" s="886">
        <v>688000</v>
      </c>
      <c r="E8" s="887" t="s">
        <v>924</v>
      </c>
      <c r="F8" s="886">
        <v>1848000</v>
      </c>
      <c r="G8" s="888" t="s">
        <v>924</v>
      </c>
    </row>
    <row r="9" spans="1:11" s="875" customFormat="1" ht="15" customHeight="1">
      <c r="A9" s="889" t="s">
        <v>925</v>
      </c>
      <c r="B9" s="890"/>
      <c r="C9" s="890"/>
      <c r="D9" s="891">
        <v>7494666.666666666</v>
      </c>
      <c r="E9" s="892" t="s">
        <v>926</v>
      </c>
      <c r="F9" s="891">
        <v>22484000</v>
      </c>
      <c r="G9" s="893" t="s">
        <v>926</v>
      </c>
    </row>
    <row r="10" spans="1:11" s="875" customFormat="1" ht="15" customHeight="1">
      <c r="A10" s="885" t="s">
        <v>927</v>
      </c>
      <c r="B10" s="880"/>
      <c r="C10" s="880"/>
      <c r="D10" s="886">
        <v>8370666.666666666</v>
      </c>
      <c r="E10" s="887" t="s">
        <v>928</v>
      </c>
      <c r="F10" s="886">
        <v>22484000</v>
      </c>
      <c r="G10" s="888" t="s">
        <v>928</v>
      </c>
      <c r="I10" s="894"/>
      <c r="J10" s="894"/>
      <c r="K10" s="894"/>
    </row>
    <row r="11" spans="1:11" s="875" customFormat="1" ht="15" customHeight="1">
      <c r="A11" s="876"/>
      <c r="B11" s="877"/>
      <c r="C11" s="877"/>
      <c r="D11" s="877"/>
      <c r="E11" s="877"/>
      <c r="F11" s="877"/>
      <c r="G11" s="878"/>
    </row>
    <row r="12" spans="1:11" s="875" customFormat="1" ht="15" customHeight="1">
      <c r="A12" s="895" t="s">
        <v>929</v>
      </c>
      <c r="B12" s="896" t="s">
        <v>930</v>
      </c>
      <c r="C12" s="897" t="s">
        <v>931</v>
      </c>
      <c r="D12" s="896" t="s">
        <v>636</v>
      </c>
      <c r="E12" s="897" t="s">
        <v>361</v>
      </c>
      <c r="F12" s="896" t="s">
        <v>636</v>
      </c>
      <c r="G12" s="897" t="s">
        <v>361</v>
      </c>
    </row>
    <row r="13" spans="1:11" s="875" customFormat="1" ht="15" customHeight="1">
      <c r="A13" s="898" t="s">
        <v>932</v>
      </c>
      <c r="B13" s="899"/>
      <c r="C13" s="900"/>
      <c r="D13" s="899"/>
      <c r="E13" s="900"/>
      <c r="F13" s="899"/>
      <c r="G13" s="900"/>
      <c r="J13" s="901"/>
    </row>
    <row r="14" spans="1:11" s="875" customFormat="1" ht="15" customHeight="1">
      <c r="A14" s="902" t="s">
        <v>933</v>
      </c>
      <c r="B14" s="876"/>
      <c r="C14" s="878"/>
      <c r="D14" s="903">
        <v>7494666.666666666</v>
      </c>
      <c r="E14" s="904">
        <v>1</v>
      </c>
      <c r="F14" s="903">
        <v>22484000</v>
      </c>
      <c r="G14" s="904">
        <v>1</v>
      </c>
    </row>
    <row r="15" spans="1:11" s="875" customFormat="1" ht="15" customHeight="1">
      <c r="A15" s="902" t="s">
        <v>934</v>
      </c>
      <c r="B15" s="876"/>
      <c r="C15" s="878"/>
      <c r="D15" s="903">
        <v>876000</v>
      </c>
      <c r="E15" s="904">
        <v>0.11688311688311689</v>
      </c>
      <c r="F15" s="903">
        <v>0</v>
      </c>
      <c r="G15" s="904">
        <v>0</v>
      </c>
    </row>
    <row r="16" spans="1:11" s="875" customFormat="1" ht="15" customHeight="1">
      <c r="A16" s="898" t="s">
        <v>935</v>
      </c>
      <c r="B16" s="899"/>
      <c r="C16" s="900"/>
      <c r="D16" s="899"/>
      <c r="E16" s="900"/>
      <c r="F16" s="899"/>
      <c r="G16" s="900"/>
    </row>
    <row r="17" spans="1:7" s="875" customFormat="1" ht="15" customHeight="1">
      <c r="A17" s="902" t="s">
        <v>936</v>
      </c>
      <c r="B17" s="905" t="s">
        <v>928</v>
      </c>
      <c r="C17" s="904">
        <v>9.8630136986301367E-2</v>
      </c>
      <c r="D17" s="903">
        <v>825599.99999999988</v>
      </c>
      <c r="E17" s="904">
        <v>0.11015833481586905</v>
      </c>
      <c r="F17" s="903">
        <v>2217600</v>
      </c>
      <c r="G17" s="904">
        <v>9.8630136986301367E-2</v>
      </c>
    </row>
    <row r="18" spans="1:7" s="875" customFormat="1" ht="15" customHeight="1">
      <c r="A18" s="902" t="s">
        <v>937</v>
      </c>
      <c r="B18" s="905" t="s">
        <v>938</v>
      </c>
      <c r="C18" s="904">
        <v>0.12</v>
      </c>
      <c r="D18" s="903">
        <v>99071.999999999985</v>
      </c>
      <c r="E18" s="904">
        <v>1.3219000177904287E-2</v>
      </c>
      <c r="F18" s="903">
        <v>266112</v>
      </c>
      <c r="G18" s="904">
        <v>1.1835616438356164E-2</v>
      </c>
    </row>
    <row r="19" spans="1:7" s="875" customFormat="1" ht="15" customHeight="1">
      <c r="A19" s="902" t="s">
        <v>939</v>
      </c>
      <c r="B19" s="905" t="s">
        <v>920</v>
      </c>
      <c r="C19" s="904">
        <v>0.5</v>
      </c>
      <c r="D19" s="903">
        <v>308000</v>
      </c>
      <c r="E19" s="904">
        <v>4.1095890410958909E-2</v>
      </c>
      <c r="F19" s="903">
        <v>924000</v>
      </c>
      <c r="G19" s="904">
        <v>4.1095890410958902E-2</v>
      </c>
    </row>
    <row r="20" spans="1:7" s="875" customFormat="1" ht="15" customHeight="1">
      <c r="A20" s="902" t="s">
        <v>940</v>
      </c>
      <c r="B20" s="905" t="s">
        <v>924</v>
      </c>
      <c r="C20" s="904">
        <v>1</v>
      </c>
      <c r="D20" s="903">
        <v>688000</v>
      </c>
      <c r="E20" s="904">
        <v>9.1798612346557562E-2</v>
      </c>
      <c r="F20" s="903">
        <v>1848000</v>
      </c>
      <c r="G20" s="904">
        <v>8.2191780821917804E-2</v>
      </c>
    </row>
    <row r="21" spans="1:7" s="875" customFormat="1" ht="15" customHeight="1">
      <c r="A21" s="898" t="s">
        <v>941</v>
      </c>
      <c r="B21" s="899"/>
      <c r="C21" s="900"/>
      <c r="D21" s="899"/>
      <c r="E21" s="900"/>
      <c r="F21" s="899"/>
      <c r="G21" s="900"/>
    </row>
    <row r="22" spans="1:7" s="875" customFormat="1" ht="15" customHeight="1">
      <c r="A22" s="902" t="s">
        <v>942</v>
      </c>
      <c r="B22" s="906">
        <v>48400</v>
      </c>
      <c r="C22" s="907">
        <v>3</v>
      </c>
      <c r="D22" s="903">
        <v>145200</v>
      </c>
      <c r="E22" s="904">
        <v>1.9373776908023485E-2</v>
      </c>
      <c r="F22" s="903"/>
      <c r="G22" s="904"/>
    </row>
    <row r="23" spans="1:7" s="875" customFormat="1" ht="15" customHeight="1">
      <c r="A23" s="902" t="s">
        <v>943</v>
      </c>
      <c r="B23" s="905" t="s">
        <v>926</v>
      </c>
      <c r="C23" s="904">
        <v>5.0000000000000001E-3</v>
      </c>
      <c r="D23" s="903">
        <v>37473.333333333328</v>
      </c>
      <c r="E23" s="904">
        <v>5.0000000000000001E-3</v>
      </c>
      <c r="F23" s="903">
        <v>112420</v>
      </c>
      <c r="G23" s="904">
        <v>5.0000000000000001E-3</v>
      </c>
    </row>
    <row r="24" spans="1:7" s="875" customFormat="1" ht="15" customHeight="1">
      <c r="A24" s="898" t="s">
        <v>944</v>
      </c>
      <c r="B24" s="899"/>
      <c r="C24" s="900"/>
      <c r="D24" s="899"/>
      <c r="E24" s="900"/>
      <c r="F24" s="899"/>
      <c r="G24" s="900"/>
    </row>
    <row r="25" spans="1:7" s="875" customFormat="1" ht="15" customHeight="1">
      <c r="A25" s="902" t="s">
        <v>945</v>
      </c>
      <c r="B25" s="905" t="s">
        <v>926</v>
      </c>
      <c r="C25" s="904">
        <v>0.105</v>
      </c>
      <c r="D25" s="903">
        <v>786939.99999999988</v>
      </c>
      <c r="E25" s="904">
        <v>0.105</v>
      </c>
      <c r="F25" s="903">
        <v>2360820</v>
      </c>
      <c r="G25" s="904">
        <v>0.105</v>
      </c>
    </row>
    <row r="26" spans="1:7" s="875" customFormat="1" ht="15" customHeight="1">
      <c r="A26" s="902" t="s">
        <v>946</v>
      </c>
      <c r="B26" s="905" t="s">
        <v>926</v>
      </c>
      <c r="C26" s="904">
        <v>8.5000000000000006E-2</v>
      </c>
      <c r="D26" s="903">
        <v>637046.66666666663</v>
      </c>
      <c r="E26" s="904">
        <v>8.5000000000000006E-2</v>
      </c>
      <c r="F26" s="903">
        <v>1911140.0000000002</v>
      </c>
      <c r="G26" s="904">
        <v>8.5000000000000006E-2</v>
      </c>
    </row>
    <row r="27" spans="1:7" s="875" customFormat="1" ht="15" customHeight="1">
      <c r="A27" s="902" t="s">
        <v>947</v>
      </c>
      <c r="B27" s="905" t="s">
        <v>926</v>
      </c>
      <c r="C27" s="904">
        <v>5.6000000000000001E-2</v>
      </c>
      <c r="D27" s="903">
        <v>419701.33333333331</v>
      </c>
      <c r="E27" s="904">
        <v>5.6000000000000001E-2</v>
      </c>
      <c r="F27" s="903">
        <v>1259104</v>
      </c>
      <c r="G27" s="904">
        <v>5.6000000000000001E-2</v>
      </c>
    </row>
    <row r="28" spans="1:7" s="875" customFormat="1" ht="15" customHeight="1">
      <c r="A28" s="898" t="s">
        <v>948</v>
      </c>
      <c r="B28" s="899"/>
      <c r="C28" s="900"/>
      <c r="D28" s="899"/>
      <c r="E28" s="900"/>
      <c r="F28" s="899"/>
      <c r="G28" s="900"/>
    </row>
    <row r="29" spans="1:7" s="875" customFormat="1" ht="15" customHeight="1">
      <c r="A29" s="902" t="s">
        <v>949</v>
      </c>
      <c r="B29" s="905" t="s">
        <v>926</v>
      </c>
      <c r="C29" s="904">
        <v>0.02</v>
      </c>
      <c r="D29" s="903">
        <v>149893.33333333331</v>
      </c>
      <c r="E29" s="904">
        <v>0.02</v>
      </c>
      <c r="F29" s="903">
        <v>449680</v>
      </c>
      <c r="G29" s="904">
        <v>0.02</v>
      </c>
    </row>
    <row r="30" spans="1:7" s="875" customFormat="1" ht="15" customHeight="1">
      <c r="A30" s="902" t="s">
        <v>950</v>
      </c>
      <c r="B30" s="905" t="s">
        <v>920</v>
      </c>
      <c r="C30" s="878">
        <v>0.30000000000000004</v>
      </c>
      <c r="D30" s="903">
        <v>184800.00000000003</v>
      </c>
      <c r="E30" s="904">
        <v>2.4657534246575349E-2</v>
      </c>
      <c r="F30" s="903">
        <v>184800.00000000003</v>
      </c>
      <c r="G30" s="904">
        <v>8.2191780821917818E-3</v>
      </c>
    </row>
    <row r="31" spans="1:7" s="875" customFormat="1" ht="15" customHeight="1">
      <c r="A31" s="898" t="s">
        <v>951</v>
      </c>
      <c r="B31" s="899"/>
      <c r="C31" s="900"/>
      <c r="D31" s="899"/>
      <c r="E31" s="900"/>
      <c r="F31" s="899"/>
      <c r="G31" s="900"/>
    </row>
    <row r="32" spans="1:7" s="875" customFormat="1" ht="15" customHeight="1">
      <c r="A32" s="902" t="s">
        <v>952</v>
      </c>
      <c r="B32" s="905" t="s">
        <v>926</v>
      </c>
      <c r="C32" s="904">
        <v>0.03</v>
      </c>
      <c r="D32" s="903">
        <v>224839.99999999997</v>
      </c>
      <c r="E32" s="904">
        <v>0.03</v>
      </c>
      <c r="F32" s="903">
        <v>674520</v>
      </c>
      <c r="G32" s="904">
        <v>0.03</v>
      </c>
    </row>
    <row r="33" spans="1:7" s="875" customFormat="1" ht="15" customHeight="1">
      <c r="A33" s="902" t="s">
        <v>953</v>
      </c>
      <c r="B33" s="905" t="s">
        <v>926</v>
      </c>
      <c r="C33" s="904">
        <v>0.04</v>
      </c>
      <c r="D33" s="903">
        <v>299786.66666666663</v>
      </c>
      <c r="E33" s="904">
        <v>0.04</v>
      </c>
      <c r="F33" s="903">
        <v>899360</v>
      </c>
      <c r="G33" s="904">
        <v>0.04</v>
      </c>
    </row>
    <row r="34" spans="1:7" s="875" customFormat="1" ht="15" customHeight="1">
      <c r="A34" s="898" t="s">
        <v>954</v>
      </c>
      <c r="B34" s="899"/>
      <c r="C34" s="900"/>
      <c r="D34" s="908">
        <v>13177020</v>
      </c>
      <c r="E34" s="909">
        <v>1.7581862657890053</v>
      </c>
      <c r="F34" s="908">
        <v>35591556</v>
      </c>
      <c r="G34" s="909">
        <v>1.582972602739726</v>
      </c>
    </row>
    <row r="35" spans="1:7" s="875" customFormat="1" ht="15" customHeight="1">
      <c r="A35" s="910" t="s">
        <v>955</v>
      </c>
      <c r="B35" s="911"/>
      <c r="C35" s="912"/>
      <c r="D35" s="913">
        <v>1098085</v>
      </c>
      <c r="E35" s="912"/>
      <c r="F35" s="913">
        <v>2965963</v>
      </c>
      <c r="G35" s="912"/>
    </row>
    <row r="36" spans="1:7" s="875" customFormat="1" ht="15" customHeight="1">
      <c r="A36" s="910" t="s">
        <v>956</v>
      </c>
      <c r="B36" s="911"/>
      <c r="C36" s="912"/>
      <c r="D36" s="913">
        <v>36602.833333333336</v>
      </c>
      <c r="E36" s="912"/>
      <c r="F36" s="913">
        <v>32955.144444444442</v>
      </c>
      <c r="G36" s="912"/>
    </row>
    <row r="37" spans="1:7" s="875" customFormat="1" ht="15" customHeight="1">
      <c r="A37" s="898" t="s">
        <v>957</v>
      </c>
      <c r="B37" s="899"/>
      <c r="C37" s="900"/>
      <c r="D37" s="899"/>
      <c r="E37" s="900"/>
      <c r="F37" s="899"/>
      <c r="G37" s="900"/>
    </row>
    <row r="38" spans="1:7" s="875" customFormat="1" ht="15" customHeight="1">
      <c r="A38" s="902" t="s">
        <v>958</v>
      </c>
      <c r="B38" s="905"/>
      <c r="C38" s="907">
        <v>15</v>
      </c>
      <c r="D38" s="903"/>
      <c r="E38" s="904"/>
      <c r="F38" s="903"/>
      <c r="G38" s="904"/>
    </row>
    <row r="39" spans="1:7" s="875" customFormat="1" ht="15" customHeight="1">
      <c r="A39" s="902" t="s">
        <v>959</v>
      </c>
      <c r="B39" s="905"/>
      <c r="C39" s="907">
        <v>3</v>
      </c>
      <c r="D39" s="903"/>
      <c r="E39" s="904"/>
      <c r="F39" s="903"/>
      <c r="G39" s="904"/>
    </row>
    <row r="40" spans="1:7" s="875" customFormat="1" ht="15" customHeight="1">
      <c r="A40" s="902" t="s">
        <v>960</v>
      </c>
      <c r="B40" s="905"/>
      <c r="C40" s="907">
        <v>3</v>
      </c>
      <c r="D40" s="903"/>
      <c r="E40" s="904"/>
      <c r="F40" s="903"/>
      <c r="G40" s="904"/>
    </row>
    <row r="41" spans="1:7" s="875" customFormat="1" ht="15" customHeight="1">
      <c r="A41" s="902" t="s">
        <v>961</v>
      </c>
      <c r="B41" s="905"/>
      <c r="C41" s="907">
        <v>10</v>
      </c>
      <c r="D41" s="903"/>
      <c r="E41" s="904"/>
      <c r="F41" s="903"/>
      <c r="G41" s="904"/>
    </row>
    <row r="42" spans="1:7" s="875" customFormat="1" ht="15" customHeight="1">
      <c r="A42" s="902" t="s">
        <v>962</v>
      </c>
      <c r="B42" s="905"/>
      <c r="C42" s="907">
        <v>5</v>
      </c>
      <c r="D42" s="903"/>
      <c r="E42" s="904"/>
      <c r="F42" s="903"/>
      <c r="G42" s="904"/>
    </row>
    <row r="43" spans="1:7" s="875" customFormat="1" ht="15" customHeight="1">
      <c r="A43" s="902" t="s">
        <v>963</v>
      </c>
      <c r="B43" s="905"/>
      <c r="C43" s="907">
        <v>14</v>
      </c>
      <c r="D43" s="903"/>
      <c r="E43" s="904"/>
      <c r="F43" s="903"/>
      <c r="G43" s="904"/>
    </row>
    <row r="44" spans="1:7" s="875" customFormat="1" ht="15" customHeight="1">
      <c r="A44" s="902" t="s">
        <v>964</v>
      </c>
      <c r="B44" s="905"/>
      <c r="C44" s="907">
        <v>5</v>
      </c>
      <c r="D44" s="903"/>
      <c r="E44" s="904"/>
      <c r="F44" s="903"/>
      <c r="G44" s="904"/>
    </row>
    <row r="45" spans="1:7" s="875" customFormat="1" ht="15" customHeight="1">
      <c r="A45" s="902" t="s">
        <v>965</v>
      </c>
      <c r="B45" s="905"/>
      <c r="C45" s="914">
        <v>55</v>
      </c>
      <c r="D45" s="903"/>
      <c r="E45" s="904"/>
      <c r="F45" s="903"/>
      <c r="G45" s="904"/>
    </row>
    <row r="46" spans="1:7" s="875" customFormat="1" ht="15" customHeight="1">
      <c r="A46" s="915" t="s">
        <v>966</v>
      </c>
      <c r="B46" s="916"/>
      <c r="C46" s="917">
        <v>310</v>
      </c>
      <c r="D46" s="918"/>
      <c r="E46" s="919"/>
      <c r="F46" s="918"/>
      <c r="G46" s="919"/>
    </row>
    <row r="47" spans="1:7" s="875" customFormat="1" ht="15" customHeight="1">
      <c r="A47" s="902" t="s">
        <v>967</v>
      </c>
      <c r="B47" s="905"/>
      <c r="C47" s="920">
        <v>25.833333333333332</v>
      </c>
      <c r="D47" s="903"/>
      <c r="E47" s="904"/>
      <c r="F47" s="903"/>
      <c r="G47" s="904"/>
    </row>
    <row r="48" spans="1:7" s="875" customFormat="1" ht="15" customHeight="1">
      <c r="A48" s="898" t="s">
        <v>968</v>
      </c>
      <c r="B48" s="899"/>
      <c r="C48" s="900"/>
      <c r="D48" s="908"/>
      <c r="E48" s="909">
        <v>1.1612903225806452</v>
      </c>
      <c r="F48" s="908"/>
      <c r="G48" s="909">
        <v>1.1612903225806452</v>
      </c>
    </row>
    <row r="49" spans="1:9" s="875" customFormat="1" ht="15" customHeight="1">
      <c r="A49" s="898" t="s">
        <v>969</v>
      </c>
      <c r="B49" s="921"/>
      <c r="C49" s="900"/>
      <c r="D49" s="908">
        <v>36602.833333333336</v>
      </c>
      <c r="E49" s="900"/>
      <c r="F49" s="908">
        <v>32955.144444444442</v>
      </c>
      <c r="G49" s="900"/>
    </row>
    <row r="50" spans="1:9" s="875" customFormat="1" ht="15" customHeight="1">
      <c r="A50" s="898" t="s">
        <v>970</v>
      </c>
      <c r="B50" s="921"/>
      <c r="C50" s="900"/>
      <c r="D50" s="908"/>
      <c r="E50" s="909">
        <v>2.0417646957549742</v>
      </c>
      <c r="F50" s="908"/>
      <c r="G50" s="909">
        <v>1.83829076447194</v>
      </c>
    </row>
    <row r="51" spans="1:9" s="875" customFormat="1" ht="15" customHeight="1">
      <c r="A51" s="922" t="s">
        <v>971</v>
      </c>
      <c r="B51" s="923"/>
      <c r="C51" s="924"/>
      <c r="D51" s="925">
        <v>42506.516129032265</v>
      </c>
      <c r="E51" s="926" t="s">
        <v>972</v>
      </c>
      <c r="F51" s="925">
        <v>38270.490322580648</v>
      </c>
      <c r="G51" s="926" t="s">
        <v>973</v>
      </c>
    </row>
    <row r="52" spans="1:9" s="875" customFormat="1" ht="15" customHeight="1">
      <c r="A52" s="902"/>
      <c r="B52" s="905"/>
      <c r="C52" s="878"/>
      <c r="D52" s="927"/>
      <c r="E52" s="878"/>
      <c r="F52" s="903"/>
      <c r="G52" s="878"/>
    </row>
    <row r="53" spans="1:9" s="875" customFormat="1" ht="15" customHeight="1">
      <c r="A53" s="922" t="s">
        <v>974</v>
      </c>
      <c r="B53" s="899"/>
      <c r="C53" s="900"/>
      <c r="D53" s="899"/>
      <c r="E53" s="900"/>
      <c r="F53" s="899"/>
      <c r="G53" s="900"/>
    </row>
    <row r="54" spans="1:9" s="875" customFormat="1" ht="15" customHeight="1">
      <c r="A54" s="902" t="s">
        <v>975</v>
      </c>
      <c r="B54" s="905" t="s">
        <v>972</v>
      </c>
      <c r="C54" s="928">
        <v>1</v>
      </c>
      <c r="D54" s="929">
        <v>42506.516129032265</v>
      </c>
      <c r="E54" s="884" t="s">
        <v>976</v>
      </c>
      <c r="F54" s="876"/>
      <c r="G54" s="878"/>
    </row>
    <row r="55" spans="1:9" s="875" customFormat="1" ht="15" customHeight="1">
      <c r="A55" s="915" t="s">
        <v>977</v>
      </c>
      <c r="B55" s="930"/>
      <c r="C55" s="931"/>
      <c r="D55" s="918">
        <v>5313.3145161290331</v>
      </c>
      <c r="E55" s="931"/>
      <c r="F55" s="930"/>
      <c r="G55" s="931"/>
      <c r="I55" s="932"/>
    </row>
    <row r="56" spans="1:9" s="875" customFormat="1" ht="15" customHeight="1">
      <c r="A56" s="922" t="s">
        <v>978</v>
      </c>
      <c r="B56" s="899"/>
      <c r="C56" s="900"/>
      <c r="D56" s="908"/>
      <c r="E56" s="900"/>
      <c r="F56" s="899"/>
      <c r="G56" s="900"/>
    </row>
    <row r="57" spans="1:9" s="875" customFormat="1" ht="15" customHeight="1">
      <c r="A57" s="902" t="s">
        <v>979</v>
      </c>
      <c r="B57" s="905" t="s">
        <v>973</v>
      </c>
      <c r="C57" s="928">
        <v>2</v>
      </c>
      <c r="D57" s="903"/>
      <c r="E57" s="878"/>
      <c r="F57" s="929">
        <v>76540.980645161297</v>
      </c>
      <c r="G57" s="884" t="s">
        <v>980</v>
      </c>
    </row>
    <row r="58" spans="1:9" s="875" customFormat="1" ht="15" customHeight="1">
      <c r="A58" s="915" t="s">
        <v>981</v>
      </c>
      <c r="B58" s="930"/>
      <c r="C58" s="931"/>
      <c r="D58" s="918"/>
      <c r="E58" s="931"/>
      <c r="F58" s="918">
        <v>9567.6225806451621</v>
      </c>
      <c r="G58" s="931"/>
      <c r="I58" s="933"/>
    </row>
    <row r="59" spans="1:9" ht="15" customHeight="1">
      <c r="A59" s="922" t="s">
        <v>982</v>
      </c>
      <c r="B59" s="899"/>
      <c r="C59" s="900"/>
      <c r="D59" s="899"/>
      <c r="E59" s="900"/>
      <c r="F59" s="899"/>
      <c r="G59" s="900"/>
    </row>
    <row r="60" spans="1:9" ht="15" customHeight="1">
      <c r="A60" s="902" t="s">
        <v>983</v>
      </c>
      <c r="B60" s="905" t="s">
        <v>976</v>
      </c>
      <c r="C60" s="935">
        <v>1.25</v>
      </c>
      <c r="D60" s="929">
        <v>53133.145161290333</v>
      </c>
      <c r="E60" s="878"/>
      <c r="F60" s="876"/>
      <c r="G60" s="878"/>
    </row>
    <row r="61" spans="1:9" ht="15" customHeight="1">
      <c r="A61" s="915" t="s">
        <v>984</v>
      </c>
      <c r="B61" s="930"/>
      <c r="C61" s="931"/>
      <c r="D61" s="918">
        <v>6641.6431451612916</v>
      </c>
      <c r="E61" s="931"/>
      <c r="F61" s="930"/>
      <c r="G61" s="931"/>
    </row>
    <row r="62" spans="1:9" ht="15" customHeight="1">
      <c r="A62" s="922" t="s">
        <v>985</v>
      </c>
      <c r="B62" s="899"/>
      <c r="C62" s="900"/>
      <c r="D62" s="908"/>
      <c r="E62" s="900"/>
      <c r="F62" s="899"/>
      <c r="G62" s="900"/>
    </row>
    <row r="63" spans="1:9" ht="15" customHeight="1">
      <c r="A63" s="902" t="s">
        <v>986</v>
      </c>
      <c r="B63" s="905" t="s">
        <v>980</v>
      </c>
      <c r="C63" s="935">
        <v>1.25</v>
      </c>
      <c r="D63" s="903"/>
      <c r="E63" s="878"/>
      <c r="F63" s="929">
        <v>95676.225806451621</v>
      </c>
      <c r="G63" s="878"/>
    </row>
    <row r="64" spans="1:9" ht="15" customHeight="1">
      <c r="A64" s="915" t="s">
        <v>987</v>
      </c>
      <c r="B64" s="930"/>
      <c r="C64" s="931"/>
      <c r="D64" s="918"/>
      <c r="E64" s="931"/>
      <c r="F64" s="918">
        <v>11959.528225806453</v>
      </c>
      <c r="G64" s="931"/>
    </row>
    <row r="65" spans="1:7" ht="15" customHeight="1">
      <c r="A65" s="898" t="s">
        <v>988</v>
      </c>
      <c r="B65" s="899"/>
      <c r="C65" s="900"/>
      <c r="D65" s="899"/>
      <c r="E65" s="900"/>
      <c r="F65" s="899"/>
      <c r="G65" s="900"/>
    </row>
    <row r="66" spans="1:7" ht="15" customHeight="1">
      <c r="A66" s="902" t="s">
        <v>989</v>
      </c>
      <c r="B66" s="905" t="s">
        <v>976</v>
      </c>
      <c r="C66" s="935">
        <v>1.1499999999999999</v>
      </c>
      <c r="D66" s="903">
        <v>48882.493548387101</v>
      </c>
      <c r="E66" s="878"/>
      <c r="F66" s="876"/>
      <c r="G66" s="878"/>
    </row>
    <row r="67" spans="1:7" ht="15" customHeight="1">
      <c r="A67" s="915" t="s">
        <v>990</v>
      </c>
      <c r="B67" s="930"/>
      <c r="C67" s="931"/>
      <c r="D67" s="918">
        <v>6110.3116935483877</v>
      </c>
      <c r="E67" s="931"/>
      <c r="F67" s="930"/>
      <c r="G67" s="931"/>
    </row>
    <row r="68" spans="1:7" ht="15" customHeight="1">
      <c r="A68" s="898" t="s">
        <v>991</v>
      </c>
      <c r="B68" s="899"/>
      <c r="C68" s="900"/>
      <c r="D68" s="908"/>
      <c r="E68" s="900"/>
      <c r="F68" s="899"/>
      <c r="G68" s="900"/>
    </row>
    <row r="69" spans="1:7" ht="15" customHeight="1">
      <c r="A69" s="902" t="s">
        <v>992</v>
      </c>
      <c r="B69" s="905" t="s">
        <v>980</v>
      </c>
      <c r="C69" s="935">
        <v>1.1499999999999999</v>
      </c>
      <c r="D69" s="903">
        <v>0</v>
      </c>
      <c r="E69" s="878"/>
      <c r="F69" s="903">
        <v>88022.127741935488</v>
      </c>
      <c r="G69" s="878"/>
    </row>
    <row r="70" spans="1:7" ht="15" customHeight="1">
      <c r="A70" s="915" t="s">
        <v>993</v>
      </c>
      <c r="B70" s="930"/>
      <c r="C70" s="931"/>
      <c r="D70" s="918">
        <v>0</v>
      </c>
      <c r="E70" s="931"/>
      <c r="F70" s="918">
        <v>11002.765967741936</v>
      </c>
      <c r="G70" s="931"/>
    </row>
    <row r="71" spans="1:7" ht="15" customHeight="1">
      <c r="A71" s="898" t="s">
        <v>994</v>
      </c>
      <c r="B71" s="899"/>
      <c r="C71" s="900"/>
      <c r="D71" s="899"/>
      <c r="E71" s="900"/>
      <c r="F71" s="899"/>
      <c r="G71" s="900"/>
    </row>
    <row r="72" spans="1:7" ht="15" customHeight="1">
      <c r="A72" s="902" t="s">
        <v>995</v>
      </c>
      <c r="B72" s="905" t="s">
        <v>976</v>
      </c>
      <c r="C72" s="935">
        <v>1.25</v>
      </c>
      <c r="D72" s="903">
        <v>53133.145161290333</v>
      </c>
      <c r="E72" s="878"/>
      <c r="F72" s="876"/>
      <c r="G72" s="878"/>
    </row>
    <row r="73" spans="1:7" ht="15" customHeight="1">
      <c r="A73" s="915" t="s">
        <v>996</v>
      </c>
      <c r="B73" s="930"/>
      <c r="C73" s="931"/>
      <c r="D73" s="918">
        <v>6641.6431451612916</v>
      </c>
      <c r="E73" s="931"/>
      <c r="F73" s="930"/>
      <c r="G73" s="931"/>
    </row>
    <row r="74" spans="1:7" ht="15" customHeight="1">
      <c r="A74" s="922" t="s">
        <v>997</v>
      </c>
      <c r="B74" s="899"/>
      <c r="C74" s="900"/>
      <c r="D74" s="908"/>
      <c r="E74" s="900"/>
      <c r="F74" s="899"/>
      <c r="G74" s="900"/>
    </row>
    <row r="75" spans="1:7" ht="15" customHeight="1">
      <c r="A75" s="936" t="s">
        <v>998</v>
      </c>
      <c r="B75" s="905" t="s">
        <v>980</v>
      </c>
      <c r="C75" s="935">
        <v>1.35</v>
      </c>
      <c r="D75" s="937"/>
      <c r="E75" s="938"/>
      <c r="F75" s="929">
        <v>103330.32387096775</v>
      </c>
      <c r="G75" s="938"/>
    </row>
    <row r="76" spans="1:7" ht="15" customHeight="1">
      <c r="A76" s="939" t="s">
        <v>999</v>
      </c>
      <c r="B76" s="940"/>
      <c r="C76" s="941"/>
      <c r="D76" s="942"/>
      <c r="E76" s="941"/>
      <c r="F76" s="943">
        <v>12916.290483870969</v>
      </c>
      <c r="G76" s="941"/>
    </row>
    <row r="77" spans="1:7">
      <c r="A77" s="922" t="s">
        <v>1000</v>
      </c>
      <c r="B77" s="899"/>
      <c r="C77" s="900"/>
      <c r="D77" s="908"/>
      <c r="E77" s="900"/>
      <c r="F77" s="899"/>
      <c r="G77" s="900"/>
    </row>
    <row r="78" spans="1:7">
      <c r="A78" s="936" t="s">
        <v>998</v>
      </c>
      <c r="B78" s="905" t="s">
        <v>980</v>
      </c>
      <c r="C78" s="935">
        <v>2.5</v>
      </c>
      <c r="D78" s="937"/>
      <c r="E78" s="938"/>
      <c r="F78" s="929">
        <v>191352.45161290324</v>
      </c>
      <c r="G78" s="938"/>
    </row>
    <row r="79" spans="1:7">
      <c r="A79" s="939" t="s">
        <v>999</v>
      </c>
      <c r="B79" s="940"/>
      <c r="C79" s="941"/>
      <c r="D79" s="942"/>
      <c r="E79" s="941"/>
      <c r="F79" s="943">
        <v>23919.056451612905</v>
      </c>
      <c r="G79" s="941"/>
    </row>
  </sheetData>
  <printOptions horizontalCentered="1"/>
  <pageMargins left="0.98425196850393704" right="0.98425196850393704" top="1.3779527559055118" bottom="0.78740157480314965" header="0.78740157480314965" footer="0.39370078740157483"/>
  <pageSetup scale="57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/>
  <dimension ref="A2:M252"/>
  <sheetViews>
    <sheetView workbookViewId="0"/>
  </sheetViews>
  <sheetFormatPr baseColWidth="10" defaultColWidth="11.42578125" defaultRowHeight="12.75"/>
  <cols>
    <col min="1" max="1" width="6.28515625" style="1" customWidth="1"/>
    <col min="2" max="2" width="11.42578125" style="1"/>
    <col min="3" max="3" width="14.42578125" style="1" customWidth="1"/>
    <col min="4" max="4" width="19.7109375" style="1" customWidth="1"/>
    <col min="5" max="5" width="9.7109375" style="2" customWidth="1"/>
    <col min="6" max="6" width="13.28515625" style="3" customWidth="1"/>
    <col min="7" max="7" width="17" style="3" customWidth="1"/>
    <col min="8" max="8" width="11.42578125" style="1"/>
    <col min="9" max="9" width="15.28515625" style="1" hidden="1" customWidth="1"/>
    <col min="10" max="10" width="14" style="4" customWidth="1"/>
    <col min="11" max="16384" width="11.42578125" style="1"/>
  </cols>
  <sheetData>
    <row r="2" spans="1:11" s="8" customFormat="1">
      <c r="A2" s="5"/>
      <c r="B2" s="2119" t="s">
        <v>0</v>
      </c>
      <c r="C2" s="2119"/>
      <c r="D2" s="2119"/>
      <c r="E2" s="2119"/>
      <c r="F2" s="6"/>
      <c r="G2" s="7"/>
      <c r="J2" s="9"/>
    </row>
    <row r="3" spans="1:11" s="8" customFormat="1">
      <c r="A3" s="10"/>
      <c r="B3" s="2120" t="s">
        <v>1</v>
      </c>
      <c r="C3" s="2120"/>
      <c r="D3" s="2120"/>
      <c r="E3" s="2120"/>
      <c r="F3" s="11"/>
      <c r="G3" s="12"/>
      <c r="J3" s="9"/>
    </row>
    <row r="4" spans="1:11" s="8" customFormat="1">
      <c r="A4" s="10"/>
      <c r="B4" s="2121" t="s">
        <v>2</v>
      </c>
      <c r="C4" s="2121"/>
      <c r="D4" s="2121"/>
      <c r="E4" s="2121"/>
      <c r="F4" s="11"/>
      <c r="G4" s="12"/>
      <c r="J4" s="9"/>
    </row>
    <row r="5" spans="1:11" s="8" customFormat="1">
      <c r="A5" s="10"/>
      <c r="B5" s="2121" t="s">
        <v>3</v>
      </c>
      <c r="C5" s="2122"/>
      <c r="D5" s="2122"/>
      <c r="E5" s="2122"/>
      <c r="F5" s="2123" t="s">
        <v>54</v>
      </c>
      <c r="G5" s="2124"/>
      <c r="J5" s="9"/>
    </row>
    <row r="6" spans="1:11" s="8" customFormat="1">
      <c r="A6" s="13"/>
      <c r="B6" s="2127" t="s">
        <v>4</v>
      </c>
      <c r="C6" s="2127"/>
      <c r="D6" s="2127"/>
      <c r="E6" s="2127"/>
      <c r="F6" s="2125"/>
      <c r="G6" s="2126"/>
      <c r="J6" s="9"/>
    </row>
    <row r="7" spans="1:11" s="8" customFormat="1" ht="13.5" thickBot="1">
      <c r="E7" s="14"/>
      <c r="F7" s="15"/>
      <c r="G7" s="15"/>
      <c r="J7" s="9"/>
    </row>
    <row r="8" spans="1:11" s="20" customFormat="1">
      <c r="A8" s="16" t="s">
        <v>5</v>
      </c>
      <c r="B8" s="2132" t="s">
        <v>6</v>
      </c>
      <c r="C8" s="2133"/>
      <c r="D8" s="2133"/>
      <c r="E8" s="17" t="s">
        <v>7</v>
      </c>
      <c r="F8" s="18" t="s">
        <v>8</v>
      </c>
      <c r="G8" s="19">
        <v>0.25</v>
      </c>
      <c r="I8" s="21">
        <v>2013</v>
      </c>
      <c r="J8" s="22">
        <v>2014</v>
      </c>
    </row>
    <row r="9" spans="1:11" s="20" customFormat="1">
      <c r="A9" s="65"/>
      <c r="B9" s="2134"/>
      <c r="C9" s="2135"/>
      <c r="D9" s="2135"/>
      <c r="E9" s="59"/>
      <c r="F9" s="60"/>
      <c r="G9" s="60"/>
      <c r="I9" s="21"/>
      <c r="J9" s="22">
        <v>1.0466</v>
      </c>
      <c r="K9" s="58" t="s">
        <v>813</v>
      </c>
    </row>
    <row r="10" spans="1:11" s="20" customFormat="1">
      <c r="A10" s="66">
        <v>1</v>
      </c>
      <c r="B10" s="2130" t="s">
        <v>10</v>
      </c>
      <c r="C10" s="2130"/>
      <c r="D10" s="2130"/>
      <c r="E10" s="59"/>
      <c r="F10" s="60"/>
      <c r="G10" s="60"/>
      <c r="H10" s="14"/>
      <c r="I10" s="14"/>
      <c r="J10" s="53"/>
    </row>
    <row r="11" spans="1:11" s="20" customFormat="1">
      <c r="A11" s="67"/>
      <c r="B11" s="2128" t="s">
        <v>11</v>
      </c>
      <c r="C11" s="2129"/>
      <c r="D11" s="2129"/>
      <c r="E11" s="59" t="s">
        <v>75</v>
      </c>
      <c r="F11" s="63">
        <f>J11</f>
        <v>280191</v>
      </c>
      <c r="G11" s="61">
        <f>ROUND((1+$G$8)*F11,0)</f>
        <v>350239</v>
      </c>
      <c r="H11" s="14"/>
      <c r="I11" s="54">
        <v>267715</v>
      </c>
      <c r="J11" s="55">
        <f>ROUND($J$9*I11,0)</f>
        <v>280191</v>
      </c>
    </row>
    <row r="12" spans="1:11" s="20" customFormat="1">
      <c r="A12" s="67"/>
      <c r="B12" s="2128" t="s">
        <v>11</v>
      </c>
      <c r="C12" s="2129"/>
      <c r="D12" s="2129"/>
      <c r="E12" s="59" t="s">
        <v>76</v>
      </c>
      <c r="F12" s="63">
        <f>J12</f>
        <v>2228</v>
      </c>
      <c r="G12" s="61">
        <f>ROUND((1+$G$8)*F12,0)</f>
        <v>2785</v>
      </c>
      <c r="H12" s="14"/>
      <c r="I12" s="54">
        <v>2129</v>
      </c>
      <c r="J12" s="55">
        <f>ROUND($J$9*I12,0)</f>
        <v>2228</v>
      </c>
    </row>
    <row r="13" spans="1:11" s="20" customFormat="1">
      <c r="A13" s="67"/>
      <c r="B13" s="2128" t="s">
        <v>11</v>
      </c>
      <c r="C13" s="2129"/>
      <c r="D13" s="2129"/>
      <c r="E13" s="59" t="s">
        <v>77</v>
      </c>
      <c r="F13" s="63">
        <f>J13</f>
        <v>859</v>
      </c>
      <c r="G13" s="61">
        <f>ROUND((1+$G$8)*F13,0)</f>
        <v>1074</v>
      </c>
      <c r="H13" s="14"/>
      <c r="I13" s="54">
        <v>821</v>
      </c>
      <c r="J13" s="55">
        <f>ROUND($J$9*I13,0)</f>
        <v>859</v>
      </c>
    </row>
    <row r="14" spans="1:11" s="20" customFormat="1">
      <c r="A14" s="67"/>
      <c r="B14" s="2128"/>
      <c r="C14" s="2129"/>
      <c r="D14" s="2129"/>
      <c r="E14" s="59"/>
      <c r="F14" s="60"/>
      <c r="G14" s="60"/>
      <c r="H14" s="14"/>
      <c r="I14" s="14"/>
      <c r="J14" s="53"/>
    </row>
    <row r="15" spans="1:11" s="20" customFormat="1">
      <c r="A15" s="66">
        <v>2</v>
      </c>
      <c r="B15" s="2130" t="s">
        <v>12</v>
      </c>
      <c r="C15" s="2131"/>
      <c r="D15" s="2131"/>
      <c r="E15" s="59"/>
      <c r="F15" s="60"/>
      <c r="G15" s="60"/>
      <c r="H15" s="14"/>
      <c r="I15" s="14"/>
      <c r="J15" s="53"/>
    </row>
    <row r="16" spans="1:11" s="20" customFormat="1" ht="25.5" customHeight="1">
      <c r="A16" s="67"/>
      <c r="B16" s="2128" t="s">
        <v>13</v>
      </c>
      <c r="C16" s="2129"/>
      <c r="D16" s="2129"/>
      <c r="E16" s="59"/>
      <c r="F16" s="60"/>
      <c r="G16" s="60"/>
      <c r="H16" s="14"/>
      <c r="I16" s="14"/>
      <c r="J16" s="53"/>
    </row>
    <row r="17" spans="1:10" s="20" customFormat="1">
      <c r="A17" s="67"/>
      <c r="B17" s="2128"/>
      <c r="C17" s="2129"/>
      <c r="D17" s="2129"/>
      <c r="E17" s="59"/>
      <c r="F17" s="60"/>
      <c r="G17" s="60"/>
      <c r="H17" s="14"/>
      <c r="I17" s="14"/>
      <c r="J17" s="53"/>
    </row>
    <row r="18" spans="1:10" s="20" customFormat="1">
      <c r="A18" s="67"/>
      <c r="B18" s="2128" t="s">
        <v>55</v>
      </c>
      <c r="C18" s="2129"/>
      <c r="D18" s="2129"/>
      <c r="E18" s="59" t="s">
        <v>78</v>
      </c>
      <c r="F18" s="63">
        <f>J18</f>
        <v>15493</v>
      </c>
      <c r="G18" s="61">
        <f>ROUND((1+$G$8)*F18,0)</f>
        <v>19366</v>
      </c>
      <c r="H18" s="14"/>
      <c r="I18" s="54">
        <v>14803</v>
      </c>
      <c r="J18" s="55">
        <f>ROUND($J$9*I18,0)</f>
        <v>15493</v>
      </c>
    </row>
    <row r="19" spans="1:10" s="20" customFormat="1">
      <c r="A19" s="67"/>
      <c r="B19" s="2128" t="s">
        <v>56</v>
      </c>
      <c r="C19" s="2129"/>
      <c r="D19" s="2129"/>
      <c r="E19" s="59" t="s">
        <v>78</v>
      </c>
      <c r="F19" s="63">
        <f>J19</f>
        <v>28352</v>
      </c>
      <c r="G19" s="61">
        <f>ROUND((1+$G$8)*F19,0)</f>
        <v>35440</v>
      </c>
      <c r="H19" s="14"/>
      <c r="I19" s="54">
        <v>27090</v>
      </c>
      <c r="J19" s="55">
        <f>ROUND($J$9*I19,0)</f>
        <v>28352</v>
      </c>
    </row>
    <row r="20" spans="1:10" s="20" customFormat="1">
      <c r="A20" s="67"/>
      <c r="B20" s="2128" t="s">
        <v>57</v>
      </c>
      <c r="C20" s="2129"/>
      <c r="D20" s="2129"/>
      <c r="E20" s="59" t="s">
        <v>78</v>
      </c>
      <c r="F20" s="63">
        <f>J20</f>
        <v>31033</v>
      </c>
      <c r="G20" s="61">
        <f>ROUND((1+$G$8)*F20,0)</f>
        <v>38791</v>
      </c>
      <c r="H20" s="14"/>
      <c r="I20" s="54">
        <v>29651</v>
      </c>
      <c r="J20" s="55">
        <f>ROUND($J$9*I20,0)</f>
        <v>31033</v>
      </c>
    </row>
    <row r="21" spans="1:10" s="20" customFormat="1">
      <c r="A21" s="67"/>
      <c r="B21" s="2128" t="s">
        <v>58</v>
      </c>
      <c r="C21" s="2129"/>
      <c r="D21" s="2129"/>
      <c r="E21" s="59" t="s">
        <v>78</v>
      </c>
      <c r="F21" s="63">
        <f>J21</f>
        <v>78970</v>
      </c>
      <c r="G21" s="61">
        <f>ROUND((1+$G$8)*F21,0)</f>
        <v>98713</v>
      </c>
      <c r="H21" s="14"/>
      <c r="I21" s="54">
        <v>75454</v>
      </c>
      <c r="J21" s="55">
        <f>ROUND($J$9*I21,0)</f>
        <v>78970</v>
      </c>
    </row>
    <row r="22" spans="1:10" s="20" customFormat="1">
      <c r="A22" s="67"/>
      <c r="B22" s="2128" t="s">
        <v>59</v>
      </c>
      <c r="C22" s="2129"/>
      <c r="D22" s="2129"/>
      <c r="E22" s="59" t="s">
        <v>78</v>
      </c>
      <c r="F22" s="63">
        <f>J22</f>
        <v>10539</v>
      </c>
      <c r="G22" s="61">
        <f>ROUND((1+$G$8)*F22,0)</f>
        <v>13174</v>
      </c>
      <c r="H22" s="14"/>
      <c r="I22" s="54">
        <v>10070</v>
      </c>
      <c r="J22" s="55">
        <f>ROUND($J$9*I22,0)</f>
        <v>10539</v>
      </c>
    </row>
    <row r="23" spans="1:10" s="20" customFormat="1">
      <c r="A23" s="67"/>
      <c r="B23" s="2128"/>
      <c r="C23" s="2129"/>
      <c r="D23" s="2129"/>
      <c r="E23" s="59"/>
      <c r="F23" s="60"/>
      <c r="G23" s="60"/>
      <c r="H23" s="14"/>
      <c r="I23" s="14"/>
      <c r="J23" s="53"/>
    </row>
    <row r="24" spans="1:10" s="20" customFormat="1">
      <c r="A24" s="66">
        <v>3</v>
      </c>
      <c r="B24" s="2130" t="s">
        <v>20</v>
      </c>
      <c r="C24" s="2129"/>
      <c r="D24" s="2129"/>
      <c r="E24" s="59"/>
      <c r="F24" s="60"/>
      <c r="G24" s="60"/>
      <c r="H24" s="14"/>
      <c r="I24" s="14"/>
      <c r="J24" s="53"/>
    </row>
    <row r="25" spans="1:10" s="20" customFormat="1" ht="26.25" customHeight="1">
      <c r="A25" s="67"/>
      <c r="B25" s="2128" t="s">
        <v>60</v>
      </c>
      <c r="C25" s="2129"/>
      <c r="D25" s="2129"/>
      <c r="E25" s="59" t="s">
        <v>79</v>
      </c>
      <c r="F25" s="63">
        <f>J25</f>
        <v>4564</v>
      </c>
      <c r="G25" s="61">
        <f>ROUND((1+$G$8)*F25,0)</f>
        <v>5705</v>
      </c>
      <c r="H25" s="14"/>
      <c r="I25" s="54">
        <v>4361</v>
      </c>
      <c r="J25" s="55">
        <f>ROUND($J$9*I25,0)</f>
        <v>4564</v>
      </c>
    </row>
    <row r="26" spans="1:10" s="20" customFormat="1">
      <c r="A26" s="67"/>
      <c r="B26" s="2128"/>
      <c r="C26" s="2129"/>
      <c r="D26" s="2129"/>
      <c r="E26" s="59"/>
      <c r="F26" s="60"/>
      <c r="G26" s="60"/>
      <c r="H26" s="14"/>
      <c r="I26" s="14"/>
      <c r="J26" s="53"/>
    </row>
    <row r="27" spans="1:10" s="20" customFormat="1">
      <c r="A27" s="66">
        <v>4</v>
      </c>
      <c r="B27" s="2130" t="s">
        <v>21</v>
      </c>
      <c r="C27" s="2130"/>
      <c r="D27" s="2130"/>
      <c r="E27" s="17"/>
      <c r="F27" s="68"/>
      <c r="G27" s="60"/>
      <c r="H27" s="14"/>
      <c r="I27" s="14"/>
      <c r="J27" s="53"/>
    </row>
    <row r="28" spans="1:10" s="20" customFormat="1" ht="37.5" customHeight="1">
      <c r="A28" s="67"/>
      <c r="B28" s="2128" t="s">
        <v>22</v>
      </c>
      <c r="C28" s="2128"/>
      <c r="D28" s="2128"/>
      <c r="E28" s="59"/>
      <c r="F28" s="60"/>
      <c r="G28" s="60"/>
      <c r="H28" s="14"/>
      <c r="I28" s="14"/>
      <c r="J28" s="53"/>
    </row>
    <row r="29" spans="1:10" s="20" customFormat="1">
      <c r="A29" s="67"/>
      <c r="B29" s="2128"/>
      <c r="C29" s="2128"/>
      <c r="D29" s="2128"/>
      <c r="E29" s="59"/>
      <c r="F29" s="60"/>
      <c r="G29" s="60"/>
      <c r="H29" s="14"/>
      <c r="I29" s="14"/>
      <c r="J29" s="53"/>
    </row>
    <row r="30" spans="1:10" s="20" customFormat="1">
      <c r="A30" s="67"/>
      <c r="B30" s="2128" t="s">
        <v>23</v>
      </c>
      <c r="C30" s="2128"/>
      <c r="D30" s="2128"/>
      <c r="E30" s="59" t="s">
        <v>78</v>
      </c>
      <c r="F30" s="63">
        <f>J30</f>
        <v>405061</v>
      </c>
      <c r="G30" s="61">
        <f>ROUND((1+$G$8)*F30,0)</f>
        <v>506326</v>
      </c>
      <c r="H30" s="14"/>
      <c r="I30" s="54">
        <v>387026</v>
      </c>
      <c r="J30" s="55">
        <f>ROUND($J$9*I30,0)</f>
        <v>405061</v>
      </c>
    </row>
    <row r="31" spans="1:10" s="20" customFormat="1">
      <c r="A31" s="67"/>
      <c r="B31" s="2128" t="s">
        <v>24</v>
      </c>
      <c r="C31" s="2129"/>
      <c r="D31" s="2129"/>
      <c r="E31" s="59" t="s">
        <v>78</v>
      </c>
      <c r="F31" s="63">
        <f>J31</f>
        <v>423543</v>
      </c>
      <c r="G31" s="61">
        <f>ROUND((1+$G$8)*F31,0)</f>
        <v>529429</v>
      </c>
      <c r="H31" s="14"/>
      <c r="I31" s="54">
        <v>404685</v>
      </c>
      <c r="J31" s="55">
        <f>ROUND($J$9*I31,0)</f>
        <v>423543</v>
      </c>
    </row>
    <row r="32" spans="1:10" s="20" customFormat="1" ht="26.25" customHeight="1">
      <c r="A32" s="67"/>
      <c r="B32" s="2128" t="s">
        <v>25</v>
      </c>
      <c r="C32" s="2128"/>
      <c r="D32" s="2128"/>
      <c r="E32" s="59" t="s">
        <v>78</v>
      </c>
      <c r="F32" s="63">
        <f>J32</f>
        <v>366323</v>
      </c>
      <c r="G32" s="61">
        <f>ROUND((1+$G$8)*F32,0)</f>
        <v>457904</v>
      </c>
      <c r="H32" s="14"/>
      <c r="I32" s="54">
        <v>350012</v>
      </c>
      <c r="J32" s="55">
        <f>ROUND($J$9*I32,0)</f>
        <v>366323</v>
      </c>
    </row>
    <row r="33" spans="1:10" s="20" customFormat="1">
      <c r="A33" s="67"/>
      <c r="B33" s="2128" t="s">
        <v>26</v>
      </c>
      <c r="C33" s="2129"/>
      <c r="D33" s="2129"/>
      <c r="E33" s="59" t="s">
        <v>78</v>
      </c>
      <c r="F33" s="63">
        <f>J33</f>
        <v>474568</v>
      </c>
      <c r="G33" s="61">
        <f>ROUND((1+$G$8)*F33,0)</f>
        <v>593210</v>
      </c>
      <c r="H33" s="14"/>
      <c r="I33" s="54">
        <v>453438</v>
      </c>
      <c r="J33" s="55">
        <f>ROUND($J$9*I33,0)</f>
        <v>474568</v>
      </c>
    </row>
    <row r="34" spans="1:10" s="20" customFormat="1">
      <c r="A34" s="67"/>
      <c r="B34" s="2128" t="s">
        <v>27</v>
      </c>
      <c r="C34" s="2129"/>
      <c r="D34" s="2129"/>
      <c r="E34" s="59" t="s">
        <v>78</v>
      </c>
      <c r="F34" s="63">
        <f>J34</f>
        <v>527040</v>
      </c>
      <c r="G34" s="61">
        <f>ROUND((1+$G$8)*F34,0)</f>
        <v>658800</v>
      </c>
      <c r="H34" s="14"/>
      <c r="I34" s="54">
        <v>503573</v>
      </c>
      <c r="J34" s="55">
        <f>ROUND($J$9*I34,0)</f>
        <v>527040</v>
      </c>
    </row>
    <row r="35" spans="1:10" s="20" customFormat="1">
      <c r="A35" s="67"/>
      <c r="B35" s="2128"/>
      <c r="C35" s="2129"/>
      <c r="D35" s="2129"/>
      <c r="E35" s="59"/>
      <c r="F35" s="60"/>
      <c r="G35" s="60"/>
      <c r="H35" s="14"/>
      <c r="I35" s="14"/>
      <c r="J35" s="53"/>
    </row>
    <row r="36" spans="1:10" s="20" customFormat="1">
      <c r="A36" s="66">
        <v>5</v>
      </c>
      <c r="B36" s="2130" t="s">
        <v>28</v>
      </c>
      <c r="C36" s="2130"/>
      <c r="D36" s="2130"/>
      <c r="E36" s="17"/>
      <c r="F36" s="68"/>
      <c r="G36" s="60"/>
      <c r="H36" s="14"/>
      <c r="I36" s="14"/>
      <c r="J36" s="53"/>
    </row>
    <row r="37" spans="1:10" s="20" customFormat="1" ht="49.5" customHeight="1">
      <c r="A37" s="67"/>
      <c r="B37" s="2128" t="s">
        <v>29</v>
      </c>
      <c r="C37" s="2128"/>
      <c r="D37" s="2128"/>
      <c r="E37" s="59"/>
      <c r="F37" s="60"/>
      <c r="G37" s="60"/>
      <c r="H37" s="14"/>
      <c r="I37" s="14"/>
      <c r="J37" s="53"/>
    </row>
    <row r="38" spans="1:10" s="20" customFormat="1">
      <c r="A38" s="67"/>
      <c r="B38" s="2128"/>
      <c r="C38" s="2128"/>
      <c r="D38" s="2128"/>
      <c r="E38" s="59"/>
      <c r="F38" s="60"/>
      <c r="G38" s="60"/>
      <c r="H38" s="14"/>
      <c r="I38" s="14"/>
      <c r="J38" s="53"/>
    </row>
    <row r="39" spans="1:10" s="20" customFormat="1">
      <c r="A39" s="67"/>
      <c r="B39" s="2128" t="s">
        <v>30</v>
      </c>
      <c r="C39" s="2128"/>
      <c r="D39" s="2128"/>
      <c r="E39" s="59" t="s">
        <v>78</v>
      </c>
      <c r="F39" s="63">
        <f>J39</f>
        <v>286895</v>
      </c>
      <c r="G39" s="61">
        <f>ROUND((1+$G$8)*F39,0)</f>
        <v>358619</v>
      </c>
      <c r="H39" s="14"/>
      <c r="I39" s="54">
        <v>274121</v>
      </c>
      <c r="J39" s="55">
        <f>ROUND($J$9*I39,0)</f>
        <v>286895</v>
      </c>
    </row>
    <row r="40" spans="1:10" s="20" customFormat="1">
      <c r="A40" s="67"/>
      <c r="B40" s="2128"/>
      <c r="C40" s="2128"/>
      <c r="D40" s="2128"/>
      <c r="E40" s="59"/>
      <c r="F40" s="60"/>
      <c r="G40" s="60"/>
      <c r="H40" s="14"/>
      <c r="I40" s="14"/>
      <c r="J40" s="53"/>
    </row>
    <row r="41" spans="1:10" s="20" customFormat="1">
      <c r="A41" s="67"/>
      <c r="B41" s="2128" t="s">
        <v>23</v>
      </c>
      <c r="C41" s="2128"/>
      <c r="D41" s="2128"/>
      <c r="E41" s="59" t="s">
        <v>78</v>
      </c>
      <c r="F41" s="63">
        <f>J41</f>
        <v>457364</v>
      </c>
      <c r="G41" s="61">
        <f>ROUND((1+$G$8)*F41,0)</f>
        <v>571705</v>
      </c>
      <c r="H41" s="14"/>
      <c r="I41" s="54">
        <v>437000</v>
      </c>
      <c r="J41" s="55">
        <f>ROUND($J$9*I41,0)</f>
        <v>457364</v>
      </c>
    </row>
    <row r="42" spans="1:10" s="20" customFormat="1">
      <c r="A42" s="67"/>
      <c r="B42" s="2128" t="s">
        <v>24</v>
      </c>
      <c r="C42" s="2128"/>
      <c r="D42" s="2128"/>
      <c r="E42" s="59" t="s">
        <v>78</v>
      </c>
      <c r="F42" s="63">
        <f>J42</f>
        <v>471391</v>
      </c>
      <c r="G42" s="61">
        <f>ROUND((1+$G$8)*F42,0)</f>
        <v>589239</v>
      </c>
      <c r="H42" s="14"/>
      <c r="I42" s="54">
        <v>450402</v>
      </c>
      <c r="J42" s="55">
        <f>ROUND($J$9*I42,0)</f>
        <v>471391</v>
      </c>
    </row>
    <row r="43" spans="1:10" s="20" customFormat="1" ht="24.75" customHeight="1">
      <c r="A43" s="67"/>
      <c r="B43" s="2128" t="s">
        <v>25</v>
      </c>
      <c r="C43" s="2128"/>
      <c r="D43" s="2128"/>
      <c r="E43" s="59" t="s">
        <v>78</v>
      </c>
      <c r="F43" s="63">
        <f>J43</f>
        <v>430666</v>
      </c>
      <c r="G43" s="61">
        <f>ROUND((1+$G$8)*F43,0)</f>
        <v>538333</v>
      </c>
      <c r="H43" s="14"/>
      <c r="I43" s="54">
        <v>411491</v>
      </c>
      <c r="J43" s="55">
        <f>ROUND($J$9*I43,0)</f>
        <v>430666</v>
      </c>
    </row>
    <row r="44" spans="1:10" s="20" customFormat="1">
      <c r="A44" s="67"/>
      <c r="B44" s="2128" t="s">
        <v>26</v>
      </c>
      <c r="C44" s="2129"/>
      <c r="D44" s="2129"/>
      <c r="E44" s="59" t="s">
        <v>78</v>
      </c>
      <c r="F44" s="63">
        <f>J44</f>
        <v>613436</v>
      </c>
      <c r="G44" s="61">
        <f>ROUND((1+$G$8)*F44,0)</f>
        <v>766795</v>
      </c>
      <c r="H44" s="14"/>
      <c r="I44" s="54">
        <v>586123</v>
      </c>
      <c r="J44" s="55">
        <f>ROUND($J$9*I44,0)</f>
        <v>613436</v>
      </c>
    </row>
    <row r="45" spans="1:10" s="20" customFormat="1">
      <c r="A45" s="67"/>
      <c r="B45" s="2128" t="s">
        <v>27</v>
      </c>
      <c r="C45" s="2129"/>
      <c r="D45" s="2129"/>
      <c r="E45" s="59" t="s">
        <v>78</v>
      </c>
      <c r="F45" s="63">
        <f>J45</f>
        <v>681810</v>
      </c>
      <c r="G45" s="61">
        <f>ROUND((1+$G$8)*F45,0)</f>
        <v>852263</v>
      </c>
      <c r="H45" s="14"/>
      <c r="I45" s="54">
        <v>651452</v>
      </c>
      <c r="J45" s="55">
        <f>ROUND($J$9*I45,0)</f>
        <v>681810</v>
      </c>
    </row>
    <row r="46" spans="1:10" s="20" customFormat="1">
      <c r="A46" s="67"/>
      <c r="B46" s="2128"/>
      <c r="C46" s="2129"/>
      <c r="D46" s="2129"/>
      <c r="E46" s="59"/>
      <c r="F46" s="60"/>
      <c r="G46" s="60"/>
      <c r="H46" s="14"/>
      <c r="I46" s="14"/>
      <c r="J46" s="53"/>
    </row>
    <row r="47" spans="1:10" s="20" customFormat="1">
      <c r="A47" s="66">
        <v>6</v>
      </c>
      <c r="B47" s="2130" t="s">
        <v>61</v>
      </c>
      <c r="C47" s="2131"/>
      <c r="D47" s="2131"/>
      <c r="E47" s="59"/>
      <c r="F47" s="60"/>
      <c r="G47" s="60"/>
      <c r="H47" s="14"/>
      <c r="I47" s="14"/>
      <c r="J47" s="53"/>
    </row>
    <row r="48" spans="1:10" s="20" customFormat="1">
      <c r="A48" s="67"/>
      <c r="B48" s="2128" t="s">
        <v>62</v>
      </c>
      <c r="C48" s="2129"/>
      <c r="D48" s="2129"/>
      <c r="E48" s="59"/>
      <c r="F48" s="60"/>
      <c r="G48" s="60"/>
      <c r="H48" s="14"/>
      <c r="I48" s="14"/>
      <c r="J48" s="53"/>
    </row>
    <row r="49" spans="1:10" s="32" customFormat="1">
      <c r="A49" s="69"/>
      <c r="B49" s="2136" t="s">
        <v>63</v>
      </c>
      <c r="C49" s="2137"/>
      <c r="D49" s="2137"/>
      <c r="E49" s="62" t="s">
        <v>76</v>
      </c>
      <c r="F49" s="63">
        <f>J49</f>
        <v>41674</v>
      </c>
      <c r="G49" s="61">
        <f>ROUND((1+$G$8)*F49,0)</f>
        <v>52093</v>
      </c>
      <c r="H49" s="56"/>
      <c r="I49" s="54">
        <v>39818</v>
      </c>
      <c r="J49" s="55">
        <f>ROUND($J$9*I49,0)</f>
        <v>41674</v>
      </c>
    </row>
    <row r="50" spans="1:10" s="20" customFormat="1">
      <c r="A50" s="67"/>
      <c r="B50" s="2128"/>
      <c r="C50" s="2129"/>
      <c r="D50" s="2129"/>
      <c r="E50" s="59"/>
      <c r="F50" s="60"/>
      <c r="G50" s="60"/>
      <c r="H50" s="14"/>
      <c r="I50" s="14"/>
      <c r="J50" s="53"/>
    </row>
    <row r="51" spans="1:10" s="20" customFormat="1">
      <c r="A51" s="66">
        <v>7</v>
      </c>
      <c r="B51" s="2130" t="s">
        <v>64</v>
      </c>
      <c r="C51" s="2131"/>
      <c r="D51" s="2131"/>
      <c r="E51" s="59"/>
      <c r="F51" s="60"/>
      <c r="G51" s="60"/>
      <c r="H51" s="14"/>
      <c r="I51" s="14"/>
      <c r="J51" s="53"/>
    </row>
    <row r="52" spans="1:10" s="20" customFormat="1">
      <c r="A52" s="67"/>
      <c r="B52" s="2128" t="s">
        <v>62</v>
      </c>
      <c r="C52" s="2129"/>
      <c r="D52" s="2129"/>
      <c r="E52" s="59"/>
      <c r="F52" s="60"/>
      <c r="G52" s="60"/>
      <c r="H52" s="14"/>
      <c r="I52" s="14"/>
      <c r="J52" s="53"/>
    </row>
    <row r="53" spans="1:10" s="32" customFormat="1">
      <c r="A53" s="69"/>
      <c r="B53" s="2136" t="s">
        <v>65</v>
      </c>
      <c r="C53" s="2137"/>
      <c r="D53" s="2137"/>
      <c r="E53" s="62" t="s">
        <v>76</v>
      </c>
      <c r="F53" s="63">
        <f>J53</f>
        <v>8429</v>
      </c>
      <c r="G53" s="61">
        <f>ROUND((1+$G$8)*F53,0)</f>
        <v>10536</v>
      </c>
      <c r="H53" s="56"/>
      <c r="I53" s="54">
        <v>8054</v>
      </c>
      <c r="J53" s="55">
        <f>ROUND($J$9*I53,0)</f>
        <v>8429</v>
      </c>
    </row>
    <row r="54" spans="1:10" s="20" customFormat="1">
      <c r="A54" s="67"/>
      <c r="B54" s="2128"/>
      <c r="C54" s="2129"/>
      <c r="D54" s="2129"/>
      <c r="E54" s="59"/>
      <c r="F54" s="60"/>
      <c r="G54" s="60"/>
      <c r="H54" s="14"/>
      <c r="I54" s="14"/>
      <c r="J54" s="53"/>
    </row>
    <row r="55" spans="1:10" s="20" customFormat="1">
      <c r="A55" s="66">
        <v>8</v>
      </c>
      <c r="B55" s="2130" t="s">
        <v>66</v>
      </c>
      <c r="C55" s="2131"/>
      <c r="D55" s="2131"/>
      <c r="E55" s="59"/>
      <c r="F55" s="60"/>
      <c r="G55" s="60"/>
      <c r="H55" s="14"/>
      <c r="I55" s="14"/>
      <c r="J55" s="53"/>
    </row>
    <row r="56" spans="1:10" s="20" customFormat="1">
      <c r="A56" s="67"/>
      <c r="B56" s="2128" t="s">
        <v>62</v>
      </c>
      <c r="C56" s="2129"/>
      <c r="D56" s="2129"/>
      <c r="E56" s="59"/>
      <c r="F56" s="60"/>
      <c r="G56" s="60"/>
      <c r="H56" s="14"/>
      <c r="I56" s="14"/>
      <c r="J56" s="53"/>
    </row>
    <row r="57" spans="1:10" s="32" customFormat="1" ht="52.5" customHeight="1">
      <c r="A57" s="69"/>
      <c r="B57" s="2136" t="s">
        <v>67</v>
      </c>
      <c r="C57" s="2137"/>
      <c r="D57" s="2137"/>
      <c r="E57" s="62" t="s">
        <v>80</v>
      </c>
      <c r="F57" s="63">
        <f>J57</f>
        <v>432042</v>
      </c>
      <c r="G57" s="61">
        <f>ROUND((1+$G$8)*F57,0)</f>
        <v>540053</v>
      </c>
      <c r="H57" s="56"/>
      <c r="I57" s="54">
        <v>412805</v>
      </c>
      <c r="J57" s="55">
        <f>ROUND($J$9*I57,0)</f>
        <v>432042</v>
      </c>
    </row>
    <row r="58" spans="1:10" s="20" customFormat="1">
      <c r="A58" s="67"/>
      <c r="B58" s="2128"/>
      <c r="C58" s="2129"/>
      <c r="D58" s="2129"/>
      <c r="E58" s="59"/>
      <c r="F58" s="60"/>
      <c r="G58" s="60"/>
      <c r="H58" s="14"/>
      <c r="I58" s="14"/>
      <c r="J58" s="53"/>
    </row>
    <row r="59" spans="1:10" s="32" customFormat="1" ht="41.25" customHeight="1">
      <c r="A59" s="69"/>
      <c r="B59" s="2136" t="s">
        <v>68</v>
      </c>
      <c r="C59" s="2137"/>
      <c r="D59" s="2137"/>
      <c r="E59" s="62" t="s">
        <v>80</v>
      </c>
      <c r="F59" s="63">
        <f>J59</f>
        <v>190415</v>
      </c>
      <c r="G59" s="61">
        <f>ROUND((1+$G$8)*F59,0)</f>
        <v>238019</v>
      </c>
      <c r="H59" s="56"/>
      <c r="I59" s="54">
        <v>181937</v>
      </c>
      <c r="J59" s="55">
        <f>ROUND($J$9*I59,0)</f>
        <v>190415</v>
      </c>
    </row>
    <row r="60" spans="1:10" s="20" customFormat="1">
      <c r="A60" s="67"/>
      <c r="B60" s="2128"/>
      <c r="C60" s="2129"/>
      <c r="D60" s="2129"/>
      <c r="E60" s="59"/>
      <c r="F60" s="60"/>
      <c r="G60" s="60"/>
      <c r="H60" s="14"/>
      <c r="I60" s="14"/>
      <c r="J60" s="53"/>
    </row>
    <row r="61" spans="1:10" s="20" customFormat="1">
      <c r="A61" s="66">
        <v>9</v>
      </c>
      <c r="B61" s="2130" t="s">
        <v>69</v>
      </c>
      <c r="C61" s="2129"/>
      <c r="D61" s="2129"/>
      <c r="E61" s="17"/>
      <c r="F61" s="68"/>
      <c r="G61" s="60"/>
      <c r="H61" s="14"/>
      <c r="I61" s="14"/>
      <c r="J61" s="53"/>
    </row>
    <row r="62" spans="1:10" s="20" customFormat="1" ht="13.5" customHeight="1">
      <c r="A62" s="67"/>
      <c r="B62" s="2128" t="s">
        <v>62</v>
      </c>
      <c r="C62" s="2129"/>
      <c r="D62" s="2129"/>
      <c r="E62" s="59"/>
      <c r="F62" s="60"/>
      <c r="G62" s="60"/>
      <c r="H62" s="14"/>
      <c r="I62" s="14"/>
      <c r="J62" s="53"/>
    </row>
    <row r="63" spans="1:10" s="32" customFormat="1">
      <c r="A63" s="69"/>
      <c r="B63" s="2136" t="s">
        <v>70</v>
      </c>
      <c r="C63" s="2137"/>
      <c r="D63" s="2137"/>
      <c r="E63" s="62" t="s">
        <v>77</v>
      </c>
      <c r="F63" s="63">
        <f>J63</f>
        <v>14696</v>
      </c>
      <c r="G63" s="61">
        <f>ROUND((1+$G$8)*F63,0)</f>
        <v>18370</v>
      </c>
      <c r="H63" s="56"/>
      <c r="I63" s="54">
        <v>14042</v>
      </c>
      <c r="J63" s="55">
        <f>ROUND($J$9*I63,0)</f>
        <v>14696</v>
      </c>
    </row>
    <row r="64" spans="1:10" s="20" customFormat="1">
      <c r="A64" s="67"/>
      <c r="B64" s="2128"/>
      <c r="C64" s="2129"/>
      <c r="D64" s="2129"/>
      <c r="E64" s="59"/>
      <c r="F64" s="60"/>
      <c r="G64" s="60"/>
      <c r="H64" s="14"/>
      <c r="I64" s="14"/>
      <c r="J64" s="53"/>
    </row>
    <row r="65" spans="1:10" s="32" customFormat="1">
      <c r="A65" s="69"/>
      <c r="B65" s="2136" t="s">
        <v>71</v>
      </c>
      <c r="C65" s="2137"/>
      <c r="D65" s="2137"/>
      <c r="E65" s="62" t="s">
        <v>76</v>
      </c>
      <c r="F65" s="63">
        <f>J65</f>
        <v>62530</v>
      </c>
      <c r="G65" s="61">
        <f>ROUND((1+$G$8)*F65,0)</f>
        <v>78163</v>
      </c>
      <c r="H65" s="56"/>
      <c r="I65" s="54">
        <v>59746</v>
      </c>
      <c r="J65" s="55">
        <f>ROUND($J$9*I65,0)</f>
        <v>62530</v>
      </c>
    </row>
    <row r="66" spans="1:10" s="20" customFormat="1">
      <c r="A66" s="67"/>
      <c r="B66" s="2128"/>
      <c r="C66" s="2129"/>
      <c r="D66" s="2129"/>
      <c r="E66" s="59"/>
      <c r="F66" s="60"/>
      <c r="G66" s="60"/>
      <c r="H66" s="14"/>
      <c r="I66" s="14"/>
      <c r="J66" s="53"/>
    </row>
    <row r="67" spans="1:10" s="20" customFormat="1">
      <c r="A67" s="66">
        <v>10</v>
      </c>
      <c r="B67" s="2130" t="s">
        <v>34</v>
      </c>
      <c r="C67" s="2129"/>
      <c r="D67" s="2129"/>
      <c r="E67" s="59"/>
      <c r="F67" s="60"/>
      <c r="G67" s="60"/>
      <c r="H67" s="14"/>
      <c r="I67" s="14"/>
      <c r="J67" s="53"/>
    </row>
    <row r="68" spans="1:10" s="20" customFormat="1">
      <c r="A68" s="67"/>
      <c r="B68" s="2128" t="s">
        <v>35</v>
      </c>
      <c r="C68" s="2129"/>
      <c r="D68" s="2129"/>
      <c r="E68" s="59" t="s">
        <v>78</v>
      </c>
      <c r="F68" s="63">
        <f>J68</f>
        <v>454190</v>
      </c>
      <c r="G68" s="61">
        <f>ROUND((1+$G$8)*F68,0)</f>
        <v>567738</v>
      </c>
      <c r="H68" s="14"/>
      <c r="I68" s="54">
        <v>433967</v>
      </c>
      <c r="J68" s="55">
        <f>ROUND($J$9*I68,0)</f>
        <v>454190</v>
      </c>
    </row>
    <row r="69" spans="1:10" s="20" customFormat="1">
      <c r="A69" s="67"/>
      <c r="B69" s="2128" t="s">
        <v>36</v>
      </c>
      <c r="C69" s="2129"/>
      <c r="D69" s="2129"/>
      <c r="E69" s="59" t="s">
        <v>78</v>
      </c>
      <c r="F69" s="63">
        <f>J69</f>
        <v>401715</v>
      </c>
      <c r="G69" s="61">
        <f>ROUND((1+$G$8)*F69,0)</f>
        <v>502144</v>
      </c>
      <c r="H69" s="14"/>
      <c r="I69" s="54">
        <v>383829</v>
      </c>
      <c r="J69" s="55">
        <f>ROUND($J$9*I69,0)</f>
        <v>401715</v>
      </c>
    </row>
    <row r="70" spans="1:10" s="20" customFormat="1">
      <c r="A70" s="67"/>
      <c r="B70" s="2128"/>
      <c r="C70" s="2128"/>
      <c r="D70" s="2128"/>
      <c r="E70" s="59"/>
      <c r="F70" s="60"/>
      <c r="G70" s="60"/>
      <c r="H70" s="14"/>
      <c r="I70" s="14"/>
      <c r="J70" s="53"/>
    </row>
    <row r="71" spans="1:10" s="20" customFormat="1">
      <c r="A71" s="66">
        <v>11</v>
      </c>
      <c r="B71" s="2130" t="s">
        <v>37</v>
      </c>
      <c r="C71" s="2129"/>
      <c r="D71" s="2129"/>
      <c r="E71" s="59"/>
      <c r="F71" s="60"/>
      <c r="G71" s="60"/>
      <c r="H71" s="14"/>
      <c r="I71" s="14"/>
      <c r="J71" s="53"/>
    </row>
    <row r="72" spans="1:10" s="20" customFormat="1" ht="50.25" customHeight="1">
      <c r="A72" s="67"/>
      <c r="B72" s="2128" t="s">
        <v>38</v>
      </c>
      <c r="C72" s="2129"/>
      <c r="D72" s="2129"/>
      <c r="E72" s="59"/>
      <c r="F72" s="60"/>
      <c r="G72" s="60"/>
      <c r="H72" s="14"/>
      <c r="I72" s="14"/>
      <c r="J72" s="53"/>
    </row>
    <row r="73" spans="1:10" s="20" customFormat="1">
      <c r="A73" s="67"/>
      <c r="B73" s="2128"/>
      <c r="C73" s="2128"/>
      <c r="D73" s="2128"/>
      <c r="E73" s="59"/>
      <c r="F73" s="60"/>
      <c r="G73" s="60"/>
      <c r="H73" s="14"/>
      <c r="I73" s="14"/>
      <c r="J73" s="53"/>
    </row>
    <row r="74" spans="1:10" s="20" customFormat="1">
      <c r="A74" s="67"/>
      <c r="B74" s="2128" t="s">
        <v>39</v>
      </c>
      <c r="C74" s="2128"/>
      <c r="D74" s="2128"/>
      <c r="E74" s="59" t="s">
        <v>76</v>
      </c>
      <c r="F74" s="63">
        <f>J74</f>
        <v>25735</v>
      </c>
      <c r="G74" s="61">
        <f>ROUND((1+$G$8)*F74,0)</f>
        <v>32169</v>
      </c>
      <c r="H74" s="14"/>
      <c r="I74" s="54">
        <v>24589</v>
      </c>
      <c r="J74" s="55">
        <f>ROUND($J$9*I74,0)</f>
        <v>25735</v>
      </c>
    </row>
    <row r="75" spans="1:10" s="20" customFormat="1" ht="27" customHeight="1">
      <c r="A75" s="67"/>
      <c r="B75" s="2128" t="s">
        <v>40</v>
      </c>
      <c r="C75" s="2128"/>
      <c r="D75" s="2128"/>
      <c r="E75" s="59" t="s">
        <v>76</v>
      </c>
      <c r="F75" s="63">
        <f>J75</f>
        <v>30530</v>
      </c>
      <c r="G75" s="61">
        <f>ROUND((1+$G$8)*F75,0)</f>
        <v>38163</v>
      </c>
      <c r="H75" s="14"/>
      <c r="I75" s="54">
        <v>29171</v>
      </c>
      <c r="J75" s="55">
        <f>ROUND($J$9*I75,0)</f>
        <v>30530</v>
      </c>
    </row>
    <row r="76" spans="1:10" s="20" customFormat="1">
      <c r="A76" s="67"/>
      <c r="B76" s="2128"/>
      <c r="C76" s="2128"/>
      <c r="D76" s="2128"/>
      <c r="E76" s="59"/>
      <c r="F76" s="60"/>
      <c r="G76" s="60"/>
      <c r="H76" s="14"/>
      <c r="I76" s="14"/>
      <c r="J76" s="53"/>
    </row>
    <row r="77" spans="1:10" s="20" customFormat="1">
      <c r="A77" s="66">
        <v>12</v>
      </c>
      <c r="B77" s="2130" t="s">
        <v>41</v>
      </c>
      <c r="C77" s="2130"/>
      <c r="D77" s="2130"/>
      <c r="E77" s="17"/>
      <c r="F77" s="68"/>
      <c r="G77" s="60"/>
      <c r="H77" s="14"/>
      <c r="I77" s="14"/>
      <c r="J77" s="53"/>
    </row>
    <row r="78" spans="1:10" s="32" customFormat="1" ht="106.5" customHeight="1">
      <c r="A78" s="69"/>
      <c r="B78" s="2136" t="s">
        <v>72</v>
      </c>
      <c r="C78" s="2136"/>
      <c r="D78" s="2136"/>
      <c r="E78" s="62" t="s">
        <v>80</v>
      </c>
      <c r="F78" s="63">
        <f>J78</f>
        <v>191827</v>
      </c>
      <c r="G78" s="61">
        <f>ROUND((1+$G$8)*F78,0)</f>
        <v>239784</v>
      </c>
      <c r="H78" s="56"/>
      <c r="I78" s="54">
        <v>183286</v>
      </c>
      <c r="J78" s="55">
        <f>ROUND($J$9*I78,0)</f>
        <v>191827</v>
      </c>
    </row>
    <row r="79" spans="1:10" s="32" customFormat="1">
      <c r="A79" s="69"/>
      <c r="B79" s="2136"/>
      <c r="C79" s="2136"/>
      <c r="D79" s="2136"/>
      <c r="E79" s="62"/>
      <c r="F79" s="64"/>
      <c r="G79" s="64"/>
      <c r="H79" s="56"/>
      <c r="I79" s="56"/>
      <c r="J79" s="57"/>
    </row>
    <row r="80" spans="1:10" s="32" customFormat="1" ht="53.25" customHeight="1">
      <c r="A80" s="69"/>
      <c r="B80" s="2136" t="s">
        <v>73</v>
      </c>
      <c r="C80" s="2136"/>
      <c r="D80" s="2136"/>
      <c r="E80" s="62" t="s">
        <v>80</v>
      </c>
      <c r="F80" s="63">
        <f>J80</f>
        <v>195714</v>
      </c>
      <c r="G80" s="61">
        <f>ROUND((1+$G$8)*F80,0)</f>
        <v>244643</v>
      </c>
      <c r="H80" s="56"/>
      <c r="I80" s="54">
        <v>187000</v>
      </c>
      <c r="J80" s="55">
        <f>ROUND($J$9*I80,0)</f>
        <v>195714</v>
      </c>
    </row>
    <row r="81" spans="1:10" s="32" customFormat="1">
      <c r="A81" s="69"/>
      <c r="B81" s="2136"/>
      <c r="C81" s="2136"/>
      <c r="D81" s="2136"/>
      <c r="E81" s="62"/>
      <c r="F81" s="64"/>
      <c r="G81" s="64"/>
      <c r="H81" s="56"/>
      <c r="I81" s="56"/>
      <c r="J81" s="57"/>
    </row>
    <row r="82" spans="1:10" s="20" customFormat="1">
      <c r="A82" s="66">
        <v>13</v>
      </c>
      <c r="B82" s="2130" t="s">
        <v>42</v>
      </c>
      <c r="C82" s="2130"/>
      <c r="D82" s="2130"/>
      <c r="E82" s="17"/>
      <c r="F82" s="68"/>
      <c r="G82" s="60"/>
      <c r="H82" s="14"/>
      <c r="I82" s="14"/>
      <c r="J82" s="53"/>
    </row>
    <row r="83" spans="1:10" s="20" customFormat="1" ht="65.25" customHeight="1">
      <c r="A83" s="67"/>
      <c r="B83" s="2128" t="s">
        <v>43</v>
      </c>
      <c r="C83" s="2129"/>
      <c r="D83" s="2129"/>
      <c r="E83" s="59" t="s">
        <v>80</v>
      </c>
      <c r="F83" s="63">
        <f>J83</f>
        <v>560611</v>
      </c>
      <c r="G83" s="61">
        <f>ROUND((1+$G$8)*F83,0)</f>
        <v>700764</v>
      </c>
      <c r="H83" s="14"/>
      <c r="I83" s="54">
        <v>535650</v>
      </c>
      <c r="J83" s="55">
        <f>ROUND($J$9*I83,0)</f>
        <v>560611</v>
      </c>
    </row>
    <row r="84" spans="1:10" s="20" customFormat="1">
      <c r="A84" s="67"/>
      <c r="B84" s="2128"/>
      <c r="C84" s="2128"/>
      <c r="D84" s="2128"/>
      <c r="E84" s="59"/>
      <c r="F84" s="60"/>
      <c r="G84" s="60"/>
      <c r="H84" s="14"/>
      <c r="I84" s="14"/>
      <c r="J84" s="53"/>
    </row>
    <row r="85" spans="1:10" s="20" customFormat="1">
      <c r="A85" s="66">
        <v>14</v>
      </c>
      <c r="B85" s="2130" t="s">
        <v>44</v>
      </c>
      <c r="C85" s="2130"/>
      <c r="D85" s="2130"/>
      <c r="E85" s="17"/>
      <c r="F85" s="68"/>
      <c r="G85" s="60"/>
      <c r="H85" s="14"/>
      <c r="I85" s="14"/>
      <c r="J85" s="53"/>
    </row>
    <row r="86" spans="1:10" s="20" customFormat="1" ht="87" customHeight="1">
      <c r="A86" s="67"/>
      <c r="B86" s="2128" t="s">
        <v>74</v>
      </c>
      <c r="C86" s="2129"/>
      <c r="D86" s="2129"/>
      <c r="E86" s="59" t="s">
        <v>77</v>
      </c>
      <c r="F86" s="63">
        <f>J86</f>
        <v>111602</v>
      </c>
      <c r="G86" s="61">
        <f>ROUND((1+$G$8)*F86,0)</f>
        <v>139503</v>
      </c>
      <c r="H86" s="14"/>
      <c r="I86" s="54">
        <v>106633</v>
      </c>
      <c r="J86" s="55">
        <f>ROUND($J$9*I86,0)</f>
        <v>111602</v>
      </c>
    </row>
    <row r="87" spans="1:10" s="20" customFormat="1">
      <c r="A87" s="67"/>
      <c r="B87" s="2128"/>
      <c r="C87" s="2128"/>
      <c r="D87" s="2128"/>
      <c r="E87" s="59"/>
      <c r="F87" s="60"/>
      <c r="G87" s="60"/>
      <c r="H87" s="14"/>
      <c r="I87" s="14"/>
      <c r="J87" s="53"/>
    </row>
    <row r="88" spans="1:10" s="20" customFormat="1" ht="83.25" customHeight="1">
      <c r="A88" s="67"/>
      <c r="B88" s="2128" t="s">
        <v>45</v>
      </c>
      <c r="C88" s="2129"/>
      <c r="D88" s="2129"/>
      <c r="E88" s="59" t="s">
        <v>77</v>
      </c>
      <c r="F88" s="63">
        <f>J88</f>
        <v>124138</v>
      </c>
      <c r="G88" s="61">
        <f>ROUND((1+$G$8)*F88,0)</f>
        <v>155173</v>
      </c>
      <c r="H88" s="14"/>
      <c r="I88" s="54">
        <v>118611</v>
      </c>
      <c r="J88" s="55">
        <f>ROUND($J$9*I88,0)</f>
        <v>124138</v>
      </c>
    </row>
    <row r="89" spans="1:10" s="20" customFormat="1">
      <c r="A89" s="67"/>
      <c r="B89" s="2128"/>
      <c r="C89" s="2128"/>
      <c r="D89" s="2128"/>
      <c r="E89" s="59"/>
      <c r="F89" s="60"/>
      <c r="G89" s="60"/>
      <c r="H89" s="14"/>
      <c r="I89" s="14"/>
      <c r="J89" s="53"/>
    </row>
    <row r="90" spans="1:10" s="20" customFormat="1">
      <c r="A90" s="66">
        <v>15</v>
      </c>
      <c r="B90" s="2130" t="s">
        <v>46</v>
      </c>
      <c r="C90" s="2129"/>
      <c r="D90" s="2129"/>
      <c r="E90" s="59"/>
      <c r="F90" s="60"/>
      <c r="G90" s="60"/>
      <c r="H90" s="14"/>
      <c r="I90" s="14"/>
      <c r="J90" s="53"/>
    </row>
    <row r="91" spans="1:10" s="20" customFormat="1" ht="118.5" customHeight="1">
      <c r="A91" s="67"/>
      <c r="B91" s="2138" t="s">
        <v>47</v>
      </c>
      <c r="C91" s="2139"/>
      <c r="D91" s="2139"/>
      <c r="E91" s="59" t="s">
        <v>80</v>
      </c>
      <c r="F91" s="63">
        <f>J91</f>
        <v>300343</v>
      </c>
      <c r="G91" s="61">
        <f>ROUND((1+$G$8)*F91,0)</f>
        <v>375429</v>
      </c>
      <c r="H91" s="14"/>
      <c r="I91" s="54">
        <v>286970</v>
      </c>
      <c r="J91" s="55">
        <f>ROUND($J$9*I91,0)</f>
        <v>300343</v>
      </c>
    </row>
    <row r="92" spans="1:10" s="32" customFormat="1">
      <c r="A92" s="69"/>
      <c r="B92" s="2136"/>
      <c r="C92" s="2136"/>
      <c r="D92" s="2136"/>
      <c r="E92" s="62"/>
      <c r="F92" s="64"/>
      <c r="G92" s="64"/>
      <c r="H92" s="56"/>
      <c r="I92" s="56"/>
      <c r="J92" s="57"/>
    </row>
    <row r="93" spans="1:10" s="20" customFormat="1" ht="103.5" customHeight="1">
      <c r="A93" s="67"/>
      <c r="B93" s="2138" t="s">
        <v>48</v>
      </c>
      <c r="C93" s="2139"/>
      <c r="D93" s="2139"/>
      <c r="E93" s="59" t="s">
        <v>80</v>
      </c>
      <c r="F93" s="63">
        <f>J93</f>
        <v>665400</v>
      </c>
      <c r="G93" s="61">
        <f>ROUND((1+$G$8)*F93,0)</f>
        <v>831750</v>
      </c>
      <c r="H93" s="14"/>
      <c r="I93" s="54">
        <v>635773</v>
      </c>
      <c r="J93" s="55">
        <f>ROUND($J$9*I93,0)</f>
        <v>665400</v>
      </c>
    </row>
    <row r="94" spans="1:10" s="32" customFormat="1">
      <c r="A94" s="30"/>
      <c r="B94" s="2142"/>
      <c r="C94" s="2142"/>
      <c r="D94" s="2142"/>
      <c r="E94" s="31"/>
      <c r="F94" s="33"/>
      <c r="G94" s="33"/>
      <c r="H94" s="56"/>
      <c r="I94" s="56"/>
      <c r="J94" s="57"/>
    </row>
    <row r="95" spans="1:10" s="20" customFormat="1">
      <c r="A95" s="25"/>
      <c r="B95" s="2143"/>
      <c r="C95" s="2141"/>
      <c r="D95" s="2141"/>
      <c r="E95" s="23"/>
      <c r="F95" s="24"/>
      <c r="G95" s="24"/>
      <c r="J95" s="26"/>
    </row>
    <row r="96" spans="1:10" s="20" customFormat="1">
      <c r="A96" s="27"/>
      <c r="B96" s="2140"/>
      <c r="C96" s="2141"/>
      <c r="D96" s="2141"/>
      <c r="E96" s="23"/>
      <c r="F96" s="24"/>
      <c r="G96" s="24"/>
      <c r="J96" s="26"/>
    </row>
    <row r="97" spans="1:10" s="20" customFormat="1">
      <c r="A97" s="27"/>
      <c r="B97" s="2140"/>
      <c r="C97" s="2141"/>
      <c r="D97" s="2141"/>
      <c r="E97" s="23"/>
      <c r="F97" s="24"/>
      <c r="G97" s="24"/>
      <c r="J97" s="26"/>
    </row>
    <row r="98" spans="1:10" s="20" customFormat="1">
      <c r="A98" s="27"/>
      <c r="B98" s="2140"/>
      <c r="C98" s="2141"/>
      <c r="D98" s="2141"/>
      <c r="E98" s="23"/>
      <c r="F98" s="24"/>
      <c r="G98" s="24"/>
      <c r="J98" s="26"/>
    </row>
    <row r="99" spans="1:10" s="20" customFormat="1">
      <c r="A99" s="27"/>
      <c r="B99" s="2140"/>
      <c r="C99" s="2140"/>
      <c r="D99" s="2140"/>
      <c r="E99" s="23"/>
      <c r="F99" s="24"/>
      <c r="G99" s="24"/>
      <c r="J99" s="26"/>
    </row>
    <row r="100" spans="1:10" s="20" customFormat="1">
      <c r="A100" s="27"/>
      <c r="B100" s="2140"/>
      <c r="C100" s="2141"/>
      <c r="D100" s="2141"/>
      <c r="E100" s="23"/>
      <c r="F100" s="24"/>
      <c r="G100" s="24"/>
      <c r="J100" s="26"/>
    </row>
    <row r="101" spans="1:10" s="20" customFormat="1">
      <c r="A101" s="27"/>
      <c r="B101" s="2140"/>
      <c r="C101" s="2141"/>
      <c r="D101" s="2141"/>
      <c r="E101" s="23"/>
      <c r="F101" s="24"/>
      <c r="G101" s="24"/>
      <c r="J101" s="26"/>
    </row>
    <row r="102" spans="1:10" s="20" customFormat="1">
      <c r="A102" s="27"/>
      <c r="B102" s="2140"/>
      <c r="C102" s="2141"/>
      <c r="D102" s="2141"/>
      <c r="E102" s="23"/>
      <c r="F102" s="24"/>
      <c r="G102" s="24"/>
      <c r="J102" s="26"/>
    </row>
    <row r="103" spans="1:10" s="20" customFormat="1">
      <c r="A103" s="27"/>
      <c r="B103" s="2140"/>
      <c r="C103" s="2140"/>
      <c r="D103" s="2140"/>
      <c r="E103" s="23"/>
      <c r="F103" s="24"/>
      <c r="G103" s="24"/>
      <c r="J103" s="26"/>
    </row>
    <row r="104" spans="1:10" s="20" customFormat="1">
      <c r="A104" s="27"/>
      <c r="B104" s="2140"/>
      <c r="C104" s="2141"/>
      <c r="D104" s="2141"/>
      <c r="E104" s="23"/>
      <c r="F104" s="24"/>
      <c r="G104" s="24"/>
      <c r="J104" s="26"/>
    </row>
    <row r="105" spans="1:10" s="20" customFormat="1">
      <c r="A105" s="27"/>
      <c r="B105" s="2140"/>
      <c r="C105" s="2141"/>
      <c r="D105" s="2141"/>
      <c r="E105" s="23"/>
      <c r="F105" s="24"/>
      <c r="G105" s="24"/>
      <c r="J105" s="26"/>
    </row>
    <row r="106" spans="1:10" s="20" customFormat="1">
      <c r="A106" s="27"/>
      <c r="B106" s="2140"/>
      <c r="C106" s="2141"/>
      <c r="D106" s="2141"/>
      <c r="E106" s="23"/>
      <c r="F106" s="24"/>
      <c r="G106" s="24"/>
      <c r="J106" s="26"/>
    </row>
    <row r="107" spans="1:10" s="20" customFormat="1">
      <c r="A107" s="27"/>
      <c r="B107" s="2140"/>
      <c r="C107" s="2140"/>
      <c r="D107" s="2140"/>
      <c r="E107" s="23"/>
      <c r="F107" s="24"/>
      <c r="G107" s="24"/>
      <c r="J107" s="26"/>
    </row>
    <row r="108" spans="1:10" s="20" customFormat="1">
      <c r="A108" s="27"/>
      <c r="B108" s="2140"/>
      <c r="C108" s="2141"/>
      <c r="D108" s="2141"/>
      <c r="E108" s="23"/>
      <c r="F108" s="24"/>
      <c r="G108" s="24"/>
      <c r="J108" s="26"/>
    </row>
    <row r="109" spans="1:10" s="20" customFormat="1">
      <c r="A109" s="27"/>
      <c r="B109" s="2140"/>
      <c r="C109" s="2141"/>
      <c r="D109" s="2141"/>
      <c r="E109" s="23"/>
      <c r="F109" s="24"/>
      <c r="G109" s="24"/>
      <c r="J109" s="26"/>
    </row>
    <row r="110" spans="1:10" s="20" customFormat="1">
      <c r="A110" s="27"/>
      <c r="B110" s="2140"/>
      <c r="C110" s="2141"/>
      <c r="D110" s="2141"/>
      <c r="E110" s="23"/>
      <c r="F110" s="24"/>
      <c r="G110" s="24"/>
      <c r="J110" s="26"/>
    </row>
    <row r="111" spans="1:10" s="32" customFormat="1">
      <c r="A111" s="30"/>
      <c r="B111" s="2144"/>
      <c r="C111" s="2145"/>
      <c r="D111" s="2145"/>
      <c r="E111" s="31"/>
      <c r="F111" s="33"/>
      <c r="G111" s="24"/>
      <c r="J111" s="34"/>
    </row>
    <row r="112" spans="1:10" s="20" customFormat="1">
      <c r="A112" s="25"/>
      <c r="B112" s="2143"/>
      <c r="C112" s="2141"/>
      <c r="D112" s="2141"/>
      <c r="E112" s="23"/>
      <c r="F112" s="24"/>
      <c r="G112" s="24"/>
      <c r="J112" s="26"/>
    </row>
    <row r="113" spans="1:13" s="32" customFormat="1" ht="64.5" customHeight="1">
      <c r="A113" s="30"/>
      <c r="B113" s="2144"/>
      <c r="C113" s="2145"/>
      <c r="D113" s="2145"/>
      <c r="E113" s="31"/>
      <c r="F113" s="33"/>
      <c r="G113" s="24"/>
      <c r="J113" s="34"/>
    </row>
    <row r="114" spans="1:13" s="20" customFormat="1">
      <c r="A114" s="27"/>
      <c r="B114" s="2140"/>
      <c r="C114" s="2141"/>
      <c r="D114" s="2141"/>
      <c r="E114" s="23"/>
      <c r="F114" s="24"/>
      <c r="G114" s="24"/>
      <c r="J114" s="26"/>
    </row>
    <row r="115" spans="1:13" s="20" customFormat="1">
      <c r="A115" s="27"/>
      <c r="B115" s="2140"/>
      <c r="C115" s="2141"/>
      <c r="D115" s="2141"/>
      <c r="E115" s="23"/>
      <c r="F115" s="24"/>
      <c r="G115" s="24"/>
      <c r="J115" s="26"/>
    </row>
    <row r="116" spans="1:13" s="20" customFormat="1" ht="12" customHeight="1">
      <c r="A116" s="27"/>
      <c r="B116" s="2140"/>
      <c r="C116" s="2141"/>
      <c r="D116" s="2141"/>
      <c r="E116" s="23"/>
      <c r="F116" s="24"/>
      <c r="G116" s="24"/>
      <c r="J116" s="26"/>
    </row>
    <row r="117" spans="1:13" s="20" customFormat="1">
      <c r="A117" s="27"/>
      <c r="B117" s="2140"/>
      <c r="C117" s="2141"/>
      <c r="D117" s="2141"/>
      <c r="E117" s="23"/>
      <c r="F117" s="24"/>
      <c r="G117" s="24"/>
      <c r="J117" s="26"/>
    </row>
    <row r="118" spans="1:13" s="20" customFormat="1">
      <c r="A118" s="27"/>
      <c r="B118" s="2140"/>
      <c r="C118" s="2141"/>
      <c r="D118" s="2141"/>
      <c r="E118" s="23"/>
      <c r="F118" s="24"/>
      <c r="G118" s="24"/>
      <c r="J118" s="26"/>
    </row>
    <row r="119" spans="1:13" s="20" customFormat="1" ht="12" customHeight="1">
      <c r="A119" s="27"/>
      <c r="B119" s="2140"/>
      <c r="C119" s="2141"/>
      <c r="D119" s="2141"/>
      <c r="E119" s="23"/>
      <c r="F119" s="24"/>
      <c r="G119" s="24"/>
      <c r="J119" s="26"/>
    </row>
    <row r="120" spans="1:13" s="20" customFormat="1">
      <c r="A120" s="27"/>
      <c r="B120" s="2140"/>
      <c r="C120" s="2141"/>
      <c r="D120" s="2141"/>
      <c r="E120" s="23"/>
      <c r="F120" s="24"/>
      <c r="G120" s="24"/>
      <c r="J120" s="26"/>
    </row>
    <row r="121" spans="1:13" s="20" customFormat="1">
      <c r="A121" s="27"/>
      <c r="B121" s="2140"/>
      <c r="C121" s="2141"/>
      <c r="D121" s="2141"/>
      <c r="E121" s="23"/>
      <c r="F121" s="24"/>
      <c r="G121" s="24"/>
      <c r="J121" s="26"/>
    </row>
    <row r="122" spans="1:13" s="20" customFormat="1" ht="12" customHeight="1">
      <c r="A122" s="27"/>
      <c r="B122" s="2140"/>
      <c r="C122" s="2141"/>
      <c r="D122" s="2141"/>
      <c r="E122" s="23"/>
      <c r="F122" s="24"/>
      <c r="G122" s="24"/>
      <c r="J122" s="26"/>
    </row>
    <row r="123" spans="1:13" s="20" customFormat="1" ht="12" customHeight="1">
      <c r="A123" s="27"/>
      <c r="B123" s="2140"/>
      <c r="C123" s="2141"/>
      <c r="D123" s="2141"/>
      <c r="E123" s="23"/>
      <c r="F123" s="24"/>
      <c r="G123" s="24"/>
      <c r="J123" s="26"/>
    </row>
    <row r="124" spans="1:13" s="32" customFormat="1" ht="13.5" customHeight="1">
      <c r="A124" s="30"/>
      <c r="B124" s="2144"/>
      <c r="C124" s="2145"/>
      <c r="D124" s="2145"/>
      <c r="E124" s="31"/>
      <c r="F124" s="33"/>
      <c r="G124" s="33"/>
      <c r="J124" s="35"/>
      <c r="K124" s="36"/>
      <c r="L124" s="36"/>
      <c r="M124" s="36"/>
    </row>
    <row r="125" spans="1:13" s="20" customFormat="1" ht="26.25" customHeight="1">
      <c r="A125" s="25"/>
      <c r="B125" s="2143"/>
      <c r="C125" s="2141"/>
      <c r="D125" s="2141"/>
      <c r="E125" s="23"/>
      <c r="F125" s="24"/>
      <c r="G125" s="24"/>
      <c r="J125" s="26"/>
    </row>
    <row r="126" spans="1:13" s="32" customFormat="1" ht="28.5" customHeight="1">
      <c r="A126" s="30"/>
      <c r="B126" s="2144"/>
      <c r="C126" s="2145"/>
      <c r="D126" s="2145"/>
      <c r="E126" s="31"/>
      <c r="F126" s="33"/>
      <c r="G126" s="24"/>
      <c r="J126" s="34"/>
    </row>
    <row r="127" spans="1:13" s="20" customFormat="1">
      <c r="A127" s="27"/>
      <c r="B127" s="2140"/>
      <c r="C127" s="2141"/>
      <c r="D127" s="2141"/>
      <c r="E127" s="23"/>
      <c r="F127" s="24"/>
      <c r="G127" s="24"/>
      <c r="J127" s="26"/>
    </row>
    <row r="128" spans="1:13" s="20" customFormat="1">
      <c r="A128" s="27"/>
      <c r="B128" s="2140"/>
      <c r="C128" s="2141"/>
      <c r="D128" s="2141"/>
      <c r="E128" s="23"/>
      <c r="F128" s="24"/>
      <c r="G128" s="24"/>
      <c r="J128" s="26"/>
    </row>
    <row r="129" spans="1:13" s="20" customFormat="1" ht="12" customHeight="1">
      <c r="A129" s="27"/>
      <c r="B129" s="2140"/>
      <c r="C129" s="2141"/>
      <c r="D129" s="2141"/>
      <c r="E129" s="23"/>
      <c r="F129" s="24"/>
      <c r="G129" s="24"/>
      <c r="J129" s="26"/>
    </row>
    <row r="130" spans="1:13" s="20" customFormat="1">
      <c r="A130" s="27"/>
      <c r="B130" s="2140"/>
      <c r="C130" s="2141"/>
      <c r="D130" s="2141"/>
      <c r="E130" s="23"/>
      <c r="F130" s="24"/>
      <c r="G130" s="24"/>
      <c r="J130" s="26"/>
    </row>
    <row r="131" spans="1:13" s="20" customFormat="1">
      <c r="A131" s="27"/>
      <c r="B131" s="2140"/>
      <c r="C131" s="2141"/>
      <c r="D131" s="2141"/>
      <c r="E131" s="23"/>
      <c r="F131" s="24"/>
      <c r="G131" s="24"/>
      <c r="J131" s="26"/>
    </row>
    <row r="132" spans="1:13" s="20" customFormat="1" ht="12" customHeight="1">
      <c r="A132" s="27"/>
      <c r="B132" s="2140"/>
      <c r="C132" s="2141"/>
      <c r="D132" s="2141"/>
      <c r="E132" s="23"/>
      <c r="F132" s="24"/>
      <c r="G132" s="24"/>
      <c r="J132" s="26"/>
    </row>
    <row r="133" spans="1:13" s="20" customFormat="1" ht="28.5" customHeight="1">
      <c r="A133" s="25"/>
      <c r="B133" s="2143"/>
      <c r="C133" s="2141"/>
      <c r="D133" s="2141"/>
      <c r="E133" s="23"/>
      <c r="F133" s="24"/>
      <c r="G133" s="24"/>
      <c r="J133" s="26"/>
    </row>
    <row r="134" spans="1:13" s="32" customFormat="1" ht="27" customHeight="1">
      <c r="A134" s="30"/>
      <c r="B134" s="2144"/>
      <c r="C134" s="2145"/>
      <c r="D134" s="2145"/>
      <c r="E134" s="31"/>
      <c r="F134" s="33"/>
      <c r="G134" s="24"/>
      <c r="J134" s="34"/>
    </row>
    <row r="135" spans="1:13" s="20" customFormat="1">
      <c r="A135" s="27"/>
      <c r="B135" s="2140"/>
      <c r="C135" s="2141"/>
      <c r="D135" s="2141"/>
      <c r="E135" s="23"/>
      <c r="F135" s="24"/>
      <c r="G135" s="24"/>
      <c r="J135" s="26"/>
    </row>
    <row r="136" spans="1:13" s="20" customFormat="1">
      <c r="A136" s="27"/>
      <c r="B136" s="2140"/>
      <c r="C136" s="2141"/>
      <c r="D136" s="2141"/>
      <c r="E136" s="23"/>
      <c r="F136" s="24"/>
      <c r="G136" s="24"/>
      <c r="J136" s="26"/>
    </row>
    <row r="137" spans="1:13" s="20" customFormat="1">
      <c r="A137" s="27"/>
      <c r="B137" s="2140"/>
      <c r="C137" s="2141"/>
      <c r="D137" s="2141"/>
      <c r="E137" s="23"/>
      <c r="F137" s="24"/>
      <c r="G137" s="24"/>
      <c r="J137" s="26"/>
    </row>
    <row r="138" spans="1:13" s="20" customFormat="1">
      <c r="A138" s="27"/>
      <c r="B138" s="2140"/>
      <c r="C138" s="2141"/>
      <c r="D138" s="2141"/>
      <c r="E138" s="23"/>
      <c r="F138" s="24"/>
      <c r="G138" s="24"/>
      <c r="J138" s="26"/>
    </row>
    <row r="139" spans="1:13" s="20" customFormat="1">
      <c r="A139" s="27"/>
      <c r="B139" s="2140"/>
      <c r="C139" s="2141"/>
      <c r="D139" s="2141"/>
      <c r="E139" s="23"/>
      <c r="F139" s="24"/>
      <c r="G139" s="24"/>
      <c r="J139" s="26"/>
    </row>
    <row r="140" spans="1:13" s="20" customFormat="1">
      <c r="A140" s="27"/>
      <c r="B140" s="2140"/>
      <c r="C140" s="2141"/>
      <c r="D140" s="2141"/>
      <c r="E140" s="23"/>
      <c r="F140" s="24"/>
      <c r="G140" s="24"/>
      <c r="J140" s="26"/>
    </row>
    <row r="141" spans="1:13" s="20" customFormat="1" ht="12" customHeight="1">
      <c r="A141" s="27"/>
      <c r="B141" s="2140"/>
      <c r="C141" s="2141"/>
      <c r="D141" s="2141"/>
      <c r="E141" s="23"/>
      <c r="F141" s="24"/>
      <c r="G141" s="24"/>
      <c r="J141" s="26"/>
    </row>
    <row r="142" spans="1:13" s="20" customFormat="1" ht="12" customHeight="1">
      <c r="A142" s="27"/>
      <c r="B142" s="2140"/>
      <c r="C142" s="2141"/>
      <c r="D142" s="2141"/>
      <c r="E142" s="23"/>
      <c r="F142" s="24"/>
      <c r="G142" s="24"/>
      <c r="J142" s="26"/>
    </row>
    <row r="143" spans="1:13" s="20" customFormat="1" ht="12" customHeight="1">
      <c r="A143" s="27"/>
      <c r="B143" s="2140"/>
      <c r="C143" s="2141"/>
      <c r="D143" s="2141"/>
      <c r="E143" s="23"/>
      <c r="F143" s="24"/>
      <c r="G143" s="24"/>
      <c r="J143" s="26"/>
    </row>
    <row r="144" spans="1:13" s="32" customFormat="1" ht="13.5" customHeight="1">
      <c r="A144" s="30"/>
      <c r="B144" s="2144"/>
      <c r="C144" s="2145"/>
      <c r="D144" s="2145"/>
      <c r="E144" s="31"/>
      <c r="F144" s="33"/>
      <c r="G144" s="33"/>
      <c r="J144" s="35"/>
      <c r="K144" s="36"/>
      <c r="L144" s="36"/>
      <c r="M144" s="36"/>
    </row>
    <row r="145" spans="1:13" s="20" customFormat="1" ht="12" customHeight="1">
      <c r="A145" s="27"/>
      <c r="B145" s="2140"/>
      <c r="C145" s="2141"/>
      <c r="D145" s="2141"/>
      <c r="E145" s="23"/>
      <c r="F145" s="24"/>
      <c r="G145" s="24"/>
      <c r="J145" s="26"/>
    </row>
    <row r="146" spans="1:13" s="20" customFormat="1">
      <c r="A146" s="25"/>
      <c r="B146" s="2143"/>
      <c r="C146" s="2141"/>
      <c r="D146" s="2141"/>
      <c r="E146" s="23"/>
      <c r="F146" s="24"/>
      <c r="G146" s="24"/>
      <c r="J146" s="26"/>
    </row>
    <row r="147" spans="1:13" s="32" customFormat="1" ht="18" customHeight="1">
      <c r="A147" s="30"/>
      <c r="B147" s="2144"/>
      <c r="C147" s="2145"/>
      <c r="D147" s="2145"/>
      <c r="E147" s="31"/>
      <c r="F147" s="33"/>
      <c r="G147" s="24"/>
      <c r="J147" s="34"/>
    </row>
    <row r="148" spans="1:13" s="20" customFormat="1">
      <c r="A148" s="27"/>
      <c r="B148" s="2140"/>
      <c r="C148" s="2141"/>
      <c r="D148" s="2141"/>
      <c r="E148" s="23"/>
      <c r="F148" s="24"/>
      <c r="G148" s="24"/>
      <c r="J148" s="26"/>
    </row>
    <row r="149" spans="1:13" s="20" customFormat="1">
      <c r="A149" s="27"/>
      <c r="B149" s="2140"/>
      <c r="C149" s="2141"/>
      <c r="D149" s="2141"/>
      <c r="E149" s="23"/>
      <c r="F149" s="24"/>
      <c r="G149" s="24"/>
      <c r="J149" s="26"/>
    </row>
    <row r="150" spans="1:13" s="20" customFormat="1" ht="12" customHeight="1">
      <c r="A150" s="27"/>
      <c r="B150" s="2140"/>
      <c r="C150" s="2141"/>
      <c r="D150" s="2141"/>
      <c r="E150" s="23"/>
      <c r="F150" s="24"/>
      <c r="G150" s="24"/>
      <c r="J150" s="26"/>
    </row>
    <row r="151" spans="1:13" s="20" customFormat="1">
      <c r="A151" s="27"/>
      <c r="B151" s="2140"/>
      <c r="C151" s="2141"/>
      <c r="D151" s="2141"/>
      <c r="E151" s="23"/>
      <c r="F151" s="24"/>
      <c r="G151" s="24"/>
      <c r="J151" s="26"/>
    </row>
    <row r="152" spans="1:13" s="20" customFormat="1">
      <c r="A152" s="27"/>
      <c r="B152" s="2140"/>
      <c r="C152" s="2141"/>
      <c r="D152" s="2141"/>
      <c r="E152" s="23"/>
      <c r="F152" s="24"/>
      <c r="G152" s="24"/>
      <c r="J152" s="26"/>
    </row>
    <row r="153" spans="1:13" s="20" customFormat="1" ht="12" customHeight="1">
      <c r="A153" s="27"/>
      <c r="B153" s="2140"/>
      <c r="C153" s="2141"/>
      <c r="D153" s="2141"/>
      <c r="E153" s="23"/>
      <c r="F153" s="24"/>
      <c r="G153" s="24"/>
      <c r="J153" s="26"/>
    </row>
    <row r="154" spans="1:13" s="20" customFormat="1">
      <c r="A154" s="27"/>
      <c r="B154" s="2140"/>
      <c r="C154" s="2141"/>
      <c r="D154" s="2141"/>
      <c r="E154" s="23"/>
      <c r="F154" s="24"/>
      <c r="G154" s="24"/>
      <c r="J154" s="26"/>
    </row>
    <row r="155" spans="1:13" s="20" customFormat="1">
      <c r="A155" s="27"/>
      <c r="B155" s="2140"/>
      <c r="C155" s="2141"/>
      <c r="D155" s="2141"/>
      <c r="E155" s="23"/>
      <c r="F155" s="24"/>
      <c r="G155" s="24"/>
      <c r="J155" s="26"/>
    </row>
    <row r="156" spans="1:13" s="20" customFormat="1" ht="12" customHeight="1">
      <c r="A156" s="27"/>
      <c r="B156" s="2140"/>
      <c r="C156" s="2141"/>
      <c r="D156" s="2141"/>
      <c r="E156" s="23"/>
      <c r="F156" s="24"/>
      <c r="G156" s="24"/>
      <c r="J156" s="26"/>
    </row>
    <row r="157" spans="1:13" s="20" customFormat="1" ht="12" customHeight="1">
      <c r="A157" s="27"/>
      <c r="B157" s="2140"/>
      <c r="C157" s="2141"/>
      <c r="D157" s="2141"/>
      <c r="E157" s="23"/>
      <c r="F157" s="24"/>
      <c r="G157" s="24"/>
      <c r="J157" s="26"/>
    </row>
    <row r="158" spans="1:13" s="20" customFormat="1" ht="12" customHeight="1">
      <c r="A158" s="27"/>
      <c r="B158" s="2140"/>
      <c r="C158" s="2141"/>
      <c r="D158" s="2141"/>
      <c r="E158" s="23"/>
      <c r="F158" s="24"/>
      <c r="G158" s="24"/>
      <c r="J158" s="26"/>
    </row>
    <row r="159" spans="1:13" s="20" customFormat="1" ht="12" customHeight="1">
      <c r="A159" s="27"/>
      <c r="B159" s="2140"/>
      <c r="C159" s="2141"/>
      <c r="D159" s="2141"/>
      <c r="E159" s="23"/>
      <c r="F159" s="24"/>
      <c r="G159" s="24"/>
      <c r="J159" s="26"/>
    </row>
    <row r="160" spans="1:13" s="32" customFormat="1" ht="13.5" customHeight="1">
      <c r="A160" s="30"/>
      <c r="B160" s="2144"/>
      <c r="C160" s="2145"/>
      <c r="D160" s="2145"/>
      <c r="E160" s="31"/>
      <c r="F160" s="33"/>
      <c r="G160" s="33"/>
      <c r="J160" s="35"/>
      <c r="K160" s="36"/>
      <c r="L160" s="36"/>
      <c r="M160" s="36"/>
    </row>
    <row r="161" spans="1:13" s="20" customFormat="1" ht="12" customHeight="1">
      <c r="A161" s="27"/>
      <c r="B161" s="2140"/>
      <c r="C161" s="2141"/>
      <c r="D161" s="2141"/>
      <c r="E161" s="23"/>
      <c r="F161" s="24"/>
      <c r="G161" s="24"/>
      <c r="J161" s="26"/>
    </row>
    <row r="162" spans="1:13" s="20" customFormat="1" ht="12" customHeight="1">
      <c r="A162" s="27"/>
      <c r="B162" s="2140"/>
      <c r="C162" s="2141"/>
      <c r="D162" s="2141"/>
      <c r="E162" s="23"/>
      <c r="F162" s="24"/>
      <c r="G162" s="24"/>
      <c r="J162" s="26"/>
    </row>
    <row r="163" spans="1:13" s="20" customFormat="1" ht="12" customHeight="1">
      <c r="A163" s="27"/>
      <c r="B163" s="2140"/>
      <c r="C163" s="2141"/>
      <c r="D163" s="2141"/>
      <c r="E163" s="23"/>
      <c r="F163" s="24"/>
      <c r="G163" s="24"/>
      <c r="J163" s="26"/>
    </row>
    <row r="164" spans="1:13" s="20" customFormat="1" ht="12" customHeight="1">
      <c r="A164" s="27"/>
      <c r="B164" s="2140"/>
      <c r="C164" s="2141"/>
      <c r="D164" s="2141"/>
      <c r="E164" s="23"/>
      <c r="F164" s="24"/>
      <c r="G164" s="24"/>
      <c r="J164" s="26"/>
    </row>
    <row r="165" spans="1:13" s="20" customFormat="1" ht="12" customHeight="1">
      <c r="A165" s="27"/>
      <c r="B165" s="2140"/>
      <c r="C165" s="2141"/>
      <c r="D165" s="2141"/>
      <c r="E165" s="23"/>
      <c r="F165" s="24"/>
      <c r="G165" s="24"/>
      <c r="J165" s="26"/>
    </row>
    <row r="166" spans="1:13" s="20" customFormat="1" ht="12" customHeight="1">
      <c r="A166" s="27"/>
      <c r="B166" s="2140"/>
      <c r="C166" s="2141"/>
      <c r="D166" s="2141"/>
      <c r="E166" s="23"/>
      <c r="F166" s="24"/>
      <c r="G166" s="24"/>
      <c r="J166" s="26"/>
    </row>
    <row r="167" spans="1:13" s="32" customFormat="1" ht="13.5" customHeight="1">
      <c r="A167" s="30"/>
      <c r="B167" s="2144"/>
      <c r="C167" s="2145"/>
      <c r="D167" s="2145"/>
      <c r="E167" s="31"/>
      <c r="F167" s="33"/>
      <c r="G167" s="33"/>
      <c r="J167" s="35"/>
      <c r="K167" s="36"/>
      <c r="L167" s="36"/>
      <c r="M167" s="36"/>
    </row>
    <row r="168" spans="1:13" s="20" customFormat="1" ht="12" customHeight="1">
      <c r="A168" s="27"/>
      <c r="B168" s="2140"/>
      <c r="C168" s="2141"/>
      <c r="D168" s="2141"/>
      <c r="E168" s="23"/>
      <c r="F168" s="24"/>
      <c r="G168" s="24"/>
      <c r="J168" s="26"/>
    </row>
    <row r="169" spans="1:13" s="20" customFormat="1" ht="12" customHeight="1">
      <c r="A169" s="27"/>
      <c r="B169" s="2140"/>
      <c r="C169" s="2141"/>
      <c r="D169" s="2141"/>
      <c r="E169" s="23"/>
      <c r="F169" s="24"/>
      <c r="G169" s="24"/>
      <c r="J169" s="26"/>
    </row>
    <row r="170" spans="1:13" s="20" customFormat="1" ht="12" customHeight="1">
      <c r="A170" s="27"/>
      <c r="B170" s="2140"/>
      <c r="C170" s="2141"/>
      <c r="D170" s="2141"/>
      <c r="E170" s="23"/>
      <c r="F170" s="24"/>
      <c r="G170" s="24"/>
      <c r="J170" s="26"/>
    </row>
    <row r="171" spans="1:13" s="20" customFormat="1" ht="12" customHeight="1">
      <c r="A171" s="27"/>
      <c r="B171" s="2140"/>
      <c r="C171" s="2141"/>
      <c r="D171" s="2141"/>
      <c r="E171" s="23"/>
      <c r="F171" s="24"/>
      <c r="G171" s="24"/>
      <c r="J171" s="26"/>
    </row>
    <row r="172" spans="1:13" s="20" customFormat="1" ht="12" customHeight="1">
      <c r="A172" s="27"/>
      <c r="B172" s="2140"/>
      <c r="C172" s="2141"/>
      <c r="D172" s="2141"/>
      <c r="E172" s="23"/>
      <c r="F172" s="24"/>
      <c r="G172" s="24"/>
      <c r="J172" s="26"/>
    </row>
    <row r="173" spans="1:13" s="20" customFormat="1" ht="12" customHeight="1">
      <c r="A173" s="27"/>
      <c r="B173" s="2140"/>
      <c r="C173" s="2141"/>
      <c r="D173" s="2141"/>
      <c r="E173" s="23"/>
      <c r="F173" s="24"/>
      <c r="G173" s="24"/>
      <c r="J173" s="26"/>
    </row>
    <row r="174" spans="1:13" s="20" customFormat="1" ht="12" customHeight="1">
      <c r="A174" s="27"/>
      <c r="B174" s="2140"/>
      <c r="C174" s="2141"/>
      <c r="D174" s="2141"/>
      <c r="E174" s="23"/>
      <c r="F174" s="24"/>
      <c r="G174" s="24"/>
      <c r="J174" s="26"/>
    </row>
    <row r="175" spans="1:13" s="20" customFormat="1" ht="12" customHeight="1">
      <c r="A175" s="27"/>
      <c r="B175" s="2140"/>
      <c r="C175" s="2141"/>
      <c r="D175" s="2141"/>
      <c r="E175" s="23"/>
      <c r="F175" s="24"/>
      <c r="G175" s="24"/>
      <c r="J175" s="26"/>
    </row>
    <row r="176" spans="1:13" s="20" customFormat="1" ht="12" customHeight="1">
      <c r="A176" s="27"/>
      <c r="B176" s="2140"/>
      <c r="C176" s="2141"/>
      <c r="D176" s="2141"/>
      <c r="E176" s="23"/>
      <c r="F176" s="24"/>
      <c r="G176" s="24"/>
      <c r="J176" s="26"/>
    </row>
    <row r="177" spans="1:13" s="20" customFormat="1" ht="12" customHeight="1">
      <c r="A177" s="27"/>
      <c r="B177" s="2140"/>
      <c r="C177" s="2141"/>
      <c r="D177" s="2141"/>
      <c r="E177" s="23"/>
      <c r="F177" s="24"/>
      <c r="G177" s="24"/>
      <c r="J177" s="26"/>
    </row>
    <row r="178" spans="1:13" s="20" customFormat="1" ht="12" customHeight="1">
      <c r="A178" s="27"/>
      <c r="B178" s="2140"/>
      <c r="C178" s="2141"/>
      <c r="D178" s="2141"/>
      <c r="E178" s="23"/>
      <c r="F178" s="24"/>
      <c r="G178" s="24"/>
      <c r="J178" s="26"/>
    </row>
    <row r="179" spans="1:13" s="20" customFormat="1" ht="12" customHeight="1">
      <c r="A179" s="27"/>
      <c r="B179" s="2140"/>
      <c r="C179" s="2141"/>
      <c r="D179" s="2141"/>
      <c r="E179" s="23"/>
      <c r="F179" s="24"/>
      <c r="G179" s="24"/>
      <c r="J179" s="26"/>
    </row>
    <row r="180" spans="1:13" s="32" customFormat="1" ht="13.5" customHeight="1">
      <c r="A180" s="30"/>
      <c r="B180" s="2144"/>
      <c r="C180" s="2145"/>
      <c r="D180" s="2145"/>
      <c r="E180" s="31"/>
      <c r="F180" s="33"/>
      <c r="G180" s="33"/>
      <c r="J180" s="35"/>
      <c r="K180" s="36"/>
      <c r="L180" s="36"/>
      <c r="M180" s="36"/>
    </row>
    <row r="181" spans="1:13" s="20" customFormat="1" ht="12" customHeight="1">
      <c r="A181" s="27"/>
      <c r="B181" s="2140"/>
      <c r="C181" s="2141"/>
      <c r="D181" s="2141"/>
      <c r="E181" s="23"/>
      <c r="F181" s="24"/>
      <c r="G181" s="24"/>
      <c r="J181" s="26"/>
    </row>
    <row r="182" spans="1:13" s="20" customFormat="1" ht="12" customHeight="1">
      <c r="A182" s="27"/>
      <c r="B182" s="2140"/>
      <c r="C182" s="2141"/>
      <c r="D182" s="2141"/>
      <c r="E182" s="23"/>
      <c r="F182" s="24"/>
      <c r="G182" s="24"/>
      <c r="J182" s="26"/>
    </row>
    <row r="183" spans="1:13" s="20" customFormat="1">
      <c r="A183" s="25"/>
      <c r="B183" s="2143"/>
      <c r="C183" s="2141"/>
      <c r="D183" s="2141"/>
      <c r="E183" s="23"/>
      <c r="F183" s="24"/>
      <c r="G183" s="24"/>
      <c r="J183" s="26"/>
    </row>
    <row r="184" spans="1:13" s="32" customFormat="1" ht="15.75" customHeight="1">
      <c r="A184" s="30"/>
      <c r="B184" s="2144"/>
      <c r="C184" s="2145"/>
      <c r="D184" s="2145"/>
      <c r="E184" s="31"/>
      <c r="F184" s="33"/>
      <c r="G184" s="24"/>
      <c r="J184" s="34"/>
    </row>
    <row r="185" spans="1:13" s="20" customFormat="1" ht="12" customHeight="1">
      <c r="A185" s="27"/>
      <c r="B185" s="2140"/>
      <c r="C185" s="2141"/>
      <c r="D185" s="2141"/>
      <c r="E185" s="23"/>
      <c r="F185" s="24"/>
      <c r="G185" s="24"/>
      <c r="J185" s="26"/>
    </row>
    <row r="186" spans="1:13" s="32" customFormat="1" ht="13.5" customHeight="1">
      <c r="A186" s="30"/>
      <c r="B186" s="2144"/>
      <c r="C186" s="2145"/>
      <c r="D186" s="2145"/>
      <c r="E186" s="31"/>
      <c r="F186" s="33"/>
      <c r="G186" s="33"/>
      <c r="J186" s="35"/>
      <c r="K186" s="36"/>
      <c r="L186" s="36"/>
      <c r="M186" s="36"/>
    </row>
    <row r="187" spans="1:13" s="20" customFormat="1">
      <c r="A187" s="25"/>
      <c r="B187" s="2143"/>
      <c r="C187" s="2141"/>
      <c r="D187" s="2141"/>
      <c r="E187" s="23"/>
      <c r="F187" s="24"/>
      <c r="G187" s="24"/>
      <c r="J187" s="26"/>
    </row>
    <row r="188" spans="1:13" s="32" customFormat="1" ht="15.75" customHeight="1">
      <c r="A188" s="30"/>
      <c r="B188" s="2144"/>
      <c r="C188" s="2145"/>
      <c r="D188" s="2145"/>
      <c r="E188" s="31"/>
      <c r="F188" s="33"/>
      <c r="G188" s="24"/>
      <c r="J188" s="34"/>
    </row>
    <row r="189" spans="1:13" s="20" customFormat="1">
      <c r="A189" s="27"/>
      <c r="B189" s="2140"/>
      <c r="C189" s="2141"/>
      <c r="D189" s="2141"/>
      <c r="E189" s="23"/>
      <c r="F189" s="24"/>
      <c r="G189" s="24"/>
      <c r="J189" s="26"/>
    </row>
    <row r="190" spans="1:13" s="20" customFormat="1">
      <c r="A190" s="27"/>
      <c r="B190" s="2140"/>
      <c r="C190" s="2141"/>
      <c r="D190" s="2141"/>
      <c r="E190" s="23"/>
      <c r="F190" s="24"/>
      <c r="G190" s="24"/>
      <c r="J190" s="26"/>
    </row>
    <row r="191" spans="1:13" s="20" customFormat="1" ht="12" customHeight="1">
      <c r="A191" s="27"/>
      <c r="B191" s="2140"/>
      <c r="C191" s="2141"/>
      <c r="D191" s="2141"/>
      <c r="E191" s="23"/>
      <c r="F191" s="24"/>
      <c r="G191" s="24"/>
      <c r="J191" s="26"/>
    </row>
    <row r="192" spans="1:13" s="20" customFormat="1">
      <c r="A192" s="27"/>
      <c r="B192" s="2140"/>
      <c r="C192" s="2141"/>
      <c r="D192" s="2141"/>
      <c r="E192" s="23"/>
      <c r="F192" s="24"/>
      <c r="G192" s="24"/>
      <c r="J192" s="26"/>
    </row>
    <row r="193" spans="1:13" s="20" customFormat="1">
      <c r="A193" s="27"/>
      <c r="B193" s="2140"/>
      <c r="C193" s="2141"/>
      <c r="D193" s="2141"/>
      <c r="E193" s="23"/>
      <c r="F193" s="24"/>
      <c r="G193" s="24"/>
      <c r="J193" s="26"/>
    </row>
    <row r="194" spans="1:13" s="20" customFormat="1" ht="12" customHeight="1">
      <c r="A194" s="27"/>
      <c r="B194" s="2140"/>
      <c r="C194" s="2141"/>
      <c r="D194" s="2141"/>
      <c r="E194" s="23"/>
      <c r="F194" s="24"/>
      <c r="G194" s="24"/>
      <c r="J194" s="26"/>
    </row>
    <row r="195" spans="1:13" s="20" customFormat="1">
      <c r="A195" s="27"/>
      <c r="B195" s="2140"/>
      <c r="C195" s="2141"/>
      <c r="D195" s="2141"/>
      <c r="E195" s="23"/>
      <c r="F195" s="24"/>
      <c r="G195" s="24"/>
      <c r="J195" s="26"/>
    </row>
    <row r="196" spans="1:13" s="20" customFormat="1" ht="12" customHeight="1">
      <c r="A196" s="27"/>
      <c r="B196" s="2140"/>
      <c r="C196" s="2141"/>
      <c r="D196" s="2141"/>
      <c r="E196" s="23"/>
      <c r="F196" s="24"/>
      <c r="G196" s="24"/>
      <c r="J196" s="26"/>
    </row>
    <row r="197" spans="1:13" s="20" customFormat="1">
      <c r="A197" s="25"/>
      <c r="B197" s="2143"/>
      <c r="C197" s="2141"/>
      <c r="D197" s="2141"/>
      <c r="E197" s="23"/>
      <c r="F197" s="24"/>
      <c r="G197" s="24"/>
      <c r="J197" s="9"/>
      <c r="K197" s="8"/>
      <c r="L197" s="8"/>
      <c r="M197" s="8"/>
    </row>
    <row r="198" spans="1:13" s="20" customFormat="1" ht="13.5" customHeight="1">
      <c r="A198" s="27"/>
      <c r="B198" s="2140"/>
      <c r="C198" s="2141"/>
      <c r="D198" s="2141"/>
      <c r="E198" s="23"/>
      <c r="F198" s="24"/>
      <c r="G198" s="24"/>
      <c r="J198" s="9"/>
      <c r="K198" s="8"/>
      <c r="L198" s="8"/>
      <c r="M198" s="8"/>
    </row>
    <row r="199" spans="1:13" s="20" customFormat="1" ht="12" customHeight="1">
      <c r="A199" s="27"/>
      <c r="B199" s="2140"/>
      <c r="C199" s="2141"/>
      <c r="D199" s="2141"/>
      <c r="E199" s="23"/>
      <c r="F199" s="24"/>
      <c r="G199" s="24"/>
      <c r="J199" s="26"/>
    </row>
    <row r="200" spans="1:13" s="20" customFormat="1">
      <c r="A200" s="27"/>
      <c r="B200" s="2140"/>
      <c r="C200" s="2141"/>
      <c r="D200" s="2141"/>
      <c r="E200" s="23"/>
      <c r="F200" s="24"/>
      <c r="G200" s="24"/>
      <c r="J200" s="26"/>
    </row>
    <row r="201" spans="1:13" s="20" customFormat="1">
      <c r="A201" s="27"/>
      <c r="B201" s="2140"/>
      <c r="C201" s="2141"/>
      <c r="D201" s="2141"/>
      <c r="E201" s="23"/>
      <c r="F201" s="24"/>
      <c r="G201" s="24"/>
      <c r="J201" s="26"/>
    </row>
    <row r="202" spans="1:13" s="20" customFormat="1" ht="12" customHeight="1">
      <c r="A202" s="27"/>
      <c r="B202" s="2140"/>
      <c r="C202" s="2140"/>
      <c r="D202" s="2140"/>
      <c r="E202" s="23"/>
      <c r="F202" s="24"/>
      <c r="G202" s="24"/>
      <c r="J202" s="26"/>
    </row>
    <row r="203" spans="1:13" s="32" customFormat="1" ht="13.5" customHeight="1">
      <c r="A203" s="30"/>
      <c r="B203" s="2144"/>
      <c r="C203" s="2145"/>
      <c r="D203" s="2145"/>
      <c r="E203" s="31"/>
      <c r="F203" s="33"/>
      <c r="G203" s="33"/>
      <c r="J203" s="34"/>
    </row>
    <row r="204" spans="1:13" s="20" customFormat="1" ht="13.5" customHeight="1">
      <c r="A204" s="27"/>
      <c r="B204" s="2140"/>
      <c r="C204" s="2140"/>
      <c r="D204" s="2140"/>
      <c r="E204" s="23"/>
      <c r="F204" s="24"/>
      <c r="G204" s="24"/>
      <c r="J204" s="26"/>
    </row>
    <row r="205" spans="1:13" s="20" customFormat="1" ht="12" customHeight="1">
      <c r="A205" s="27"/>
      <c r="B205" s="2140"/>
      <c r="C205" s="2141"/>
      <c r="D205" s="2141"/>
      <c r="E205" s="23"/>
      <c r="F205" s="24"/>
      <c r="G205" s="24"/>
      <c r="J205" s="26"/>
    </row>
    <row r="206" spans="1:13" s="20" customFormat="1" ht="13.5" customHeight="1">
      <c r="A206" s="27"/>
      <c r="B206" s="2140"/>
      <c r="C206" s="2141"/>
      <c r="D206" s="2141"/>
      <c r="E206" s="23"/>
      <c r="F206" s="24"/>
      <c r="G206" s="24"/>
      <c r="J206" s="26"/>
    </row>
    <row r="207" spans="1:13" s="20" customFormat="1" ht="12" customHeight="1">
      <c r="A207" s="27"/>
      <c r="B207" s="2140"/>
      <c r="C207" s="2141"/>
      <c r="D207" s="2141"/>
      <c r="E207" s="23"/>
      <c r="F207" s="24"/>
      <c r="G207" s="24"/>
      <c r="J207" s="26"/>
    </row>
    <row r="208" spans="1:13" s="20" customFormat="1">
      <c r="A208" s="27"/>
      <c r="B208" s="2140"/>
      <c r="C208" s="2141"/>
      <c r="D208" s="2141"/>
      <c r="E208" s="23"/>
      <c r="F208" s="24"/>
      <c r="G208" s="24"/>
      <c r="J208" s="26"/>
    </row>
    <row r="209" spans="1:10" s="20" customFormat="1">
      <c r="A209" s="27"/>
      <c r="B209" s="2140"/>
      <c r="C209" s="2141"/>
      <c r="D209" s="2141"/>
      <c r="E209" s="23"/>
      <c r="F209" s="24"/>
      <c r="G209" s="24"/>
      <c r="J209" s="26"/>
    </row>
    <row r="210" spans="1:10" s="20" customFormat="1">
      <c r="A210" s="27"/>
      <c r="B210" s="2140"/>
      <c r="C210" s="2140"/>
      <c r="D210" s="2140"/>
      <c r="E210" s="23"/>
      <c r="F210" s="24"/>
      <c r="G210" s="24"/>
      <c r="J210" s="26"/>
    </row>
    <row r="211" spans="1:10" s="20" customFormat="1">
      <c r="A211" s="27"/>
      <c r="B211" s="2140"/>
      <c r="C211" s="2141"/>
      <c r="D211" s="2141"/>
      <c r="E211" s="23"/>
      <c r="F211" s="24"/>
      <c r="G211" s="24"/>
      <c r="J211" s="26"/>
    </row>
    <row r="212" spans="1:10" s="20" customFormat="1">
      <c r="A212" s="27"/>
      <c r="B212" s="2140"/>
      <c r="C212" s="2141"/>
      <c r="D212" s="2141"/>
      <c r="E212" s="23"/>
      <c r="F212" s="24"/>
      <c r="G212" s="24"/>
      <c r="J212" s="26"/>
    </row>
    <row r="213" spans="1:10" s="20" customFormat="1">
      <c r="A213" s="27"/>
      <c r="B213" s="2140"/>
      <c r="C213" s="2141"/>
      <c r="D213" s="2141"/>
      <c r="E213" s="23"/>
      <c r="F213" s="24"/>
      <c r="G213" s="24"/>
      <c r="J213" s="26"/>
    </row>
    <row r="214" spans="1:10" s="20" customFormat="1">
      <c r="A214" s="27"/>
      <c r="B214" s="2140"/>
      <c r="C214" s="2141"/>
      <c r="D214" s="2141"/>
      <c r="E214" s="23"/>
      <c r="F214" s="24"/>
      <c r="G214" s="24"/>
      <c r="J214" s="26"/>
    </row>
    <row r="215" spans="1:10" s="20" customFormat="1">
      <c r="A215" s="27"/>
      <c r="B215" s="2140"/>
      <c r="C215" s="2141"/>
      <c r="D215" s="2141"/>
      <c r="E215" s="23"/>
      <c r="F215" s="24"/>
      <c r="G215" s="24"/>
      <c r="J215" s="26"/>
    </row>
    <row r="216" spans="1:10" s="20" customFormat="1">
      <c r="A216" s="27"/>
      <c r="B216" s="2140"/>
      <c r="C216" s="2141"/>
      <c r="D216" s="2141"/>
      <c r="E216" s="23"/>
      <c r="F216" s="24"/>
      <c r="G216" s="24"/>
      <c r="J216" s="26"/>
    </row>
    <row r="217" spans="1:10" s="20" customFormat="1">
      <c r="A217" s="27"/>
      <c r="B217" s="2140"/>
      <c r="C217" s="2141"/>
      <c r="D217" s="2141"/>
      <c r="E217" s="23"/>
      <c r="F217" s="24"/>
      <c r="G217" s="24"/>
      <c r="J217" s="26"/>
    </row>
    <row r="218" spans="1:10" s="20" customFormat="1">
      <c r="A218" s="27"/>
      <c r="B218" s="2140"/>
      <c r="C218" s="2140"/>
      <c r="D218" s="2140"/>
      <c r="E218" s="23"/>
      <c r="F218" s="24"/>
      <c r="G218" s="24"/>
      <c r="J218" s="26"/>
    </row>
    <row r="219" spans="1:10" s="20" customFormat="1">
      <c r="A219" s="27"/>
      <c r="B219" s="2140"/>
      <c r="C219" s="2141"/>
      <c r="D219" s="2141"/>
      <c r="E219" s="23"/>
      <c r="F219" s="24"/>
      <c r="G219" s="24"/>
      <c r="J219" s="26"/>
    </row>
    <row r="220" spans="1:10" s="20" customFormat="1">
      <c r="A220" s="27"/>
      <c r="B220" s="2140"/>
      <c r="C220" s="2140"/>
      <c r="D220" s="2140"/>
      <c r="E220" s="23"/>
      <c r="F220" s="24"/>
      <c r="G220" s="24"/>
      <c r="J220" s="26"/>
    </row>
    <row r="221" spans="1:10" s="20" customFormat="1">
      <c r="A221" s="27"/>
      <c r="B221" s="2140"/>
      <c r="C221" s="2141"/>
      <c r="D221" s="2141"/>
      <c r="E221" s="23"/>
      <c r="F221" s="24"/>
      <c r="G221" s="24"/>
      <c r="J221" s="26"/>
    </row>
    <row r="222" spans="1:10" s="20" customFormat="1">
      <c r="A222" s="27"/>
      <c r="B222" s="2140"/>
      <c r="C222" s="2141"/>
      <c r="D222" s="2141"/>
      <c r="E222" s="23"/>
      <c r="F222" s="24"/>
      <c r="G222" s="24"/>
      <c r="J222" s="26"/>
    </row>
    <row r="223" spans="1:10" s="20" customFormat="1">
      <c r="A223" s="27"/>
      <c r="B223" s="2140"/>
      <c r="C223" s="2141"/>
      <c r="D223" s="2141"/>
      <c r="E223" s="23"/>
      <c r="F223" s="24"/>
      <c r="G223" s="24"/>
      <c r="J223" s="26"/>
    </row>
    <row r="224" spans="1:10" s="20" customFormat="1">
      <c r="A224" s="27"/>
      <c r="B224" s="2140"/>
      <c r="C224" s="2141"/>
      <c r="D224" s="2141"/>
      <c r="E224" s="23"/>
      <c r="F224" s="24"/>
      <c r="G224" s="24"/>
      <c r="J224" s="26"/>
    </row>
    <row r="225" spans="1:10" s="20" customFormat="1">
      <c r="A225" s="27"/>
      <c r="B225" s="2140"/>
      <c r="C225" s="2141"/>
      <c r="D225" s="2141"/>
      <c r="E225" s="23"/>
      <c r="F225" s="24"/>
      <c r="G225" s="24"/>
      <c r="J225" s="26"/>
    </row>
    <row r="226" spans="1:10" s="32" customFormat="1">
      <c r="A226" s="37"/>
      <c r="B226" s="2148"/>
      <c r="C226" s="2145"/>
      <c r="D226" s="2145"/>
      <c r="E226" s="31"/>
      <c r="F226" s="33"/>
      <c r="G226" s="33"/>
      <c r="J226" s="34"/>
    </row>
    <row r="227" spans="1:10" s="32" customFormat="1">
      <c r="A227" s="30"/>
      <c r="B227" s="2144"/>
      <c r="C227" s="2145"/>
      <c r="D227" s="2145"/>
      <c r="E227" s="23"/>
      <c r="F227" s="24"/>
      <c r="G227" s="24"/>
      <c r="J227" s="34"/>
    </row>
    <row r="228" spans="1:10" s="20" customFormat="1">
      <c r="A228" s="27"/>
      <c r="B228" s="2140"/>
      <c r="C228" s="2140"/>
      <c r="D228" s="2140"/>
      <c r="E228" s="23"/>
      <c r="F228" s="24"/>
      <c r="G228" s="24"/>
      <c r="J228" s="26"/>
    </row>
    <row r="229" spans="1:10" s="32" customFormat="1">
      <c r="A229" s="30"/>
      <c r="B229" s="2144"/>
      <c r="C229" s="2145"/>
      <c r="D229" s="2145"/>
      <c r="E229" s="23"/>
      <c r="F229" s="24"/>
      <c r="G229" s="24"/>
      <c r="J229" s="34"/>
    </row>
    <row r="230" spans="1:10" s="20" customFormat="1">
      <c r="A230" s="27"/>
      <c r="B230" s="2140"/>
      <c r="C230" s="2141"/>
      <c r="D230" s="2141"/>
      <c r="E230" s="23"/>
      <c r="F230" s="24"/>
      <c r="G230" s="24"/>
      <c r="J230" s="26"/>
    </row>
    <row r="231" spans="1:10" s="32" customFormat="1">
      <c r="A231" s="30"/>
      <c r="B231" s="2144"/>
      <c r="C231" s="2145"/>
      <c r="D231" s="2145"/>
      <c r="E231" s="23"/>
      <c r="F231" s="24"/>
      <c r="G231" s="24"/>
      <c r="J231" s="34"/>
    </row>
    <row r="232" spans="1:10" s="20" customFormat="1">
      <c r="A232" s="27"/>
      <c r="B232" s="2140"/>
      <c r="C232" s="2141"/>
      <c r="D232" s="2141"/>
      <c r="E232" s="23"/>
      <c r="F232" s="24"/>
      <c r="G232" s="24"/>
      <c r="J232" s="26"/>
    </row>
    <row r="233" spans="1:10" s="32" customFormat="1">
      <c r="A233" s="30"/>
      <c r="B233" s="2144"/>
      <c r="C233" s="2145"/>
      <c r="D233" s="2145"/>
      <c r="E233" s="23"/>
      <c r="F233" s="24"/>
      <c r="G233" s="24"/>
      <c r="J233" s="34"/>
    </row>
    <row r="234" spans="1:10" s="20" customFormat="1">
      <c r="A234" s="27"/>
      <c r="B234" s="2140"/>
      <c r="C234" s="2141"/>
      <c r="D234" s="2141"/>
      <c r="E234" s="23"/>
      <c r="F234" s="24"/>
      <c r="G234" s="24"/>
      <c r="J234" s="26"/>
    </row>
    <row r="235" spans="1:10" s="41" customFormat="1">
      <c r="A235" s="38"/>
      <c r="B235" s="2146"/>
      <c r="C235" s="2147"/>
      <c r="D235" s="2147"/>
      <c r="E235" s="39"/>
      <c r="F235" s="40"/>
      <c r="G235" s="40"/>
      <c r="J235" s="42"/>
    </row>
    <row r="236" spans="1:10" s="20" customFormat="1">
      <c r="A236" s="27"/>
      <c r="B236" s="2140"/>
      <c r="C236" s="2141"/>
      <c r="D236" s="2141"/>
      <c r="E236" s="23"/>
      <c r="F236" s="24"/>
      <c r="G236" s="24"/>
      <c r="J236" s="26"/>
    </row>
    <row r="237" spans="1:10" s="32" customFormat="1">
      <c r="A237" s="30"/>
      <c r="B237" s="2144"/>
      <c r="C237" s="2145"/>
      <c r="D237" s="2145"/>
      <c r="E237" s="23"/>
      <c r="F237" s="24"/>
      <c r="G237" s="24"/>
      <c r="J237" s="34"/>
    </row>
    <row r="238" spans="1:10" s="20" customFormat="1">
      <c r="A238" s="27"/>
      <c r="B238" s="2140"/>
      <c r="C238" s="2141"/>
      <c r="D238" s="2141"/>
      <c r="E238" s="23"/>
      <c r="F238" s="24"/>
      <c r="G238" s="24"/>
      <c r="J238" s="26"/>
    </row>
    <row r="239" spans="1:10" s="20" customFormat="1">
      <c r="A239" s="27"/>
      <c r="B239" s="2140"/>
      <c r="C239" s="2141"/>
      <c r="D239" s="2141"/>
      <c r="E239" s="23"/>
      <c r="F239" s="24"/>
      <c r="G239" s="24"/>
      <c r="J239" s="26"/>
    </row>
    <row r="240" spans="1:10" s="20" customFormat="1">
      <c r="A240" s="27"/>
      <c r="B240" s="2140"/>
      <c r="C240" s="2141"/>
      <c r="D240" s="2141"/>
      <c r="E240" s="23"/>
      <c r="F240" s="24"/>
      <c r="G240" s="24"/>
      <c r="J240" s="26"/>
    </row>
    <row r="241" spans="1:10" s="20" customFormat="1">
      <c r="A241" s="27"/>
      <c r="B241" s="2140"/>
      <c r="C241" s="2141"/>
      <c r="D241" s="2141"/>
      <c r="E241" s="23"/>
      <c r="F241" s="24"/>
      <c r="G241" s="24"/>
      <c r="J241" s="26"/>
    </row>
    <row r="242" spans="1:10" s="20" customFormat="1">
      <c r="A242" s="27"/>
      <c r="B242" s="43"/>
      <c r="C242" s="44"/>
      <c r="D242" s="44"/>
      <c r="E242" s="23"/>
      <c r="F242" s="24"/>
      <c r="G242" s="24"/>
      <c r="J242" s="26"/>
    </row>
    <row r="243" spans="1:10" s="20" customFormat="1">
      <c r="A243" s="27"/>
      <c r="B243" s="43"/>
      <c r="C243" s="44"/>
      <c r="D243" s="44"/>
      <c r="E243" s="23"/>
      <c r="F243" s="24"/>
      <c r="G243" s="24"/>
      <c r="J243" s="26"/>
    </row>
    <row r="244" spans="1:10" s="20" customFormat="1">
      <c r="A244" s="27"/>
      <c r="B244" s="43"/>
      <c r="C244" s="44"/>
      <c r="D244" s="44"/>
      <c r="E244" s="23"/>
      <c r="F244" s="24"/>
      <c r="G244" s="24"/>
      <c r="J244" s="26"/>
    </row>
    <row r="245" spans="1:10" s="20" customFormat="1">
      <c r="A245" s="27"/>
      <c r="B245" s="2140"/>
      <c r="C245" s="2141"/>
      <c r="D245" s="2141"/>
      <c r="E245" s="23"/>
      <c r="F245" s="24"/>
      <c r="G245" s="24"/>
      <c r="J245" s="26"/>
    </row>
    <row r="246" spans="1:10" s="20" customFormat="1">
      <c r="A246" s="27"/>
      <c r="B246" s="2140"/>
      <c r="C246" s="2141"/>
      <c r="D246" s="2141"/>
      <c r="E246" s="23"/>
      <c r="F246" s="24"/>
      <c r="G246" s="24"/>
      <c r="J246" s="26"/>
    </row>
    <row r="247" spans="1:10" s="20" customFormat="1">
      <c r="A247" s="27"/>
      <c r="B247" s="2140"/>
      <c r="C247" s="2141"/>
      <c r="D247" s="2141"/>
      <c r="E247" s="23"/>
      <c r="F247" s="24"/>
      <c r="G247" s="24"/>
      <c r="J247" s="26"/>
    </row>
    <row r="248" spans="1:10" s="20" customFormat="1">
      <c r="A248" s="45"/>
      <c r="B248" s="45"/>
      <c r="C248" s="46"/>
      <c r="D248" s="46"/>
      <c r="E248" s="28"/>
      <c r="F248" s="29"/>
      <c r="G248" s="29"/>
      <c r="J248" s="26"/>
    </row>
    <row r="249" spans="1:10" s="8" customFormat="1">
      <c r="E249" s="14"/>
      <c r="F249" s="15"/>
      <c r="G249" s="15"/>
      <c r="J249" s="9"/>
    </row>
    <row r="250" spans="1:10" s="8" customFormat="1">
      <c r="A250" s="47"/>
      <c r="B250" s="47"/>
      <c r="C250" s="47"/>
      <c r="D250" s="47"/>
      <c r="E250" s="14"/>
      <c r="F250" s="48"/>
      <c r="G250" s="49"/>
      <c r="J250" s="9"/>
    </row>
    <row r="251" spans="1:10" s="8" customFormat="1">
      <c r="A251" s="2149" t="e">
        <v>#REF!</v>
      </c>
      <c r="B251" s="2149"/>
      <c r="C251" s="2149"/>
      <c r="D251" s="50"/>
      <c r="E251" s="14"/>
      <c r="F251" s="2150" t="s">
        <v>814</v>
      </c>
      <c r="G251" s="2150"/>
      <c r="J251" s="9"/>
    </row>
    <row r="252" spans="1:10" s="8" customFormat="1">
      <c r="A252" s="50"/>
      <c r="B252" s="2149" t="s">
        <v>815</v>
      </c>
      <c r="C252" s="2149"/>
      <c r="D252" s="50"/>
      <c r="E252" s="51"/>
      <c r="F252" s="52"/>
      <c r="G252" s="50"/>
      <c r="J252" s="9"/>
    </row>
  </sheetData>
  <mergeCells count="246">
    <mergeCell ref="B245:D245"/>
    <mergeCell ref="B246:D246"/>
    <mergeCell ref="B247:D247"/>
    <mergeCell ref="A251:C251"/>
    <mergeCell ref="F251:G251"/>
    <mergeCell ref="B252:C252"/>
    <mergeCell ref="B236:D236"/>
    <mergeCell ref="B237:D237"/>
    <mergeCell ref="B238:D238"/>
    <mergeCell ref="B239:D239"/>
    <mergeCell ref="B240:D240"/>
    <mergeCell ref="B241:D241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7:D17"/>
    <mergeCell ref="B18:D18"/>
    <mergeCell ref="B19:D19"/>
    <mergeCell ref="B8:D8"/>
    <mergeCell ref="B9:D9"/>
    <mergeCell ref="B10:D10"/>
    <mergeCell ref="B11:D11"/>
    <mergeCell ref="B12:D12"/>
    <mergeCell ref="B13:D13"/>
    <mergeCell ref="B2:E2"/>
    <mergeCell ref="B3:E3"/>
    <mergeCell ref="B4:E4"/>
    <mergeCell ref="B5:E5"/>
    <mergeCell ref="F5:G6"/>
    <mergeCell ref="B6:E6"/>
    <mergeCell ref="B14:D14"/>
    <mergeCell ref="B15:D15"/>
    <mergeCell ref="B16:D16"/>
  </mergeCells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B1:K44"/>
  <sheetViews>
    <sheetView view="pageBreakPreview" zoomScaleNormal="85" zoomScaleSheetLayoutView="100" workbookViewId="0">
      <selection activeCell="D19" sqref="D19"/>
    </sheetView>
  </sheetViews>
  <sheetFormatPr baseColWidth="10" defaultColWidth="11.42578125" defaultRowHeight="12.75"/>
  <cols>
    <col min="1" max="1" width="3.42578125" style="1767" customWidth="1"/>
    <col min="2" max="2" width="14" style="1767" customWidth="1"/>
    <col min="3" max="3" width="13.5703125" style="1767" hidden="1" customWidth="1"/>
    <col min="4" max="4" width="46.140625" style="1767" customWidth="1"/>
    <col min="5" max="5" width="16.28515625" style="1767" customWidth="1"/>
    <col min="6" max="6" width="19" style="1767" customWidth="1"/>
    <col min="7" max="7" width="22.28515625" style="1767" customWidth="1"/>
    <col min="8" max="8" width="21" style="1771" customWidth="1"/>
    <col min="9" max="16384" width="11.42578125" style="1767"/>
  </cols>
  <sheetData>
    <row r="1" spans="2:8" ht="3.75" customHeight="1">
      <c r="B1" s="1950"/>
      <c r="C1" s="1950"/>
      <c r="D1" s="1950"/>
      <c r="E1" s="1950"/>
      <c r="F1" s="1950"/>
      <c r="G1" s="1950"/>
      <c r="H1" s="1950"/>
    </row>
    <row r="2" spans="2:8" ht="21" customHeight="1">
      <c r="B2" s="1949" t="s">
        <v>5787</v>
      </c>
      <c r="C2" s="1949"/>
      <c r="D2" s="1949"/>
      <c r="E2" s="1949"/>
      <c r="F2" s="1949"/>
      <c r="G2" s="1949"/>
      <c r="H2" s="1949"/>
    </row>
    <row r="3" spans="2:8" ht="3.75" customHeight="1">
      <c r="B3" s="1629"/>
      <c r="C3" s="1629"/>
      <c r="D3" s="1629"/>
      <c r="E3" s="1629"/>
      <c r="F3" s="1629"/>
      <c r="G3" s="1629"/>
      <c r="H3" s="1630"/>
    </row>
    <row r="4" spans="2:8">
      <c r="B4" s="1679" t="s">
        <v>90</v>
      </c>
      <c r="C4" s="1679" t="s">
        <v>4472</v>
      </c>
      <c r="D4" s="1679" t="s">
        <v>271</v>
      </c>
      <c r="E4" s="1679" t="s">
        <v>91</v>
      </c>
      <c r="F4" s="1631" t="s">
        <v>92</v>
      </c>
      <c r="G4" s="1632" t="s">
        <v>8</v>
      </c>
      <c r="H4" s="1633" t="s">
        <v>93</v>
      </c>
    </row>
    <row r="5" spans="2:8">
      <c r="B5" s="1634">
        <v>1</v>
      </c>
      <c r="C5" s="1634"/>
      <c r="D5" s="1635" t="s">
        <v>156</v>
      </c>
      <c r="E5" s="1636"/>
      <c r="F5" s="1637"/>
      <c r="G5" s="1638"/>
      <c r="H5" s="1638"/>
    </row>
    <row r="6" spans="2:8">
      <c r="B6" s="1616" t="s">
        <v>5774</v>
      </c>
      <c r="C6" s="1617" t="s">
        <v>5774</v>
      </c>
      <c r="D6" s="1618" t="s">
        <v>5972</v>
      </c>
      <c r="E6" s="1616" t="s">
        <v>76</v>
      </c>
      <c r="F6" s="1619">
        <v>95</v>
      </c>
      <c r="G6" s="1620"/>
      <c r="H6" s="1620"/>
    </row>
    <row r="7" spans="2:8">
      <c r="B7" s="1621">
        <v>2</v>
      </c>
      <c r="C7" s="1621"/>
      <c r="D7" s="1613" t="s">
        <v>12</v>
      </c>
      <c r="E7" s="1614"/>
      <c r="F7" s="1623"/>
      <c r="G7" s="1622"/>
      <c r="H7" s="1622"/>
    </row>
    <row r="8" spans="2:8">
      <c r="B8" s="1616">
        <v>67</v>
      </c>
      <c r="C8" s="1617">
        <v>67</v>
      </c>
      <c r="D8" s="1618" t="s">
        <v>6226</v>
      </c>
      <c r="E8" s="1616" t="s">
        <v>78</v>
      </c>
      <c r="F8" s="1619">
        <v>180.5</v>
      </c>
      <c r="G8" s="1620"/>
      <c r="H8" s="1620"/>
    </row>
    <row r="9" spans="2:8" ht="25.5">
      <c r="B9" s="1616">
        <v>68</v>
      </c>
      <c r="C9" s="1617">
        <v>68</v>
      </c>
      <c r="D9" s="1618" t="s">
        <v>6258</v>
      </c>
      <c r="E9" s="1616" t="s">
        <v>6257</v>
      </c>
      <c r="F9" s="1619">
        <v>3654.7</v>
      </c>
      <c r="G9" s="1620"/>
      <c r="H9" s="1620"/>
    </row>
    <row r="10" spans="2:8">
      <c r="B10" s="1621">
        <v>3</v>
      </c>
      <c r="C10" s="1621"/>
      <c r="D10" s="1613" t="s">
        <v>126</v>
      </c>
      <c r="E10" s="1614"/>
      <c r="F10" s="1623"/>
      <c r="G10" s="1622"/>
      <c r="H10" s="1622"/>
    </row>
    <row r="11" spans="2:8" ht="38.25">
      <c r="B11" s="1617"/>
      <c r="C11" s="1617"/>
      <c r="D11" s="1618" t="s">
        <v>22</v>
      </c>
      <c r="E11" s="1616"/>
      <c r="F11" s="1619"/>
      <c r="G11" s="1620"/>
      <c r="H11" s="1620"/>
    </row>
    <row r="12" spans="2:8">
      <c r="B12" s="1616" t="s">
        <v>5775</v>
      </c>
      <c r="C12" s="1617" t="s">
        <v>5775</v>
      </c>
      <c r="D12" s="1618" t="s">
        <v>5794</v>
      </c>
      <c r="E12" s="1616" t="s">
        <v>78</v>
      </c>
      <c r="F12" s="1619">
        <v>3.8</v>
      </c>
      <c r="G12" s="1620"/>
      <c r="H12" s="1620"/>
    </row>
    <row r="13" spans="2:8">
      <c r="B13" s="1621">
        <v>4</v>
      </c>
      <c r="C13" s="1621"/>
      <c r="D13" s="1613" t="s">
        <v>127</v>
      </c>
      <c r="E13" s="1614"/>
      <c r="F13" s="1623"/>
      <c r="G13" s="1622"/>
      <c r="H13" s="1622"/>
    </row>
    <row r="14" spans="2:8" ht="25.5">
      <c r="B14" s="1616">
        <v>76</v>
      </c>
      <c r="C14" s="1616">
        <v>76</v>
      </c>
      <c r="D14" s="1618" t="s">
        <v>6234</v>
      </c>
      <c r="E14" s="1616" t="s">
        <v>78</v>
      </c>
      <c r="F14" s="1619">
        <v>34.299999999999997</v>
      </c>
      <c r="G14" s="1620"/>
      <c r="H14" s="1620"/>
    </row>
    <row r="15" spans="2:8" ht="25.5">
      <c r="B15" s="1616">
        <v>77</v>
      </c>
      <c r="C15" s="1616">
        <v>77</v>
      </c>
      <c r="D15" s="1618" t="s">
        <v>6235</v>
      </c>
      <c r="E15" s="1616" t="s">
        <v>78</v>
      </c>
      <c r="F15" s="1619">
        <v>14.4</v>
      </c>
      <c r="G15" s="1620"/>
      <c r="H15" s="1620"/>
    </row>
    <row r="16" spans="2:8" ht="25.5">
      <c r="B16" s="1616">
        <v>78</v>
      </c>
      <c r="C16" s="1616">
        <v>78</v>
      </c>
      <c r="D16" s="1618" t="s">
        <v>6236</v>
      </c>
      <c r="E16" s="1616" t="s">
        <v>78</v>
      </c>
      <c r="F16" s="1619">
        <v>7</v>
      </c>
      <c r="G16" s="1620"/>
      <c r="H16" s="1620"/>
    </row>
    <row r="17" spans="2:11" ht="25.5">
      <c r="B17" s="1616" t="s">
        <v>5779</v>
      </c>
      <c r="C17" s="1617" t="s">
        <v>5779</v>
      </c>
      <c r="D17" s="1618" t="s">
        <v>5974</v>
      </c>
      <c r="E17" s="1616" t="s">
        <v>77</v>
      </c>
      <c r="F17" s="1619">
        <v>72</v>
      </c>
      <c r="G17" s="1620"/>
      <c r="H17" s="1620"/>
    </row>
    <row r="18" spans="2:11">
      <c r="B18" s="1621">
        <v>5</v>
      </c>
      <c r="C18" s="1621"/>
      <c r="D18" s="1639" t="s">
        <v>147</v>
      </c>
      <c r="E18" s="1614"/>
      <c r="F18" s="1623"/>
      <c r="G18" s="1622"/>
      <c r="H18" s="1622"/>
    </row>
    <row r="19" spans="2:11" ht="25.5">
      <c r="B19" s="1616" t="s">
        <v>5793</v>
      </c>
      <c r="C19" s="1617" t="s">
        <v>5793</v>
      </c>
      <c r="D19" s="1618" t="s">
        <v>5980</v>
      </c>
      <c r="E19" s="1616" t="s">
        <v>80</v>
      </c>
      <c r="F19" s="1619">
        <v>10</v>
      </c>
      <c r="G19" s="1620"/>
      <c r="H19" s="1620"/>
    </row>
    <row r="20" spans="2:11">
      <c r="B20" s="1621">
        <v>6</v>
      </c>
      <c r="C20" s="1621"/>
      <c r="D20" s="1613" t="s">
        <v>101</v>
      </c>
      <c r="E20" s="1614"/>
      <c r="F20" s="1623"/>
      <c r="G20" s="1622"/>
      <c r="H20" s="1622"/>
    </row>
    <row r="21" spans="2:11" ht="25.5">
      <c r="B21" s="1616" t="s">
        <v>5785</v>
      </c>
      <c r="C21" s="1617" t="s">
        <v>5785</v>
      </c>
      <c r="D21" s="1618" t="s">
        <v>5981</v>
      </c>
      <c r="E21" s="1616" t="s">
        <v>79</v>
      </c>
      <c r="F21" s="1619">
        <v>6242</v>
      </c>
      <c r="G21" s="1620"/>
      <c r="H21" s="1620"/>
    </row>
    <row r="22" spans="2:11" ht="25.5">
      <c r="B22" s="1611">
        <v>7</v>
      </c>
      <c r="C22" s="1612"/>
      <c r="D22" s="1613" t="s">
        <v>5800</v>
      </c>
      <c r="E22" s="1614"/>
      <c r="F22" s="1623"/>
      <c r="G22" s="1622"/>
      <c r="H22" s="1622"/>
    </row>
    <row r="23" spans="2:11">
      <c r="B23" s="1616" t="s">
        <v>5805</v>
      </c>
      <c r="C23" s="1617" t="s">
        <v>5805</v>
      </c>
      <c r="D23" s="1618" t="s">
        <v>5987</v>
      </c>
      <c r="E23" s="1616" t="s">
        <v>80</v>
      </c>
      <c r="F23" s="1624">
        <v>3</v>
      </c>
      <c r="G23" s="1620"/>
      <c r="H23" s="1620"/>
    </row>
    <row r="24" spans="2:11">
      <c r="B24" s="1616"/>
      <c r="C24" s="1640">
        <v>7.78</v>
      </c>
      <c r="D24" s="1618" t="s">
        <v>6000</v>
      </c>
      <c r="E24" s="1616" t="s">
        <v>80</v>
      </c>
      <c r="F24" s="1624">
        <v>4</v>
      </c>
      <c r="G24" s="1620"/>
      <c r="H24" s="1620"/>
    </row>
    <row r="25" spans="2:11">
      <c r="B25" s="1616"/>
      <c r="C25" s="1617">
        <v>7.72</v>
      </c>
      <c r="D25" s="1618" t="s">
        <v>5997</v>
      </c>
      <c r="E25" s="1616" t="s">
        <v>80</v>
      </c>
      <c r="F25" s="1624">
        <v>8</v>
      </c>
      <c r="G25" s="1620"/>
      <c r="H25" s="1620"/>
    </row>
    <row r="26" spans="2:11">
      <c r="B26" s="1616"/>
      <c r="C26" s="1617">
        <v>7.88</v>
      </c>
      <c r="D26" s="1618" t="s">
        <v>6004</v>
      </c>
      <c r="E26" s="1616" t="s">
        <v>80</v>
      </c>
      <c r="F26" s="1624">
        <v>5</v>
      </c>
      <c r="G26" s="1620"/>
      <c r="H26" s="1620"/>
    </row>
    <row r="27" spans="2:11">
      <c r="B27" s="1621">
        <v>8</v>
      </c>
      <c r="C27" s="1621"/>
      <c r="D27" s="1613" t="s">
        <v>131</v>
      </c>
      <c r="E27" s="1614"/>
      <c r="F27" s="1623"/>
      <c r="G27" s="1622"/>
      <c r="H27" s="1622"/>
    </row>
    <row r="28" spans="2:11" ht="38.25">
      <c r="B28" s="1616" t="s">
        <v>5770</v>
      </c>
      <c r="C28" s="1617" t="s">
        <v>5770</v>
      </c>
      <c r="D28" s="1618" t="s">
        <v>32</v>
      </c>
      <c r="E28" s="1616" t="s">
        <v>78</v>
      </c>
      <c r="F28" s="1619">
        <v>14.4</v>
      </c>
      <c r="G28" s="1620"/>
      <c r="H28" s="1620"/>
    </row>
    <row r="29" spans="2:11" ht="38.25">
      <c r="B29" s="1616" t="s">
        <v>5771</v>
      </c>
      <c r="C29" s="1617" t="s">
        <v>5771</v>
      </c>
      <c r="D29" s="1618" t="s">
        <v>6008</v>
      </c>
      <c r="E29" s="1616" t="s">
        <v>78</v>
      </c>
      <c r="F29" s="1619">
        <v>7.2</v>
      </c>
      <c r="G29" s="1620"/>
      <c r="H29" s="1620"/>
    </row>
    <row r="30" spans="2:11" s="1768" customFormat="1" ht="25.5">
      <c r="B30" s="1641" t="s">
        <v>5799</v>
      </c>
      <c r="C30" s="1642" t="s">
        <v>5799</v>
      </c>
      <c r="D30" s="1618" t="s">
        <v>6010</v>
      </c>
      <c r="E30" s="1616" t="s">
        <v>105</v>
      </c>
      <c r="F30" s="1643">
        <v>8</v>
      </c>
      <c r="G30" s="1620"/>
      <c r="H30" s="1644"/>
    </row>
    <row r="31" spans="2:11">
      <c r="B31" s="1616"/>
      <c r="C31" s="1617"/>
      <c r="D31" s="1645"/>
      <c r="E31" s="1616"/>
      <c r="F31" s="1624"/>
      <c r="G31" s="1646"/>
      <c r="H31" s="1647"/>
    </row>
    <row r="32" spans="2:11">
      <c r="B32" s="1614"/>
      <c r="C32" s="1621"/>
      <c r="D32" s="1625" t="s">
        <v>5194</v>
      </c>
      <c r="E32" s="1627"/>
      <c r="F32" s="1648"/>
      <c r="G32" s="1649"/>
      <c r="H32" s="1650"/>
      <c r="K32" s="1769"/>
    </row>
    <row r="33" spans="2:8">
      <c r="B33" s="1616"/>
      <c r="C33" s="1617"/>
      <c r="D33" s="1645"/>
      <c r="E33" s="1616"/>
      <c r="F33" s="1624"/>
      <c r="G33" s="1646"/>
      <c r="H33" s="1647"/>
    </row>
    <row r="34" spans="2:8">
      <c r="B34" s="1611">
        <v>11</v>
      </c>
      <c r="C34" s="1651"/>
      <c r="D34" s="1613" t="s">
        <v>5801</v>
      </c>
      <c r="E34" s="1614"/>
      <c r="F34" s="1623"/>
      <c r="G34" s="1622"/>
      <c r="H34" s="1622"/>
    </row>
    <row r="35" spans="2:8">
      <c r="B35" s="1616" t="s">
        <v>5789</v>
      </c>
      <c r="C35" s="1617" t="s">
        <v>5789</v>
      </c>
      <c r="D35" s="1618" t="s">
        <v>6015</v>
      </c>
      <c r="E35" s="1616" t="s">
        <v>80</v>
      </c>
      <c r="F35" s="1643">
        <v>4</v>
      </c>
      <c r="G35" s="1620"/>
      <c r="H35" s="1620"/>
    </row>
    <row r="36" spans="2:8">
      <c r="B36" s="1616" t="s">
        <v>5790</v>
      </c>
      <c r="C36" s="1617" t="s">
        <v>5790</v>
      </c>
      <c r="D36" s="1618" t="s">
        <v>6016</v>
      </c>
      <c r="E36" s="1616" t="s">
        <v>80</v>
      </c>
      <c r="F36" s="1643">
        <v>4</v>
      </c>
      <c r="G36" s="1620"/>
      <c r="H36" s="1620"/>
    </row>
    <row r="37" spans="2:8">
      <c r="B37" s="1616" t="s">
        <v>5791</v>
      </c>
      <c r="C37" s="1617" t="s">
        <v>5791</v>
      </c>
      <c r="D37" s="1618" t="s">
        <v>6017</v>
      </c>
      <c r="E37" s="1616" t="s">
        <v>80</v>
      </c>
      <c r="F37" s="1643">
        <v>4</v>
      </c>
      <c r="G37" s="1620"/>
      <c r="H37" s="1620"/>
    </row>
    <row r="38" spans="2:8">
      <c r="B38" s="1616" t="s">
        <v>5792</v>
      </c>
      <c r="C38" s="1617" t="s">
        <v>5792</v>
      </c>
      <c r="D38" s="1618" t="s">
        <v>6018</v>
      </c>
      <c r="E38" s="1616" t="s">
        <v>80</v>
      </c>
      <c r="F38" s="1643">
        <v>3</v>
      </c>
      <c r="G38" s="1620"/>
      <c r="H38" s="1620"/>
    </row>
    <row r="39" spans="2:8">
      <c r="B39" s="1616" t="s">
        <v>5788</v>
      </c>
      <c r="C39" s="1617" t="s">
        <v>5788</v>
      </c>
      <c r="D39" s="1618" t="s">
        <v>6014</v>
      </c>
      <c r="E39" s="1616" t="s">
        <v>80</v>
      </c>
      <c r="F39" s="1643">
        <v>5</v>
      </c>
      <c r="G39" s="1644"/>
      <c r="H39" s="1620"/>
    </row>
    <row r="40" spans="2:8" ht="25.5">
      <c r="B40" s="1614"/>
      <c r="C40" s="1621"/>
      <c r="D40" s="1625" t="s">
        <v>5802</v>
      </c>
      <c r="E40" s="1614"/>
      <c r="F40" s="1615"/>
      <c r="G40" s="1626"/>
      <c r="H40" s="1650"/>
    </row>
    <row r="41" spans="2:8">
      <c r="B41" s="1616"/>
      <c r="C41" s="1617"/>
      <c r="D41" s="1645"/>
      <c r="E41" s="1616"/>
      <c r="F41" s="1652"/>
      <c r="G41" s="1646"/>
      <c r="H41" s="1647"/>
    </row>
    <row r="42" spans="2:8" ht="25.5">
      <c r="B42" s="1614"/>
      <c r="C42" s="1621"/>
      <c r="D42" s="1625" t="s">
        <v>5803</v>
      </c>
      <c r="E42" s="1627"/>
      <c r="F42" s="1628"/>
      <c r="G42" s="1649"/>
      <c r="H42" s="1650"/>
    </row>
    <row r="43" spans="2:8">
      <c r="B43" s="1629"/>
      <c r="C43" s="1629"/>
      <c r="D43" s="1629"/>
      <c r="E43" s="1629"/>
      <c r="F43" s="1629"/>
      <c r="G43" s="1629"/>
      <c r="H43" s="1630"/>
    </row>
    <row r="44" spans="2:8">
      <c r="G44" s="1770"/>
    </row>
  </sheetData>
  <dataConsolidate/>
  <mergeCells count="2">
    <mergeCell ref="B2:H2"/>
    <mergeCell ref="B1:H1"/>
  </mergeCells>
  <conditionalFormatting sqref="A45:H48090 B3:HY43 B2 I45:HY1048576 A44:HY44 A1:A43 B1:H1 I1:HY2">
    <cfRule type="containsErrors" dxfId="257" priority="28">
      <formula>ISERROR(A1)</formula>
    </cfRule>
  </conditionalFormatting>
  <conditionalFormatting sqref="D12:G12 H17:H20 D13:D20">
    <cfRule type="containsErrors" dxfId="256" priority="23">
      <formula>ISERROR(D12)</formula>
    </cfRule>
  </conditionalFormatting>
  <conditionalFormatting sqref="C12">
    <cfRule type="containsErrors" dxfId="255" priority="20">
      <formula>ISERROR(C12)</formula>
    </cfRule>
  </conditionalFormatting>
  <conditionalFormatting sqref="H12:H16">
    <cfRule type="containsErrors" dxfId="254" priority="19">
      <formula>ISERROR(H12)</formula>
    </cfRule>
  </conditionalFormatting>
  <conditionalFormatting sqref="H43">
    <cfRule type="containsErrors" dxfId="253" priority="11">
      <formula>ISERROR(H43)</formula>
    </cfRule>
  </conditionalFormatting>
  <conditionalFormatting sqref="F43">
    <cfRule type="containsErrors" dxfId="252" priority="10">
      <formula>ISERROR(F43)</formula>
    </cfRule>
  </conditionalFormatting>
  <conditionalFormatting sqref="G43">
    <cfRule type="containsErrors" dxfId="251" priority="9">
      <formula>ISERROR(G43)</formula>
    </cfRule>
  </conditionalFormatting>
  <conditionalFormatting sqref="C13:C16">
    <cfRule type="containsErrors" dxfId="250" priority="4">
      <formula>ISERROR(C13)</formula>
    </cfRule>
  </conditionalFormatting>
  <conditionalFormatting sqref="C28:C29">
    <cfRule type="containsErrors" dxfId="249" priority="3">
      <formula>ISERROR(C28)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67" orientation="portrait" r:id="rId1"/>
  <headerFooter>
    <oddHeader xml:space="preserve">&amp;R
</oddHeader>
  </headerFooter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50"/>
    <pageSetUpPr fitToPage="1"/>
  </sheetPr>
  <dimension ref="B1:I58"/>
  <sheetViews>
    <sheetView view="pageBreakPreview" topLeftCell="A28" zoomScale="115" zoomScaleNormal="85" zoomScaleSheetLayoutView="115" workbookViewId="0">
      <selection activeCell="G6" sqref="G6:H58"/>
    </sheetView>
  </sheetViews>
  <sheetFormatPr baseColWidth="10" defaultRowHeight="13.5"/>
  <cols>
    <col min="1" max="1" width="11.42578125" style="1460"/>
    <col min="2" max="2" width="7.7109375" style="1460" customWidth="1"/>
    <col min="3" max="3" width="10.5703125" style="1460" hidden="1" customWidth="1"/>
    <col min="4" max="4" width="69.5703125" style="1460" customWidth="1"/>
    <col min="5" max="5" width="11.42578125" style="1460"/>
    <col min="6" max="6" width="12.140625" style="1460" customWidth="1"/>
    <col min="7" max="7" width="17.28515625" style="1460" customWidth="1"/>
    <col min="8" max="8" width="15.85546875" style="1460" customWidth="1"/>
    <col min="9" max="16384" width="11.42578125" style="1460"/>
  </cols>
  <sheetData>
    <row r="1" spans="2:8" ht="3.75" customHeight="1">
      <c r="B1" s="1951"/>
      <c r="C1" s="1952"/>
      <c r="D1" s="1952"/>
      <c r="E1" s="1952"/>
      <c r="F1" s="1952"/>
      <c r="G1" s="1952"/>
      <c r="H1" s="1953"/>
    </row>
    <row r="2" spans="2:8">
      <c r="B2" s="1949" t="s">
        <v>5918</v>
      </c>
      <c r="C2" s="1949"/>
      <c r="D2" s="1949"/>
      <c r="E2" s="1949"/>
      <c r="F2" s="1949"/>
      <c r="G2" s="1949"/>
      <c r="H2" s="1949"/>
    </row>
    <row r="3" spans="2:8" ht="3" customHeight="1">
      <c r="B3" s="1682"/>
      <c r="C3" s="1682"/>
      <c r="D3" s="1682"/>
      <c r="E3" s="1682"/>
      <c r="F3" s="1682"/>
      <c r="G3" s="1682"/>
      <c r="H3" s="1682"/>
    </row>
    <row r="4" spans="2:8" ht="14.25" thickBot="1">
      <c r="B4" s="1683" t="s">
        <v>90</v>
      </c>
      <c r="C4" s="1683" t="s">
        <v>4472</v>
      </c>
      <c r="D4" s="1683" t="s">
        <v>271</v>
      </c>
      <c r="E4" s="1683" t="s">
        <v>91</v>
      </c>
      <c r="F4" s="1684" t="s">
        <v>92</v>
      </c>
      <c r="G4" s="1685" t="s">
        <v>8</v>
      </c>
      <c r="H4" s="1685" t="s">
        <v>93</v>
      </c>
    </row>
    <row r="5" spans="2:8" ht="14.25" thickTop="1">
      <c r="B5" s="1621">
        <v>1</v>
      </c>
      <c r="C5" s="1621"/>
      <c r="D5" s="1625" t="s">
        <v>156</v>
      </c>
      <c r="E5" s="1764"/>
      <c r="F5" s="1711"/>
      <c r="G5" s="1687"/>
      <c r="H5" s="1687"/>
    </row>
    <row r="6" spans="2:8">
      <c r="B6" s="1616" t="s">
        <v>5774</v>
      </c>
      <c r="C6" s="1617" t="s">
        <v>5774</v>
      </c>
      <c r="D6" s="1618" t="s">
        <v>5972</v>
      </c>
      <c r="E6" s="1616" t="s">
        <v>76</v>
      </c>
      <c r="F6" s="1619">
        <v>210</v>
      </c>
      <c r="G6" s="1620"/>
      <c r="H6" s="1620"/>
    </row>
    <row r="7" spans="2:8">
      <c r="B7" s="1621">
        <v>2</v>
      </c>
      <c r="C7" s="1621"/>
      <c r="D7" s="1613" t="s">
        <v>12</v>
      </c>
      <c r="E7" s="1614"/>
      <c r="F7" s="1623"/>
      <c r="G7" s="1622"/>
      <c r="H7" s="1622"/>
    </row>
    <row r="8" spans="2:8">
      <c r="B8" s="1616">
        <v>67</v>
      </c>
      <c r="C8" s="1617">
        <v>67</v>
      </c>
      <c r="D8" s="1618" t="s">
        <v>6226</v>
      </c>
      <c r="E8" s="1616" t="s">
        <v>78</v>
      </c>
      <c r="F8" s="1619">
        <v>1075</v>
      </c>
      <c r="G8" s="1620"/>
      <c r="H8" s="1620"/>
    </row>
    <row r="9" spans="2:8" ht="25.5">
      <c r="B9" s="1616">
        <v>68</v>
      </c>
      <c r="C9" s="1617">
        <v>68</v>
      </c>
      <c r="D9" s="1618" t="s">
        <v>6258</v>
      </c>
      <c r="E9" s="1616" t="s">
        <v>6257</v>
      </c>
      <c r="F9" s="1619">
        <v>24725</v>
      </c>
      <c r="G9" s="1620"/>
      <c r="H9" s="1620"/>
    </row>
    <row r="10" spans="2:8">
      <c r="B10" s="1621">
        <v>3</v>
      </c>
      <c r="C10" s="1621"/>
      <c r="D10" s="1613" t="s">
        <v>126</v>
      </c>
      <c r="E10" s="1614"/>
      <c r="F10" s="1623"/>
      <c r="G10" s="1622"/>
      <c r="H10" s="1622"/>
    </row>
    <row r="11" spans="2:8" ht="25.5">
      <c r="B11" s="1617"/>
      <c r="C11" s="1617"/>
      <c r="D11" s="1618" t="s">
        <v>22</v>
      </c>
      <c r="E11" s="1616"/>
      <c r="F11" s="1619"/>
      <c r="G11" s="1620"/>
      <c r="H11" s="1620"/>
    </row>
    <row r="12" spans="2:8">
      <c r="B12" s="1616" t="s">
        <v>5775</v>
      </c>
      <c r="C12" s="1617" t="s">
        <v>5775</v>
      </c>
      <c r="D12" s="1618" t="s">
        <v>5794</v>
      </c>
      <c r="E12" s="1616" t="s">
        <v>78</v>
      </c>
      <c r="F12" s="1619">
        <v>9.8000000000000007</v>
      </c>
      <c r="G12" s="1620"/>
      <c r="H12" s="1620"/>
    </row>
    <row r="13" spans="2:8">
      <c r="B13" s="1621">
        <v>4</v>
      </c>
      <c r="C13" s="1621"/>
      <c r="D13" s="1613" t="s">
        <v>127</v>
      </c>
      <c r="E13" s="1614"/>
      <c r="F13" s="1623"/>
      <c r="G13" s="1622"/>
      <c r="H13" s="1622"/>
    </row>
    <row r="14" spans="2:8">
      <c r="B14" s="1616"/>
      <c r="C14" s="1726">
        <v>71</v>
      </c>
      <c r="D14" s="1618" t="s">
        <v>6230</v>
      </c>
      <c r="E14" s="1616" t="s">
        <v>78</v>
      </c>
      <c r="F14" s="1619">
        <v>73</v>
      </c>
      <c r="G14" s="1620"/>
      <c r="H14" s="1620"/>
    </row>
    <row r="15" spans="2:8">
      <c r="B15" s="1616"/>
      <c r="C15" s="1726">
        <v>72</v>
      </c>
      <c r="D15" s="1618" t="s">
        <v>6231</v>
      </c>
      <c r="E15" s="1616" t="s">
        <v>78</v>
      </c>
      <c r="F15" s="1619">
        <v>87.33</v>
      </c>
      <c r="G15" s="1620"/>
      <c r="H15" s="1620"/>
    </row>
    <row r="16" spans="2:8">
      <c r="B16" s="1616"/>
      <c r="C16" s="1726">
        <v>73</v>
      </c>
      <c r="D16" s="1618" t="s">
        <v>6233</v>
      </c>
      <c r="E16" s="1616" t="s">
        <v>78</v>
      </c>
      <c r="F16" s="1619">
        <v>1.6</v>
      </c>
      <c r="G16" s="1620"/>
      <c r="H16" s="1620"/>
    </row>
    <row r="17" spans="2:8">
      <c r="B17" s="1616"/>
      <c r="C17" s="1726">
        <v>74</v>
      </c>
      <c r="D17" s="1618" t="s">
        <v>6232</v>
      </c>
      <c r="E17" s="1616" t="s">
        <v>78</v>
      </c>
      <c r="F17" s="1619">
        <v>3.4</v>
      </c>
      <c r="G17" s="1620"/>
      <c r="H17" s="1620"/>
    </row>
    <row r="18" spans="2:8">
      <c r="B18" s="1616"/>
      <c r="C18" s="1726">
        <v>75</v>
      </c>
      <c r="D18" s="1618" t="s">
        <v>6253</v>
      </c>
      <c r="E18" s="1616" t="s">
        <v>78</v>
      </c>
      <c r="F18" s="1619">
        <v>1.35</v>
      </c>
      <c r="G18" s="1620"/>
      <c r="H18" s="1620"/>
    </row>
    <row r="19" spans="2:8">
      <c r="B19" s="1616" t="s">
        <v>5779</v>
      </c>
      <c r="C19" s="1617" t="s">
        <v>5779</v>
      </c>
      <c r="D19" s="1618" t="s">
        <v>5974</v>
      </c>
      <c r="E19" s="1616" t="s">
        <v>77</v>
      </c>
      <c r="F19" s="1619">
        <v>79</v>
      </c>
      <c r="G19" s="1620"/>
      <c r="H19" s="1620"/>
    </row>
    <row r="20" spans="2:8">
      <c r="B20" s="1621">
        <v>5</v>
      </c>
      <c r="C20" s="1621"/>
      <c r="D20" s="1639" t="s">
        <v>147</v>
      </c>
      <c r="E20" s="1614"/>
      <c r="F20" s="1623"/>
      <c r="G20" s="1622"/>
      <c r="H20" s="1622"/>
    </row>
    <row r="21" spans="2:8" ht="25.5">
      <c r="B21" s="1616" t="s">
        <v>5793</v>
      </c>
      <c r="C21" s="1617" t="s">
        <v>5793</v>
      </c>
      <c r="D21" s="1618" t="s">
        <v>5980</v>
      </c>
      <c r="E21" s="1616" t="s">
        <v>80</v>
      </c>
      <c r="F21" s="1619">
        <v>32</v>
      </c>
      <c r="G21" s="1620"/>
      <c r="H21" s="1620"/>
    </row>
    <row r="22" spans="2:8">
      <c r="B22" s="1621">
        <v>6</v>
      </c>
      <c r="C22" s="1621"/>
      <c r="D22" s="1613" t="s">
        <v>101</v>
      </c>
      <c r="E22" s="1614"/>
      <c r="F22" s="1623"/>
      <c r="G22" s="1622"/>
      <c r="H22" s="1622"/>
    </row>
    <row r="23" spans="2:8" ht="25.5">
      <c r="B23" s="1616" t="s">
        <v>5785</v>
      </c>
      <c r="C23" s="1617" t="s">
        <v>5785</v>
      </c>
      <c r="D23" s="1618" t="s">
        <v>5981</v>
      </c>
      <c r="E23" s="1616" t="s">
        <v>79</v>
      </c>
      <c r="F23" s="1619">
        <v>17248</v>
      </c>
      <c r="G23" s="1620"/>
      <c r="H23" s="1620"/>
    </row>
    <row r="24" spans="2:8">
      <c r="B24" s="1611">
        <v>7</v>
      </c>
      <c r="C24" s="1651"/>
      <c r="D24" s="1613" t="s">
        <v>5855</v>
      </c>
      <c r="E24" s="1614"/>
      <c r="F24" s="1623"/>
      <c r="G24" s="1622"/>
      <c r="H24" s="1622"/>
    </row>
    <row r="25" spans="2:8">
      <c r="B25" s="1616" t="s">
        <v>5804</v>
      </c>
      <c r="C25" s="1617" t="s">
        <v>5804</v>
      </c>
      <c r="D25" s="1618" t="s">
        <v>5986</v>
      </c>
      <c r="E25" s="1616" t="s">
        <v>80</v>
      </c>
      <c r="F25" s="1643">
        <v>12</v>
      </c>
      <c r="G25" s="1620"/>
      <c r="H25" s="1620"/>
    </row>
    <row r="26" spans="2:8">
      <c r="B26" s="1616">
        <v>7.89</v>
      </c>
      <c r="C26" s="1765">
        <v>7.89</v>
      </c>
      <c r="D26" s="1618" t="s">
        <v>6005</v>
      </c>
      <c r="E26" s="1616" t="s">
        <v>80</v>
      </c>
      <c r="F26" s="1643">
        <v>3</v>
      </c>
      <c r="G26" s="1620"/>
      <c r="H26" s="1620"/>
    </row>
    <row r="27" spans="2:8">
      <c r="B27" s="1616">
        <v>7.91</v>
      </c>
      <c r="C27" s="1766">
        <v>66</v>
      </c>
      <c r="D27" s="1618" t="s">
        <v>6070</v>
      </c>
      <c r="E27" s="1616" t="s">
        <v>80</v>
      </c>
      <c r="F27" s="1643">
        <v>4</v>
      </c>
      <c r="G27" s="1620"/>
      <c r="H27" s="1620"/>
    </row>
    <row r="28" spans="2:8">
      <c r="B28" s="1616">
        <v>7.69</v>
      </c>
      <c r="C28" s="1617">
        <v>7.69</v>
      </c>
      <c r="D28" s="1618" t="s">
        <v>5996</v>
      </c>
      <c r="E28" s="1616" t="s">
        <v>80</v>
      </c>
      <c r="F28" s="1643">
        <v>6</v>
      </c>
      <c r="G28" s="1620"/>
      <c r="H28" s="1620"/>
    </row>
    <row r="29" spans="2:8">
      <c r="B29" s="1616">
        <v>7.74</v>
      </c>
      <c r="C29" s="1617">
        <v>7.74</v>
      </c>
      <c r="D29" s="1618" t="s">
        <v>5998</v>
      </c>
      <c r="E29" s="1616" t="s">
        <v>80</v>
      </c>
      <c r="F29" s="1643">
        <v>1</v>
      </c>
      <c r="G29" s="1620"/>
      <c r="H29" s="1620"/>
    </row>
    <row r="30" spans="2:8">
      <c r="B30" s="1616">
        <v>7.81</v>
      </c>
      <c r="C30" s="1617">
        <v>7.81</v>
      </c>
      <c r="D30" s="1618" t="s">
        <v>6001</v>
      </c>
      <c r="E30" s="1616" t="s">
        <v>80</v>
      </c>
      <c r="F30" s="1643">
        <v>9</v>
      </c>
      <c r="G30" s="1620"/>
      <c r="H30" s="1620"/>
    </row>
    <row r="31" spans="2:8">
      <c r="B31" s="1616">
        <v>7.83</v>
      </c>
      <c r="C31" s="1765">
        <v>7.83</v>
      </c>
      <c r="D31" s="1618" t="s">
        <v>6002</v>
      </c>
      <c r="E31" s="1616" t="s">
        <v>80</v>
      </c>
      <c r="F31" s="1643">
        <v>5</v>
      </c>
      <c r="G31" s="1620"/>
      <c r="H31" s="1620"/>
    </row>
    <row r="32" spans="2:8">
      <c r="B32" s="1616" t="s">
        <v>5906</v>
      </c>
      <c r="C32" s="1617" t="s">
        <v>5906</v>
      </c>
      <c r="D32" s="1618" t="s">
        <v>5984</v>
      </c>
      <c r="E32" s="1616" t="s">
        <v>77</v>
      </c>
      <c r="F32" s="1643">
        <v>12</v>
      </c>
      <c r="G32" s="1620"/>
      <c r="H32" s="1620"/>
    </row>
    <row r="33" spans="2:8">
      <c r="B33" s="1616">
        <v>7.63</v>
      </c>
      <c r="C33" s="1617">
        <v>7.63</v>
      </c>
      <c r="D33" s="1618" t="s">
        <v>5994</v>
      </c>
      <c r="E33" s="1616" t="s">
        <v>77</v>
      </c>
      <c r="F33" s="1643">
        <v>110</v>
      </c>
      <c r="G33" s="1620"/>
      <c r="H33" s="1620"/>
    </row>
    <row r="34" spans="2:8">
      <c r="B34" s="1621">
        <v>8</v>
      </c>
      <c r="C34" s="1621"/>
      <c r="D34" s="1613" t="s">
        <v>131</v>
      </c>
      <c r="E34" s="1614"/>
      <c r="F34" s="1623"/>
      <c r="G34" s="1622"/>
      <c r="H34" s="1622"/>
    </row>
    <row r="35" spans="2:8" ht="25.5">
      <c r="B35" s="1616" t="s">
        <v>5770</v>
      </c>
      <c r="C35" s="1617" t="s">
        <v>5770</v>
      </c>
      <c r="D35" s="1618" t="s">
        <v>32</v>
      </c>
      <c r="E35" s="1616" t="s">
        <v>78</v>
      </c>
      <c r="F35" s="1619">
        <v>182.74</v>
      </c>
      <c r="G35" s="1620"/>
      <c r="H35" s="1620"/>
    </row>
    <row r="36" spans="2:8" ht="25.5">
      <c r="B36" s="1616" t="s">
        <v>5771</v>
      </c>
      <c r="C36" s="1617" t="s">
        <v>5771</v>
      </c>
      <c r="D36" s="1618" t="s">
        <v>6008</v>
      </c>
      <c r="E36" s="1616" t="s">
        <v>78</v>
      </c>
      <c r="F36" s="1619">
        <v>83.6</v>
      </c>
      <c r="G36" s="1620"/>
      <c r="H36" s="1620"/>
    </row>
    <row r="37" spans="2:8">
      <c r="B37" s="1616" t="s">
        <v>5799</v>
      </c>
      <c r="C37" s="1617" t="s">
        <v>5799</v>
      </c>
      <c r="D37" s="1618" t="s">
        <v>6010</v>
      </c>
      <c r="E37" s="1616" t="s">
        <v>105</v>
      </c>
      <c r="F37" s="1619">
        <v>64</v>
      </c>
      <c r="G37" s="1620"/>
      <c r="H37" s="1620"/>
    </row>
    <row r="38" spans="2:8">
      <c r="B38" s="1614"/>
      <c r="C38" s="1621"/>
      <c r="D38" s="1625" t="s">
        <v>5193</v>
      </c>
      <c r="E38" s="1627"/>
      <c r="F38" s="1648"/>
      <c r="G38" s="1649"/>
      <c r="H38" s="1650"/>
    </row>
    <row r="39" spans="2:8">
      <c r="B39" s="1616"/>
      <c r="C39" s="1617"/>
      <c r="D39" s="1645"/>
      <c r="E39" s="1616"/>
      <c r="F39" s="1624"/>
      <c r="G39" s="1646"/>
      <c r="H39" s="1647"/>
    </row>
    <row r="40" spans="2:8">
      <c r="B40" s="1611">
        <v>11</v>
      </c>
      <c r="C40" s="1651"/>
      <c r="D40" s="1613" t="s">
        <v>5928</v>
      </c>
      <c r="E40" s="1614"/>
      <c r="F40" s="1623"/>
      <c r="G40" s="1622"/>
      <c r="H40" s="1622"/>
    </row>
    <row r="41" spans="2:8">
      <c r="B41" s="1616" t="s">
        <v>5868</v>
      </c>
      <c r="C41" s="1617" t="s">
        <v>5868</v>
      </c>
      <c r="D41" s="1618" t="s">
        <v>6019</v>
      </c>
      <c r="E41" s="1616" t="s">
        <v>80</v>
      </c>
      <c r="F41" s="1643">
        <v>12</v>
      </c>
      <c r="G41" s="1620"/>
      <c r="H41" s="1620"/>
    </row>
    <row r="42" spans="2:8">
      <c r="B42" s="1616">
        <v>9.42</v>
      </c>
      <c r="C42" s="1617">
        <v>9.42</v>
      </c>
      <c r="D42" s="1618" t="s">
        <v>5933</v>
      </c>
      <c r="E42" s="1616" t="s">
        <v>80</v>
      </c>
      <c r="F42" s="1643">
        <v>3</v>
      </c>
      <c r="G42" s="1620"/>
      <c r="H42" s="1620"/>
    </row>
    <row r="43" spans="2:8">
      <c r="B43" s="1616">
        <v>10.4</v>
      </c>
      <c r="C43" s="1715" t="s">
        <v>5927</v>
      </c>
      <c r="D43" s="1618" t="s">
        <v>6037</v>
      </c>
      <c r="E43" s="1616" t="s">
        <v>80</v>
      </c>
      <c r="F43" s="1643">
        <v>4</v>
      </c>
      <c r="G43" s="1620"/>
      <c r="H43" s="1620"/>
    </row>
    <row r="44" spans="2:8">
      <c r="B44" s="1616" t="s">
        <v>5870</v>
      </c>
      <c r="C44" s="1617" t="s">
        <v>5870</v>
      </c>
      <c r="D44" s="1618" t="s">
        <v>6021</v>
      </c>
      <c r="E44" s="1616" t="s">
        <v>80</v>
      </c>
      <c r="F44" s="1643">
        <v>1</v>
      </c>
      <c r="G44" s="1708"/>
      <c r="H44" s="1620"/>
    </row>
    <row r="45" spans="2:8">
      <c r="B45" s="1616">
        <v>11.48</v>
      </c>
      <c r="C45" s="1617">
        <v>11.48</v>
      </c>
      <c r="D45" s="1618" t="s">
        <v>6048</v>
      </c>
      <c r="E45" s="1616" t="s">
        <v>80</v>
      </c>
      <c r="F45" s="1643">
        <v>6</v>
      </c>
      <c r="G45" s="1620"/>
      <c r="H45" s="1620"/>
    </row>
    <row r="46" spans="2:8">
      <c r="B46" s="1616">
        <v>11.53</v>
      </c>
      <c r="C46" s="1617">
        <v>11.53</v>
      </c>
      <c r="D46" s="1618" t="s">
        <v>6052</v>
      </c>
      <c r="E46" s="1616" t="s">
        <v>80</v>
      </c>
      <c r="F46" s="1643">
        <v>2</v>
      </c>
      <c r="G46" s="1620"/>
      <c r="H46" s="1620"/>
    </row>
    <row r="47" spans="2:8">
      <c r="B47" s="1616">
        <v>11.54</v>
      </c>
      <c r="C47" s="1617">
        <v>11.54</v>
      </c>
      <c r="D47" s="1618" t="s">
        <v>6053</v>
      </c>
      <c r="E47" s="1616" t="s">
        <v>80</v>
      </c>
      <c r="F47" s="1643">
        <v>1</v>
      </c>
      <c r="G47" s="1620"/>
      <c r="H47" s="1620"/>
    </row>
    <row r="48" spans="2:8">
      <c r="B48" s="1616">
        <v>11.55</v>
      </c>
      <c r="C48" s="1617">
        <v>11.55</v>
      </c>
      <c r="D48" s="1618" t="s">
        <v>6054</v>
      </c>
      <c r="E48" s="1616" t="s">
        <v>80</v>
      </c>
      <c r="F48" s="1643">
        <v>2</v>
      </c>
      <c r="G48" s="1620"/>
      <c r="H48" s="1620"/>
    </row>
    <row r="49" spans="2:9">
      <c r="B49" s="1616">
        <v>11.56</v>
      </c>
      <c r="C49" s="1617">
        <v>11.56</v>
      </c>
      <c r="D49" s="1618" t="s">
        <v>6055</v>
      </c>
      <c r="E49" s="1616" t="s">
        <v>80</v>
      </c>
      <c r="F49" s="1643">
        <v>4</v>
      </c>
      <c r="G49" s="1620"/>
      <c r="H49" s="1620"/>
    </row>
    <row r="50" spans="2:9">
      <c r="B50" s="1616">
        <v>11.49</v>
      </c>
      <c r="C50" s="1617">
        <v>11.49</v>
      </c>
      <c r="D50" s="1618" t="s">
        <v>6049</v>
      </c>
      <c r="E50" s="1616" t="s">
        <v>80</v>
      </c>
      <c r="F50" s="1643">
        <v>2</v>
      </c>
      <c r="G50" s="1620"/>
      <c r="H50" s="1620"/>
    </row>
    <row r="51" spans="2:9">
      <c r="B51" s="1616">
        <v>11.51</v>
      </c>
      <c r="C51" s="1617">
        <v>11.51</v>
      </c>
      <c r="D51" s="1618" t="s">
        <v>6050</v>
      </c>
      <c r="E51" s="1616" t="s">
        <v>80</v>
      </c>
      <c r="F51" s="1643">
        <v>1</v>
      </c>
      <c r="G51" s="1620"/>
      <c r="H51" s="1620"/>
    </row>
    <row r="52" spans="2:9">
      <c r="B52" s="1616">
        <v>11.52</v>
      </c>
      <c r="C52" s="1617">
        <v>11.52</v>
      </c>
      <c r="D52" s="1618" t="s">
        <v>6051</v>
      </c>
      <c r="E52" s="1616" t="s">
        <v>80</v>
      </c>
      <c r="F52" s="1643">
        <v>2</v>
      </c>
      <c r="G52" s="1620"/>
      <c r="H52" s="1620"/>
    </row>
    <row r="53" spans="2:9">
      <c r="B53" s="1616">
        <v>9.41</v>
      </c>
      <c r="C53" s="1617">
        <v>9.41</v>
      </c>
      <c r="D53" s="1618" t="s">
        <v>6047</v>
      </c>
      <c r="E53" s="1616" t="s">
        <v>77</v>
      </c>
      <c r="F53" s="1643">
        <v>110</v>
      </c>
      <c r="G53" s="1620"/>
      <c r="H53" s="1620"/>
    </row>
    <row r="54" spans="2:9">
      <c r="B54" s="1726" t="s">
        <v>5907</v>
      </c>
      <c r="C54" s="1766" t="s">
        <v>5907</v>
      </c>
      <c r="D54" s="1618" t="s">
        <v>6013</v>
      </c>
      <c r="E54" s="1616" t="s">
        <v>77</v>
      </c>
      <c r="F54" s="1643">
        <v>12</v>
      </c>
      <c r="G54" s="1620"/>
      <c r="H54" s="1620"/>
      <c r="I54" s="1607"/>
    </row>
    <row r="55" spans="2:9">
      <c r="B55" s="1616"/>
      <c r="C55" s="1617"/>
      <c r="D55" s="1645"/>
      <c r="E55" s="1616"/>
      <c r="F55" s="1652"/>
      <c r="G55" s="1646"/>
      <c r="H55" s="1647"/>
    </row>
    <row r="56" spans="2:9">
      <c r="B56" s="1614"/>
      <c r="C56" s="1621"/>
      <c r="D56" s="1625" t="s">
        <v>5191</v>
      </c>
      <c r="E56" s="1627"/>
      <c r="F56" s="1628"/>
      <c r="G56" s="1649"/>
      <c r="H56" s="1650"/>
    </row>
    <row r="57" spans="2:9">
      <c r="B57" s="1616"/>
      <c r="C57" s="1617"/>
      <c r="D57" s="1645"/>
      <c r="E57" s="1616"/>
      <c r="F57" s="1652"/>
      <c r="G57" s="1646"/>
      <c r="H57" s="1647"/>
    </row>
    <row r="58" spans="2:9">
      <c r="B58" s="1614"/>
      <c r="C58" s="1621"/>
      <c r="D58" s="1625" t="s">
        <v>5192</v>
      </c>
      <c r="E58" s="1627"/>
      <c r="F58" s="1628"/>
      <c r="G58" s="1649"/>
      <c r="H58" s="1650"/>
    </row>
  </sheetData>
  <mergeCells count="2">
    <mergeCell ref="B1:H1"/>
    <mergeCell ref="B2:H2"/>
  </mergeCells>
  <pageMargins left="0.70866141732283472" right="0.70866141732283472" top="0.74803149606299213" bottom="0.74803149606299213" header="0.31496062992125984" footer="0.31496062992125984"/>
  <pageSetup scale="6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50"/>
    <pageSetUpPr fitToPage="1"/>
  </sheetPr>
  <dimension ref="B1:H18"/>
  <sheetViews>
    <sheetView view="pageBreakPreview" topLeftCell="A6" zoomScale="85" zoomScaleNormal="85" zoomScaleSheetLayoutView="85" workbookViewId="0">
      <selection activeCell="G6" sqref="G6:H18"/>
    </sheetView>
  </sheetViews>
  <sheetFormatPr baseColWidth="10" defaultRowHeight="12.75"/>
  <cols>
    <col min="1" max="1" width="11.42578125" style="1682"/>
    <col min="2" max="2" width="19.5703125" style="1682" customWidth="1"/>
    <col min="3" max="3" width="24.42578125" style="1682" customWidth="1"/>
    <col min="4" max="4" width="44.85546875" style="1682" customWidth="1"/>
    <col min="5" max="5" width="7.85546875" style="1682" customWidth="1"/>
    <col min="6" max="6" width="10.85546875" style="1682" customWidth="1"/>
    <col min="7" max="7" width="17.28515625" style="1692" customWidth="1"/>
    <col min="8" max="8" width="15.140625" style="1692" customWidth="1"/>
    <col min="9" max="9" width="28.28515625" style="1682" customWidth="1"/>
    <col min="10" max="16384" width="11.42578125" style="1682"/>
  </cols>
  <sheetData>
    <row r="1" spans="2:8">
      <c r="B1" s="1949" t="s">
        <v>5940</v>
      </c>
      <c r="C1" s="1949"/>
      <c r="D1" s="1949"/>
      <c r="E1" s="1949"/>
      <c r="F1" s="1949"/>
      <c r="G1" s="1949"/>
      <c r="H1" s="1949"/>
    </row>
    <row r="2" spans="2:8" ht="3.75" customHeight="1"/>
    <row r="3" spans="2:8">
      <c r="B3" s="1679" t="s">
        <v>90</v>
      </c>
      <c r="C3" s="1679" t="s">
        <v>4472</v>
      </c>
      <c r="D3" s="1679" t="s">
        <v>271</v>
      </c>
      <c r="E3" s="1679" t="s">
        <v>91</v>
      </c>
      <c r="F3" s="1631" t="s">
        <v>92</v>
      </c>
      <c r="G3" s="1693" t="s">
        <v>8</v>
      </c>
      <c r="H3" s="1693" t="s">
        <v>93</v>
      </c>
    </row>
    <row r="4" spans="2:8">
      <c r="B4" s="1694">
        <v>14</v>
      </c>
      <c r="C4" s="1695"/>
      <c r="D4" s="1954" t="s">
        <v>5829</v>
      </c>
      <c r="E4" s="1955"/>
      <c r="F4" s="1955"/>
      <c r="G4" s="1696"/>
      <c r="H4" s="1696"/>
    </row>
    <row r="5" spans="2:8" ht="38.25">
      <c r="B5" s="1697"/>
      <c r="C5" s="1698"/>
      <c r="D5" s="1699" t="s">
        <v>5282</v>
      </c>
      <c r="E5" s="1700"/>
      <c r="F5" s="1700"/>
      <c r="G5" s="1690"/>
      <c r="H5" s="1690"/>
    </row>
    <row r="6" spans="2:8" ht="76.5">
      <c r="B6" s="1701"/>
      <c r="C6" s="1702" t="s">
        <v>6283</v>
      </c>
      <c r="D6" s="1618" t="s">
        <v>5935</v>
      </c>
      <c r="E6" s="1616" t="s">
        <v>80</v>
      </c>
      <c r="F6" s="1703">
        <v>12</v>
      </c>
      <c r="G6" s="1644"/>
      <c r="H6" s="1620"/>
    </row>
    <row r="7" spans="2:8">
      <c r="B7" s="1694">
        <v>16</v>
      </c>
      <c r="C7" s="1695"/>
      <c r="D7" s="1954" t="s">
        <v>4534</v>
      </c>
      <c r="E7" s="1955"/>
      <c r="F7" s="1955"/>
      <c r="G7" s="1622"/>
      <c r="H7" s="1622"/>
    </row>
    <row r="8" spans="2:8" ht="38.25">
      <c r="B8" s="1697"/>
      <c r="C8" s="1698"/>
      <c r="D8" s="1699" t="s">
        <v>5283</v>
      </c>
      <c r="E8" s="1700"/>
      <c r="F8" s="1700"/>
      <c r="G8" s="1620"/>
      <c r="H8" s="1620"/>
    </row>
    <row r="9" spans="2:8" ht="89.25">
      <c r="B9" s="1701"/>
      <c r="C9" s="1702" t="s">
        <v>6280</v>
      </c>
      <c r="D9" s="1618" t="s">
        <v>5945</v>
      </c>
      <c r="E9" s="1616" t="s">
        <v>80</v>
      </c>
      <c r="F9" s="1703">
        <v>16</v>
      </c>
      <c r="G9" s="1620"/>
      <c r="H9" s="1620"/>
    </row>
    <row r="10" spans="2:8">
      <c r="B10" s="1701"/>
      <c r="C10" s="1704"/>
      <c r="D10" s="1618"/>
      <c r="E10" s="1616"/>
      <c r="F10" s="1705"/>
      <c r="G10" s="1620"/>
      <c r="H10" s="1620"/>
    </row>
    <row r="11" spans="2:8">
      <c r="B11" s="1706"/>
      <c r="C11" s="1612"/>
      <c r="D11" s="1625" t="s">
        <v>5948</v>
      </c>
      <c r="E11" s="1627"/>
      <c r="F11" s="1628"/>
      <c r="G11" s="1649"/>
      <c r="H11" s="1650"/>
    </row>
    <row r="12" spans="2:8">
      <c r="B12" s="1701"/>
      <c r="C12" s="1704"/>
      <c r="D12" s="1618"/>
      <c r="E12" s="1616"/>
      <c r="F12" s="1705"/>
      <c r="G12" s="1620"/>
      <c r="H12" s="1620"/>
    </row>
    <row r="13" spans="2:8">
      <c r="B13" s="1621">
        <v>9</v>
      </c>
      <c r="C13" s="1621"/>
      <c r="D13" s="1613" t="s">
        <v>5928</v>
      </c>
      <c r="E13" s="1614"/>
      <c r="F13" s="1707"/>
      <c r="G13" s="1622"/>
      <c r="H13" s="1622"/>
    </row>
    <row r="14" spans="2:8" ht="89.25">
      <c r="B14" s="1616"/>
      <c r="C14" s="1702" t="s">
        <v>6282</v>
      </c>
      <c r="D14" s="1618" t="s">
        <v>5937</v>
      </c>
      <c r="E14" s="1616" t="s">
        <v>80</v>
      </c>
      <c r="F14" s="1703">
        <v>12</v>
      </c>
      <c r="G14" s="1708"/>
      <c r="H14" s="1620"/>
    </row>
    <row r="15" spans="2:8" ht="102">
      <c r="B15" s="1616"/>
      <c r="C15" s="1702" t="s">
        <v>6281</v>
      </c>
      <c r="D15" s="1618" t="s">
        <v>5947</v>
      </c>
      <c r="E15" s="1616" t="s">
        <v>80</v>
      </c>
      <c r="F15" s="1703">
        <v>16</v>
      </c>
      <c r="G15" s="1708"/>
      <c r="H15" s="1620"/>
    </row>
    <row r="16" spans="2:8">
      <c r="B16" s="1706"/>
      <c r="C16" s="1612"/>
      <c r="D16" s="1625" t="s">
        <v>5949</v>
      </c>
      <c r="E16" s="1627"/>
      <c r="F16" s="1628"/>
      <c r="G16" s="1691"/>
      <c r="H16" s="1650"/>
    </row>
    <row r="17" spans="2:8">
      <c r="B17" s="1701"/>
      <c r="C17" s="1704"/>
      <c r="D17" s="1618"/>
      <c r="E17" s="1616"/>
      <c r="F17" s="1705"/>
      <c r="G17" s="1690"/>
      <c r="H17" s="1620"/>
    </row>
    <row r="18" spans="2:8" ht="33" customHeight="1">
      <c r="B18" s="1706"/>
      <c r="C18" s="1612"/>
      <c r="D18" s="1625" t="s">
        <v>5950</v>
      </c>
      <c r="E18" s="1627"/>
      <c r="F18" s="1628"/>
      <c r="G18" s="1691"/>
      <c r="H18" s="1650"/>
    </row>
  </sheetData>
  <mergeCells count="3">
    <mergeCell ref="D7:F7"/>
    <mergeCell ref="D4:F4"/>
    <mergeCell ref="B1:H1"/>
  </mergeCells>
  <pageMargins left="0.70866141732283472" right="0.70866141732283472" top="0.74803149606299213" bottom="0.74803149606299213" header="0.31496062992125984" footer="0.31496062992125984"/>
  <pageSetup scale="6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50"/>
    <pageSetUpPr fitToPage="1"/>
  </sheetPr>
  <dimension ref="B1:H38"/>
  <sheetViews>
    <sheetView view="pageBreakPreview" topLeftCell="A10" zoomScaleNormal="100" zoomScaleSheetLayoutView="100" workbookViewId="0">
      <selection activeCell="G5" sqref="G5:H38"/>
    </sheetView>
  </sheetViews>
  <sheetFormatPr baseColWidth="10" defaultRowHeight="12.75"/>
  <cols>
    <col min="1" max="1" width="11.42578125" style="1682"/>
    <col min="2" max="2" width="10.140625" style="1682" customWidth="1"/>
    <col min="3" max="3" width="9.140625" style="1682" customWidth="1"/>
    <col min="4" max="4" width="39.7109375" style="1682" customWidth="1"/>
    <col min="5" max="5" width="9.28515625" style="1682" customWidth="1"/>
    <col min="6" max="6" width="12" style="1682" customWidth="1"/>
    <col min="7" max="7" width="13" style="1682" customWidth="1"/>
    <col min="8" max="8" width="15.7109375" style="1682" customWidth="1"/>
    <col min="9" max="16384" width="11.42578125" style="1682"/>
  </cols>
  <sheetData>
    <row r="1" spans="2:8">
      <c r="B1" s="1949" t="s">
        <v>5878</v>
      </c>
      <c r="C1" s="1949"/>
      <c r="D1" s="1949"/>
      <c r="E1" s="1949"/>
      <c r="F1" s="1949"/>
      <c r="G1" s="1949"/>
      <c r="H1" s="1949"/>
    </row>
    <row r="2" spans="2:8" ht="3.75" customHeight="1"/>
    <row r="3" spans="2:8" ht="13.5" thickBot="1">
      <c r="B3" s="1683" t="s">
        <v>90</v>
      </c>
      <c r="C3" s="1683" t="s">
        <v>4472</v>
      </c>
      <c r="D3" s="1683" t="s">
        <v>271</v>
      </c>
      <c r="E3" s="1683" t="s">
        <v>91</v>
      </c>
      <c r="F3" s="1684" t="s">
        <v>92</v>
      </c>
      <c r="G3" s="1713" t="s">
        <v>8</v>
      </c>
      <c r="H3" s="1713" t="s">
        <v>93</v>
      </c>
    </row>
    <row r="4" spans="2:8" ht="13.5" thickTop="1">
      <c r="B4" s="1743">
        <v>1</v>
      </c>
      <c r="C4" s="1743"/>
      <c r="D4" s="1625" t="s">
        <v>156</v>
      </c>
      <c r="E4" s="1744"/>
      <c r="F4" s="1745"/>
      <c r="G4" s="1746"/>
      <c r="H4" s="1746"/>
    </row>
    <row r="5" spans="2:8">
      <c r="B5" s="1747" t="s">
        <v>5765</v>
      </c>
      <c r="C5" s="1617" t="s">
        <v>5774</v>
      </c>
      <c r="D5" s="1618" t="s">
        <v>5972</v>
      </c>
      <c r="E5" s="1747" t="s">
        <v>76</v>
      </c>
      <c r="F5" s="1748">
        <v>70</v>
      </c>
      <c r="G5" s="1749"/>
      <c r="H5" s="1749"/>
    </row>
    <row r="6" spans="2:8">
      <c r="B6" s="1743">
        <v>2</v>
      </c>
      <c r="C6" s="1743"/>
      <c r="D6" s="1613" t="s">
        <v>12</v>
      </c>
      <c r="E6" s="1750"/>
      <c r="F6" s="1751"/>
      <c r="G6" s="1752"/>
      <c r="H6" s="1752"/>
    </row>
    <row r="7" spans="2:8">
      <c r="B7" s="1747">
        <v>67</v>
      </c>
      <c r="C7" s="1753">
        <v>67</v>
      </c>
      <c r="D7" s="1618" t="s">
        <v>6226</v>
      </c>
      <c r="E7" s="1747" t="s">
        <v>78</v>
      </c>
      <c r="F7" s="1748">
        <v>163</v>
      </c>
      <c r="G7" s="1749"/>
      <c r="H7" s="1749"/>
    </row>
    <row r="8" spans="2:8" ht="38.25">
      <c r="B8" s="1747">
        <v>68</v>
      </c>
      <c r="C8" s="1753">
        <v>68</v>
      </c>
      <c r="D8" s="1618" t="s">
        <v>6258</v>
      </c>
      <c r="E8" s="1747" t="s">
        <v>6257</v>
      </c>
      <c r="F8" s="1748">
        <v>3252.2</v>
      </c>
      <c r="G8" s="1749"/>
      <c r="H8" s="1749"/>
    </row>
    <row r="9" spans="2:8">
      <c r="B9" s="1743">
        <v>3</v>
      </c>
      <c r="C9" s="1743"/>
      <c r="D9" s="1613" t="s">
        <v>126</v>
      </c>
      <c r="E9" s="1750"/>
      <c r="F9" s="1751"/>
      <c r="G9" s="1752"/>
      <c r="H9" s="1752"/>
    </row>
    <row r="10" spans="2:8" ht="38.25">
      <c r="B10" s="1753"/>
      <c r="C10" s="1753"/>
      <c r="D10" s="1618" t="s">
        <v>22</v>
      </c>
      <c r="E10" s="1747"/>
      <c r="F10" s="1748"/>
      <c r="G10" s="1749"/>
      <c r="H10" s="1749"/>
    </row>
    <row r="11" spans="2:8">
      <c r="B11" s="1747" t="s">
        <v>5775</v>
      </c>
      <c r="C11" s="1753" t="s">
        <v>5775</v>
      </c>
      <c r="D11" s="1618" t="s">
        <v>5794</v>
      </c>
      <c r="E11" s="1747" t="s">
        <v>78</v>
      </c>
      <c r="F11" s="1748">
        <v>2.6</v>
      </c>
      <c r="G11" s="1749"/>
      <c r="H11" s="1749"/>
    </row>
    <row r="12" spans="2:8">
      <c r="B12" s="1743">
        <v>4</v>
      </c>
      <c r="C12" s="1743"/>
      <c r="D12" s="1613" t="s">
        <v>127</v>
      </c>
      <c r="E12" s="1750"/>
      <c r="F12" s="1751"/>
      <c r="G12" s="1752"/>
      <c r="H12" s="1752"/>
    </row>
    <row r="13" spans="2:8" ht="25.5">
      <c r="B13" s="1747"/>
      <c r="C13" s="1747">
        <v>79</v>
      </c>
      <c r="D13" s="1618" t="s">
        <v>6237</v>
      </c>
      <c r="E13" s="1747" t="s">
        <v>78</v>
      </c>
      <c r="F13" s="1748">
        <v>25.7</v>
      </c>
      <c r="G13" s="1749"/>
      <c r="H13" s="1749"/>
    </row>
    <row r="14" spans="2:8" ht="25.5">
      <c r="B14" s="1747"/>
      <c r="C14" s="1747">
        <v>80</v>
      </c>
      <c r="D14" s="1618" t="s">
        <v>6238</v>
      </c>
      <c r="E14" s="1747" t="s">
        <v>78</v>
      </c>
      <c r="F14" s="1748">
        <v>10.199999999999999</v>
      </c>
      <c r="G14" s="1749"/>
      <c r="H14" s="1749"/>
    </row>
    <row r="15" spans="2:8" ht="25.5">
      <c r="B15" s="1747"/>
      <c r="C15" s="1747">
        <v>81</v>
      </c>
      <c r="D15" s="1618" t="s">
        <v>6239</v>
      </c>
      <c r="E15" s="1747" t="s">
        <v>78</v>
      </c>
      <c r="F15" s="1748">
        <v>5.8</v>
      </c>
      <c r="G15" s="1749"/>
      <c r="H15" s="1749"/>
    </row>
    <row r="16" spans="2:8" ht="25.5">
      <c r="B16" s="1747" t="s">
        <v>5779</v>
      </c>
      <c r="C16" s="1753" t="s">
        <v>5779</v>
      </c>
      <c r="D16" s="1618" t="s">
        <v>5974</v>
      </c>
      <c r="E16" s="1747" t="s">
        <v>77</v>
      </c>
      <c r="F16" s="1748">
        <v>33</v>
      </c>
      <c r="G16" s="1749"/>
      <c r="H16" s="1749"/>
    </row>
    <row r="17" spans="2:8" ht="38.25">
      <c r="B17" s="1747">
        <v>4.0999999999999996</v>
      </c>
      <c r="C17" s="1753" t="s">
        <v>14</v>
      </c>
      <c r="D17" s="1618" t="s">
        <v>6272</v>
      </c>
      <c r="E17" s="1747" t="s">
        <v>78</v>
      </c>
      <c r="F17" s="1754">
        <v>0.27</v>
      </c>
      <c r="G17" s="1749"/>
      <c r="H17" s="1749"/>
    </row>
    <row r="18" spans="2:8">
      <c r="B18" s="1743">
        <v>5</v>
      </c>
      <c r="C18" s="1743"/>
      <c r="D18" s="1639" t="s">
        <v>147</v>
      </c>
      <c r="E18" s="1750"/>
      <c r="F18" s="1751"/>
      <c r="G18" s="1752"/>
      <c r="H18" s="1752"/>
    </row>
    <row r="19" spans="2:8" ht="38.25">
      <c r="B19" s="1747" t="s">
        <v>5781</v>
      </c>
      <c r="C19" s="1753" t="s">
        <v>5781</v>
      </c>
      <c r="D19" s="1618" t="s">
        <v>5976</v>
      </c>
      <c r="E19" s="1747" t="s">
        <v>80</v>
      </c>
      <c r="F19" s="1748">
        <v>18</v>
      </c>
      <c r="G19" s="1749"/>
      <c r="H19" s="1749"/>
    </row>
    <row r="20" spans="2:8">
      <c r="B20" s="1743">
        <v>6</v>
      </c>
      <c r="C20" s="1743"/>
      <c r="D20" s="1613" t="s">
        <v>101</v>
      </c>
      <c r="E20" s="1750"/>
      <c r="F20" s="1751"/>
      <c r="G20" s="1752"/>
      <c r="H20" s="1752"/>
    </row>
    <row r="21" spans="2:8" ht="38.25">
      <c r="B21" s="1747" t="s">
        <v>5785</v>
      </c>
      <c r="C21" s="1753" t="s">
        <v>5785</v>
      </c>
      <c r="D21" s="1618" t="s">
        <v>5981</v>
      </c>
      <c r="E21" s="1747" t="s">
        <v>79</v>
      </c>
      <c r="F21" s="1748">
        <v>2955.5</v>
      </c>
      <c r="G21" s="1749"/>
      <c r="H21" s="1749"/>
    </row>
    <row r="22" spans="2:8">
      <c r="B22" s="1743">
        <v>8</v>
      </c>
      <c r="C22" s="1743"/>
      <c r="D22" s="1613" t="s">
        <v>131</v>
      </c>
      <c r="E22" s="1750"/>
      <c r="F22" s="1751"/>
      <c r="G22" s="1752"/>
      <c r="H22" s="1752"/>
    </row>
    <row r="23" spans="2:8" ht="38.25">
      <c r="B23" s="1747" t="s">
        <v>5770</v>
      </c>
      <c r="C23" s="1753" t="s">
        <v>5770</v>
      </c>
      <c r="D23" s="1618" t="s">
        <v>32</v>
      </c>
      <c r="E23" s="1747" t="s">
        <v>78</v>
      </c>
      <c r="F23" s="1748">
        <v>14.4</v>
      </c>
      <c r="G23" s="1749"/>
      <c r="H23" s="1749"/>
    </row>
    <row r="24" spans="2:8" ht="38.25">
      <c r="B24" s="1747" t="s">
        <v>5771</v>
      </c>
      <c r="C24" s="1753" t="s">
        <v>5771</v>
      </c>
      <c r="D24" s="1618" t="s">
        <v>6008</v>
      </c>
      <c r="E24" s="1747" t="s">
        <v>78</v>
      </c>
      <c r="F24" s="1748">
        <v>7.2</v>
      </c>
      <c r="G24" s="1749"/>
      <c r="H24" s="1749"/>
    </row>
    <row r="25" spans="2:8" ht="38.25">
      <c r="B25" s="1747" t="s">
        <v>5772</v>
      </c>
      <c r="C25" s="1753" t="s">
        <v>5772</v>
      </c>
      <c r="D25" s="1618" t="s">
        <v>6009</v>
      </c>
      <c r="E25" s="1747" t="s">
        <v>78</v>
      </c>
      <c r="F25" s="1748">
        <v>8</v>
      </c>
      <c r="G25" s="1749"/>
      <c r="H25" s="1749"/>
    </row>
    <row r="26" spans="2:8">
      <c r="B26" s="1611">
        <v>10</v>
      </c>
      <c r="C26" s="1612"/>
      <c r="D26" s="1613" t="s">
        <v>5971</v>
      </c>
      <c r="E26" s="1614"/>
      <c r="F26" s="1623"/>
      <c r="G26" s="1622"/>
      <c r="H26" s="1622"/>
    </row>
    <row r="27" spans="2:8">
      <c r="B27" s="1616" t="s">
        <v>5879</v>
      </c>
      <c r="C27" s="1617">
        <v>7.69</v>
      </c>
      <c r="D27" s="1618" t="s">
        <v>5996</v>
      </c>
      <c r="E27" s="1747" t="s">
        <v>80</v>
      </c>
      <c r="F27" s="1643">
        <v>2</v>
      </c>
      <c r="G27" s="1749"/>
      <c r="H27" s="1749"/>
    </row>
    <row r="28" spans="2:8">
      <c r="B28" s="1747" t="s">
        <v>5804</v>
      </c>
      <c r="C28" s="1753">
        <v>7.89</v>
      </c>
      <c r="D28" s="1618" t="s">
        <v>6005</v>
      </c>
      <c r="E28" s="1747" t="s">
        <v>80</v>
      </c>
      <c r="F28" s="1754">
        <v>1</v>
      </c>
      <c r="G28" s="1749"/>
      <c r="H28" s="1749"/>
    </row>
    <row r="29" spans="2:8" ht="38.25">
      <c r="B29" s="1750"/>
      <c r="C29" s="1743"/>
      <c r="D29" s="1625" t="s">
        <v>5239</v>
      </c>
      <c r="E29" s="1755"/>
      <c r="F29" s="1756"/>
      <c r="G29" s="1757"/>
      <c r="H29" s="1758"/>
    </row>
    <row r="30" spans="2:8">
      <c r="B30" s="1747"/>
      <c r="C30" s="1753"/>
      <c r="D30" s="1645"/>
      <c r="E30" s="1747"/>
      <c r="F30" s="1754"/>
      <c r="G30" s="1759"/>
      <c r="H30" s="1760"/>
    </row>
    <row r="31" spans="2:8">
      <c r="B31" s="1611">
        <v>11</v>
      </c>
      <c r="C31" s="1651"/>
      <c r="D31" s="1613" t="s">
        <v>5801</v>
      </c>
      <c r="E31" s="1614"/>
      <c r="F31" s="1623"/>
      <c r="G31" s="1622"/>
      <c r="H31" s="1622"/>
    </row>
    <row r="32" spans="2:8">
      <c r="B32" s="1616" t="s">
        <v>5880</v>
      </c>
      <c r="C32" s="1617" t="s">
        <v>5880</v>
      </c>
      <c r="D32" s="1618" t="s">
        <v>6022</v>
      </c>
      <c r="E32" s="1747" t="s">
        <v>80</v>
      </c>
      <c r="F32" s="1643">
        <v>1</v>
      </c>
      <c r="G32" s="1761"/>
      <c r="H32" s="1749"/>
    </row>
    <row r="33" spans="2:8">
      <c r="B33" s="1616" t="s">
        <v>5881</v>
      </c>
      <c r="C33" s="1617" t="s">
        <v>5881</v>
      </c>
      <c r="D33" s="1618" t="s">
        <v>6023</v>
      </c>
      <c r="E33" s="1747" t="s">
        <v>80</v>
      </c>
      <c r="F33" s="1643">
        <v>1</v>
      </c>
      <c r="G33" s="1761"/>
      <c r="H33" s="1749"/>
    </row>
    <row r="34" spans="2:8">
      <c r="B34" s="1616" t="s">
        <v>5921</v>
      </c>
      <c r="C34" s="1617" t="s">
        <v>5921</v>
      </c>
      <c r="D34" s="1618" t="s">
        <v>6035</v>
      </c>
      <c r="E34" s="1747" t="s">
        <v>80</v>
      </c>
      <c r="F34" s="1643">
        <v>1</v>
      </c>
      <c r="G34" s="1761"/>
      <c r="H34" s="1749"/>
    </row>
    <row r="35" spans="2:8">
      <c r="B35" s="1747"/>
      <c r="C35" s="1753"/>
      <c r="D35" s="1645"/>
      <c r="E35" s="1747"/>
      <c r="F35" s="1762"/>
      <c r="G35" s="1759"/>
      <c r="H35" s="1760"/>
    </row>
    <row r="36" spans="2:8" ht="38.25">
      <c r="B36" s="1750"/>
      <c r="C36" s="1743"/>
      <c r="D36" s="1625" t="s">
        <v>5882</v>
      </c>
      <c r="E36" s="1755"/>
      <c r="F36" s="1763"/>
      <c r="G36" s="1757"/>
      <c r="H36" s="1758"/>
    </row>
    <row r="37" spans="2:8">
      <c r="B37" s="1747"/>
      <c r="C37" s="1753"/>
      <c r="D37" s="1645"/>
      <c r="E37" s="1747"/>
      <c r="F37" s="1762"/>
      <c r="G37" s="1759"/>
      <c r="H37" s="1760"/>
    </row>
    <row r="38" spans="2:8" ht="38.25">
      <c r="B38" s="1750"/>
      <c r="C38" s="1743"/>
      <c r="D38" s="1625" t="s">
        <v>5241</v>
      </c>
      <c r="E38" s="1755"/>
      <c r="F38" s="1763"/>
      <c r="G38" s="1757"/>
      <c r="H38" s="1758"/>
    </row>
  </sheetData>
  <mergeCells count="1">
    <mergeCell ref="B1:H1"/>
  </mergeCells>
  <conditionalFormatting sqref="C5">
    <cfRule type="containsErrors" dxfId="248" priority="3">
      <formula>ISERROR(C5)</formula>
    </cfRule>
  </conditionalFormatting>
  <pageMargins left="0.70866141732283472" right="0.70866141732283472" top="0.74803149606299213" bottom="0.74803149606299213" header="0.31496062992125984" footer="0.31496062992125984"/>
  <pageSetup scale="8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  <pageSetUpPr fitToPage="1"/>
  </sheetPr>
  <dimension ref="B1:L48"/>
  <sheetViews>
    <sheetView view="pageBreakPreview" topLeftCell="A5" zoomScale="115" zoomScaleNormal="85" zoomScaleSheetLayoutView="115" workbookViewId="0">
      <selection activeCell="B38" sqref="B38"/>
    </sheetView>
  </sheetViews>
  <sheetFormatPr baseColWidth="10" defaultRowHeight="13.5"/>
  <cols>
    <col min="1" max="1" width="11.42578125" style="1325"/>
    <col min="2" max="2" width="16.85546875" style="1325" customWidth="1"/>
    <col min="3" max="3" width="15.85546875" style="1325" hidden="1" customWidth="1"/>
    <col min="4" max="4" width="49" style="1325" customWidth="1"/>
    <col min="5" max="5" width="11.42578125" style="1325"/>
    <col min="6" max="6" width="13.7109375" style="1325" customWidth="1"/>
    <col min="7" max="7" width="14.7109375" style="1325" customWidth="1"/>
    <col min="8" max="8" width="17.7109375" style="1325" customWidth="1"/>
    <col min="9" max="16384" width="11.42578125" style="1325"/>
  </cols>
  <sheetData>
    <row r="1" spans="2:12" ht="3.75" customHeight="1">
      <c r="B1" s="1956"/>
      <c r="C1" s="1956"/>
      <c r="D1" s="1956"/>
      <c r="E1" s="1956"/>
      <c r="F1" s="1956"/>
      <c r="G1" s="1956"/>
      <c r="H1" s="1956"/>
    </row>
    <row r="2" spans="2:12">
      <c r="B2" s="1949" t="s">
        <v>5828</v>
      </c>
      <c r="C2" s="1949"/>
      <c r="D2" s="1949"/>
      <c r="E2" s="1949"/>
      <c r="F2" s="1949"/>
      <c r="G2" s="1949"/>
      <c r="H2" s="1949"/>
    </row>
    <row r="3" spans="2:12" ht="3.75" customHeight="1">
      <c r="B3" s="1682"/>
      <c r="C3" s="1682"/>
      <c r="D3" s="1682"/>
      <c r="E3" s="1682"/>
      <c r="F3" s="1682"/>
      <c r="G3" s="1682"/>
      <c r="H3" s="1682"/>
    </row>
    <row r="4" spans="2:12">
      <c r="B4" s="1679" t="s">
        <v>90</v>
      </c>
      <c r="C4" s="1679" t="s">
        <v>4472</v>
      </c>
      <c r="D4" s="1679" t="s">
        <v>271</v>
      </c>
      <c r="E4" s="1679" t="s">
        <v>91</v>
      </c>
      <c r="F4" s="1631" t="s">
        <v>92</v>
      </c>
      <c r="G4" s="1633" t="s">
        <v>8</v>
      </c>
      <c r="H4" s="1633" t="s">
        <v>93</v>
      </c>
    </row>
    <row r="5" spans="2:12">
      <c r="B5" s="1621">
        <v>1</v>
      </c>
      <c r="C5" s="1621"/>
      <c r="D5" s="1625" t="s">
        <v>156</v>
      </c>
      <c r="E5" s="1710"/>
      <c r="F5" s="1711"/>
      <c r="G5" s="1626"/>
      <c r="H5" s="1626"/>
      <c r="I5" s="1609"/>
    </row>
    <row r="6" spans="2:12">
      <c r="B6" s="1616" t="s">
        <v>5765</v>
      </c>
      <c r="C6" s="1617" t="s">
        <v>5765</v>
      </c>
      <c r="D6" s="1618" t="s">
        <v>5798</v>
      </c>
      <c r="E6" s="1616" t="s">
        <v>77</v>
      </c>
      <c r="F6" s="1619">
        <v>11285</v>
      </c>
      <c r="G6" s="1620"/>
      <c r="H6" s="1620"/>
      <c r="J6" s="1610"/>
    </row>
    <row r="7" spans="2:12" ht="15">
      <c r="B7" s="1621">
        <v>2</v>
      </c>
      <c r="C7" s="1621"/>
      <c r="D7" s="1613" t="s">
        <v>12</v>
      </c>
      <c r="E7" s="1614"/>
      <c r="F7" s="1707"/>
      <c r="G7" s="1622"/>
      <c r="H7" s="1622"/>
      <c r="I7"/>
      <c r="J7" s="1568"/>
    </row>
    <row r="8" spans="2:12" ht="15">
      <c r="B8" s="1616" t="s">
        <v>5766</v>
      </c>
      <c r="C8" s="1617" t="s">
        <v>5766</v>
      </c>
      <c r="D8" s="1618" t="s">
        <v>15</v>
      </c>
      <c r="E8" s="1616" t="s">
        <v>78</v>
      </c>
      <c r="F8" s="1619">
        <v>4774.1000000000004</v>
      </c>
      <c r="G8" s="1620"/>
      <c r="H8" s="1620"/>
      <c r="I8"/>
    </row>
    <row r="9" spans="2:12" ht="15">
      <c r="B9" s="1616" t="s">
        <v>5767</v>
      </c>
      <c r="C9" s="1617" t="s">
        <v>5767</v>
      </c>
      <c r="D9" s="1618" t="s">
        <v>17</v>
      </c>
      <c r="E9" s="1616" t="s">
        <v>78</v>
      </c>
      <c r="F9" s="1619">
        <v>1705</v>
      </c>
      <c r="G9" s="1620"/>
      <c r="H9" s="1620"/>
      <c r="I9"/>
    </row>
    <row r="10" spans="2:12" ht="15">
      <c r="B10" s="1616" t="s">
        <v>5768</v>
      </c>
      <c r="C10" s="1617" t="s">
        <v>5768</v>
      </c>
      <c r="D10" s="1618" t="s">
        <v>18</v>
      </c>
      <c r="E10" s="1616" t="s">
        <v>78</v>
      </c>
      <c r="F10" s="1619">
        <v>341</v>
      </c>
      <c r="G10" s="1620"/>
      <c r="H10" s="1620"/>
      <c r="I10"/>
      <c r="J10" s="1608"/>
    </row>
    <row r="11" spans="2:12" s="1460" customFormat="1" ht="15">
      <c r="B11" s="1616">
        <v>67</v>
      </c>
      <c r="C11" s="1617">
        <v>67</v>
      </c>
      <c r="D11" s="1618" t="s">
        <v>6226</v>
      </c>
      <c r="E11" s="1616" t="s">
        <v>78</v>
      </c>
      <c r="F11" s="1643">
        <v>12517.9</v>
      </c>
      <c r="G11" s="1644"/>
      <c r="H11" s="1620"/>
      <c r="I11"/>
    </row>
    <row r="12" spans="2:12" s="1460" customFormat="1" ht="25.5">
      <c r="B12" s="1616">
        <v>68</v>
      </c>
      <c r="C12" s="1617">
        <v>68</v>
      </c>
      <c r="D12" s="1618" t="s">
        <v>6258</v>
      </c>
      <c r="E12" s="1616" t="s">
        <v>6257</v>
      </c>
      <c r="F12" s="1643">
        <v>299782</v>
      </c>
      <c r="G12" s="1644"/>
      <c r="H12" s="1620"/>
      <c r="I12"/>
    </row>
    <row r="13" spans="2:12" ht="15">
      <c r="B13" s="1617">
        <v>4</v>
      </c>
      <c r="C13" s="1617"/>
      <c r="D13" s="1712" t="s">
        <v>127</v>
      </c>
      <c r="E13" s="1616"/>
      <c r="F13" s="1705"/>
      <c r="G13" s="1620"/>
      <c r="H13" s="1620"/>
      <c r="I13"/>
      <c r="L13" s="1568"/>
    </row>
    <row r="14" spans="2:12" ht="25.5">
      <c r="B14" s="1616" t="s">
        <v>14</v>
      </c>
      <c r="C14" s="1616" t="s">
        <v>14</v>
      </c>
      <c r="D14" s="1618" t="s">
        <v>6256</v>
      </c>
      <c r="E14" s="1616" t="s">
        <v>78</v>
      </c>
      <c r="F14" s="1619">
        <v>330</v>
      </c>
      <c r="G14" s="1620"/>
      <c r="H14" s="1620"/>
      <c r="I14"/>
    </row>
    <row r="15" spans="2:12" ht="25.5">
      <c r="B15" s="1616" t="s">
        <v>5779</v>
      </c>
      <c r="C15" s="1616" t="s">
        <v>5779</v>
      </c>
      <c r="D15" s="1618" t="s">
        <v>5974</v>
      </c>
      <c r="E15" s="1616" t="s">
        <v>77</v>
      </c>
      <c r="F15" s="1619">
        <v>120</v>
      </c>
      <c r="G15" s="1620"/>
      <c r="H15" s="1620"/>
      <c r="I15"/>
    </row>
    <row r="16" spans="2:12" ht="15">
      <c r="B16" s="1617">
        <v>6</v>
      </c>
      <c r="C16" s="1617"/>
      <c r="D16" s="1712" t="s">
        <v>101</v>
      </c>
      <c r="E16" s="1616"/>
      <c r="F16" s="1705"/>
      <c r="G16" s="1620"/>
      <c r="H16" s="1620"/>
      <c r="I16"/>
    </row>
    <row r="17" spans="2:9" ht="25.5">
      <c r="B17" s="1616" t="s">
        <v>5785</v>
      </c>
      <c r="C17" s="1616" t="s">
        <v>5785</v>
      </c>
      <c r="D17" s="1618" t="s">
        <v>5981</v>
      </c>
      <c r="E17" s="1616" t="s">
        <v>79</v>
      </c>
      <c r="F17" s="1619">
        <v>10000</v>
      </c>
      <c r="G17" s="1620"/>
      <c r="H17" s="1620"/>
      <c r="I17"/>
    </row>
    <row r="18" spans="2:9" ht="15">
      <c r="B18" s="1621">
        <v>7</v>
      </c>
      <c r="C18" s="1621"/>
      <c r="D18" s="1613" t="s">
        <v>196</v>
      </c>
      <c r="E18" s="1614"/>
      <c r="F18" s="1707"/>
      <c r="G18" s="1622"/>
      <c r="H18" s="1622"/>
      <c r="I18"/>
    </row>
    <row r="19" spans="2:9" ht="38.25">
      <c r="B19" s="1616"/>
      <c r="C19" s="1617"/>
      <c r="D19" s="1618" t="s">
        <v>5198</v>
      </c>
      <c r="E19" s="1616"/>
      <c r="F19" s="1652"/>
      <c r="G19" s="1620"/>
      <c r="H19" s="1620"/>
      <c r="I19"/>
    </row>
    <row r="20" spans="2:9" ht="15">
      <c r="B20" s="1616" t="s">
        <v>5769</v>
      </c>
      <c r="C20" s="1617" t="s">
        <v>5769</v>
      </c>
      <c r="D20" s="1618" t="s">
        <v>5982</v>
      </c>
      <c r="E20" s="1616" t="s">
        <v>77</v>
      </c>
      <c r="F20" s="1619">
        <v>11285.6</v>
      </c>
      <c r="G20" s="1620"/>
      <c r="H20" s="1620"/>
      <c r="I20"/>
    </row>
    <row r="21" spans="2:9" ht="15">
      <c r="B21" s="1616" t="s">
        <v>5804</v>
      </c>
      <c r="C21" s="1617">
        <v>7.75</v>
      </c>
      <c r="D21" s="1618" t="s">
        <v>5999</v>
      </c>
      <c r="E21" s="1616" t="s">
        <v>80</v>
      </c>
      <c r="F21" s="1619">
        <v>175</v>
      </c>
      <c r="G21" s="1620"/>
      <c r="H21" s="1620"/>
      <c r="I21"/>
    </row>
    <row r="22" spans="2:9" ht="15">
      <c r="B22" s="1621">
        <v>8</v>
      </c>
      <c r="C22" s="1621"/>
      <c r="D22" s="1613" t="s">
        <v>131</v>
      </c>
      <c r="E22" s="1614"/>
      <c r="F22" s="1707"/>
      <c r="G22" s="1622"/>
      <c r="H22" s="1622"/>
      <c r="I22"/>
    </row>
    <row r="23" spans="2:9" ht="38.25">
      <c r="B23" s="1616" t="s">
        <v>5770</v>
      </c>
      <c r="C23" s="1617" t="s">
        <v>5770</v>
      </c>
      <c r="D23" s="1618" t="s">
        <v>32</v>
      </c>
      <c r="E23" s="1616" t="s">
        <v>78</v>
      </c>
      <c r="F23" s="1643">
        <v>6304</v>
      </c>
      <c r="G23" s="1620"/>
      <c r="H23" s="1620"/>
      <c r="I23"/>
    </row>
    <row r="24" spans="2:9" ht="25.5">
      <c r="B24" s="1616" t="s">
        <v>5771</v>
      </c>
      <c r="C24" s="1617" t="s">
        <v>5771</v>
      </c>
      <c r="D24" s="1618" t="s">
        <v>6008</v>
      </c>
      <c r="E24" s="1616" t="s">
        <v>78</v>
      </c>
      <c r="F24" s="1643">
        <v>7982.86</v>
      </c>
      <c r="G24" s="1620"/>
      <c r="H24" s="1620"/>
      <c r="I24"/>
    </row>
    <row r="25" spans="2:9" ht="25.5">
      <c r="B25" s="1616" t="s">
        <v>5772</v>
      </c>
      <c r="C25" s="1617" t="s">
        <v>5772</v>
      </c>
      <c r="D25" s="1618" t="s">
        <v>6009</v>
      </c>
      <c r="E25" s="1616" t="s">
        <v>78</v>
      </c>
      <c r="F25" s="1643">
        <v>1862</v>
      </c>
      <c r="G25" s="1620"/>
      <c r="H25" s="1620"/>
      <c r="I25"/>
    </row>
    <row r="26" spans="2:9" ht="15">
      <c r="B26" s="1694">
        <v>14</v>
      </c>
      <c r="C26" s="1695"/>
      <c r="D26" s="1954" t="s">
        <v>5829</v>
      </c>
      <c r="E26" s="1955"/>
      <c r="F26" s="1955"/>
      <c r="G26" s="1622"/>
      <c r="H26" s="1622"/>
      <c r="I26"/>
    </row>
    <row r="27" spans="2:9" ht="38.25">
      <c r="B27" s="1697"/>
      <c r="C27" s="1698"/>
      <c r="D27" s="1699" t="s">
        <v>5282</v>
      </c>
      <c r="E27" s="1700"/>
      <c r="F27" s="1700"/>
      <c r="G27" s="1620"/>
      <c r="H27" s="1620"/>
      <c r="I27"/>
    </row>
    <row r="28" spans="2:9" ht="124.5" customHeight="1">
      <c r="B28" s="1957" t="s">
        <v>6284</v>
      </c>
      <c r="C28" s="1958"/>
      <c r="D28" s="1618" t="s">
        <v>5935</v>
      </c>
      <c r="E28" s="1616" t="s">
        <v>80</v>
      </c>
      <c r="F28" s="1643">
        <v>17</v>
      </c>
      <c r="G28" s="1644"/>
      <c r="H28" s="1620"/>
      <c r="I28"/>
    </row>
    <row r="29" spans="2:9" ht="124.5" customHeight="1">
      <c r="B29" s="1957" t="s">
        <v>6285</v>
      </c>
      <c r="C29" s="1958"/>
      <c r="D29" s="1618" t="s">
        <v>5936</v>
      </c>
      <c r="E29" s="1616" t="s">
        <v>80</v>
      </c>
      <c r="F29" s="1643">
        <v>9</v>
      </c>
      <c r="G29" s="1644"/>
      <c r="H29" s="1620"/>
      <c r="I29"/>
    </row>
    <row r="30" spans="2:9" ht="15">
      <c r="B30" s="1694">
        <v>16</v>
      </c>
      <c r="C30" s="1695"/>
      <c r="D30" s="1954" t="s">
        <v>4534</v>
      </c>
      <c r="E30" s="1955"/>
      <c r="F30" s="1955"/>
      <c r="G30" s="1622"/>
      <c r="H30" s="1622"/>
      <c r="I30"/>
    </row>
    <row r="31" spans="2:9" ht="38.25">
      <c r="B31" s="1697"/>
      <c r="C31" s="1698"/>
      <c r="D31" s="1699" t="s">
        <v>5283</v>
      </c>
      <c r="E31" s="1700"/>
      <c r="F31" s="1700"/>
      <c r="G31" s="1620"/>
      <c r="H31" s="1620"/>
      <c r="I31"/>
    </row>
    <row r="32" spans="2:9" ht="129" customHeight="1">
      <c r="B32" s="1957" t="s">
        <v>6286</v>
      </c>
      <c r="C32" s="1958"/>
      <c r="D32" s="1618" t="s">
        <v>5934</v>
      </c>
      <c r="E32" s="1616" t="s">
        <v>80</v>
      </c>
      <c r="F32" s="1643">
        <v>19</v>
      </c>
      <c r="G32" s="1620"/>
      <c r="H32" s="1620"/>
      <c r="I32"/>
    </row>
    <row r="33" spans="2:9" ht="15">
      <c r="B33" s="1701"/>
      <c r="C33" s="1704"/>
      <c r="D33" s="1618"/>
      <c r="E33" s="1616"/>
      <c r="F33" s="1705"/>
      <c r="G33" s="1620"/>
      <c r="H33" s="1620"/>
      <c r="I33"/>
    </row>
    <row r="34" spans="2:9" ht="15">
      <c r="B34" s="1706"/>
      <c r="C34" s="1612"/>
      <c r="D34" s="1625" t="s">
        <v>5899</v>
      </c>
      <c r="E34" s="1627"/>
      <c r="F34" s="1628"/>
      <c r="G34" s="1649"/>
      <c r="H34" s="1650"/>
      <c r="I34"/>
    </row>
    <row r="35" spans="2:9" ht="15">
      <c r="B35" s="1701"/>
      <c r="C35" s="1704"/>
      <c r="D35" s="1618"/>
      <c r="E35" s="1616"/>
      <c r="F35" s="1705"/>
      <c r="G35" s="1620"/>
      <c r="H35" s="1620"/>
      <c r="I35"/>
    </row>
    <row r="36" spans="2:9" ht="15">
      <c r="B36" s="1621">
        <v>9</v>
      </c>
      <c r="C36" s="1621"/>
      <c r="D36" s="1613" t="s">
        <v>5200</v>
      </c>
      <c r="E36" s="1614"/>
      <c r="F36" s="1707"/>
      <c r="G36" s="1622"/>
      <c r="H36" s="1622"/>
      <c r="I36"/>
    </row>
    <row r="37" spans="2:9" ht="15">
      <c r="B37" s="1616" t="s">
        <v>5773</v>
      </c>
      <c r="C37" s="1617" t="s">
        <v>5773</v>
      </c>
      <c r="D37" s="1618" t="s">
        <v>6011</v>
      </c>
      <c r="E37" s="1616" t="s">
        <v>77</v>
      </c>
      <c r="F37" s="1619">
        <v>11285.6</v>
      </c>
      <c r="G37" s="1644"/>
      <c r="H37" s="1620"/>
      <c r="I37"/>
    </row>
    <row r="38" spans="2:9" ht="15">
      <c r="B38" s="1621">
        <v>11</v>
      </c>
      <c r="C38" s="1651"/>
      <c r="D38" s="1613" t="s">
        <v>5801</v>
      </c>
      <c r="E38" s="1614"/>
      <c r="F38" s="1707"/>
      <c r="G38" s="1622"/>
      <c r="H38" s="1622"/>
      <c r="I38"/>
    </row>
    <row r="39" spans="2:9" ht="15">
      <c r="B39" s="1616" t="s">
        <v>5818</v>
      </c>
      <c r="C39" s="1616">
        <v>11.57</v>
      </c>
      <c r="D39" s="1618" t="s">
        <v>6056</v>
      </c>
      <c r="E39" s="1616" t="s">
        <v>80</v>
      </c>
      <c r="F39" s="1643">
        <v>2</v>
      </c>
      <c r="G39" s="1644"/>
      <c r="H39" s="1620"/>
      <c r="I39"/>
    </row>
    <row r="40" spans="2:9" ht="15">
      <c r="B40" s="1616" t="s">
        <v>5819</v>
      </c>
      <c r="C40" s="1616">
        <v>11.58</v>
      </c>
      <c r="D40" s="1618" t="s">
        <v>6057</v>
      </c>
      <c r="E40" s="1616" t="s">
        <v>80</v>
      </c>
      <c r="F40" s="1643">
        <v>6</v>
      </c>
      <c r="G40" s="1644"/>
      <c r="H40" s="1620"/>
      <c r="I40"/>
    </row>
    <row r="41" spans="2:9" ht="15">
      <c r="B41" s="1616" t="s">
        <v>5820</v>
      </c>
      <c r="C41" s="1616">
        <v>11.59</v>
      </c>
      <c r="D41" s="1618" t="s">
        <v>6058</v>
      </c>
      <c r="E41" s="1616" t="s">
        <v>80</v>
      </c>
      <c r="F41" s="1643">
        <v>61</v>
      </c>
      <c r="G41" s="1644"/>
      <c r="H41" s="1620"/>
      <c r="I41"/>
    </row>
    <row r="42" spans="2:9" ht="15">
      <c r="B42" s="1616" t="s">
        <v>5833</v>
      </c>
      <c r="C42" s="1616">
        <v>11.61</v>
      </c>
      <c r="D42" s="1618" t="s">
        <v>6059</v>
      </c>
      <c r="E42" s="1616" t="s">
        <v>80</v>
      </c>
      <c r="F42" s="1643">
        <v>106</v>
      </c>
      <c r="G42" s="1644"/>
      <c r="H42" s="1620"/>
      <c r="I42"/>
    </row>
    <row r="43" spans="2:9" s="1460" customFormat="1" ht="143.25" customHeight="1">
      <c r="B43" s="1957" t="s">
        <v>6287</v>
      </c>
      <c r="C43" s="1958"/>
      <c r="D43" s="1618" t="s">
        <v>5937</v>
      </c>
      <c r="E43" s="1616" t="s">
        <v>80</v>
      </c>
      <c r="F43" s="1643">
        <v>17</v>
      </c>
      <c r="G43" s="1644"/>
      <c r="H43" s="1620"/>
      <c r="I43"/>
    </row>
    <row r="44" spans="2:9" s="1460" customFormat="1" ht="143.25" customHeight="1">
      <c r="B44" s="1957" t="s">
        <v>6288</v>
      </c>
      <c r="C44" s="1958"/>
      <c r="D44" s="1618" t="s">
        <v>5938</v>
      </c>
      <c r="E44" s="1616" t="s">
        <v>80</v>
      </c>
      <c r="F44" s="1643">
        <v>9</v>
      </c>
      <c r="G44" s="1644"/>
      <c r="H44" s="1620"/>
      <c r="I44"/>
    </row>
    <row r="45" spans="2:9" s="1460" customFormat="1" ht="143.25" customHeight="1">
      <c r="B45" s="1957" t="s">
        <v>6289</v>
      </c>
      <c r="C45" s="1958"/>
      <c r="D45" s="1618" t="s">
        <v>5939</v>
      </c>
      <c r="E45" s="1616" t="s">
        <v>80</v>
      </c>
      <c r="F45" s="1643">
        <v>19</v>
      </c>
      <c r="G45" s="1644"/>
      <c r="H45" s="1620"/>
      <c r="I45"/>
    </row>
    <row r="46" spans="2:9" ht="15">
      <c r="B46" s="1706"/>
      <c r="C46" s="1612"/>
      <c r="D46" s="1625" t="s">
        <v>5900</v>
      </c>
      <c r="E46" s="1627"/>
      <c r="F46" s="1628"/>
      <c r="G46" s="1649"/>
      <c r="H46" s="1650"/>
      <c r="I46"/>
    </row>
    <row r="47" spans="2:9" ht="15">
      <c r="B47" s="1701"/>
      <c r="C47" s="1704"/>
      <c r="D47" s="1618"/>
      <c r="E47" s="1616"/>
      <c r="F47" s="1705"/>
      <c r="G47" s="1620"/>
      <c r="H47" s="1620"/>
      <c r="I47"/>
    </row>
    <row r="48" spans="2:9">
      <c r="B48" s="1706"/>
      <c r="C48" s="1612"/>
      <c r="D48" s="1625" t="s">
        <v>5901</v>
      </c>
      <c r="E48" s="1627"/>
      <c r="F48" s="1628"/>
      <c r="G48" s="1649"/>
      <c r="H48" s="1650"/>
    </row>
  </sheetData>
  <mergeCells count="10">
    <mergeCell ref="D30:F30"/>
    <mergeCell ref="B1:H1"/>
    <mergeCell ref="D26:F26"/>
    <mergeCell ref="B2:H2"/>
    <mergeCell ref="B45:C45"/>
    <mergeCell ref="B32:C32"/>
    <mergeCell ref="B28:C28"/>
    <mergeCell ref="B29:C29"/>
    <mergeCell ref="B43:C43"/>
    <mergeCell ref="B44:C44"/>
  </mergeCells>
  <pageMargins left="0.70866141732283472" right="0.70866141732283472" top="0.74803149606299213" bottom="0.74803149606299213" header="0.31496062992125984" footer="0.31496062992125984"/>
  <pageSetup scale="4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CTAdjuntosxConvocatorias" ma:contentTypeID="0x010100FD2269DDA8524259BE0ACF0698016AD100B2A99044246E6D44BE06593B9D76AF71" ma:contentTypeVersion="1" ma:contentTypeDescription="" ma:contentTypeScope="" ma:versionID="6f7bb8e87f99ebd944933420c1a40c88">
  <xsd:schema xmlns:xsd="http://www.w3.org/2001/XMLSchema" xmlns:xs="http://www.w3.org/2001/XMLSchema" xmlns:p="http://schemas.microsoft.com/office/2006/metadata/properties" xmlns:ns2="C873A128-3956-43CC-8E9F-116C3547FB51" xmlns:ns3="c873a128-3956-43cc-8e9f-116c3547fb51" targetNamespace="http://schemas.microsoft.com/office/2006/metadata/properties" ma:root="true" ma:fieldsID="e6e370b193a50d33b0a01fe716ede0b6" ns2:_="" ns3:_="">
    <xsd:import namespace="C873A128-3956-43CC-8E9F-116C3547FB51"/>
    <xsd:import namespace="c873a128-3956-43cc-8e9f-116c3547fb51"/>
    <xsd:element name="properties">
      <xsd:complexType>
        <xsd:sequence>
          <xsd:element name="documentManagement">
            <xsd:complexType>
              <xsd:all>
                <xsd:element ref="ns2:FINDETERDescripcion" minOccurs="0"/>
                <xsd:element ref="ns2:FINDETERPublicar" minOccurs="0"/>
                <xsd:element ref="ns2:FINDETERConvocatoria" minOccurs="0"/>
                <xsd:element ref="ns3:g7y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3A128-3956-43CC-8E9F-116C3547FB51" elementFormDefault="qualified">
    <xsd:import namespace="http://schemas.microsoft.com/office/2006/documentManagement/types"/>
    <xsd:import namespace="http://schemas.microsoft.com/office/infopath/2007/PartnerControls"/>
    <xsd:element name="FINDETERDescripcion" ma:index="8" nillable="true" ma:displayName="Descripción" ma:internalName="FINDETERDescripcion">
      <xsd:simpleType>
        <xsd:restriction base="dms:Note">
          <xsd:maxLength value="255"/>
        </xsd:restriction>
      </xsd:simpleType>
    </xsd:element>
    <xsd:element name="FINDETERPublicar" ma:index="9" nillable="true" ma:displayName="Publicar" ma:internalName="FINDETERPublicar">
      <xsd:simpleType>
        <xsd:restriction base="dms:Boolean"/>
      </xsd:simpleType>
    </xsd:element>
    <xsd:element name="FINDETERConvocatoria" ma:index="10" nillable="true" ma:displayName="Convocatoria" ma:list="{6022C523-7C13-4705-B06B-AFF60BED9569}" ma:internalName="FINDETERConvocatoria" ma:showField="Title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3a128-3956-43cc-8e9f-116c3547fb51" elementFormDefault="qualified">
    <xsd:import namespace="http://schemas.microsoft.com/office/2006/documentManagement/types"/>
    <xsd:import namespace="http://schemas.microsoft.com/office/infopath/2007/PartnerControls"/>
    <xsd:element name="g7y3" ma:index="11" nillable="true" ma:displayName="Text" ma:indexed="true" ma:internalName="g7y3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NDETERDescripcion xmlns="C873A128-3956-43CC-8E9F-116C3547FB51" xsi:nil="true"/>
    <FINDETERConvocatoria xmlns="C873A128-3956-43CC-8E9F-116C3547FB51">148</FINDETERConvocatoria>
    <FINDETERPublicar xmlns="C873A128-3956-43CC-8E9F-116C3547FB51">true</FINDETERPublicar>
    <g7y3 xmlns="c873a128-3956-43cc-8e9f-116c3547fb51" xsi:nil="true"/>
  </documentManagement>
</p:properties>
</file>

<file path=customXml/itemProps1.xml><?xml version="1.0" encoding="utf-8"?>
<ds:datastoreItem xmlns:ds="http://schemas.openxmlformats.org/officeDocument/2006/customXml" ds:itemID="{1467AD78-7903-453F-9694-EDDF05E62528}"/>
</file>

<file path=customXml/itemProps2.xml><?xml version="1.0" encoding="utf-8"?>
<ds:datastoreItem xmlns:ds="http://schemas.openxmlformats.org/officeDocument/2006/customXml" ds:itemID="{C5BDC7C8-1B40-4E7B-9F72-F7BEE0DE6A37}"/>
</file>

<file path=customXml/itemProps3.xml><?xml version="1.0" encoding="utf-8"?>
<ds:datastoreItem xmlns:ds="http://schemas.openxmlformats.org/officeDocument/2006/customXml" ds:itemID="{C966B615-6DF9-4CF1-A4D8-5F7C824443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51</vt:i4>
      </vt:variant>
    </vt:vector>
  </HeadingPairs>
  <TitlesOfParts>
    <vt:vector size="97" baseType="lpstr">
      <vt:lpstr>PPTO ACUED</vt:lpstr>
      <vt:lpstr>HUI-PIT-ACU-PRES</vt:lpstr>
      <vt:lpstr>BOCATOMA</vt:lpstr>
      <vt:lpstr>ADUCCION 1</vt:lpstr>
      <vt:lpstr>CAM 1</vt:lpstr>
      <vt:lpstr>DES</vt:lpstr>
      <vt:lpstr>OPT.ADXN.AC.16"</vt:lpstr>
      <vt:lpstr>CAM 2</vt:lpstr>
      <vt:lpstr>ADUXN 2</vt:lpstr>
      <vt:lpstr>DES 2</vt:lpstr>
      <vt:lpstr>ADUCCION 2</vt:lpstr>
      <vt:lpstr>TUB INT NO</vt:lpstr>
      <vt:lpstr>CERRA</vt:lpstr>
      <vt:lpstr>ANX.VENT.24"</vt:lpstr>
      <vt:lpstr>ANX.PURG. 24"</vt:lpstr>
      <vt:lpstr>TUBERIA ITER</vt:lpstr>
      <vt:lpstr>ANX.VENT.16"</vt:lpstr>
      <vt:lpstr>ANX.PURG. 16"</vt:lpstr>
      <vt:lpstr>VIADUCTO</vt:lpstr>
      <vt:lpstr>PASO ESP</vt:lpstr>
      <vt:lpstr>TUBERIA INTER </vt:lpstr>
      <vt:lpstr>VALV.SEC.</vt:lpstr>
      <vt:lpstr>VALV.SEC. (2)</vt:lpstr>
      <vt:lpstr>APU</vt:lpstr>
      <vt:lpstr>10.8</vt:lpstr>
      <vt:lpstr>10.8s</vt:lpstr>
      <vt:lpstr>11.29</vt:lpstr>
      <vt:lpstr>11.30</vt:lpstr>
      <vt:lpstr>11.31</vt:lpstr>
      <vt:lpstr>11.32</vt:lpstr>
      <vt:lpstr>Cant Acueducto</vt:lpstr>
      <vt:lpstr>APU PURGAS Y VENT</vt:lpstr>
      <vt:lpstr>CANTOBRA RED DISTR</vt:lpstr>
      <vt:lpstr>PPTO ALCANT</vt:lpstr>
      <vt:lpstr>Resumen Sanitario</vt:lpstr>
      <vt:lpstr>Sanitario</vt:lpstr>
      <vt:lpstr>TRAMOS Sanitario</vt:lpstr>
      <vt:lpstr>POZOS Sanitario</vt:lpstr>
      <vt:lpstr>MCantera</vt:lpstr>
      <vt:lpstr>Tuberia</vt:lpstr>
      <vt:lpstr>%AIU</vt:lpstr>
      <vt:lpstr>INTERVENTORIA</vt:lpstr>
      <vt:lpstr>FM</vt:lpstr>
      <vt:lpstr>SUELDOS</vt:lpstr>
      <vt:lpstr>Jornales</vt:lpstr>
      <vt:lpstr>PRECIOS CASETAS PTAP 2014</vt:lpstr>
      <vt:lpstr>'CANTOBRA RED DISTR'!_Ref384286008</vt:lpstr>
      <vt:lpstr>'CANTOBRA RED DISTR'!_Ref384286758</vt:lpstr>
      <vt:lpstr>'CANTOBRA RED DISTR'!_Ref384387030</vt:lpstr>
      <vt:lpstr>'CANTOBRA RED DISTR'!_Ref384387032</vt:lpstr>
      <vt:lpstr>'10.8'!Área_de_impresión</vt:lpstr>
      <vt:lpstr>'10.8s'!Área_de_impresión</vt:lpstr>
      <vt:lpstr>'11.29'!Área_de_impresión</vt:lpstr>
      <vt:lpstr>'11.30'!Área_de_impresión</vt:lpstr>
      <vt:lpstr>'11.31'!Área_de_impresión</vt:lpstr>
      <vt:lpstr>'11.32'!Área_de_impresión</vt:lpstr>
      <vt:lpstr>'ADUCCION 1'!Área_de_impresión</vt:lpstr>
      <vt:lpstr>'ADUXN 2'!Área_de_impresión</vt:lpstr>
      <vt:lpstr>'ANX.PURG. 16"'!Área_de_impresión</vt:lpstr>
      <vt:lpstr>'ANX.PURG. 24"'!Área_de_impresión</vt:lpstr>
      <vt:lpstr>'ANX.VENT.16"'!Área_de_impresión</vt:lpstr>
      <vt:lpstr>'ANX.VENT.24"'!Área_de_impresión</vt:lpstr>
      <vt:lpstr>APU!Área_de_impresión</vt:lpstr>
      <vt:lpstr>'APU PURGAS Y VENT'!Área_de_impresión</vt:lpstr>
      <vt:lpstr>BOCATOMA!Área_de_impresión</vt:lpstr>
      <vt:lpstr>'CAM 1'!Área_de_impresión</vt:lpstr>
      <vt:lpstr>'CAM 2'!Área_de_impresión</vt:lpstr>
      <vt:lpstr>'Cant Acueducto'!Área_de_impresión</vt:lpstr>
      <vt:lpstr>CERRA!Área_de_impresión</vt:lpstr>
      <vt:lpstr>DES!Área_de_impresión</vt:lpstr>
      <vt:lpstr>'HUI-PIT-ACU-PRES'!Área_de_impresión</vt:lpstr>
      <vt:lpstr>Jornales!Área_de_impresión</vt:lpstr>
      <vt:lpstr>MCantera!Área_de_impresión</vt:lpstr>
      <vt:lpstr>'OPT.ADXN.AC.16"'!Área_de_impresión</vt:lpstr>
      <vt:lpstr>'PASO ESP'!Área_de_impresión</vt:lpstr>
      <vt:lpstr>'POZOS Sanitario'!Área_de_impresión</vt:lpstr>
      <vt:lpstr>'PPTO ACUED'!Área_de_impresión</vt:lpstr>
      <vt:lpstr>'PPTO ALCANT'!Área_de_impresión</vt:lpstr>
      <vt:lpstr>'Resumen Sanitario'!Área_de_impresión</vt:lpstr>
      <vt:lpstr>Sanitario!Área_de_impresión</vt:lpstr>
      <vt:lpstr>'TRAMOS Sanitario'!Área_de_impresión</vt:lpstr>
      <vt:lpstr>Tuberia!Área_de_impresión</vt:lpstr>
      <vt:lpstr>'TUBERIA INTER '!Área_de_impresión</vt:lpstr>
      <vt:lpstr>'TUBERIA ITER'!Área_de_impresión</vt:lpstr>
      <vt:lpstr>VALV.SEC.!Área_de_impresión</vt:lpstr>
      <vt:lpstr>VIADUCTO!Área_de_impresión</vt:lpstr>
      <vt:lpstr>FREACOM</vt:lpstr>
      <vt:lpstr>Material</vt:lpstr>
      <vt:lpstr>Tipo_Via</vt:lpstr>
      <vt:lpstr>'ANX.VENT.16"'!Títulos_a_imprimir</vt:lpstr>
      <vt:lpstr>'ANX.VENT.24"'!Títulos_a_imprimir</vt:lpstr>
      <vt:lpstr>'PPTO ALCANT'!Títulos_a_imprimir</vt:lpstr>
      <vt:lpstr>'Resumen Sanitario'!Títulos_a_imprimir</vt:lpstr>
      <vt:lpstr>Sanitario!Títulos_a_imprimir</vt:lpstr>
      <vt:lpstr>Tuberia!Títulos_a_imprimir</vt:lpstr>
      <vt:lpstr>TRAMO</vt:lpstr>
      <vt:lpstr>TUBOS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FORMATO4-OFERTAECONÓMICA</dc:title>
  <dc:creator>usuario</dc:creator>
  <cp:lastModifiedBy>PAULA ANDREA RODRIGUEZ DELGADO</cp:lastModifiedBy>
  <cp:lastPrinted>2019-05-29T19:30:30Z</cp:lastPrinted>
  <dcterms:created xsi:type="dcterms:W3CDTF">2013-05-09T14:45:47Z</dcterms:created>
  <dcterms:modified xsi:type="dcterms:W3CDTF">2019-08-23T15:43:26Z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0x010100FD2269DDA8524259BE0ACF0698016AD100B2A99044246E6D44BE06593B9D76AF71</vt:lpwstr>
  </property>
</Properties>
</file>